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0" yWindow="0" windowWidth="20364" windowHeight="8497" activeTab="0" tabRatio="600"/>
  </bookViews>
  <sheets>
    <sheet name="data" sheetId="1" r:id="rId2"/>
    <sheet name="Sheet1" sheetId="2" r:id="rId3"/>
  </sheets>
</workbook>
</file>

<file path=xl/sharedStrings.xml><?xml version="1.0" encoding="utf-8"?>
<sst xmlns="http://schemas.openxmlformats.org/spreadsheetml/2006/main" count="12200" uniqueCount="2196">
  <si>
    <t>PN</t>
  </si>
  <si>
    <t>原包材</t>
  </si>
  <si>
    <t>单位</t>
  </si>
  <si>
    <t xml:space="preserve">   </t>
  </si>
  <si>
    <t>货名</t>
  </si>
  <si>
    <t>本体名</t>
  </si>
  <si>
    <t>大</t>
  </si>
  <si>
    <t>小</t>
  </si>
  <si>
    <t>B</t>
  </si>
  <si>
    <t>CNT</t>
  </si>
  <si>
    <t>种别</t>
  </si>
  <si>
    <t>编号</t>
  </si>
  <si>
    <t>辅料名</t>
  </si>
  <si>
    <t>单价(元)</t>
  </si>
  <si>
    <t>厂商</t>
  </si>
  <si>
    <t>仓库</t>
  </si>
  <si>
    <t>现场</t>
  </si>
  <si>
    <t>半成品</t>
  </si>
  <si>
    <t>4978446009399</t>
  </si>
  <si>
    <t>ペーパーカップ２０個(20P纸杯)</t>
  </si>
  <si>
    <t>--</t>
  </si>
  <si>
    <t>箱</t>
  </si>
  <si>
    <t>套</t>
  </si>
  <si>
    <t>包</t>
  </si>
  <si>
    <t>009399WX01</t>
  </si>
  <si>
    <t>20P纸杯 外箱</t>
  </si>
  <si>
    <t>个</t>
  </si>
  <si>
    <t>鑫泰</t>
  </si>
  <si>
    <t>009399PP03</t>
  </si>
  <si>
    <t>20P纸杯 OPP袋子</t>
  </si>
  <si>
    <t>只</t>
  </si>
  <si>
    <t>羽智</t>
  </si>
  <si>
    <t>009399PE04</t>
  </si>
  <si>
    <t>PE 中袋 85*21CM 含印刷</t>
  </si>
  <si>
    <t>荣亮</t>
  </si>
  <si>
    <t>20P纸杯</t>
  </si>
  <si>
    <t>原</t>
  </si>
  <si>
    <t>BZ01</t>
  </si>
  <si>
    <t>白纸190+18/800</t>
  </si>
  <si>
    <t>公斤</t>
  </si>
  <si>
    <t>克</t>
  </si>
  <si>
    <t>开来</t>
  </si>
  <si>
    <t>DZ03</t>
  </si>
  <si>
    <t>底纸190+18/64</t>
  </si>
  <si>
    <t>4978446505051</t>
  </si>
  <si>
    <t>ドット柄ペーパーカップ20個</t>
  </si>
  <si>
    <t>505051WX01</t>
  </si>
  <si>
    <t>水点印刷杯 外箱</t>
  </si>
  <si>
    <t>505051PP03</t>
  </si>
  <si>
    <t>水点印刷杯 OPP袋子</t>
  </si>
  <si>
    <t>505051PE04</t>
  </si>
  <si>
    <t>水点印刷杯 大红</t>
  </si>
  <si>
    <t>505051CB51</t>
  </si>
  <si>
    <t>天三</t>
  </si>
  <si>
    <t>水点印刷杯 蓝色</t>
  </si>
  <si>
    <t>505051CB52</t>
  </si>
  <si>
    <t>水点印刷杯 玖红</t>
  </si>
  <si>
    <t>505051CB53</t>
  </si>
  <si>
    <t>水点印刷杯 绿色</t>
  </si>
  <si>
    <t>505051CB54</t>
  </si>
  <si>
    <t>4978446016090</t>
  </si>
  <si>
    <t>仮ギンガムレースカップ205ml20個</t>
  </si>
  <si>
    <t>016090WX01</t>
  </si>
  <si>
    <t>新款蕾丝 印刷杯外箱</t>
  </si>
  <si>
    <t>016090GJ07</t>
  </si>
  <si>
    <t>新款蕾丝 印刷杯中袋不干胶</t>
  </si>
  <si>
    <t>016090PP03</t>
  </si>
  <si>
    <t>新款蕾丝 印刷杯 OPP袋子</t>
  </si>
  <si>
    <t>01GYPE04</t>
  </si>
  <si>
    <t>PE 中袋 85*21CM（5044#6090#5099#7516#2033#7615#7425#9464#1013#6027#2876#1839#7679#4115#通用）</t>
  </si>
  <si>
    <t>新款蕾丝 印刷杯 绿色</t>
  </si>
  <si>
    <t>016090CB51</t>
  </si>
  <si>
    <t>凯斯特</t>
  </si>
  <si>
    <t>新款蕾丝 印刷杯 粉色</t>
  </si>
  <si>
    <t>016090CB52</t>
  </si>
  <si>
    <t>新款蕾丝 印刷杯 蓝色</t>
  </si>
  <si>
    <t>016090CB53</t>
  </si>
  <si>
    <t>新款蕾丝 印刷杯 红色</t>
  </si>
  <si>
    <t>016090CB54</t>
  </si>
  <si>
    <t>4978446505099</t>
  </si>
  <si>
    <t>仮ペーパカップアニマル</t>
  </si>
  <si>
    <t>505099WX01</t>
  </si>
  <si>
    <t>动物杯外箱</t>
  </si>
  <si>
    <t>505099GJ07</t>
  </si>
  <si>
    <t>动物杯中袋不干胶</t>
  </si>
  <si>
    <t>505099PP03</t>
  </si>
  <si>
    <t>动物杯 OPP袋子</t>
  </si>
  <si>
    <t>505044PE04</t>
  </si>
  <si>
    <t>动物杯  紫色</t>
  </si>
  <si>
    <t>505099CB51</t>
  </si>
  <si>
    <t>动物杯  绿色</t>
  </si>
  <si>
    <t>505099CB52</t>
  </si>
  <si>
    <t>动物杯  黄色</t>
  </si>
  <si>
    <t>505099CB53</t>
  </si>
  <si>
    <t>动物杯  粉色</t>
  </si>
  <si>
    <t>505099CB54</t>
  </si>
  <si>
    <t>4978446010340</t>
  </si>
  <si>
    <t>ペーパーカップ２０５ml３０個</t>
  </si>
  <si>
    <t>010340WX01</t>
  </si>
  <si>
    <t>30P纸杯 外箱</t>
  </si>
  <si>
    <t>010340PP03</t>
  </si>
  <si>
    <t>30P纸杯 OPP袋子</t>
  </si>
  <si>
    <t>010340PE04</t>
  </si>
  <si>
    <t>PE 中袋 85*18+7+7cm 含印刷</t>
  </si>
  <si>
    <t>30P纸杯</t>
  </si>
  <si>
    <t>4978446760276</t>
  </si>
  <si>
    <t>CFペーパーカップ30個</t>
  </si>
  <si>
    <t>760276WX01</t>
  </si>
  <si>
    <t>CF 30P 纸杯外箱</t>
  </si>
  <si>
    <t>760276PP03</t>
  </si>
  <si>
    <t>CF 30P 纸杯 OPP 袋子</t>
  </si>
  <si>
    <t>070016PE03</t>
  </si>
  <si>
    <t>PE 中袋 85*18+7+7cm （0016#0276#1896#通用）</t>
  </si>
  <si>
    <t>4978446505006</t>
  </si>
  <si>
    <t>仮カラーペーパーカップ</t>
  </si>
  <si>
    <t>505006WX01</t>
  </si>
  <si>
    <t>五色纸杯 外箱</t>
  </si>
  <si>
    <t>505006PP03</t>
  </si>
  <si>
    <t>五色纸杯 OPP袋子</t>
  </si>
  <si>
    <t>505006PE04</t>
  </si>
  <si>
    <t>五色纸杯 粉红</t>
  </si>
  <si>
    <t>505006CB51</t>
  </si>
  <si>
    <t>五色纸杯 紫色</t>
  </si>
  <si>
    <t>505006CB52</t>
  </si>
  <si>
    <t>五色纸杯 蓝色</t>
  </si>
  <si>
    <t>505006CB53</t>
  </si>
  <si>
    <t>五色纸杯 绿色</t>
  </si>
  <si>
    <t>505006CB54</t>
  </si>
  <si>
    <t>五色纸杯 黄色</t>
  </si>
  <si>
    <t>505006CB55</t>
  </si>
  <si>
    <t>4978446010357</t>
  </si>
  <si>
    <t>ペーパーカップ４０個</t>
  </si>
  <si>
    <t>010357WX01</t>
  </si>
  <si>
    <t>40P纸杯 外箱</t>
  </si>
  <si>
    <t>010357GJ07</t>
  </si>
  <si>
    <t>40P纸杯 中袋不干胶</t>
  </si>
  <si>
    <t>010357PP03</t>
  </si>
  <si>
    <t>40P纸杯 OPP袋子</t>
  </si>
  <si>
    <t>010357PE04</t>
  </si>
  <si>
    <t>PE 中袋 73*15.6+7.2+7.2cm（3792#0357#3785#通用）</t>
  </si>
  <si>
    <t>40P纸杯</t>
  </si>
  <si>
    <t>4947879522928</t>
  </si>
  <si>
    <t>Ｓペーパーカップ４０個</t>
  </si>
  <si>
    <t>522928WX01</t>
  </si>
  <si>
    <t>SE 40P纸杯 外箱</t>
  </si>
  <si>
    <t>522928PP03</t>
  </si>
  <si>
    <t>SE 40P纸杯 OPP袋子</t>
  </si>
  <si>
    <t>522928PE04</t>
  </si>
  <si>
    <t>PE 中袋 73*15.6+7.2+7.2cm含印刷</t>
  </si>
  <si>
    <t>4984343855250</t>
  </si>
  <si>
    <t>カラー紙コップ　容量約２０５ｍｌ　各色５Ｐ　２５個入</t>
  </si>
  <si>
    <t>855250WX01</t>
  </si>
  <si>
    <t>DS 五彩杯外箱</t>
  </si>
  <si>
    <t>855250PP03</t>
  </si>
  <si>
    <t>DS 五彩杯 OPP袋子</t>
  </si>
  <si>
    <t>855250PE04</t>
  </si>
  <si>
    <t>DS 五彩杯  黄色</t>
  </si>
  <si>
    <t>855250CB51</t>
  </si>
  <si>
    <t>DS 五彩杯  粉色</t>
  </si>
  <si>
    <t>855250CB52</t>
  </si>
  <si>
    <t>DS 五彩杯  橙色</t>
  </si>
  <si>
    <t>855250CB53</t>
  </si>
  <si>
    <t>DS 五彩杯  蓝色</t>
  </si>
  <si>
    <t>855250CB54</t>
  </si>
  <si>
    <t>DS 五彩杯  绿色</t>
  </si>
  <si>
    <t>855250CB55</t>
  </si>
  <si>
    <t>4978446505082</t>
  </si>
  <si>
    <t>ドット柄ペーパーカップ100ml 30個</t>
  </si>
  <si>
    <t>505082WX01</t>
  </si>
  <si>
    <t>100ml 水点纸杯30P 外箱</t>
  </si>
  <si>
    <t>505082PP03</t>
  </si>
  <si>
    <t xml:space="preserve">100ml 水点纸杯30P OPP袋子 </t>
  </si>
  <si>
    <t>505082PE04</t>
  </si>
  <si>
    <t>PE 中袋 55*15+3.5+3.5cm含印刷</t>
  </si>
  <si>
    <t>100ml 水点纸杯30P 红底白点</t>
  </si>
  <si>
    <t>505082CB51</t>
  </si>
  <si>
    <t>100ml 水点纸杯30P 蓝底白点</t>
  </si>
  <si>
    <t>505082CB52</t>
  </si>
  <si>
    <t>100ml 水点纸杯30P 黄底白点</t>
  </si>
  <si>
    <t>505082CB53</t>
  </si>
  <si>
    <t>DZ05</t>
  </si>
  <si>
    <t>底纸210+18/54</t>
  </si>
  <si>
    <t>4978446506034</t>
  </si>
  <si>
    <t>フレンチ柄ペーパーカップ100ml30個</t>
  </si>
  <si>
    <t>506034WX01</t>
  </si>
  <si>
    <t>100ml 铁纸杯30P 外箱</t>
  </si>
  <si>
    <t>506034PP01</t>
  </si>
  <si>
    <t xml:space="preserve">100ml 铁纸杯30P OPP袋子 </t>
  </si>
  <si>
    <t>506034PE04</t>
  </si>
  <si>
    <t>100ml 铁纸杯 白色</t>
  </si>
  <si>
    <t>506034CB51</t>
  </si>
  <si>
    <t>100ml 铁纸杯 茶色</t>
  </si>
  <si>
    <t>506034CB52</t>
  </si>
  <si>
    <t>4562246980912</t>
  </si>
  <si>
    <t>CE-085　ペーパーカップ205ml　30P</t>
  </si>
  <si>
    <t>980912WX01</t>
  </si>
  <si>
    <t>30P 入白杯外箱</t>
  </si>
  <si>
    <t>980912PP03</t>
  </si>
  <si>
    <t>30P 入白杯OPP袋</t>
  </si>
  <si>
    <t>4562246980929</t>
  </si>
  <si>
    <t>CE-086　ペーパーカップ205ml　50P</t>
  </si>
  <si>
    <t>980929WX01</t>
  </si>
  <si>
    <t>50P 入白杯外箱</t>
  </si>
  <si>
    <t>980929GB08</t>
  </si>
  <si>
    <t>50P 入白杯隔板58*42CM</t>
  </si>
  <si>
    <t>980929PP03</t>
  </si>
  <si>
    <t>50P 入白杯OPP袋</t>
  </si>
  <si>
    <t>50P纸杯</t>
  </si>
  <si>
    <t>4978446009979</t>
  </si>
  <si>
    <t>シリコンスプーン</t>
  </si>
  <si>
    <t>009979WX01</t>
  </si>
  <si>
    <t>硅胶勺子外箱</t>
  </si>
  <si>
    <t>009979NH02</t>
  </si>
  <si>
    <t>硅胶勺子内盒（9979#6228#通用）</t>
  </si>
  <si>
    <t>009979GJ09</t>
  </si>
  <si>
    <t>硅胶勺子内盒用不干胶</t>
  </si>
  <si>
    <t>009979PP03</t>
  </si>
  <si>
    <t>硅胶勺子OPP袋子</t>
  </si>
  <si>
    <t>硅胶勺子 透明红色</t>
  </si>
  <si>
    <t>YL03</t>
  </si>
  <si>
    <t>硅胶勺子 透明红色（9979#6228#通用）</t>
  </si>
  <si>
    <t>天辰</t>
  </si>
  <si>
    <t>H-181</t>
  </si>
  <si>
    <t>色母</t>
  </si>
  <si>
    <t>华鸿</t>
  </si>
  <si>
    <t>H-701</t>
  </si>
  <si>
    <t>H-321</t>
  </si>
  <si>
    <t>H-924</t>
  </si>
  <si>
    <t>硅胶勺子 黄色</t>
  </si>
  <si>
    <t>硅胶勺子 黄色（9979#6228#通用）</t>
  </si>
  <si>
    <t>H-320</t>
  </si>
  <si>
    <t>硅胶勺子 浅蓝色</t>
  </si>
  <si>
    <t>硅胶勺子 浅蓝色（9979#6228#通用）</t>
  </si>
  <si>
    <t>H-508</t>
  </si>
  <si>
    <t>4580321476228</t>
  </si>
  <si>
    <t>SF シリコンスプーンカラーアソート</t>
  </si>
  <si>
    <t>476228WX01</t>
  </si>
  <si>
    <t>476228NH02</t>
  </si>
  <si>
    <t>476228PP03</t>
  </si>
  <si>
    <t>硅胶勺子透明OPP袋子（Ｗ50×Ｈ175+回折40ｍｍ）</t>
  </si>
  <si>
    <t>牧亚</t>
  </si>
  <si>
    <t>476228GJ10</t>
  </si>
  <si>
    <t>硅胶勺子OPP袋用不干胶</t>
  </si>
  <si>
    <t>476228GJ09</t>
  </si>
  <si>
    <t>客供</t>
  </si>
  <si>
    <t>476228GJ11</t>
  </si>
  <si>
    <t>硅胶勺子外箱用不干胶</t>
  </si>
  <si>
    <t>4978446032175</t>
  </si>
  <si>
    <r>
      <rPr>
        <sz val="9.0"/>
        <rFont val="宋体"/>
        <charset val="134"/>
      </rPr>
      <t>ﾗﾌﾞﾘｰﾗﾝﾁ</t>
    </r>
    <r>
      <rPr>
        <sz val="9.0"/>
        <rFont val="Microsoft YaHei"/>
        <family val="1"/>
      </rPr>
      <t xml:space="preserve"> </t>
    </r>
    <r>
      <rPr>
        <sz val="9.0"/>
        <rFont val="宋体"/>
        <charset val="134"/>
      </rPr>
      <t>ﾚｰｽｼﾘｺﾝｶｯﾌﾟ</t>
    </r>
    <r>
      <rPr>
        <sz val="9.0"/>
        <rFont val="Microsoft YaHei"/>
        <family val="1"/>
      </rPr>
      <t>6</t>
    </r>
    <r>
      <rPr>
        <sz val="9.0"/>
        <rFont val="宋体"/>
        <charset val="134"/>
      </rPr>
      <t>号</t>
    </r>
    <r>
      <rPr>
        <sz val="9.0"/>
        <rFont val="Microsoft YaHei"/>
        <family val="1"/>
      </rPr>
      <t xml:space="preserve"></t>
    </r>
    <phoneticPr fontId="0" type="noConversion"/>
  </si>
  <si>
    <t>032175WX01</t>
  </si>
  <si>
    <t>午餐系列蕾丝硅胶杯 6号外箱</t>
  </si>
  <si>
    <t>032175PP03</t>
  </si>
  <si>
    <t>午餐系列蕾丝硅胶杯 6号OPP袋子</t>
  </si>
  <si>
    <t>032175XS05</t>
  </si>
  <si>
    <t>蕾丝6号杯吸塑（3个装）</t>
  </si>
  <si>
    <t>康盛</t>
  </si>
  <si>
    <t>032175NH02</t>
  </si>
  <si>
    <t>午餐系列蕾丝硅胶杯 6号内盒</t>
  </si>
  <si>
    <t>蕾丝硅胶杯 6号浅黄</t>
  </si>
  <si>
    <t>YL01</t>
  </si>
  <si>
    <t>蕾丝硅胶杯 6号浅黄（2175#1015#9153#通用）</t>
  </si>
  <si>
    <t>蕾丝硅胶杯 6号浅绿</t>
  </si>
  <si>
    <t>蕾丝硅胶杯 6号浅绿（2175#1015#9153#通用）</t>
  </si>
  <si>
    <t>H-400</t>
  </si>
  <si>
    <t>蕾丝硅胶杯 6号浅粉</t>
  </si>
  <si>
    <t>蕾丝硅胶杯 6号浅粉（2175#1015#9153#通用）</t>
  </si>
  <si>
    <t>4978446032588</t>
  </si>
  <si>
    <t>仮フタ付きランチカップ白無地</t>
  </si>
  <si>
    <t>032588WX01</t>
  </si>
  <si>
    <t>白色带盖午餐杯  外箱</t>
  </si>
  <si>
    <t>032588NH02</t>
  </si>
  <si>
    <t>白色带盖午餐杯  内盒</t>
  </si>
  <si>
    <t>BG12</t>
  </si>
  <si>
    <t>PET杯盖 直径7.5CM （2588#3745#5229#2564#2595#8504#8856#8863#6852#1143#7354#3412#通用）</t>
  </si>
  <si>
    <t>优华</t>
  </si>
  <si>
    <t>032588PP03</t>
  </si>
  <si>
    <t>白色带盖午餐杯 OPP袋子</t>
  </si>
  <si>
    <t>白色带盖午餐杯 本体（2588#5229#通用）</t>
  </si>
  <si>
    <t>BZ06</t>
  </si>
  <si>
    <t>白纸210+18/640</t>
  </si>
  <si>
    <t>DZ06</t>
  </si>
  <si>
    <t>底纸210+18/67</t>
  </si>
  <si>
    <t>4984343855229</t>
  </si>
  <si>
    <t>フタ付ホワイトペーパーカップ１４０ｍｌ　８個入</t>
  </si>
  <si>
    <t>855229XW01</t>
  </si>
  <si>
    <t>DS 145ML午餐杯外箱 67.5*41.5*63</t>
  </si>
  <si>
    <t>855229NH02</t>
  </si>
  <si>
    <t>DS 145ML午餐杯内盒</t>
  </si>
  <si>
    <t>855229PP03</t>
  </si>
  <si>
    <t>DS 145ML午餐杯OPP袋子</t>
  </si>
  <si>
    <t>白色带盖午餐杯145ML 本体（2588#5229#通用）</t>
  </si>
  <si>
    <t>4978446503521</t>
  </si>
  <si>
    <t>シリコンキッチンマット丸型１枚入</t>
  </si>
  <si>
    <t>503521WX01</t>
  </si>
  <si>
    <t>圆型垫片外箱</t>
  </si>
  <si>
    <t>503521NH02</t>
  </si>
  <si>
    <t>圆型垫片内盒</t>
  </si>
  <si>
    <t>503521TZ06</t>
  </si>
  <si>
    <t>157g/白台纸  22*24 mm（03521#5210#5227#10739#9022#5234#5241#通用）</t>
  </si>
  <si>
    <t>紫丹</t>
  </si>
  <si>
    <t>503521PP03</t>
  </si>
  <si>
    <t>圆型垫片OPP袋子</t>
  </si>
  <si>
    <t>圆型垫片 黄绿</t>
  </si>
  <si>
    <t>YL02</t>
  </si>
  <si>
    <t>圆型垫片 黄绿(03521#0739#5234#通用)</t>
  </si>
  <si>
    <t>圆型垫片 紫红</t>
  </si>
  <si>
    <t>圆型垫片 黄绿(03521#0739#5210#9022#通用)</t>
  </si>
  <si>
    <t>H-720</t>
  </si>
  <si>
    <t>圆型垫片 黑色</t>
  </si>
  <si>
    <t>圆型垫片 黑色（03521#5227#通用）</t>
  </si>
  <si>
    <t>H-801</t>
  </si>
  <si>
    <t>4571258010739</t>
  </si>
  <si>
    <t>Ｂシリコンキッチンマット丸型</t>
  </si>
  <si>
    <t>010739WX01</t>
  </si>
  <si>
    <t>010739NH02</t>
  </si>
  <si>
    <t>010739PP03</t>
  </si>
  <si>
    <t>圆型垫片 紫红(03521#0739#5210#9022#通用)</t>
  </si>
  <si>
    <t>4978446065210</t>
  </si>
  <si>
    <r>
      <rPr>
        <sz val="9.0"/>
        <rFont val="宋体"/>
        <charset val="134"/>
      </rPr>
      <t>ｼﾘｺﾝﾏﾙﾁﾏｯﾄ</t>
    </r>
    <r>
      <rPr>
        <sz val="9.0"/>
        <rFont val="Microsoft YaHei"/>
        <family val="1"/>
      </rPr>
      <t>IH</t>
    </r>
    <r>
      <rPr>
        <sz val="9.0"/>
        <rFont val="宋体"/>
        <charset val="134"/>
      </rPr>
      <t>用</t>
    </r>
    <r>
      <rPr>
        <sz val="9.0"/>
        <rFont val="Microsoft YaHei"/>
        <family val="1"/>
      </rPr>
      <t>2</t>
    </r>
    <r>
      <rPr>
        <sz val="9.0"/>
        <rFont val="宋体"/>
        <charset val="134"/>
      </rPr>
      <t>枚入</t>
    </r>
    <r>
      <rPr>
        <sz val="9.0"/>
        <rFont val="宋体"/>
        <charset val="134"/>
      </rPr>
      <t>ﾋﾟﾝｸ</t>
    </r>
    <r>
      <rPr>
        <sz val="9.0"/>
        <rFont val="宋体"/>
        <charset val="134"/>
      </rPr>
      <t xml:space="preserve"></t>
    </r>
    <phoneticPr fontId="0" type="noConversion"/>
  </si>
  <si>
    <t>065210WX01</t>
  </si>
  <si>
    <t>IH 圆形垫片粉色2枚入外箱</t>
  </si>
  <si>
    <t>065210NH02</t>
  </si>
  <si>
    <t>IH 圆形垫片粉色2枚入内盒</t>
  </si>
  <si>
    <t>065210PP03</t>
  </si>
  <si>
    <t>IH 圆形垫片粉色2枚入OPP袋子</t>
  </si>
  <si>
    <t>4978446065227</t>
  </si>
  <si>
    <r>
      <rPr>
        <sz val="9.0"/>
        <rFont val="宋体"/>
        <charset val="134"/>
      </rPr>
      <t>ｼﾘｺﾝﾏﾙﾁﾏｯﾄ</t>
    </r>
    <r>
      <rPr>
        <sz val="9.0"/>
        <rFont val="Microsoft YaHei"/>
        <family val="1"/>
      </rPr>
      <t>IH</t>
    </r>
    <r>
      <rPr>
        <sz val="9.0"/>
        <rFont val="宋体"/>
        <charset val="134"/>
      </rPr>
      <t>用</t>
    </r>
    <r>
      <rPr>
        <sz val="9.0"/>
        <rFont val="Microsoft YaHei"/>
        <family val="1"/>
      </rPr>
      <t>2</t>
    </r>
    <r>
      <rPr>
        <sz val="9.0"/>
        <rFont val="宋体"/>
        <charset val="134"/>
      </rPr>
      <t>枚入</t>
    </r>
    <r>
      <rPr>
        <sz val="9.0"/>
        <rFont val="宋体"/>
        <charset val="134"/>
      </rPr>
      <t>ﾌﾞﾗｯｸ</t>
    </r>
    <r>
      <rPr>
        <sz val="9.0"/>
        <rFont val="宋体"/>
        <charset val="134"/>
      </rPr>
      <t xml:space="preserve"></t>
    </r>
    <phoneticPr fontId="0" type="noConversion"/>
  </si>
  <si>
    <t>065227WX01</t>
  </si>
  <si>
    <t>IH 圆形垫片  黑色2枚入外箱</t>
  </si>
  <si>
    <t>065227NH02</t>
  </si>
  <si>
    <t>IH 圆形垫片  黑色2枚入内盒</t>
  </si>
  <si>
    <t>065227PP03</t>
  </si>
  <si>
    <t>IH 圆形垫片  黑色2枚入OPP袋子</t>
  </si>
  <si>
    <t>4978446503514</t>
  </si>
  <si>
    <t>シリコンキッチンマット角型１枚入</t>
  </si>
  <si>
    <t>503514WX01</t>
  </si>
  <si>
    <t>方型垫片外箱</t>
  </si>
  <si>
    <t>503514NH02</t>
  </si>
  <si>
    <t>方型垫片内箱</t>
  </si>
  <si>
    <t>503514GJ07</t>
  </si>
  <si>
    <t>方型垫片中袋不干胶</t>
  </si>
  <si>
    <t>503514TZ06</t>
  </si>
  <si>
    <t>方型垫片31*31台纸</t>
  </si>
  <si>
    <t>503514PP03</t>
  </si>
  <si>
    <t>方型垫片OPP袋子</t>
  </si>
  <si>
    <t>广欣</t>
  </si>
  <si>
    <t>503514PE04</t>
  </si>
  <si>
    <t>方型垫片PE中袋48*34.5CM（03514#50003#50009#50005#通用）</t>
  </si>
  <si>
    <t>方型垫片 透明粉</t>
  </si>
  <si>
    <t>H-180</t>
  </si>
  <si>
    <t>方型垫片 透明绿</t>
  </si>
  <si>
    <t>方型垫片 透明白</t>
  </si>
  <si>
    <t>4978446502616</t>
  </si>
  <si>
    <t>シリコンおかずカップ６号</t>
  </si>
  <si>
    <t>502616WX01</t>
  </si>
  <si>
    <t>硅胶杯 6号外箱49.5*43.5*53.5</t>
  </si>
  <si>
    <t>502616NH02</t>
  </si>
  <si>
    <t>硅胶杯 6号内盒</t>
  </si>
  <si>
    <t>502616XS05</t>
  </si>
  <si>
    <t>MARUKI 6号杯吸塑（4个装）（2616#2591#7072#5012#2715#2760#通用）</t>
  </si>
  <si>
    <t>502616PP03</t>
  </si>
  <si>
    <t>硅胶杯 6号OPP袋子</t>
  </si>
  <si>
    <t>硅胶杯 6号 浅蓝</t>
  </si>
  <si>
    <t>硅胶杯 6号 浅蓝（2616#7072#5012#通用）</t>
  </si>
  <si>
    <t>H-520</t>
  </si>
  <si>
    <t>硅胶杯 6号 橙色</t>
  </si>
  <si>
    <t>硅胶杯 6号 橙色（2616#7072#5012#通用）</t>
  </si>
  <si>
    <t>硅胶杯 6号 粉红</t>
  </si>
  <si>
    <t>硅胶杯 6号 粉红（2616#7072#5012#通用）</t>
  </si>
  <si>
    <t>硅胶杯 6号 浅绿</t>
  </si>
  <si>
    <t>硅胶杯 6号 浅绿（2616#7072#5012#通用）</t>
  </si>
  <si>
    <t>H-410</t>
  </si>
  <si>
    <t>4947879522591</t>
  </si>
  <si>
    <t>SEシリコンおかずカップ６号</t>
  </si>
  <si>
    <t>522591WX01</t>
  </si>
  <si>
    <t>SE 硅胶杯 6号 外箱</t>
  </si>
  <si>
    <t>522591NH02</t>
  </si>
  <si>
    <t>SE 硅胶杯 6号 内盒</t>
  </si>
  <si>
    <t>522591PP03</t>
  </si>
  <si>
    <t>SE 硅胶杯 6号 OPP袋子</t>
  </si>
  <si>
    <t>MARUKI 6号杯吸塑（4个装）（2616#2591#7072#5012#2715#通用）</t>
  </si>
  <si>
    <t>硅胶杯 6号 粉色</t>
  </si>
  <si>
    <t>硅胶杯 6号 草莓色</t>
  </si>
  <si>
    <t>硅胶杯 6号 黄色</t>
  </si>
  <si>
    <t>硅胶杯 6号 绿色</t>
  </si>
  <si>
    <t>4978446502715</t>
  </si>
  <si>
    <t>シリコンおかずカップビビッド６号</t>
  </si>
  <si>
    <t>502715WX01</t>
  </si>
  <si>
    <t>硅胶蛋糕杯 6号外箱</t>
  </si>
  <si>
    <t>502715NH02</t>
  </si>
  <si>
    <t>硅胶蛋糕杯 6号内盒</t>
  </si>
  <si>
    <t>502616XS04</t>
  </si>
  <si>
    <t>502715PP03</t>
  </si>
  <si>
    <t>硅胶蛋糕杯 6号OPP袋子</t>
  </si>
  <si>
    <t>硅胶杯 6号 大红</t>
  </si>
  <si>
    <t>硅胶杯 6号 大红（0072#2715通用）</t>
  </si>
  <si>
    <t>HR-1020</t>
  </si>
  <si>
    <t>硅胶杯 6号 深绿</t>
  </si>
  <si>
    <t>硅胶杯 6号 深绿（0072#2715通用）</t>
  </si>
  <si>
    <t>硅胶杯 6号 深黄</t>
  </si>
  <si>
    <t>硅胶杯 6号 深黄（0072#2715通用）</t>
  </si>
  <si>
    <t>H-603</t>
  </si>
  <si>
    <t>硅胶杯 6号 紫色</t>
  </si>
  <si>
    <t>硅胶杯 6号 紫色（0072#2715通用）</t>
  </si>
  <si>
    <t>H-742</t>
  </si>
  <si>
    <t>H-521</t>
  </si>
  <si>
    <t>4978446502623</t>
  </si>
  <si>
    <t>シリコンおかずカップ８号</t>
  </si>
  <si>
    <t>502623WX01</t>
  </si>
  <si>
    <t>硅胶杯 8号外箱</t>
  </si>
  <si>
    <t>502623NH02</t>
  </si>
  <si>
    <t>硅胶杯 8号内盒</t>
  </si>
  <si>
    <t>502623PP03</t>
  </si>
  <si>
    <t>硅胶杯 8号OPP袋子</t>
  </si>
  <si>
    <t>502623XS05</t>
  </si>
  <si>
    <t>MARUKI 8号杯吸塑（3个装）（2623#2607#5029#7089#2722#3025#2777#通用）</t>
  </si>
  <si>
    <t>硅胶杯 8号 粉红</t>
  </si>
  <si>
    <t>硅胶杯 8号 柠檬黄（2623#2607#5029#7089#3025#通用）</t>
  </si>
  <si>
    <t>硅胶杯 8号 浅蓝</t>
  </si>
  <si>
    <t>硅胶杯 8号 粉红（2623#2607#5029#7089#3025#通用）</t>
  </si>
  <si>
    <t>硅胶杯 8号 柠檬黄</t>
  </si>
  <si>
    <t>硅胶杯 8号 浅蓝（2623#2607#5029#7089#3025#通用）</t>
  </si>
  <si>
    <t>4947879522607</t>
  </si>
  <si>
    <t>SEシリコンおかずカップ８号</t>
  </si>
  <si>
    <t>522607WX01</t>
  </si>
  <si>
    <t>SE 硅胶杯 8号 外箱</t>
  </si>
  <si>
    <t>522607NH02</t>
  </si>
  <si>
    <t>SE 硅胶杯 8号 内盒</t>
  </si>
  <si>
    <t>522607PP03</t>
  </si>
  <si>
    <t>SE 硅胶杯 8号 OPP袋子</t>
  </si>
  <si>
    <t>硅胶杯 8号 粉色</t>
  </si>
  <si>
    <t>硅胶杯 8号 草莓色</t>
  </si>
  <si>
    <t>硅胶杯 8号 绿色</t>
  </si>
  <si>
    <t>4978446065029</t>
  </si>
  <si>
    <r>
      <rPr>
        <sz val="9.0"/>
        <rFont val="宋体"/>
        <charset val="134"/>
      </rPr>
      <t>ﾗﾝﾁﾃﾞｺｼﾘｺﾝ</t>
    </r>
    <r>
      <rPr>
        <sz val="9.0"/>
        <rFont val="宋体"/>
        <charset val="134"/>
      </rPr>
      <t>お弁当</t>
    </r>
    <r>
      <rPr>
        <sz val="9.0"/>
        <rFont val="宋体"/>
        <charset val="134"/>
      </rPr>
      <t>ｶｯﾌﾟﾊﾟｽﾃﾙ</t>
    </r>
    <r>
      <rPr>
        <sz val="9.0"/>
        <rFont val="宋体"/>
        <charset val="134"/>
      </rPr>
      <t>８号</t>
    </r>
    <r>
      <rPr>
        <sz val="9.0"/>
        <rFont val="Microsoft YaHei"/>
        <family val="1"/>
      </rPr>
      <t xml:space="preserve"></t>
    </r>
    <phoneticPr fontId="0" type="noConversion"/>
  </si>
  <si>
    <t>065029WX01</t>
  </si>
  <si>
    <t>065029NH02</t>
  </si>
  <si>
    <t>065029PP03</t>
  </si>
  <si>
    <t>4521006207089</t>
  </si>
  <si>
    <t>BEシリコカップ８号　３Ｐ</t>
  </si>
  <si>
    <t>207089WX01</t>
  </si>
  <si>
    <t>BE 硅胶8号杯 外箱</t>
  </si>
  <si>
    <t>207089NH02</t>
  </si>
  <si>
    <t>BE 硅胶8号杯 内盒</t>
  </si>
  <si>
    <t>207089PP03</t>
  </si>
  <si>
    <t>BE 硅胶8号杯 OPP袋子</t>
  </si>
  <si>
    <t>4978446502630</t>
  </si>
  <si>
    <t>シリコンおかずカップ９号</t>
  </si>
  <si>
    <t>502630WX01</t>
  </si>
  <si>
    <t>硅胶杯 9号外箱</t>
  </si>
  <si>
    <t>502630NH02</t>
  </si>
  <si>
    <t>硅胶杯 9号内盒</t>
  </si>
  <si>
    <t>502630PP03</t>
  </si>
  <si>
    <t>硅胶杯 9号OPP袋子</t>
  </si>
  <si>
    <t>502630XS05</t>
  </si>
  <si>
    <t>MARUKI 9号杯吸塑（2个装）（2630#7096#2614#2746#0363#3049#通用）</t>
  </si>
  <si>
    <t>硅胶杯 9号 粉红</t>
  </si>
  <si>
    <t>硅胶杯 9号 粉红（2630#7096#2614#3049#通用）</t>
  </si>
  <si>
    <t>硅胶杯 9号 浅绿</t>
  </si>
  <si>
    <t>硅胶杯 9号 浅绿（2630#7096#2614#3049#通用）</t>
  </si>
  <si>
    <t>4521006207096</t>
  </si>
  <si>
    <t>BEシリコカップ９号　２Ｐ</t>
  </si>
  <si>
    <t>207096WX01</t>
  </si>
  <si>
    <t>BE 硅胶9号杯 外箱</t>
  </si>
  <si>
    <t>207096NH02</t>
  </si>
  <si>
    <t>BE 硅胶9号杯 内盒</t>
  </si>
  <si>
    <t>207096PP03</t>
  </si>
  <si>
    <t>BE 硅胶9号杯 OPP袋子</t>
  </si>
  <si>
    <t>502630XS06</t>
  </si>
  <si>
    <t>4947879522614</t>
  </si>
  <si>
    <t>SEシリコンおかずカップ９号</t>
  </si>
  <si>
    <t>522614WX01</t>
  </si>
  <si>
    <t>SE 硅胶杯 9号 外箱</t>
  </si>
  <si>
    <t>522614NH02</t>
  </si>
  <si>
    <t>SE 硅胶杯 9号 内盒</t>
  </si>
  <si>
    <t>522614PP03</t>
  </si>
  <si>
    <t>SE 硅胶杯 9号 OPP袋子</t>
  </si>
  <si>
    <t>硅胶杯 9号 草莓色</t>
  </si>
  <si>
    <t>4978446502746</t>
  </si>
  <si>
    <r>
      <rPr>
        <sz val="9.0"/>
        <rFont val="宋体"/>
        <charset val="134"/>
      </rPr>
      <t>シリコンおかずカップ９号赤</t>
    </r>
    <r>
      <rPr>
        <sz val="9.0"/>
        <rFont val="宋体"/>
        <charset val="134"/>
      </rPr>
      <t>・</t>
    </r>
    <r>
      <rPr>
        <sz val="9.0"/>
        <rFont val="宋体"/>
        <charset val="134"/>
      </rPr>
      <t>黒各</t>
    </r>
    <r>
      <rPr>
        <sz val="9.0"/>
        <rFont val="Microsoft YaHei"/>
        <family val="1"/>
      </rPr>
      <t>1</t>
    </r>
    <r>
      <rPr>
        <sz val="9.0"/>
        <rFont val="宋体"/>
        <charset val="134"/>
      </rPr>
      <t>枚</t>
    </r>
    <r>
      <rPr>
        <sz val="9.0"/>
        <rFont val="Microsoft YaHei"/>
        <family val="1"/>
      </rPr>
      <t xml:space="preserve"></t>
    </r>
    <phoneticPr fontId="0" type="noConversion"/>
  </si>
  <si>
    <t>502746WX01</t>
  </si>
  <si>
    <t>502746NH02</t>
  </si>
  <si>
    <t>502746PP03</t>
  </si>
  <si>
    <t>硅胶杯 9号 OPP袋子</t>
  </si>
  <si>
    <t>硅胶杯 9号 大红</t>
  </si>
  <si>
    <t>硅胶杯 9号 黑色</t>
  </si>
  <si>
    <t>4978446502678</t>
  </si>
  <si>
    <t>シリコンおかずカップ小判</t>
  </si>
  <si>
    <t>502678WX01</t>
  </si>
  <si>
    <t>硅胶杯 小判外箱</t>
  </si>
  <si>
    <t>502678NH02</t>
  </si>
  <si>
    <t>硅胶杯 小判内盒</t>
  </si>
  <si>
    <t>502678PP03</t>
  </si>
  <si>
    <t>硅胶杯 小判OPP袋子</t>
  </si>
  <si>
    <t>502678XS05</t>
  </si>
  <si>
    <t>小判吸塑（2678#2621#5036#2739#通用）</t>
  </si>
  <si>
    <t>硅胶杯 小判 粉色</t>
  </si>
  <si>
    <t>硅胶杯 小判 粉色（2678#2621#5036#通用）</t>
  </si>
  <si>
    <t>硅胶杯 小判 浅绿</t>
  </si>
  <si>
    <t>硅胶杯 小判 浅绿（2678#2621#5036#通用）</t>
  </si>
  <si>
    <t>硅胶杯 小判 橙色</t>
  </si>
  <si>
    <t>硅胶杯 小判 橙色（2678#2621#5036#通用）</t>
  </si>
  <si>
    <t>4947879522621</t>
  </si>
  <si>
    <t>SEシリコンおかずカップ小判</t>
  </si>
  <si>
    <t>522621WX01</t>
  </si>
  <si>
    <t>SE 硅胶杯 小判 外箱</t>
  </si>
  <si>
    <t>522621NH02</t>
  </si>
  <si>
    <t>SE 硅胶杯 小判 内盒</t>
  </si>
  <si>
    <t>522621PP03</t>
  </si>
  <si>
    <t>SE 硅胶杯 小判 OPP袋子</t>
  </si>
  <si>
    <t>4978446065036</t>
  </si>
  <si>
    <r>
      <rPr>
        <sz val="9.0"/>
        <rFont val="宋体"/>
        <charset val="134"/>
      </rPr>
      <t>ﾗﾝﾁﾃﾞｺｼﾘｺﾝ</t>
    </r>
    <r>
      <rPr>
        <sz val="9.0"/>
        <rFont val="宋体"/>
        <charset val="134"/>
      </rPr>
      <t>お弁当</t>
    </r>
    <r>
      <rPr>
        <sz val="9.0"/>
        <rFont val="宋体"/>
        <charset val="134"/>
      </rPr>
      <t>ｶｯﾌﾟﾊﾟｽﾃﾙ</t>
    </r>
    <r>
      <rPr>
        <sz val="9.0"/>
        <rFont val="宋体"/>
        <charset val="134"/>
      </rPr>
      <t>小判</t>
    </r>
    <r>
      <rPr>
        <sz val="9.0"/>
        <rFont val="Microsoft YaHei"/>
        <family val="1"/>
      </rPr>
      <t xml:space="preserve"></t>
    </r>
    <phoneticPr fontId="0" type="noConversion"/>
  </si>
  <si>
    <t>065036WX01</t>
  </si>
  <si>
    <t>065036NH02</t>
  </si>
  <si>
    <t>065036PP03</t>
  </si>
  <si>
    <t>4978446502739</t>
  </si>
  <si>
    <t>シリコンおかずカップビビッド小判</t>
  </si>
  <si>
    <t>502739WX01</t>
  </si>
  <si>
    <t>硅胶蛋糕杯外箱</t>
  </si>
  <si>
    <t>502739NH02</t>
  </si>
  <si>
    <t>硅胶蛋糕杯内盒</t>
  </si>
  <si>
    <t>502739PP03</t>
  </si>
  <si>
    <t>硅胶蛋糕杯OPP袋子</t>
  </si>
  <si>
    <t>硅胶杯 小判 深绿</t>
  </si>
  <si>
    <t>硅胶杯 小判 大红</t>
  </si>
  <si>
    <t>硅胶杯 小判 深黄</t>
  </si>
  <si>
    <t>4978446502647</t>
  </si>
  <si>
    <t>シリコンおかずカップ４号</t>
  </si>
  <si>
    <t>502647WX01</t>
  </si>
  <si>
    <t>硅胶杯 4号外箱 51.5*42.5*47.5</t>
  </si>
  <si>
    <t>502647NH02</t>
  </si>
  <si>
    <t>硅胶杯 4号内盒</t>
  </si>
  <si>
    <t>502647PP03</t>
  </si>
  <si>
    <t>硅胶杯 4号OPP袋子</t>
  </si>
  <si>
    <t>522584XS05</t>
  </si>
  <si>
    <t>MARUKI 4号杯吸塑（5个装）（2584#2647#2753#通用</t>
  </si>
  <si>
    <t>硅胶杯 4号 粉红</t>
  </si>
  <si>
    <t>硅胶杯 4号 橙色</t>
  </si>
  <si>
    <t>硅胶杯 4号 浅蓝</t>
  </si>
  <si>
    <t>硅胶杯 4号 柠檬黄</t>
  </si>
  <si>
    <t>硅胶杯 4号 浅绿</t>
  </si>
  <si>
    <t>4947879522584</t>
  </si>
  <si>
    <t>SEシリコンおかずカップ４号</t>
  </si>
  <si>
    <t>522584WX01</t>
  </si>
  <si>
    <t>SE 硅胶杯 4号 外箱</t>
  </si>
  <si>
    <t>522584NH02</t>
  </si>
  <si>
    <t>SE 硅胶杯 4号 内盒</t>
  </si>
  <si>
    <t>522584PP03</t>
  </si>
  <si>
    <t>SE 硅胶杯 4号 OPP袋子</t>
  </si>
  <si>
    <t>硅胶杯 4号 粉色</t>
  </si>
  <si>
    <t>硅胶杯 4号 草莓色</t>
  </si>
  <si>
    <t>硅胶杯 4号 黄色</t>
  </si>
  <si>
    <t>硅胶杯 4号 绿色</t>
  </si>
  <si>
    <t>硅胶杯 4号 咖啡色</t>
  </si>
  <si>
    <t>HT-12286</t>
  </si>
  <si>
    <t>4978446503279</t>
  </si>
  <si>
    <t>シリコンクッキングリング角型</t>
  </si>
  <si>
    <t>503279WX01</t>
  </si>
  <si>
    <t>长方型煎蛋器外箱</t>
  </si>
  <si>
    <t>503279NH02</t>
  </si>
  <si>
    <t>长方型煎蛋器内盒</t>
  </si>
  <si>
    <t>503279TZ06</t>
  </si>
  <si>
    <t>长方型煎蛋器台纸</t>
  </si>
  <si>
    <t>503279XS05</t>
  </si>
  <si>
    <t>长方型煎蛋器吸塑</t>
  </si>
  <si>
    <t>长方型煎蛋器 桃红</t>
  </si>
  <si>
    <t>长方型煎蛋器 本体</t>
  </si>
  <si>
    <t>4978446503415</t>
  </si>
  <si>
    <t>シリコンコースターフラワー2枚</t>
  </si>
  <si>
    <t>503415WX01</t>
  </si>
  <si>
    <t>小花垫外箱</t>
  </si>
  <si>
    <t>503415NH02</t>
  </si>
  <si>
    <t>小花垫内盒</t>
  </si>
  <si>
    <t>503415PP03</t>
  </si>
  <si>
    <t>小花垫OPP袋</t>
  </si>
  <si>
    <t>小花垫 桃红</t>
  </si>
  <si>
    <t>小花垫 鲜红</t>
  </si>
  <si>
    <t>4978446503422</t>
  </si>
  <si>
    <t>シリコンコースタークローバー2枚</t>
  </si>
  <si>
    <t>503422WX01</t>
  </si>
  <si>
    <t>三叶草外箱</t>
  </si>
  <si>
    <t>503422NH02</t>
  </si>
  <si>
    <t>三叶草内盒</t>
  </si>
  <si>
    <t>503422PP03</t>
  </si>
  <si>
    <t>三叶草OPP袋</t>
  </si>
  <si>
    <t>三叶草 黄绿</t>
  </si>
  <si>
    <t>三叶草 深绿</t>
  </si>
  <si>
    <t>H-6801</t>
  </si>
  <si>
    <t>4964026530919</t>
  </si>
  <si>
    <r>
      <rPr>
        <sz val="9.0"/>
        <rFont val="宋体"/>
        <charset val="134"/>
      </rPr>
      <t>シリコンおかずカップ　角型</t>
    </r>
    <r>
      <rPr>
        <sz val="9.0"/>
        <rFont val="Microsoft YaHei"/>
        <family val="1"/>
      </rPr>
      <t>2</t>
    </r>
    <r>
      <rPr>
        <sz val="9.0"/>
        <rFont val="宋体"/>
        <charset val="134"/>
      </rPr>
      <t>個パック</t>
    </r>
    <r>
      <rPr>
        <sz val="9.0"/>
        <rFont val="Microsoft YaHei"/>
        <family val="1"/>
      </rPr>
      <t>RD</t>
    </r>
    <r>
      <rPr>
        <sz val="9.0"/>
        <rFont val="宋体"/>
        <charset val="134"/>
      </rPr>
      <t>・</t>
    </r>
    <r>
      <rPr>
        <sz val="9.0"/>
        <rFont val="Microsoft YaHei"/>
        <family val="1"/>
      </rPr>
      <t>BK(</t>
    </r>
    <r>
      <rPr>
        <sz val="9.0"/>
        <rFont val="宋体"/>
        <charset val="134"/>
      </rPr>
      <t>たつみや様用</t>
    </r>
    <r>
      <rPr>
        <sz val="9.0"/>
        <rFont val="Microsoft YaHei"/>
        <family val="1"/>
      </rPr>
      <t xml:space="preserve">)</t>
    </r>
    <phoneticPr fontId="0" type="noConversion"/>
  </si>
  <si>
    <t>530919WX01</t>
  </si>
  <si>
    <t>方型蛋糕杯 红+黑 外箱</t>
  </si>
  <si>
    <t>530919NH02</t>
  </si>
  <si>
    <t>方型蛋糕杯 红+黑 内盒（0919#0636通用）</t>
  </si>
  <si>
    <t>530919PP03</t>
  </si>
  <si>
    <t>方型蛋糕杯 OPP袋（0919#0636通用）</t>
  </si>
  <si>
    <t>530919TZ06</t>
  </si>
  <si>
    <t>方型蛋糕杯 红+黑 白台纸（0919#0636通用）</t>
  </si>
  <si>
    <t>530919GJ10</t>
  </si>
  <si>
    <t>方型蛋糕杯 红+黑 OPP袋用不干胶</t>
  </si>
  <si>
    <t>530919GJ09</t>
  </si>
  <si>
    <t>方型蛋糕杯 红+黑 内盒用不干胶</t>
  </si>
  <si>
    <t>方型蛋糕杯 红</t>
  </si>
  <si>
    <t>方型蛋糕杯 黑</t>
  </si>
  <si>
    <t>4964026530636</t>
  </si>
  <si>
    <t>シリコン長方形おかずカップ 緑+黄</t>
  </si>
  <si>
    <t>530636WX01</t>
  </si>
  <si>
    <t>方型蛋糕杯 绿+黄 外箱</t>
  </si>
  <si>
    <t>530636NH02</t>
  </si>
  <si>
    <t>方型蛋糕杯 绿+黄 内盒(0919#0636#通用）</t>
  </si>
  <si>
    <t>方型蛋糕杯 OPP袋（0919#063650003#50009#通用）</t>
  </si>
  <si>
    <t>530636TZ06</t>
  </si>
  <si>
    <t>方型蛋糕杯 绿+黄 白台纸(0919#0636#通用）</t>
  </si>
  <si>
    <t>530636GJ10</t>
  </si>
  <si>
    <t>方型蛋糕杯 绿+黄 OPP袋用不干胶</t>
  </si>
  <si>
    <t>530636GJ09</t>
  </si>
  <si>
    <t>方型蛋糕杯 绿+黄 内盒用不干胶</t>
  </si>
  <si>
    <t>方型蛋糕杯 浅绿</t>
  </si>
  <si>
    <t>方型蛋糕杯 柠檬黄</t>
  </si>
  <si>
    <t>4571258013754</t>
  </si>
  <si>
    <t>シリコンカップカバー</t>
  </si>
  <si>
    <t>013754WX01</t>
  </si>
  <si>
    <t>硅胶杯盖 外箱</t>
  </si>
  <si>
    <t>013754NH02</t>
  </si>
  <si>
    <t>硅胶杯盖 内盒</t>
  </si>
  <si>
    <t>013754PP03</t>
  </si>
  <si>
    <t>硅胶杯盖 OPP袋子</t>
  </si>
  <si>
    <t>BE 硅胶小杯盖 深黄--M</t>
  </si>
  <si>
    <t>BE 硅胶小杯盖 大红--M</t>
  </si>
  <si>
    <t>BE 硅胶小杯盖 深绿--M</t>
  </si>
  <si>
    <t>4521006209755</t>
  </si>
  <si>
    <t>BEシリコンカバー マグカップ用</t>
  </si>
  <si>
    <t>209755WX01</t>
  </si>
  <si>
    <t>BE 硅胶小杯盖 外箱</t>
  </si>
  <si>
    <t>209755NH02</t>
  </si>
  <si>
    <t>BE 硅胶小杯盖 内盒</t>
  </si>
  <si>
    <t>209755PP03</t>
  </si>
  <si>
    <t>BE 硅胶小杯盖 OPP袋子</t>
  </si>
  <si>
    <t>BE 硅胶小杯盖 鲜红--C</t>
  </si>
  <si>
    <t>HT8099</t>
  </si>
  <si>
    <t>BE 硅胶小杯盖 桃红--C</t>
  </si>
  <si>
    <t>BE 硅胶小杯盖 红橙--C</t>
  </si>
  <si>
    <t>HT6583</t>
  </si>
  <si>
    <t>BE 硅胶小杯盖 绿--C</t>
  </si>
  <si>
    <t>4978446070153</t>
  </si>
  <si>
    <t>シリコンランチョンマット</t>
  </si>
  <si>
    <t>070153WX01</t>
  </si>
  <si>
    <t>硅胶垫片 新款 外箱</t>
  </si>
  <si>
    <t>070153TZ06</t>
  </si>
  <si>
    <t>硅胶垫片 新款 台纸24.7*21.5CM</t>
  </si>
  <si>
    <t>070153PP03</t>
  </si>
  <si>
    <t>硅胶垫片 新款 OPP袋子</t>
  </si>
  <si>
    <t>070153GJ07</t>
  </si>
  <si>
    <t>PE 中袋不干胶</t>
  </si>
  <si>
    <t>070153PE04</t>
  </si>
  <si>
    <t>PE 中袋40*15.5CM</t>
  </si>
  <si>
    <t>飞翔</t>
  </si>
  <si>
    <t>硅胶垫片 新款 透明粉红</t>
  </si>
  <si>
    <t>硅胶垫片 新款 透明绿</t>
  </si>
  <si>
    <t>4978446070016</t>
  </si>
  <si>
    <t>仮　シリコンカップカバー　リボン</t>
  </si>
  <si>
    <t>070016WX01</t>
  </si>
  <si>
    <t>硅胶杯盖 蝴蝶结 外箱</t>
  </si>
  <si>
    <t>070016NH02</t>
  </si>
  <si>
    <t>硅胶杯盖 蝴蝶结 内盒</t>
  </si>
  <si>
    <t>070016PP03</t>
  </si>
  <si>
    <t>硅胶杯盖 蝴蝶结 OPP袋子</t>
  </si>
  <si>
    <t>硅胶杯盖  粉红</t>
  </si>
  <si>
    <t>硅胶杯盖  黄色</t>
  </si>
  <si>
    <t>硅胶杯盖  绿色</t>
  </si>
  <si>
    <t>硅胶杯盖  丝带 深粉</t>
  </si>
  <si>
    <t>H-202</t>
  </si>
  <si>
    <t>硅胶杯盖  丝带 黄色</t>
  </si>
  <si>
    <t>硅胶杯盖  丝带 深绿</t>
  </si>
  <si>
    <t>硅胶杯盖  宝石 黄色</t>
  </si>
  <si>
    <t>硅胶杯盖  宝石 蓝色</t>
  </si>
  <si>
    <t>H-2508</t>
  </si>
  <si>
    <t>H-2320</t>
  </si>
  <si>
    <t>硅胶杯盖  宝石 粉色</t>
  </si>
  <si>
    <t>H-2720</t>
  </si>
  <si>
    <t>H-2701</t>
  </si>
  <si>
    <t>4978446070023</t>
  </si>
  <si>
    <t>仮　シリコンカップカバー　風見鶏</t>
  </si>
  <si>
    <t>070023WX01</t>
  </si>
  <si>
    <t>硅胶杯盖 风向标 外箱</t>
  </si>
  <si>
    <t>070023NH02</t>
  </si>
  <si>
    <t>硅胶杯盖 风向标 内盒</t>
  </si>
  <si>
    <t>070023PP03</t>
  </si>
  <si>
    <t>硅胶杯盖 风向标 OPP袋子</t>
  </si>
  <si>
    <t>硅胶杯盖 风向标款盖子 深红</t>
  </si>
  <si>
    <t>硅胶杯盖 风向标款盖子 黄色</t>
  </si>
  <si>
    <t>硅胶杯盖 风向标款盖子 蓝色</t>
  </si>
  <si>
    <t>硅胶杯盖 风向标 茶色</t>
  </si>
  <si>
    <t>硅胶杯盖 风向标 红色</t>
  </si>
  <si>
    <t>硅胶杯盖 风向标 粉红</t>
  </si>
  <si>
    <t>4984343703124</t>
  </si>
  <si>
    <t>ペーパーカップ400ｍｌ　12Ｐ×20セット入</t>
  </si>
  <si>
    <t>703124PP01</t>
  </si>
  <si>
    <t>DS 400ml 纸杯 OPP袋子</t>
  </si>
  <si>
    <t>703124PE04</t>
  </si>
  <si>
    <t>PE 中袋 95*18+7+7</t>
  </si>
  <si>
    <t>703124WX01</t>
  </si>
  <si>
    <t>DS 400ml 纸杯 外箱</t>
  </si>
  <si>
    <t>12P纸杯</t>
  </si>
  <si>
    <t>BZ08</t>
  </si>
  <si>
    <t>白纸250+18/940</t>
  </si>
  <si>
    <t>DZ07</t>
  </si>
  <si>
    <t>底纸230+18/80</t>
  </si>
  <si>
    <t>4978446503330</t>
  </si>
  <si>
    <t>仮　シリコンおかずカップ角型特大</t>
  </si>
  <si>
    <t>503330WX01</t>
  </si>
  <si>
    <t>大方形硅胶杯  外箱</t>
  </si>
  <si>
    <t>503330NH02</t>
  </si>
  <si>
    <t>大方形硅胶杯  内盒</t>
  </si>
  <si>
    <t>503330XS05</t>
  </si>
  <si>
    <t>大方形硅胶杯  PS 吸塑</t>
  </si>
  <si>
    <t>503330PP03</t>
  </si>
  <si>
    <t>大方形硅胶杯  OPP袋子</t>
  </si>
  <si>
    <t>大方形硅胶杯  粉色</t>
  </si>
  <si>
    <t>大方形硅胶杯  绿色</t>
  </si>
  <si>
    <t>4978446503347</t>
  </si>
  <si>
    <r>
      <rPr>
        <sz val="9.0"/>
        <rFont val="宋体"/>
        <charset val="134"/>
      </rPr>
      <t>仮　シリコンおかずカ</t>
    </r>
    <r>
      <rPr>
        <sz val="9.0"/>
        <rFont val="宋体"/>
        <charset val="134"/>
      </rPr>
      <t>ﾂ</t>
    </r>
    <r>
      <rPr>
        <sz val="9.0"/>
        <rFont val="宋体"/>
        <charset val="134"/>
      </rPr>
      <t>プハ</t>
    </r>
    <r>
      <rPr>
        <sz val="9.0"/>
        <rFont val="Microsoft YaHei"/>
        <family val="1"/>
      </rPr>
      <t>―</t>
    </r>
    <r>
      <rPr>
        <sz val="9.0"/>
        <rFont val="宋体"/>
        <charset val="134"/>
      </rPr>
      <t>卜大</t>
    </r>
    <r>
      <rPr>
        <sz val="9.0"/>
        <rFont val="Microsoft YaHei"/>
        <family val="1"/>
      </rPr>
      <t xml:space="preserve"></t>
    </r>
    <phoneticPr fontId="0" type="noConversion"/>
  </si>
  <si>
    <t>503347WX01</t>
  </si>
  <si>
    <t>大心型硅胶杯  外箱</t>
  </si>
  <si>
    <t>503347NH02</t>
  </si>
  <si>
    <t>大心型硅胶杯  内盒</t>
  </si>
  <si>
    <t>503347PP03</t>
  </si>
  <si>
    <t>大心型硅胶杯  OPP袋</t>
  </si>
  <si>
    <t>503347XS05</t>
  </si>
  <si>
    <t>大心型硅胶杯  吸塑</t>
  </si>
  <si>
    <t>大心型硅胶杯  粉色</t>
  </si>
  <si>
    <t>大心型硅胶杯  紫色</t>
  </si>
  <si>
    <t>大心型硅胶杯  绿色</t>
  </si>
  <si>
    <t>4978446505167</t>
  </si>
  <si>
    <t>ふんわり厚焼きホットケーキ</t>
  </si>
  <si>
    <t>505167WX01</t>
  </si>
  <si>
    <t>硅胶蛋糕模 加厚型 外箱</t>
  </si>
  <si>
    <t>505167NH02</t>
  </si>
  <si>
    <t>硅胶蛋糕模 加厚型 内盒</t>
  </si>
  <si>
    <t>505167XS05</t>
  </si>
  <si>
    <t>硅胶蛋糕模 加厚型 PS 托盘吸塑（5167#5396#通用）</t>
  </si>
  <si>
    <t>505167PP03</t>
  </si>
  <si>
    <t>硅胶蛋糕模 加厚型 opp袋子</t>
  </si>
  <si>
    <t>硅胶蛋糕模 加厚型 大红</t>
  </si>
  <si>
    <t xml:space="preserve">硅胶蛋糕模 加厚型 </t>
  </si>
  <si>
    <t>4978446505174</t>
  </si>
  <si>
    <t>もぐもぐくまさんのシリコンケーキ</t>
  </si>
  <si>
    <t>505174WX01</t>
  </si>
  <si>
    <t>小熊硅胶蛋糕模型 外箱</t>
  </si>
  <si>
    <t>505147NH02</t>
  </si>
  <si>
    <t>小熊硅胶蛋糕模型 内盒</t>
  </si>
  <si>
    <t>505147XS05</t>
  </si>
  <si>
    <t>小熊硅胶蛋糕模型 PS托盘</t>
  </si>
  <si>
    <t>505147PP03</t>
  </si>
  <si>
    <t>小熊硅胶蛋糕模型 opp</t>
  </si>
  <si>
    <t>小熊硅胶蛋糕模型 橙色</t>
  </si>
  <si>
    <t>小熊硅胶蛋糕模型</t>
  </si>
  <si>
    <t>4562373449153</t>
  </si>
  <si>
    <t>蕾丝6号杯</t>
  </si>
  <si>
    <t>449153WX01</t>
  </si>
  <si>
    <t>外箱</t>
  </si>
  <si>
    <t>449153NH02</t>
  </si>
  <si>
    <t>内盒</t>
  </si>
  <si>
    <t>449153GJ11</t>
  </si>
  <si>
    <t>外箱用不干胶</t>
  </si>
  <si>
    <t>449153GJ09</t>
  </si>
  <si>
    <t>内盒用不干胶</t>
  </si>
  <si>
    <t>449153GJ10</t>
  </si>
  <si>
    <t>OPP用不干胶</t>
  </si>
  <si>
    <t>449153PP03</t>
  </si>
  <si>
    <t>opp袋子</t>
  </si>
  <si>
    <t>蕾丝6号杯 黄色</t>
  </si>
  <si>
    <t xml:space="preserve">                           </t>
  </si>
  <si>
    <t>蕾丝6号杯 粉红色</t>
  </si>
  <si>
    <t>蕾丝6号杯 浅绿色</t>
  </si>
  <si>
    <t>4978446070429</t>
  </si>
  <si>
    <t>キ)シリコンおかずカップ8号　4個入</t>
  </si>
  <si>
    <t>070429WX01</t>
  </si>
  <si>
    <t>硅胶8号杯 外箱</t>
  </si>
  <si>
    <t>070429NH02</t>
  </si>
  <si>
    <t>硅胶8号杯 内盒</t>
  </si>
  <si>
    <t>070429XS05</t>
  </si>
  <si>
    <t>硅胶8号杯 折盒64*35*63  吸塑</t>
  </si>
  <si>
    <t>070429GJ14</t>
  </si>
  <si>
    <t>硅胶8号杯 不干胶</t>
  </si>
  <si>
    <t>硅胶8号杯 粉色</t>
  </si>
  <si>
    <t>硅胶8号杯 绿色</t>
  </si>
  <si>
    <t>硅胶8号杯 橙色</t>
  </si>
  <si>
    <t>硅胶8号杯 黄色</t>
  </si>
  <si>
    <t>4978446070412</t>
  </si>
  <si>
    <t>キ)シリコンおかずカップ6号　6個入</t>
  </si>
  <si>
    <t>070412WX01</t>
  </si>
  <si>
    <t>硅胶6号杯 外箱</t>
  </si>
  <si>
    <t>070412NH02</t>
  </si>
  <si>
    <t>硅胶6号杯 内盒</t>
  </si>
  <si>
    <t>070412XS05</t>
  </si>
  <si>
    <t>硅胶6号杯 折盒 53*40*50</t>
  </si>
  <si>
    <t>070412GJ07</t>
  </si>
  <si>
    <t>硅胶6号杯 不干胶</t>
  </si>
  <si>
    <t>硅胶6号杯 橙色</t>
  </si>
  <si>
    <t>硅胶6号杯 粉色</t>
  </si>
  <si>
    <t>硅胶6号杯 紫色</t>
  </si>
  <si>
    <t>硅胶6号杯 绿色</t>
  </si>
  <si>
    <t>硅胶6号杯 黄色</t>
  </si>
  <si>
    <t>4978446070436</t>
  </si>
  <si>
    <t>キ)シリコンおかずカップ9号　4個入</t>
  </si>
  <si>
    <t>070436WX01</t>
  </si>
  <si>
    <t>硅胶9号杯 外箱</t>
  </si>
  <si>
    <t>070436NH02</t>
  </si>
  <si>
    <t>硅胶9号杯 内盒</t>
  </si>
  <si>
    <t>070436XS07</t>
  </si>
  <si>
    <t>硅胶9号杯  折盒 70*70*43</t>
  </si>
  <si>
    <t>070436GJ07</t>
  </si>
  <si>
    <t>硅胶9号杯  不干胶</t>
  </si>
  <si>
    <t>硅胶9号杯  黄色</t>
  </si>
  <si>
    <t>硅胶9号杯  浅橙</t>
  </si>
  <si>
    <t>硅胶9号杯  紫色</t>
  </si>
  <si>
    <t>硅胶9号杯  浅绿</t>
  </si>
  <si>
    <t>4978446070443</t>
  </si>
  <si>
    <t>キ)シリコンおかずカップ角型　4個入</t>
  </si>
  <si>
    <t>070443WX01</t>
  </si>
  <si>
    <t>角型硅胶杯 外箱</t>
  </si>
  <si>
    <t>070443NH02</t>
  </si>
  <si>
    <t>角型硅胶杯 内盒</t>
  </si>
  <si>
    <t>070443XS05</t>
  </si>
  <si>
    <t>角型硅胶杯 折盒 68*62*45</t>
  </si>
  <si>
    <t>070443GJ07</t>
  </si>
  <si>
    <t>角型硅胶杯 不干胶</t>
  </si>
  <si>
    <t>角型硅胶杯 黄色</t>
  </si>
  <si>
    <t>角型硅胶杯 粉红</t>
  </si>
  <si>
    <t>角型硅胶杯 紫色</t>
  </si>
  <si>
    <t>角型硅胶杯 浅绿</t>
  </si>
  <si>
    <t>4978446506072</t>
  </si>
  <si>
    <t>Sペーパーカップ 100ml 40個入</t>
  </si>
  <si>
    <t>506072WX01</t>
  </si>
  <si>
    <t>100ml 40P白杯外箱</t>
  </si>
  <si>
    <t>506072PP03</t>
  </si>
  <si>
    <t>100ml 40P白杯OPP袋</t>
  </si>
  <si>
    <t>506072PE04</t>
  </si>
  <si>
    <t>100ml 40P白杯中袋(65*15+3.5+3.5)含印刷</t>
  </si>
  <si>
    <t>40P纸杯（6072#5663#本体通用）</t>
  </si>
  <si>
    <t>BZ09</t>
  </si>
  <si>
    <t>白纸190+18/662</t>
  </si>
  <si>
    <t>DZ01</t>
  </si>
  <si>
    <t>底纸190+18/54</t>
  </si>
  <si>
    <t>4978446505396</t>
  </si>
  <si>
    <t>かんたん厚めのパンケーキモールド</t>
  </si>
  <si>
    <t>505396WX01</t>
  </si>
  <si>
    <t>圆形烤盘 外箱</t>
  </si>
  <si>
    <t>505396NH02</t>
  </si>
  <si>
    <t>圆形烤盘 内盒</t>
  </si>
  <si>
    <t>505396XS05</t>
  </si>
  <si>
    <t>圆形烤盘 吸塑（5167#5396#通用）</t>
  </si>
  <si>
    <t>505396PP03</t>
  </si>
  <si>
    <t>圆形烤盘 opp</t>
  </si>
  <si>
    <t>圆形烤盘 粉红</t>
  </si>
  <si>
    <t>4978446505402</t>
  </si>
  <si>
    <t>ふっくらこぐまのパンケーキモールド</t>
  </si>
  <si>
    <t>505402WX01</t>
  </si>
  <si>
    <t>硅胶熊头型托盘外箱</t>
  </si>
  <si>
    <t>505402NH02</t>
  </si>
  <si>
    <t>硅胶熊头型托盘内盒</t>
  </si>
  <si>
    <t>505402XS05</t>
  </si>
  <si>
    <t>硅胶熊头型托盘吸塑</t>
  </si>
  <si>
    <t>505402PP03</t>
  </si>
  <si>
    <t>硅胶熊头型托盘opp</t>
  </si>
  <si>
    <t>硅胶熊头型 咖啡色</t>
  </si>
  <si>
    <t>4978446506089</t>
  </si>
  <si>
    <t>ドット柄ペーパーカップ 400ml 10個入</t>
  </si>
  <si>
    <t>506089WX01</t>
  </si>
  <si>
    <t>400ml彩杯 外箱</t>
  </si>
  <si>
    <t>506089PP03</t>
  </si>
  <si>
    <t>400ml彩杯 opp</t>
  </si>
  <si>
    <t>506089PE04</t>
  </si>
  <si>
    <t>400ml彩杯 中袋90*18+7+7CM（8505#6089#通用）</t>
  </si>
  <si>
    <t>506089GJ07</t>
  </si>
  <si>
    <t>400ml彩杯 中袋不干胶</t>
  </si>
  <si>
    <t>400ml小圆点 大红</t>
  </si>
  <si>
    <t>506089CB51</t>
  </si>
  <si>
    <t>400ml小圆点 蓝色</t>
  </si>
  <si>
    <t>506089CB52</t>
  </si>
  <si>
    <t>400ml小圆点 玫红</t>
  </si>
  <si>
    <t>506089CB53</t>
  </si>
  <si>
    <t>400ml小圆点 绿色</t>
  </si>
  <si>
    <t>506089CB54</t>
  </si>
  <si>
    <t>4521006208789</t>
  </si>
  <si>
    <t xml:space="preserve"> 15021MD  パンダ紙コップ２０５ｍｌ１５個入り　</t>
  </si>
  <si>
    <t>208789WX01</t>
  </si>
  <si>
    <t>熊猫杯 外箱</t>
  </si>
  <si>
    <t>208789GJ07</t>
  </si>
  <si>
    <t>熊猫杯 中袋不干胶</t>
  </si>
  <si>
    <t>016083PE06</t>
  </si>
  <si>
    <t>PE 中袋 67*21cm(6083#8789#9946#5670#3436#通用）</t>
  </si>
  <si>
    <t>208789PP03</t>
  </si>
  <si>
    <t>熊猫杯 opp</t>
  </si>
  <si>
    <t>熊猫杯 粉色</t>
  </si>
  <si>
    <t>208789CB51</t>
  </si>
  <si>
    <t>熊猫杯 绿色</t>
  </si>
  <si>
    <t>208789CB52</t>
  </si>
  <si>
    <t>熊猫杯 黄色</t>
  </si>
  <si>
    <t>208789CB53</t>
  </si>
  <si>
    <t>4521006209946</t>
  </si>
  <si>
    <t>15023MD レース柄紙コップ１５個入り</t>
  </si>
  <si>
    <t>209946WX01</t>
  </si>
  <si>
    <t>蕾丝杯 外箱</t>
  </si>
  <si>
    <t>209946GJ07</t>
  </si>
  <si>
    <t>蕾丝杯 中袋不干胶</t>
  </si>
  <si>
    <t>209946PP03</t>
  </si>
  <si>
    <t>蕾丝杯 opp</t>
  </si>
  <si>
    <t>蕾丝杯 绿色</t>
  </si>
  <si>
    <t>209946CB51</t>
  </si>
  <si>
    <t>蕾丝杯 蓝色</t>
  </si>
  <si>
    <t>209946CB52</t>
  </si>
  <si>
    <t>蕾丝杯 粉色</t>
  </si>
  <si>
    <t>209946CB53</t>
  </si>
  <si>
    <t>4549131295887</t>
  </si>
  <si>
    <t>インサートカップ20個入</t>
  </si>
  <si>
    <t>295887WX01</t>
  </si>
  <si>
    <t>咖啡杯外箱</t>
  </si>
  <si>
    <t>295887NH02</t>
  </si>
  <si>
    <t>咖啡杯内盒</t>
  </si>
  <si>
    <t>295887PP03</t>
  </si>
  <si>
    <t>咖啡杯OPP袋子</t>
  </si>
  <si>
    <t>咖啡杯本体</t>
  </si>
  <si>
    <t>295587BT01</t>
  </si>
  <si>
    <t>4549131298505</t>
  </si>
  <si>
    <t>ペーパーカップ400ml10個入(ドッド柄)</t>
  </si>
  <si>
    <t>298505WX01</t>
  </si>
  <si>
    <t>大创400ml彩杯  外箱</t>
  </si>
  <si>
    <t>298505GJ07</t>
  </si>
  <si>
    <t>大创400ml彩杯  中袋不干胶</t>
  </si>
  <si>
    <t>298505PE04</t>
  </si>
  <si>
    <t>大创400ml彩杯 中袋90*18+7+7CM（8505#6089#通用）</t>
  </si>
  <si>
    <t>298505PP03</t>
  </si>
  <si>
    <t>大创400ml彩杯  opp袋</t>
  </si>
  <si>
    <t>大创400ml彩杯  红色</t>
  </si>
  <si>
    <t>298505CB51</t>
  </si>
  <si>
    <t>大创400ml彩杯  绿色</t>
  </si>
  <si>
    <t>298505CB52</t>
  </si>
  <si>
    <t>4562482713534</t>
  </si>
  <si>
    <t>713534WX01</t>
  </si>
  <si>
    <t>205ml 50p入白杯 外箱</t>
  </si>
  <si>
    <t>713537PE04</t>
  </si>
  <si>
    <t>中袋63*31+14+14cm含印刷</t>
  </si>
  <si>
    <t>713534PP03</t>
  </si>
  <si>
    <t>205ml 50p入白杯 opp</t>
  </si>
  <si>
    <t>BZ05</t>
  </si>
  <si>
    <t>白纸210+18/800</t>
  </si>
  <si>
    <t>4562482713558</t>
  </si>
  <si>
    <t>中部流通五色纸杯</t>
  </si>
  <si>
    <t>713558WX01</t>
  </si>
  <si>
    <t>205ml 20p入彩杯 外箱</t>
  </si>
  <si>
    <t>713558GJ07</t>
  </si>
  <si>
    <t>205ml 20p入彩杯 中袋不干胶</t>
  </si>
  <si>
    <t>713558PE04</t>
  </si>
  <si>
    <t>205ml 20p入彩杯中袋75*13cm（3558#3565#3572#0592#通用）</t>
  </si>
  <si>
    <t>713558PP03</t>
  </si>
  <si>
    <t>205ml 20p入彩杯 opp袋</t>
  </si>
  <si>
    <t>中部流通五色纸杯 粉红</t>
  </si>
  <si>
    <t>713558BZ51</t>
  </si>
  <si>
    <t>中部流通五色纸杯 紫色</t>
  </si>
  <si>
    <t>713558BZ52</t>
  </si>
  <si>
    <t>中部流通五色纸杯 蓝色</t>
  </si>
  <si>
    <t>713558BZ53</t>
  </si>
  <si>
    <t>中部流通五色纸杯 绿色</t>
  </si>
  <si>
    <t>713558BZ54</t>
  </si>
  <si>
    <t>中部流通五色纸杯 黄色</t>
  </si>
  <si>
    <t>713558BZ55</t>
  </si>
  <si>
    <t>4562482713565</t>
  </si>
  <si>
    <t xml:space="preserve">水点印刷杯 </t>
  </si>
  <si>
    <t>713565WX01</t>
  </si>
  <si>
    <t>713565GJ07</t>
  </si>
  <si>
    <t>205ml 20p入彩杯 中袋75*13cm（3558#3565#3572#0592#通用）</t>
  </si>
  <si>
    <t>713565PP03</t>
  </si>
  <si>
    <t>713565CB51</t>
  </si>
  <si>
    <t>中部流通水点印刷杯 蓝色</t>
  </si>
  <si>
    <t>水点印刷杯 玫红</t>
  </si>
  <si>
    <t>713565CB52</t>
  </si>
  <si>
    <t>中部流通水点印刷杯 玫红</t>
  </si>
  <si>
    <t>713565CB53</t>
  </si>
  <si>
    <t>中部流通水点印刷杯 绿色</t>
  </si>
  <si>
    <t>713565CB54</t>
  </si>
  <si>
    <t>中部流通水点印刷杯 大红</t>
  </si>
  <si>
    <t>4562482713572</t>
  </si>
  <si>
    <t>中部流通动物杯</t>
  </si>
  <si>
    <t>713572WX01</t>
  </si>
  <si>
    <t>713572GJ07</t>
  </si>
  <si>
    <t>205ml 20p入彩杯 中袋75*13cm（3558#3565#3572#0529通用）</t>
  </si>
  <si>
    <t>713572PP03</t>
  </si>
  <si>
    <t>中部流通动物杯  蓝色</t>
  </si>
  <si>
    <t>713572CB51</t>
  </si>
  <si>
    <t>中部流通动物杯  绿色</t>
  </si>
  <si>
    <t>713572CB52</t>
  </si>
  <si>
    <t>中部流通动物杯  橙色</t>
  </si>
  <si>
    <t>713572CB53</t>
  </si>
  <si>
    <t>中部流通动物杯  粉色</t>
  </si>
  <si>
    <t>713572CB54</t>
  </si>
  <si>
    <t>4562482713527</t>
  </si>
  <si>
    <t>713527WX01</t>
  </si>
  <si>
    <t>205ml 30p入白杯 外箱</t>
  </si>
  <si>
    <t>713527PE04</t>
  </si>
  <si>
    <t>205ml 30p入白杯 中袋78*22+3+3cm（含印刷）</t>
  </si>
  <si>
    <t>713527PP03</t>
  </si>
  <si>
    <t>205ml 30p入白杯 opp袋</t>
  </si>
  <si>
    <t>4978446038856</t>
  </si>
  <si>
    <t>圆点午餐杯</t>
  </si>
  <si>
    <t>038856WX01</t>
  </si>
  <si>
    <t>圆点午餐杯 外箱</t>
  </si>
  <si>
    <t>038856NH02</t>
  </si>
  <si>
    <t>圆点午餐杯 内箱</t>
  </si>
  <si>
    <t>038856PP03</t>
  </si>
  <si>
    <t>圆点午餐杯 opp袋</t>
  </si>
  <si>
    <t>圆点午餐杯 7.5杯盖（2588#3745#5229#2564#2595#8504#8856#8863#6852#1143#7354#3412#通用）</t>
  </si>
  <si>
    <t>圆点午餐杯 红点</t>
  </si>
  <si>
    <t>038856CB51</t>
  </si>
  <si>
    <t>圆点午餐杯 绿点</t>
  </si>
  <si>
    <t>038856CB52</t>
  </si>
  <si>
    <t>4978446038863</t>
  </si>
  <si>
    <t>ドット柄　フタ付きランチカップ　5セット</t>
  </si>
  <si>
    <t>038863WX01</t>
  </si>
  <si>
    <t>铁塔图案带盖午餐杯 外箱</t>
  </si>
  <si>
    <t>038863NH02</t>
  </si>
  <si>
    <t>铁塔图案带盖午餐杯 内箱</t>
  </si>
  <si>
    <t>038863PP03</t>
  </si>
  <si>
    <t>铁塔图案带盖午餐杯 opp袋</t>
  </si>
  <si>
    <t>铁塔图案带盖午餐杯 7.5杯盖（2588#3745#5229#2564#2595#8504#8856#8863#6852#1143#7354#3412#通用）</t>
  </si>
  <si>
    <t>铁塔图案带盖午餐杯 白色</t>
  </si>
  <si>
    <t>038863CB51</t>
  </si>
  <si>
    <t>铁塔图案带盖午餐杯 茶色</t>
  </si>
  <si>
    <t>038863CB52</t>
  </si>
  <si>
    <t>4978446506126</t>
  </si>
  <si>
    <t>断熱ペーパーカップ 270ml 8個入</t>
  </si>
  <si>
    <t>506126WX01</t>
  </si>
  <si>
    <t>纸杯 隔热杯 外箱</t>
  </si>
  <si>
    <t>506126GJ07</t>
  </si>
  <si>
    <t>纸杯 隔热杯 中袋不干胶</t>
  </si>
  <si>
    <t>506126PE04</t>
  </si>
  <si>
    <t>纸杯 隔热杯 中袋70*22cm（6126#1419#6509#6195#通用）</t>
  </si>
  <si>
    <t>506126PP03</t>
  </si>
  <si>
    <t>纸杯 隔热杯 opp袋</t>
  </si>
  <si>
    <t>隔热杯 甜甜圈</t>
  </si>
  <si>
    <t>506126CB51</t>
  </si>
  <si>
    <t>吉利</t>
  </si>
  <si>
    <t>6588+</t>
  </si>
  <si>
    <t>DZ10</t>
  </si>
  <si>
    <t>底纸210+18+18/75</t>
  </si>
  <si>
    <t>4978446035282</t>
  </si>
  <si>
    <t>木製スティック　50本</t>
  </si>
  <si>
    <t>035282WX01</t>
  </si>
  <si>
    <t>木棒 外箱</t>
  </si>
  <si>
    <t>035282GJ07</t>
  </si>
  <si>
    <t>木棒 中袋不干胶</t>
  </si>
  <si>
    <t>035282PE04</t>
  </si>
  <si>
    <t>木棒 中袋23+4*22（5282#9808#通用）</t>
  </si>
  <si>
    <t>035282PP03</t>
  </si>
  <si>
    <t>木棒 opp袋</t>
  </si>
  <si>
    <t>035282TZ06</t>
  </si>
  <si>
    <t>木棒 白纸</t>
  </si>
  <si>
    <t>木棒 本体</t>
  </si>
  <si>
    <t>035282WG00</t>
  </si>
  <si>
    <t>百竹行</t>
  </si>
  <si>
    <t>4571258020578</t>
  </si>
  <si>
    <t>さくら柄（生成り）ペーパーカップ205ml　10個</t>
  </si>
  <si>
    <t>020578WX01</t>
  </si>
  <si>
    <t>黄底樱花杯 外箱</t>
  </si>
  <si>
    <t>020578GJ07</t>
  </si>
  <si>
    <t>黄底樱花杯 PE 中袋不干胶</t>
  </si>
  <si>
    <t>020578PP03</t>
  </si>
  <si>
    <t>黄底樱花杯 OPP袋</t>
  </si>
  <si>
    <t>020578PE04</t>
  </si>
  <si>
    <t>黄底樱花杯 PE 中袋 55*21CM</t>
  </si>
  <si>
    <t>黄底樱花杯 本体</t>
  </si>
  <si>
    <t>020578CB51</t>
  </si>
  <si>
    <t xml:space="preserve">创通 </t>
  </si>
  <si>
    <t>020578DZ61</t>
  </si>
  <si>
    <t>底纸</t>
  </si>
  <si>
    <t>4571258020585</t>
  </si>
  <si>
    <t>さくら柄（生成り）ペーパーカップ205ml　50個</t>
  </si>
  <si>
    <t>020585WX01</t>
  </si>
  <si>
    <t>020585GJ07</t>
  </si>
  <si>
    <t>黄底樱花杯 OPP袋不干胶</t>
  </si>
  <si>
    <t>020585PP03</t>
  </si>
  <si>
    <t>黄底樱花杯 50P空白OPP袋</t>
  </si>
  <si>
    <t>020585CB51</t>
  </si>
  <si>
    <t>4571258020592</t>
  </si>
  <si>
    <t>さくら柄（生成り）ペーパーカップ205ml　100個</t>
  </si>
  <si>
    <t>020592WX01</t>
  </si>
  <si>
    <t>020592GJ07</t>
  </si>
  <si>
    <t>黄底樱花杯 PE中袋不干胶</t>
  </si>
  <si>
    <t>黄底樱花杯 PE中袋75*13cm（3558#3565#3572#0592#通用）</t>
  </si>
  <si>
    <t>020592CB51</t>
  </si>
  <si>
    <t>4978446071013</t>
  </si>
  <si>
    <t>ペーパーカップ　カフェ柄205ml20個入</t>
  </si>
  <si>
    <t>071013WX01</t>
  </si>
  <si>
    <t>咖啡图案纸杯 20P 外箱</t>
  </si>
  <si>
    <t>071013GJ07</t>
  </si>
  <si>
    <t>咖啡图案纸杯 20P 中袋不干胶</t>
  </si>
  <si>
    <t>咖啡图案纸杯 20P 中袋85*21cm（5044#6090#5099#7516#2033#7615#7425#9464#1013#6027#2876#1839#7679#4115#通用）</t>
  </si>
  <si>
    <t>071013PP03</t>
  </si>
  <si>
    <t>咖啡图案纸杯 20P 袋子</t>
  </si>
  <si>
    <t>咖啡图案纸杯 20P 白色</t>
  </si>
  <si>
    <t>071013CB51</t>
  </si>
  <si>
    <t>咖啡图案纸杯 20P 黑色</t>
  </si>
  <si>
    <t>071013CB52</t>
  </si>
  <si>
    <t>4978446071143</t>
  </si>
  <si>
    <t>フタ付きランチカップ　カフェ柄　4セット入</t>
  </si>
  <si>
    <t>071143WX01</t>
  </si>
  <si>
    <t>145ml咖啡图案午餐杯 外箱</t>
  </si>
  <si>
    <t>071143NH02</t>
  </si>
  <si>
    <t>145ml咖啡图案午餐杯 内盒</t>
  </si>
  <si>
    <t>071143PP03</t>
  </si>
  <si>
    <t>145ml咖啡图案午餐杯 opp袋</t>
  </si>
  <si>
    <t>145ml咖啡图案午餐杯 7.5杯盖（2588#3745#5229#2564#2595#8504#8856#8863#6852#1143#7354#3412#通用）</t>
  </si>
  <si>
    <t xml:space="preserve">145ml咖啡图案午餐杯 </t>
  </si>
  <si>
    <t>071143CB51</t>
  </si>
  <si>
    <t>DZ11</t>
  </si>
  <si>
    <t>底纸230+18/67牛皮纸</t>
  </si>
  <si>
    <t>海竹</t>
  </si>
  <si>
    <t>4571228941018</t>
  </si>
  <si>
    <t>ペーパーカップ205ml</t>
  </si>
  <si>
    <t>941018WX01</t>
  </si>
  <si>
    <t>205ml白杯 210+18g 外箱59.5*37*34</t>
  </si>
  <si>
    <t>通翔</t>
  </si>
  <si>
    <t>941018PP03</t>
  </si>
  <si>
    <t>205ml白杯 210+18g opp袋</t>
  </si>
  <si>
    <t>100P纸杯</t>
  </si>
  <si>
    <t>4978446506157</t>
  </si>
  <si>
    <t>星屑ペーパーカップ100ml30個入</t>
  </si>
  <si>
    <t>506157WX01</t>
  </si>
  <si>
    <t>星星图案纸杯100ml 外箱</t>
  </si>
  <si>
    <t>506157GJ07</t>
  </si>
  <si>
    <t>星星图案纸杯100ml 30个入 中袋不干胶</t>
  </si>
  <si>
    <t>506157PE04</t>
  </si>
  <si>
    <t>星星图案纸杯100ml 中袋55*15+3.5+3.5cm（4413# 6157#通用）</t>
  </si>
  <si>
    <t>506157PP03</t>
  </si>
  <si>
    <t>星星图案纸杯100ml 袋子</t>
  </si>
  <si>
    <t>星星图案纸杯100ml 白色</t>
  </si>
  <si>
    <t>506157CB51</t>
  </si>
  <si>
    <t>星星图案纸杯100ml 蓝色</t>
  </si>
  <si>
    <t>506157CB52</t>
  </si>
  <si>
    <t>4526112306664</t>
  </si>
  <si>
    <t>OEMWペーパーカップ205ml50個入</t>
  </si>
  <si>
    <t>306664WX01</t>
  </si>
  <si>
    <t>205ml50个（高杯子） 外箱</t>
  </si>
  <si>
    <t>306664PP03</t>
  </si>
  <si>
    <t>205ml50个（高杯子） opp袋子</t>
  </si>
  <si>
    <t>205ml50个（高杯子） 本体</t>
  </si>
  <si>
    <t>BZ02</t>
  </si>
  <si>
    <t>白纸190+18/790</t>
  </si>
  <si>
    <t>DZ02</t>
  </si>
  <si>
    <t>底纸190+18/60</t>
  </si>
  <si>
    <t>4521006225663</t>
  </si>
  <si>
    <t>CDペーパーカップ100ml　30個入　</t>
  </si>
  <si>
    <t>255663WX01</t>
  </si>
  <si>
    <t>CD100ml白杯 30只入 外箱</t>
  </si>
  <si>
    <t>255663PE04</t>
  </si>
  <si>
    <t>CD100ml白杯 30只入 中袋55*15+3.5+3.5含印刷</t>
  </si>
  <si>
    <t>255663PP03</t>
  </si>
  <si>
    <t>CD100ml白杯 30只入 袋子</t>
  </si>
  <si>
    <t>CD100ml白杯 30只入 本体</t>
  </si>
  <si>
    <t>4521006225670</t>
  </si>
  <si>
    <t>CDペーパーカップ205ｍｌ　40個入</t>
  </si>
  <si>
    <t>225670WX01</t>
  </si>
  <si>
    <t>CD205ml高层白杯40只入 外箱</t>
  </si>
  <si>
    <t>225670PE04</t>
  </si>
  <si>
    <t>CD205ml高层白杯40只入 中袋65*15.6+7.2+7.2含印刷</t>
  </si>
  <si>
    <t>225670PP03</t>
  </si>
  <si>
    <t>CD205ml高层白杯40只入 袋子</t>
  </si>
  <si>
    <t>CD205ml高层白杯40只入 本体</t>
  </si>
  <si>
    <t>4978446071204</t>
  </si>
  <si>
    <t>シリコンカップカバー モノクロ</t>
  </si>
  <si>
    <t>071204WX01</t>
  </si>
  <si>
    <t>硅胶小杯盖  外箱</t>
  </si>
  <si>
    <t>071204NH02</t>
  </si>
  <si>
    <t>硅胶小杯盖  内盒</t>
  </si>
  <si>
    <t>071204PP03</t>
  </si>
  <si>
    <t>硅胶小杯盖  OPP W115*H310mm,卡头20mm,舌头40mm</t>
  </si>
  <si>
    <t>硅胶小杯盖 黑色</t>
  </si>
  <si>
    <t>硅胶小杯盖 白色</t>
  </si>
  <si>
    <t>4978446071419</t>
  </si>
  <si>
    <t>断熱ペーパーカップカフェ柄270ｍｌ8個入</t>
  </si>
  <si>
    <t>071419WX01</t>
  </si>
  <si>
    <t>270ml 8P入 黑白两色发泡杯 外箱</t>
  </si>
  <si>
    <t>071419GJ07</t>
  </si>
  <si>
    <t>270ml 8P入 黑白两色发泡杯 中袋不干胶</t>
  </si>
  <si>
    <t>071419PP03</t>
  </si>
  <si>
    <t>270ml 8P入 黑白两色发泡杯 OPP袋</t>
  </si>
  <si>
    <t>270ml 8P入 黑白两色发泡杯 PE中袋70*22cm（6126#1419#6509#6195#通用）</t>
  </si>
  <si>
    <t>本体 黑色</t>
  </si>
  <si>
    <t>071419CB51</t>
  </si>
  <si>
    <t>本体 白色</t>
  </si>
  <si>
    <t>071419CB52</t>
  </si>
  <si>
    <t>4549131447354</t>
  </si>
  <si>
    <t>F5クラフト蓋付きランチカップ5枚入</t>
  </si>
  <si>
    <t>447354WX01</t>
  </si>
  <si>
    <t>145ml 5P入 牛皮纸午餐杯 外箱</t>
  </si>
  <si>
    <t>447354NH02</t>
  </si>
  <si>
    <t>145ml 5P入 牛皮纸午餐杯 内盒</t>
  </si>
  <si>
    <t>447354PP03</t>
  </si>
  <si>
    <t>145ml 5P入 牛皮纸午餐杯 OPP袋W290*H240mm</t>
  </si>
  <si>
    <t>145ml 5P入 牛皮纸午餐杯 本体</t>
  </si>
  <si>
    <t>447354CB51</t>
  </si>
  <si>
    <t>0400086061290</t>
  </si>
  <si>
    <t>OEMARK-205-100　205ｍｌ無地カップ　100個入</t>
  </si>
  <si>
    <t>061290WX01</t>
  </si>
  <si>
    <t>205ml 100p入白杯 外箱</t>
  </si>
  <si>
    <t>061290PP03</t>
  </si>
  <si>
    <t>205ml 100p入白杯 opp袋</t>
  </si>
  <si>
    <t>061290BZ51</t>
  </si>
  <si>
    <t>205ml 100p入白杯 本体</t>
  </si>
  <si>
    <t>4978446506027</t>
  </si>
  <si>
    <t>クラフトペーパーカップ210ｍｌ20個</t>
  </si>
  <si>
    <t>506027WX01</t>
  </si>
  <si>
    <t>210ml 20P入牛皮纸杯 外箱45*38*61</t>
  </si>
  <si>
    <t>506027PP03</t>
  </si>
  <si>
    <t>210ml 20P入牛皮纸杯 OPP</t>
  </si>
  <si>
    <t>506027PE04</t>
  </si>
  <si>
    <t>PE 中袋85*21cm含印刷</t>
  </si>
  <si>
    <t xml:space="preserve">210ml 20P入牛皮纸杯 </t>
  </si>
  <si>
    <t>BZ13</t>
  </si>
  <si>
    <r>
      <rPr>
        <sz val="9.0"/>
        <color rgb="FF000000"/>
        <rFont val="宋体"/>
        <charset val="134"/>
      </rPr>
      <t>牛皮纸</t>
    </r>
    <r>
      <rPr>
        <sz val="9.0"/>
        <color rgb="FF000000"/>
        <rFont val="Microsoft YaHei"/>
        <family val="1"/>
      </rPr>
      <t xml:space="preserve">230+16/798</t>
    </r>
    <phoneticPr fontId="0" type="noConversion"/>
  </si>
  <si>
    <t>DZ12</t>
  </si>
  <si>
    <t>底纸225+18+18/64牛皮纸</t>
  </si>
  <si>
    <t>4521006226509</t>
  </si>
  <si>
    <t>CD仮ペーパーカップ275ｍｌ15個入</t>
  </si>
  <si>
    <t>226509WX01</t>
  </si>
  <si>
    <t>275ml 15P入白杯 外箱</t>
  </si>
  <si>
    <t>226509GJ07</t>
  </si>
  <si>
    <t>275ml 15P入白杯 不干胶</t>
  </si>
  <si>
    <t>226509PP03</t>
  </si>
  <si>
    <t>275ml 15P入白杯 OPP</t>
  </si>
  <si>
    <t>PE 中袋70*22（6126#1419#6509#6195#通用）</t>
  </si>
  <si>
    <t>275ml 15p入白杯 本体</t>
  </si>
  <si>
    <t>BZ04</t>
  </si>
  <si>
    <t>白纸210+18/833</t>
  </si>
  <si>
    <t>DZ04</t>
  </si>
  <si>
    <t>底纸190+18/65</t>
  </si>
  <si>
    <t>4521006226516</t>
  </si>
  <si>
    <t>CD仮ペーパーカップ400ｍｌ12個入</t>
  </si>
  <si>
    <t>226516WX01</t>
  </si>
  <si>
    <t>400ml 12P入白杯 外箱</t>
  </si>
  <si>
    <t>226516GJ07</t>
  </si>
  <si>
    <t>400ml 12P入白杯  不干胶</t>
  </si>
  <si>
    <t>226516PP03</t>
  </si>
  <si>
    <t>400ml 12P入白杯  OPP</t>
  </si>
  <si>
    <t>226516PE04</t>
  </si>
  <si>
    <t>PE 中袋75*24（6516#2524#2463#53521#20283#20290#通用）</t>
  </si>
  <si>
    <t xml:space="preserve">400ml 12P入白杯 </t>
  </si>
  <si>
    <t>4978446052524</t>
  </si>
  <si>
    <t>Sペーパーカップネイチャ柄400ｍｌ8個入</t>
  </si>
  <si>
    <t>052524WX01</t>
  </si>
  <si>
    <t>400ml 8P入四色彩杯 外箱</t>
  </si>
  <si>
    <t>052524GJ07</t>
  </si>
  <si>
    <t>400ml 8P入四色彩杯 不干胶</t>
  </si>
  <si>
    <t>052524PP03</t>
  </si>
  <si>
    <t>400ml 8P入四色彩杯  OPP</t>
  </si>
  <si>
    <t>PE 中袋75*24cm（6516#2524#2463#通用）</t>
  </si>
  <si>
    <t>400ml 8P入四色彩杯  红色</t>
  </si>
  <si>
    <t>052524CB51</t>
  </si>
  <si>
    <t>400ml 8P入四色彩杯  绿色</t>
  </si>
  <si>
    <t>052524CB52</t>
  </si>
  <si>
    <t>400ml 8P入四色彩杯  黄色</t>
  </si>
  <si>
    <t>052524CB53</t>
  </si>
  <si>
    <t>400ml 8P入四色彩杯  米黄</t>
  </si>
  <si>
    <t>052524CB54</t>
  </si>
  <si>
    <t>4978446052876</t>
  </si>
  <si>
    <t xml:space="preserve">Sペーパーカップ英字ロゴ柄205ｍｌ20個入
</t>
  </si>
  <si>
    <t>052876WX01</t>
  </si>
  <si>
    <t>英文标志纸杯 205ml 外箱</t>
  </si>
  <si>
    <t>052876GJ07</t>
  </si>
  <si>
    <t>英文标志纸杯 205ml 不干胶</t>
  </si>
  <si>
    <t>052876PP03</t>
  </si>
  <si>
    <t>英文标志纸杯 205ml  OPP</t>
  </si>
  <si>
    <t>PE 中袋85*21cm（5044#6090#5099#7516#2033#7615#7425#9464#1013#6027#2876#1839#7679#4115#通用）</t>
  </si>
  <si>
    <t>英文标志纸杯 205ml  深蓝底</t>
  </si>
  <si>
    <t>052876CB51</t>
  </si>
  <si>
    <t>英文标志纸杯 205ml  浅蓝底</t>
  </si>
  <si>
    <t>052876CB52</t>
  </si>
  <si>
    <t>英文标志纸杯 205ml  红色</t>
  </si>
  <si>
    <t>052876CB53</t>
  </si>
  <si>
    <t>英文标志纸杯 205ml  绿色</t>
  </si>
  <si>
    <t>052876CB54</t>
  </si>
  <si>
    <t>4978446506188</t>
  </si>
  <si>
    <t>ペーパーカップ150ｍｌ30個入</t>
  </si>
  <si>
    <t>506188WX01</t>
  </si>
  <si>
    <t>150ml 30P入白杯 外箱67*40.5*39</t>
  </si>
  <si>
    <t>506188GJ07</t>
  </si>
  <si>
    <t>150ml 30P入白杯 不干胶</t>
  </si>
  <si>
    <t>506188PP03</t>
  </si>
  <si>
    <t>150ml 30P入白杯  OPP</t>
  </si>
  <si>
    <t>506188PE04</t>
  </si>
  <si>
    <t>PE 中袋62*13.5+6+6cm</t>
  </si>
  <si>
    <t>150ml 30P入白杯 本体</t>
  </si>
  <si>
    <t>BZ07</t>
  </si>
  <si>
    <t>白纸190+18/728</t>
  </si>
  <si>
    <t>4978446052517</t>
  </si>
  <si>
    <t>Sフタ付ランチカップネイチャ柄330ｍｌ2個入</t>
  </si>
  <si>
    <t>052517WX01</t>
  </si>
  <si>
    <t>外箱73*44*39</t>
  </si>
  <si>
    <t>052517GJ07</t>
  </si>
  <si>
    <t>中袋不干胶</t>
  </si>
  <si>
    <t>052517PE04</t>
  </si>
  <si>
    <t>中袋64*28</t>
  </si>
  <si>
    <t>052517PP03</t>
  </si>
  <si>
    <t>opp袋</t>
  </si>
  <si>
    <t>BG13</t>
  </si>
  <si>
    <t>PET盖子</t>
  </si>
  <si>
    <t>大自然风雪糕杯</t>
  </si>
  <si>
    <t>052517WG00</t>
  </si>
  <si>
    <t>本体</t>
  </si>
  <si>
    <t>裕正</t>
  </si>
  <si>
    <t>4978446071556</t>
  </si>
  <si>
    <t>ペーパースナックカップ　S　3枚入り</t>
  </si>
  <si>
    <t>071556WX01</t>
  </si>
  <si>
    <t>小号爆米花桶 3枚入 外箱</t>
  </si>
  <si>
    <t>071556GJ07</t>
  </si>
  <si>
    <t>小号爆米花桶 3枚入 中袋不干胶</t>
  </si>
  <si>
    <t>071556GJ10</t>
  </si>
  <si>
    <t>小号爆米花桶 3枚入 opp不干胶</t>
  </si>
  <si>
    <t>071556PE04</t>
  </si>
  <si>
    <t>小号爆米花桶 3枚入 中袋68x26cm</t>
  </si>
  <si>
    <t>071556PP03</t>
  </si>
  <si>
    <t>小号爆米花桶 3枚入 opp袋23.5*37.5cm</t>
  </si>
  <si>
    <t>小号爆米花桶</t>
  </si>
  <si>
    <t>071556WG00</t>
  </si>
  <si>
    <t>小号爆米花桶 3枚入 本体</t>
  </si>
  <si>
    <t>亚天</t>
  </si>
  <si>
    <t>4978446071563</t>
  </si>
  <si>
    <t>ペーパースナックカップ　L　1枚入り</t>
  </si>
  <si>
    <t>071563WX01</t>
  </si>
  <si>
    <t>大号爆米花桶 1枚入 外箱</t>
  </si>
  <si>
    <t>071563GJ07</t>
  </si>
  <si>
    <t>大号爆米花桶 1枚入 中袋不干胶</t>
  </si>
  <si>
    <t>071563GJ10</t>
  </si>
  <si>
    <t>大号爆米花桶 1枚入 opp不干胶</t>
  </si>
  <si>
    <t>071563PE04</t>
  </si>
  <si>
    <t>大号爆米花桶 1枚入 中袋63x33cm</t>
  </si>
  <si>
    <t>071563PP03</t>
  </si>
  <si>
    <t>大号爆米花桶 1枚入 opp袋29*53cm</t>
  </si>
  <si>
    <t>大号爆米花桶 1枚入 本体</t>
  </si>
  <si>
    <t>071563WG00</t>
  </si>
  <si>
    <t>4978446506201</t>
  </si>
  <si>
    <t>NB ペーパーカップ400ml　12個入</t>
  </si>
  <si>
    <t>506201WX01</t>
  </si>
  <si>
    <t>NB400ML白杯 外箱</t>
  </si>
  <si>
    <t>506201GJ07</t>
  </si>
  <si>
    <t>NB400ML白杯 中袋不干胶</t>
  </si>
  <si>
    <t>506201PE04</t>
  </si>
  <si>
    <t>NB400ML白杯 中袋78*24</t>
  </si>
  <si>
    <t>506201PP03</t>
  </si>
  <si>
    <t>NB400ML白杯 opp袋</t>
  </si>
  <si>
    <t>NB400ML白杯 本体</t>
  </si>
  <si>
    <t>506201BZ51</t>
  </si>
  <si>
    <t>4978446506195</t>
  </si>
  <si>
    <t>NB ペーパーカップ275ml　15個入</t>
  </si>
  <si>
    <t>506195WX01</t>
  </si>
  <si>
    <t>NB275ML白杯 外箱</t>
  </si>
  <si>
    <t>506195GJ07</t>
  </si>
  <si>
    <t>NB275ML白杯 中袋不干胶</t>
  </si>
  <si>
    <t>NB275ML白杯 中袋70*22（6126#1419#6509#6195#通用）</t>
  </si>
  <si>
    <t>506195PP03</t>
  </si>
  <si>
    <t>NB275ML白杯 opp袋</t>
  </si>
  <si>
    <t>NB275ML白杯 本体</t>
  </si>
  <si>
    <t>4942015018270</t>
  </si>
  <si>
    <t xml:space="preserve">12盎司彩条杯 </t>
  </si>
  <si>
    <t>018270WX01</t>
  </si>
  <si>
    <t>12盎司彩条杯 外箱</t>
  </si>
  <si>
    <t>018270PP03</t>
  </si>
  <si>
    <t>12盎司彩条杯 opp袋</t>
  </si>
  <si>
    <t>南京</t>
  </si>
  <si>
    <t>018270CB51</t>
  </si>
  <si>
    <t>DZ08</t>
  </si>
  <si>
    <t>底纸190+18+18/68</t>
  </si>
  <si>
    <t>4942015018256</t>
  </si>
  <si>
    <t xml:space="preserve">7盎司彩条杯 </t>
  </si>
  <si>
    <t>018256WX01</t>
  </si>
  <si>
    <t>7盎司彩条杯 外箱</t>
  </si>
  <si>
    <t>018256PP03</t>
  </si>
  <si>
    <t>7盎司彩条杯 opp袋</t>
  </si>
  <si>
    <t>顺又利</t>
  </si>
  <si>
    <t>018256CB51</t>
  </si>
  <si>
    <t>DZ09</t>
  </si>
  <si>
    <t>底纸190+18+18/65</t>
  </si>
  <si>
    <t>4942015018263</t>
  </si>
  <si>
    <t xml:space="preserve">9盎司彩条杯 </t>
  </si>
  <si>
    <t>018263WX01</t>
  </si>
  <si>
    <t>9盎司彩条杯 外箱</t>
  </si>
  <si>
    <t>018263PP03</t>
  </si>
  <si>
    <t>9盎司彩条杯 opp袋</t>
  </si>
  <si>
    <t>018263CB51</t>
  </si>
  <si>
    <t>4942015018294</t>
  </si>
  <si>
    <t xml:space="preserve">16盎司彩条杯 </t>
  </si>
  <si>
    <t>018294WX01</t>
  </si>
  <si>
    <t>16盎司彩条杯 外箱</t>
  </si>
  <si>
    <t>018294PP03</t>
  </si>
  <si>
    <t>16盎司彩条杯 opp袋</t>
  </si>
  <si>
    <t>018294CB51</t>
  </si>
  <si>
    <t>DZ13</t>
  </si>
  <si>
    <t>底纸190+18+18/79</t>
  </si>
  <si>
    <t>4942015018287</t>
  </si>
  <si>
    <t xml:space="preserve">14盎司彩条杯 </t>
  </si>
  <si>
    <t>018287WX01</t>
  </si>
  <si>
    <t>14盎司彩条杯 外箱</t>
  </si>
  <si>
    <t>018287PP03</t>
  </si>
  <si>
    <t>14盎司彩条杯 opp袋</t>
  </si>
  <si>
    <t>018287CB51</t>
  </si>
  <si>
    <t>4942015018300</t>
  </si>
  <si>
    <t xml:space="preserve">18盎司彩条杯 </t>
  </si>
  <si>
    <t>018300WX01</t>
  </si>
  <si>
    <t>18盎司彩条杯 外箱</t>
  </si>
  <si>
    <t>018300PP03</t>
  </si>
  <si>
    <t>18盎司彩条杯 opp袋</t>
  </si>
  <si>
    <t>018300CB51</t>
  </si>
  <si>
    <t>4978446042181</t>
  </si>
  <si>
    <t>クラフト紙コップ5オンス100個入</t>
  </si>
  <si>
    <t>042181WX01</t>
  </si>
  <si>
    <t>150ml牛皮纸杯 外箱</t>
  </si>
  <si>
    <t>042181GJ07</t>
  </si>
  <si>
    <t>150ml牛皮纸杯 中袋不干胶</t>
  </si>
  <si>
    <t>042181PE04</t>
  </si>
  <si>
    <t>150ml牛皮纸杯 中袋80*12</t>
  </si>
  <si>
    <t>150ml牛皮纸杯 本体</t>
  </si>
  <si>
    <t>BZ12</t>
  </si>
  <si>
    <t>牛皮纸230+16/728</t>
  </si>
  <si>
    <t>底纸230+18/60牛皮纸</t>
  </si>
  <si>
    <t>4978446052470</t>
  </si>
  <si>
    <t>SEペーパーカップ　モノトーンロゴ柄480ml　8個入</t>
  </si>
  <si>
    <t>052470WX01</t>
  </si>
  <si>
    <t>SE 纸杯480ml 外箱</t>
  </si>
  <si>
    <t>052470GJ07</t>
  </si>
  <si>
    <t>SE 纸杯480ml 中袋不干胶</t>
  </si>
  <si>
    <t>052470PE04</t>
  </si>
  <si>
    <t>SE 纸杯480ml 中袋26*67</t>
  </si>
  <si>
    <t>052470PP03</t>
  </si>
  <si>
    <t>SE 纸杯480ml opp袋</t>
  </si>
  <si>
    <t>SE 纸杯480ml 本体</t>
  </si>
  <si>
    <t>052470CB51</t>
  </si>
  <si>
    <t>4978446071839</t>
  </si>
  <si>
    <t>NBペーパー カップポイントロゴ柄　205ml　20個入</t>
  </si>
  <si>
    <t>071839WX01</t>
  </si>
  <si>
    <t>NB 彩杯20p 外箱</t>
  </si>
  <si>
    <t>071839GJ07</t>
  </si>
  <si>
    <t>NB 彩杯20p 中袋不干胶</t>
  </si>
  <si>
    <t>NB 彩杯20p 中袋85*21（5044#6090#5099#7516#2033#7615#7425#9464#1013#6027#2876#1839#7679#4115#通用）</t>
  </si>
  <si>
    <t>071839PP03</t>
  </si>
  <si>
    <t>NB 彩杯20p  OPP</t>
  </si>
  <si>
    <t>NB 彩杯20p  红色</t>
  </si>
  <si>
    <t>071839CB51</t>
  </si>
  <si>
    <t>NB 彩杯20p  黄色</t>
  </si>
  <si>
    <t>071839CB52</t>
  </si>
  <si>
    <t>NB 彩杯20p  蓝色</t>
  </si>
  <si>
    <t>071839CB53</t>
  </si>
  <si>
    <t>4549131578751</t>
  </si>
  <si>
    <t>ランチボックス　星空ピクニック　2枚</t>
  </si>
  <si>
    <t>578751WX01</t>
  </si>
  <si>
    <t>星空遨游餐盒 外箱62.5*33*12cm</t>
  </si>
  <si>
    <t>578751GJ07</t>
  </si>
  <si>
    <t>星空遨游餐盒 表面彩印不干胶</t>
  </si>
  <si>
    <t>578751GJ14</t>
  </si>
  <si>
    <t>星空遨游餐盒 中袋不干胶</t>
  </si>
  <si>
    <t>578751PE04</t>
  </si>
  <si>
    <t>星空遨游餐盒中袋25+4*25（8751#8768#通用）</t>
  </si>
  <si>
    <t>578751PP03</t>
  </si>
  <si>
    <t>星空遨游餐盒 opp袋</t>
  </si>
  <si>
    <t>星空遨游餐盒 本体</t>
  </si>
  <si>
    <t>578751BT02</t>
  </si>
  <si>
    <t>4549131578768</t>
  </si>
  <si>
    <t>おにぎりボックス　星空ピクニック　3枚</t>
  </si>
  <si>
    <t>578768WX01</t>
  </si>
  <si>
    <t>星空遨游饭团盒子 外箱41.5*21.5*15</t>
  </si>
  <si>
    <t>578768GJ07</t>
  </si>
  <si>
    <t>星空遨游饭团盒子 表面彩印不干胶</t>
  </si>
  <si>
    <t>578768GJ14</t>
  </si>
  <si>
    <t>星空遨游饭团盒子 中袋不干胶</t>
  </si>
  <si>
    <t>578768PE04</t>
  </si>
  <si>
    <t>星空遨游饭团盒子 中袋25+4*25（8751#8768#通用）</t>
  </si>
  <si>
    <t>578768PP03</t>
  </si>
  <si>
    <t>星空遨游饭团盒子 opp袋</t>
  </si>
  <si>
    <t>星空遨游饭团盒子 本体</t>
  </si>
  <si>
    <t>578768BT02</t>
  </si>
  <si>
    <t>4978446052463</t>
  </si>
  <si>
    <t>SEペーパーカップ　350ml　12個入</t>
  </si>
  <si>
    <t>052463WX01</t>
  </si>
  <si>
    <t>SE 350ml白杯  外箱51.5*42*54</t>
  </si>
  <si>
    <t>052463PE04</t>
  </si>
  <si>
    <t>SE 350ml白杯  中袋75*24（6516#2524#2463#通用）</t>
  </si>
  <si>
    <t>052463GJ07</t>
  </si>
  <si>
    <t>SE 350ml白杯  中袋不干胶</t>
  </si>
  <si>
    <t>052463PP03</t>
  </si>
  <si>
    <t>SE 350ml白杯  opp袋子</t>
  </si>
  <si>
    <t>SE 350ml白杯  本体</t>
  </si>
  <si>
    <t>BZ03</t>
  </si>
  <si>
    <t>白纸250+18/868</t>
  </si>
  <si>
    <t>DZ14</t>
  </si>
  <si>
    <t>底纸230+18/68</t>
  </si>
  <si>
    <t>4978446603733</t>
  </si>
  <si>
    <t>NB 仮ペーパースナックカップ　クリスマス柄S　3枚入</t>
  </si>
  <si>
    <t>603733WX01</t>
  </si>
  <si>
    <t>圣诞节爆米花桶S   外箱</t>
  </si>
  <si>
    <t>603733PE04</t>
  </si>
  <si>
    <t>圣诞节爆米花桶S   中袋</t>
  </si>
  <si>
    <t>603733GJ07</t>
  </si>
  <si>
    <t>圣诞节爆米花桶S   中袋不干胶</t>
  </si>
  <si>
    <t>603733PP03</t>
  </si>
  <si>
    <t>圣诞节爆米花桶S   OPP23.5*37.5cm</t>
  </si>
  <si>
    <t>603733GJ14</t>
  </si>
  <si>
    <t>圣诞节爆米花桶S   本体纸不干胶</t>
  </si>
  <si>
    <t xml:space="preserve">圣诞节爆米花桶S </t>
  </si>
  <si>
    <t>603733BT01</t>
  </si>
  <si>
    <t>圣诞节爆米花桶S   本体3枚入</t>
  </si>
  <si>
    <t>浙江天钥</t>
  </si>
  <si>
    <t>4978446505198</t>
  </si>
  <si>
    <t>Sスター厚焼きホットケーキ型</t>
  </si>
  <si>
    <t>505198WX01</t>
  </si>
  <si>
    <t>S星星形状蛋糕烤盘   外箱62*53*35</t>
  </si>
  <si>
    <t>505198NH02</t>
  </si>
  <si>
    <t>S星星形状蛋糕烤盘  内盒26*12*17</t>
  </si>
  <si>
    <t>505198PP03</t>
  </si>
  <si>
    <t>S星星形状蛋糕烤盘   opp袋子</t>
  </si>
  <si>
    <t>505198XS05</t>
  </si>
  <si>
    <t>S星星形状蛋糕烤盘   吸塑（5198#3009#通用）</t>
  </si>
  <si>
    <t xml:space="preserve">S星星形状蛋糕烤盘 </t>
  </si>
  <si>
    <t>505198YL11</t>
  </si>
  <si>
    <t>4978446018407</t>
  </si>
  <si>
    <t>SEカフェカップ　スペシャリティ柄　3セット入</t>
  </si>
  <si>
    <t>018407WX01</t>
  </si>
  <si>
    <t>带盖发泡杯  外箱62*39*42.5</t>
  </si>
  <si>
    <t>018407PE04</t>
  </si>
  <si>
    <t>带盖发泡杯  中袋28+7+4*50（8407#6249#通用）</t>
  </si>
  <si>
    <t>018407GJ07</t>
  </si>
  <si>
    <t>带盖发泡杯        中袋不干胶</t>
  </si>
  <si>
    <t>018407PP03</t>
  </si>
  <si>
    <t>带盖发泡杯        opp</t>
  </si>
  <si>
    <t>BG16</t>
  </si>
  <si>
    <t>带盖发泡杯        盖子3枚入</t>
  </si>
  <si>
    <t>上海广盛</t>
  </si>
  <si>
    <t>带盖发泡杯  本体3枚入</t>
  </si>
  <si>
    <t>018407CB51</t>
  </si>
  <si>
    <t>带盖发泡杯        本体3枚入</t>
  </si>
  <si>
    <t>4549131594034</t>
  </si>
  <si>
    <t>F5ペーパーカップ205ml25個カフェ柄</t>
  </si>
  <si>
    <t>594034WX01</t>
  </si>
  <si>
    <t>DS 彩鱼纸杯205ml外箱31*31*73cm</t>
  </si>
  <si>
    <t>594034PE04</t>
  </si>
  <si>
    <t xml:space="preserve">DS 彩鱼纸杯205ml中袋含印刷89*21cm </t>
  </si>
  <si>
    <t>594034PP03</t>
  </si>
  <si>
    <t>DS 彩鱼纸杯205ml   opp</t>
  </si>
  <si>
    <t>DS 彩鱼纸杯205ml  25枚装本体 绿色</t>
  </si>
  <si>
    <t>594034CB51</t>
  </si>
  <si>
    <t>DS 彩鱼纸杯205ml  25枚装本体 蓝色</t>
  </si>
  <si>
    <t>594034CB52</t>
  </si>
  <si>
    <t>4549131594041</t>
  </si>
  <si>
    <t>F5クラフトペーパーカップ205ml20個ラベル柄</t>
  </si>
  <si>
    <t>594041WX01</t>
  </si>
  <si>
    <t>DS牛皮纸杯205ml   外箱60*31*61</t>
  </si>
  <si>
    <t>594041PE04</t>
  </si>
  <si>
    <t>DS牛皮纸杯205ml   中袋含印刷79*21cm</t>
  </si>
  <si>
    <t>594041PP03</t>
  </si>
  <si>
    <t>DS牛皮纸杯205ml   opp</t>
  </si>
  <si>
    <t>DS牛皮纸杯205ml   本体 二色</t>
  </si>
  <si>
    <t>594041CB51</t>
  </si>
  <si>
    <t>DS牛皮纸杯205ml   本体 三色</t>
  </si>
  <si>
    <t>594041CB52</t>
  </si>
  <si>
    <t>4522831079858</t>
  </si>
  <si>
    <t>水点印刷杯</t>
  </si>
  <si>
    <t>079858WX01</t>
  </si>
  <si>
    <t>水点印刷杯     外箱</t>
  </si>
  <si>
    <t>079858GJ07</t>
  </si>
  <si>
    <t>水点印刷杯      不干胶</t>
  </si>
  <si>
    <t>079858PP03</t>
  </si>
  <si>
    <t>水点印刷杯      opp</t>
  </si>
  <si>
    <t>079858CB51</t>
  </si>
  <si>
    <t>079858DZ52</t>
  </si>
  <si>
    <t>4549131593860</t>
  </si>
  <si>
    <t>F5フタ付き断熱ペーパーカップ270ml6個モノトーン柄</t>
  </si>
  <si>
    <t>593860WX01</t>
  </si>
  <si>
    <t>DS带盖发泡杯 面包图案    外箱62*39*37</t>
  </si>
  <si>
    <t>593860PE04</t>
  </si>
  <si>
    <t>DS带盖发泡杯 中袋含印刷32+7+4*50cm</t>
  </si>
  <si>
    <t>593860PP03</t>
  </si>
  <si>
    <t>DS带盖发泡杯 面包图案    opp</t>
  </si>
  <si>
    <t>DS带盖发泡杯 面包图案   盖子</t>
  </si>
  <si>
    <t>DS带盖发泡杯 面包图案   本体 白色</t>
  </si>
  <si>
    <t>593860CB51</t>
  </si>
  <si>
    <t>DS带盖发泡杯 面包图案   本体 黑色</t>
  </si>
  <si>
    <t>593860CB52</t>
  </si>
  <si>
    <t>4549131594058</t>
  </si>
  <si>
    <t>F5フタ付き断熱ペーパーカップ270ml6個ブレッド柄</t>
  </si>
  <si>
    <t>594058WX01</t>
  </si>
  <si>
    <t>DS带盖发泡杯 面包图案   外箱62*39*37</t>
  </si>
  <si>
    <t>594058PE04</t>
  </si>
  <si>
    <t>594058PP03</t>
  </si>
  <si>
    <t>DS带盖发泡杯 面包图案   opp</t>
  </si>
  <si>
    <t>594058CB51</t>
  </si>
  <si>
    <t>DS带盖发泡杯 面包图案   本体 茶色</t>
  </si>
  <si>
    <t>594058CB52</t>
  </si>
  <si>
    <t>4978446603009</t>
  </si>
  <si>
    <t>かんたん厚めのパンケーキモールド星型</t>
  </si>
  <si>
    <t>603009WX01</t>
  </si>
  <si>
    <t>硅胶五角星烤盘   外箱62*53*35cm</t>
  </si>
  <si>
    <t>603009PP03</t>
  </si>
  <si>
    <t>硅胶五角星烤盘   opp</t>
  </si>
  <si>
    <t>603009NH02</t>
  </si>
  <si>
    <t>硅胶五角星烤盘   内盒26*12*17</t>
  </si>
  <si>
    <t>603009XS05</t>
  </si>
  <si>
    <t>硅胶五角星烤盘   吸塑（5198#3009#通用）</t>
  </si>
  <si>
    <t>硅胶五角星烤盘 黑</t>
  </si>
  <si>
    <t>硅胶五角星烤盘 黄</t>
  </si>
  <si>
    <t>4978446506249</t>
  </si>
  <si>
    <t>NBフタ付き断熱ペーパーカップロゴ柄　3個入</t>
  </si>
  <si>
    <t>506249WX01</t>
  </si>
  <si>
    <t>带盖发泡杯  外箱62*39*45cm</t>
  </si>
  <si>
    <t>506249PE04</t>
  </si>
  <si>
    <t>带盖发泡杯    中袋28+7+4*50cm（8407#6249#通用）</t>
  </si>
  <si>
    <t>506249GJ07</t>
  </si>
  <si>
    <t>带盖发泡杯   中袋不干胶</t>
  </si>
  <si>
    <t>506249PP03</t>
  </si>
  <si>
    <t>带盖发泡杯   opp</t>
  </si>
  <si>
    <t>带盖发泡杯   盖子</t>
  </si>
  <si>
    <t>带盖发泡杯   本体</t>
  </si>
  <si>
    <t>506249CB51</t>
  </si>
  <si>
    <t>4978446071891</t>
  </si>
  <si>
    <t>クラフトペーパーカップ100ｍｌプレシャスデイズ柄　20枚入</t>
  </si>
  <si>
    <t>071891WX01</t>
  </si>
  <si>
    <t>牛皮纸杯100ml   外箱</t>
  </si>
  <si>
    <t>071891PE04</t>
  </si>
  <si>
    <t>牛皮纸杯100ml   中袋35+7+4*39.5</t>
  </si>
  <si>
    <t>071891GJ07</t>
  </si>
  <si>
    <t>牛皮纸杯100ml    中袋不干胶</t>
  </si>
  <si>
    <t>071891PP03</t>
  </si>
  <si>
    <t>牛皮纸杯100ml    opp</t>
  </si>
  <si>
    <t>牛皮纸杯100ml    本体 玫红</t>
  </si>
  <si>
    <t>071891CB51</t>
  </si>
  <si>
    <t>牛皮纸杯100ml    本体 黄色</t>
  </si>
  <si>
    <t>071891CB52</t>
  </si>
  <si>
    <t>DZ15</t>
  </si>
  <si>
    <t>底纸230+18+18/54牛皮纸</t>
  </si>
  <si>
    <t>4978446054016</t>
  </si>
  <si>
    <t>Sペーパーカップキャンデリップ100ml　15個入</t>
  </si>
  <si>
    <t>054016WX01</t>
  </si>
  <si>
    <t>彩色烫金100ml  外箱62*37.4*48cm</t>
  </si>
  <si>
    <t>054016PE04</t>
  </si>
  <si>
    <t>彩色烫金100ml  中袋62*17cm</t>
  </si>
  <si>
    <t>054016GJ07</t>
  </si>
  <si>
    <t>彩色烫金100ml  中袋不干胶</t>
  </si>
  <si>
    <t>054016PP03</t>
  </si>
  <si>
    <t>彩色烫金100ml  opp</t>
  </si>
  <si>
    <t>彩色烫金100ml  本体 粉色</t>
  </si>
  <si>
    <t>054016CB51</t>
  </si>
  <si>
    <t>彩色烫金100ml  本体 绿色</t>
  </si>
  <si>
    <t>054016CB52</t>
  </si>
  <si>
    <t>彩色烫金100ml  本体 紫色</t>
  </si>
  <si>
    <t>054016CB53</t>
  </si>
  <si>
    <t>4978446054023</t>
  </si>
  <si>
    <t>SESキャンデリップ　ペーパーカップ350ml　10個入</t>
  </si>
  <si>
    <t>054023WX01</t>
  </si>
  <si>
    <t>350ml彩虹杯  外箱</t>
  </si>
  <si>
    <t>054023PE04</t>
  </si>
  <si>
    <t>350ml彩虹杯  中袋65*24</t>
  </si>
  <si>
    <t>054023GJ07</t>
  </si>
  <si>
    <t>350ml彩虹杯  中袋不干胶</t>
  </si>
  <si>
    <t>054023PP03</t>
  </si>
  <si>
    <t>350ml彩虹杯  opp</t>
  </si>
  <si>
    <t>350ml彩虹杯  本体</t>
  </si>
  <si>
    <t>054023CB51</t>
  </si>
  <si>
    <t>X478980</t>
  </si>
  <si>
    <t>白杯</t>
  </si>
  <si>
    <t>478980WX01</t>
  </si>
  <si>
    <t>白杯  外箱40*34*57.5cm</t>
  </si>
  <si>
    <t>478980PE04</t>
  </si>
  <si>
    <t>白杯  印刷PE袋12*70cm</t>
  </si>
  <si>
    <t>白杯  本体</t>
  </si>
  <si>
    <t>478980BZ51</t>
  </si>
  <si>
    <t>X478981</t>
  </si>
  <si>
    <t>478981WX01</t>
  </si>
  <si>
    <t>白杯  外箱37*37*59.5cm</t>
  </si>
  <si>
    <t>478981PE04</t>
  </si>
  <si>
    <t>白杯  印刷PE袋12.8*75cm</t>
  </si>
  <si>
    <t>4978446053538</t>
  </si>
  <si>
    <t>Ｓ　フタ付きランチカップ　ネイチャーロゴ柄　Ｌ　２個入</t>
  </si>
  <si>
    <t>053538WX01</t>
  </si>
  <si>
    <t>午餐杯 330ml 外箱73*42*40cm</t>
  </si>
  <si>
    <t>053538PE04</t>
  </si>
  <si>
    <t>午餐杯 330ml 中袋64*28cm</t>
  </si>
  <si>
    <t>053538GJ07</t>
  </si>
  <si>
    <t>午餐杯 330ml 中袋不干胶</t>
  </si>
  <si>
    <t>053538PP03</t>
  </si>
  <si>
    <t>午餐杯 330ml opp</t>
  </si>
  <si>
    <t>午餐杯 330ml PET盖子</t>
  </si>
  <si>
    <t>午餐杯 330ml</t>
  </si>
  <si>
    <t>053538BT01</t>
  </si>
  <si>
    <t>午餐杯 330ml 本体2套入</t>
  </si>
  <si>
    <t>嘉兴百乐</t>
  </si>
  <si>
    <t>4978446502760</t>
  </si>
  <si>
    <t>Ｓシリコンおかずカップモノトーン6号　4個入</t>
  </si>
  <si>
    <t>502760WX01</t>
  </si>
  <si>
    <t>SE 硅胶6号杯 外箱49*43.5*53.5</t>
  </si>
  <si>
    <t>502760NH02</t>
  </si>
  <si>
    <t>SE 硅胶6号杯 内盒24*14*13</t>
  </si>
  <si>
    <t>SE 硅胶6号杯 吸塑（2616#2591#7072#5012#2715#2760#通用）</t>
  </si>
  <si>
    <t>502760PP03</t>
  </si>
  <si>
    <t>SE 硅胶6号杯 OPP</t>
  </si>
  <si>
    <t>SE 硅胶6号杯 本体2色 白色</t>
  </si>
  <si>
    <t>SE 硅胶6号杯 本体2色 灰色</t>
  </si>
  <si>
    <t>4978446502777</t>
  </si>
  <si>
    <t>Ｓシリコンおかずカップモノトーン8号　3個入</t>
  </si>
  <si>
    <t>502777WX01</t>
  </si>
  <si>
    <t>SE 硅胶8号杯 外箱53*50.7*55.5</t>
  </si>
  <si>
    <t>502777NH02</t>
  </si>
  <si>
    <t>SE 硅胶8号杯 内盒26*16.5*13.5</t>
  </si>
  <si>
    <t>SE 硅胶8号杯 吸塑（2623#2607#5029#7089#2722#3025#2777#通用）</t>
  </si>
  <si>
    <t>502777PP03</t>
  </si>
  <si>
    <t>SE 硅胶8号杯 OPP</t>
  </si>
  <si>
    <t>SE 硅胶8号杯 本体2色 灰色</t>
  </si>
  <si>
    <t>SE 硅胶8号杯 本体2色 白色</t>
  </si>
  <si>
    <t>4978446502753</t>
  </si>
  <si>
    <t>Ｓシリコンおかずカップモノトーン４号　５個入</t>
  </si>
  <si>
    <t>502753WX01</t>
  </si>
  <si>
    <t>SE 硅胶4号杯 外箱50.7*42*47.3</t>
  </si>
  <si>
    <t>502753NH02</t>
  </si>
  <si>
    <t>SE 硅胶4号杯 内盒20.5*16.5*11.5</t>
  </si>
  <si>
    <t>SE 硅胶4号杯 吸塑（2584#2647#2753#通用</t>
  </si>
  <si>
    <t>502753PP03</t>
  </si>
  <si>
    <t>SE 硅胶4号杯 OPP</t>
  </si>
  <si>
    <t>SE 硅胶4号杯 本体2色 灰色</t>
  </si>
  <si>
    <t>SE 硅胶4号杯 本体2色 白色</t>
  </si>
  <si>
    <t>4978446053521</t>
  </si>
  <si>
    <t>Ｓペーパーカップネイチャーロゴ柄　400ｍｌ　10個入</t>
  </si>
  <si>
    <t>053521WX01</t>
  </si>
  <si>
    <t>大自然风彩杯  外箱53*36*59</t>
  </si>
  <si>
    <t>053521GJ07</t>
  </si>
  <si>
    <t>大自然风彩杯  不干胶</t>
  </si>
  <si>
    <t>053521PP03</t>
  </si>
  <si>
    <t>大自然风彩杯  opp</t>
  </si>
  <si>
    <t>大自然风彩杯 本体 红色</t>
  </si>
  <si>
    <t>053521CB51</t>
  </si>
  <si>
    <t>大自然风彩杯 本体 黄色</t>
  </si>
  <si>
    <t>053521CB52</t>
  </si>
  <si>
    <t>4549131620269</t>
  </si>
  <si>
    <t>F 5デザインペーパーカップ205ml25個グランビックA</t>
  </si>
  <si>
    <t>620269WX01</t>
  </si>
  <si>
    <t>彩色纸杯A款 205ml 外箱31*31*73</t>
  </si>
  <si>
    <t>620269GJ07</t>
  </si>
  <si>
    <t>彩色纸杯A款 205ml 不干胶</t>
  </si>
  <si>
    <t>620269PE04</t>
  </si>
  <si>
    <t>彩色纸杯A款 205ml 中袋89*21cm（20269#20276#通用）</t>
  </si>
  <si>
    <t>620269PP03</t>
  </si>
  <si>
    <t>彩色纸杯A款 205ml opp</t>
  </si>
  <si>
    <t>彩色纸杯A款 205ml 灰色</t>
  </si>
  <si>
    <t>620269CB51</t>
  </si>
  <si>
    <t>彩色纸杯A款 205ml 绿色</t>
  </si>
  <si>
    <t>620269CB52</t>
  </si>
  <si>
    <t>4549131620276</t>
  </si>
  <si>
    <t>F 5デザインペーパーカップ205ml25個グランビックB</t>
  </si>
  <si>
    <t>620276WX01</t>
  </si>
  <si>
    <t>彩色纸杯B款 205ml 外箱31*31*73</t>
  </si>
  <si>
    <t>620276GJ07</t>
  </si>
  <si>
    <t>彩色纸杯B款 205ml 不干胶</t>
  </si>
  <si>
    <t>彩色纸杯B款 205ml 中袋89*21cm（20269#20276#通用）</t>
  </si>
  <si>
    <t>620276PP03</t>
  </si>
  <si>
    <t>彩色纸杯B款 205ml opp</t>
  </si>
  <si>
    <t>彩色纸杯B款 205ml 黄色</t>
  </si>
  <si>
    <t>620276CB51</t>
  </si>
  <si>
    <t>彩色纸杯B款 205ml 桔红</t>
  </si>
  <si>
    <t>620276CB52</t>
  </si>
  <si>
    <t>4549131620252</t>
  </si>
  <si>
    <t>F 5クラフトペーパーカップ400ml6個グランビック</t>
  </si>
  <si>
    <t>620252WX01</t>
  </si>
  <si>
    <t>牛皮纸杯 400ml 外箱53*44*35</t>
  </si>
  <si>
    <t>620252GJ07</t>
  </si>
  <si>
    <t>牛皮纸杯 400ml 不干胶</t>
  </si>
  <si>
    <t>620252PE04</t>
  </si>
  <si>
    <t>牛皮纸杯 400ml 中袋52*24cm</t>
  </si>
  <si>
    <t>620252PP03</t>
  </si>
  <si>
    <t>牛皮纸杯 400ml opp</t>
  </si>
  <si>
    <t>牛皮纸杯 400ml</t>
  </si>
  <si>
    <t>620252CB51</t>
  </si>
  <si>
    <t>DZ16</t>
  </si>
  <si>
    <t>底纸230+18/80牛皮纸</t>
  </si>
  <si>
    <t>4549131620573</t>
  </si>
  <si>
    <t>F 5クラフトペーパーカップ205ml20個グランビック</t>
  </si>
  <si>
    <t>620573WX01</t>
  </si>
  <si>
    <t>牛皮纸杯 205ml 外箱59*37*52.5</t>
  </si>
  <si>
    <t>620573GJ07</t>
  </si>
  <si>
    <t>牛皮纸杯 205ml 不干胶</t>
  </si>
  <si>
    <t>620573PE04</t>
  </si>
  <si>
    <t>牛皮纸杯 205ml 中袋73*21cm</t>
  </si>
  <si>
    <t>620573PP03</t>
  </si>
  <si>
    <t>牛皮纸杯 205ml opp</t>
  </si>
  <si>
    <t>牛皮纸杯 205ml</t>
  </si>
  <si>
    <t>620573CB51</t>
  </si>
  <si>
    <t>4549131620283</t>
  </si>
  <si>
    <t>F 5デザインペーパーカップ400ml10個グランビックA</t>
  </si>
  <si>
    <t>620283WX01</t>
  </si>
  <si>
    <t>彩色纸杯A款  400ml 外箱53*36*59</t>
  </si>
  <si>
    <t>620283GJ07</t>
  </si>
  <si>
    <t>彩色纸杯A款  400ml 不干胶</t>
  </si>
  <si>
    <t>620283PE04</t>
  </si>
  <si>
    <t>620283PP04</t>
  </si>
  <si>
    <t>彩色纸杯A款  400ml  opp</t>
  </si>
  <si>
    <t>彩色纸杯A款  400ml 灰色</t>
  </si>
  <si>
    <t>620283CB51</t>
  </si>
  <si>
    <t>彩色纸杯A款  400ml 绿色</t>
  </si>
  <si>
    <t>620283CB52</t>
  </si>
  <si>
    <t>4549131620290</t>
  </si>
  <si>
    <t>620290WX01</t>
  </si>
  <si>
    <t>彩色纸杯B款 400ml 外箱53*36*59</t>
  </si>
  <si>
    <t>620290GJ07</t>
  </si>
  <si>
    <t>彩色纸杯B款 400ml 不干胶</t>
  </si>
  <si>
    <t>620290PE04</t>
  </si>
  <si>
    <t>620290PP03</t>
  </si>
  <si>
    <t>彩色纸杯B款 400ml opp</t>
  </si>
  <si>
    <t>彩色纸杯B款 400ml 黄色</t>
  </si>
  <si>
    <t>620290CB51</t>
  </si>
  <si>
    <t>彩色纸杯B款 400ml 桔红</t>
  </si>
  <si>
    <t>620290CB52</t>
  </si>
  <si>
    <t>4580128558141</t>
  </si>
  <si>
    <t>558141WX01</t>
  </si>
  <si>
    <t>4978446044574</t>
  </si>
  <si>
    <t>NB W パンダイッチフタ付きランチカップ　120ｍｌ　５セット入</t>
  </si>
  <si>
    <t>044574WX01</t>
  </si>
  <si>
    <t>熊猫午餐杯 145ml 5p入 外箱</t>
  </si>
  <si>
    <t>044574NH02</t>
  </si>
  <si>
    <t>熊猫午餐杯 145ml 5p入 内盒</t>
  </si>
  <si>
    <t>044574PP03</t>
  </si>
  <si>
    <t>熊猫午餐杯 145ml 5p入 OPP</t>
  </si>
  <si>
    <t>熊猫午餐杯 145ml 5p入 7.5杯盖</t>
  </si>
  <si>
    <t>熊猫午餐杯 145ml 5p入 本体</t>
  </si>
  <si>
    <t>044574CB51</t>
  </si>
  <si>
    <t>4978446044413</t>
  </si>
  <si>
    <t>NB W パンダイッチペーパーカップ　100ml　30個入</t>
  </si>
  <si>
    <t>044413WX01</t>
  </si>
  <si>
    <t>熊猫杯 100ml 30p入 外箱</t>
  </si>
  <si>
    <t>044413GJ07</t>
  </si>
  <si>
    <t>熊猫杯 100ml 30p入 中袋不干胶</t>
  </si>
  <si>
    <t>044413PP03</t>
  </si>
  <si>
    <t>熊猫杯 100ml 30p入 OPP袋</t>
  </si>
  <si>
    <t>044413PE04</t>
  </si>
  <si>
    <t>熊猫杯 100ml 30p入 中袋 55*15+3.5+3.5cm（6157# 4413#通用）</t>
  </si>
  <si>
    <t>熊猫杯 100ml 30p入 本体</t>
  </si>
  <si>
    <t>044413CB51</t>
  </si>
  <si>
    <t>4978446044420</t>
  </si>
  <si>
    <t>NB W パンダイッチペーパーカップ　205ml　20個入</t>
  </si>
  <si>
    <t>044420WX01</t>
  </si>
  <si>
    <t>熊猫杯 205ml 20p入 外箱</t>
  </si>
  <si>
    <t>044420GJ07</t>
  </si>
  <si>
    <t>熊猫杯 205ml 20p入 中袋不干胶</t>
  </si>
  <si>
    <t>044420PE04</t>
  </si>
  <si>
    <t>熊猫杯 205ml 20p入 中袋 85*21cm</t>
  </si>
  <si>
    <t>044420PP03</t>
  </si>
  <si>
    <t>熊猫杯 205ml 20p入 opp袋</t>
  </si>
  <si>
    <t>熊猫杯 205ml 20p入 本体</t>
  </si>
  <si>
    <t>044420CB51</t>
  </si>
  <si>
    <t>4549131623499</t>
  </si>
  <si>
    <t>F5 ハロウィンクラフトペーパーカップ205ml　20個</t>
  </si>
  <si>
    <t>623499WX01</t>
  </si>
  <si>
    <t>万圣节205ml 20P入 外箱</t>
  </si>
  <si>
    <t>623499GJ07</t>
  </si>
  <si>
    <t>万圣节205ml 20P入 中袋不干胶</t>
  </si>
  <si>
    <t>万圣节205ml 20P入 中袋 85*21cm（5044#6090#5099#7516#2033#7615#7425#9464#1013#6027#2876#1839#7679#4115#4420#3499通用）</t>
  </si>
  <si>
    <t>623499PP03</t>
  </si>
  <si>
    <t xml:space="preserve">万圣节205ml 20P入 OPP袋 </t>
  </si>
  <si>
    <t>万圣节205ml 20P入 黑色</t>
  </si>
  <si>
    <t>623499CB51</t>
  </si>
  <si>
    <t xml:space="preserve">万圣节205ml 20P入 黑条 </t>
  </si>
  <si>
    <t>623499CB52</t>
  </si>
  <si>
    <t>4549131623543</t>
  </si>
  <si>
    <t>F5 ハロウィンスナップカップ</t>
  </si>
  <si>
    <t>623543WX01</t>
  </si>
  <si>
    <t>万圣节爆米花桶 外箱</t>
  </si>
  <si>
    <t>623543GJ07</t>
  </si>
  <si>
    <t>万圣节爆米花桶 中袋不干胶</t>
  </si>
  <si>
    <t>623543PP03</t>
  </si>
  <si>
    <t>万圣节爆米花桶 opp袋23.5*37.5cm</t>
  </si>
  <si>
    <t>623543GJ10</t>
  </si>
  <si>
    <t>万圣节爆米花桶 OPP袋不干胶</t>
  </si>
  <si>
    <t>623543PE04</t>
  </si>
  <si>
    <t>万圣节爆米花桶 中袋 68*26</t>
  </si>
  <si>
    <t>万圣节爆米花桶</t>
  </si>
  <si>
    <t>623543WG00</t>
  </si>
  <si>
    <t>速江</t>
  </si>
  <si>
    <t>4901755663808</t>
  </si>
  <si>
    <t>9oz白杯</t>
  </si>
  <si>
    <t>663808WX01</t>
  </si>
  <si>
    <t>9oz 入白杯外箱</t>
  </si>
  <si>
    <t>663808PE04</t>
  </si>
  <si>
    <t>9oz PE袋 50*21cm含印刷</t>
  </si>
  <si>
    <t>4978446603610</t>
  </si>
  <si>
    <t>NBいたずらルーシーのフタ付ランチカップ4個入り</t>
  </si>
  <si>
    <t>603610WX01</t>
  </si>
  <si>
    <t>NB万圣节午餐杯 外箱</t>
  </si>
  <si>
    <t>603610NH02</t>
  </si>
  <si>
    <t>NB万圣节午餐杯 内盒</t>
  </si>
  <si>
    <t>NB万圣节午餐杯 7.5杯盖（2588#3745#5229#2564#2595#8504#8856#8863#6852#1143#7354#3412#3610#通用）</t>
  </si>
  <si>
    <t>603610PP03</t>
  </si>
  <si>
    <t>NB万圣节午餐杯 opp袋</t>
  </si>
  <si>
    <t>NB万圣节午餐杯 本体</t>
  </si>
  <si>
    <t>603610CB51</t>
  </si>
  <si>
    <t>4978446603856</t>
  </si>
  <si>
    <t>NB ペーパーカップ目玉付ハロウィンパーティー9個入り</t>
  </si>
  <si>
    <t>603856WX01</t>
  </si>
  <si>
    <t>NB万圣节纸杯205ml 外箱</t>
  </si>
  <si>
    <t>603856GJ07</t>
  </si>
  <si>
    <t>NB万圣节纸杯205ml 中袋不干胶</t>
  </si>
  <si>
    <t>603856PE04</t>
  </si>
  <si>
    <t>NB万圣节纸杯205ml 中袋62*21</t>
  </si>
  <si>
    <t>603856PP03</t>
  </si>
  <si>
    <t>NB万圣节纸杯205ml opp袋</t>
  </si>
  <si>
    <t>NB万圣节纸杯205ml 橙色</t>
  </si>
  <si>
    <t>603856CB51</t>
  </si>
  <si>
    <t>NB万圣节纸杯205ml 白色</t>
  </si>
  <si>
    <t>603856CB52</t>
  </si>
  <si>
    <t>NB万圣节纸杯205ml 黑色</t>
  </si>
  <si>
    <t>603856CB53</t>
  </si>
  <si>
    <t>NB万圣节纸杯205ml 透明小袋5*7+3cm</t>
  </si>
  <si>
    <t>4978446051121</t>
  </si>
  <si>
    <t>NB厚焼きホットケーキ型　ねこ</t>
  </si>
  <si>
    <t>051121WX01</t>
  </si>
  <si>
    <t>NB硅胶猫头烤盘 外箱 55*53*37.2</t>
  </si>
  <si>
    <t>051121NH02</t>
  </si>
  <si>
    <t>NB硅胶猫头烤盘 内盒 26.9*10.3*18</t>
  </si>
  <si>
    <t>051121PP03</t>
  </si>
  <si>
    <t>NB硅胶猫头烤盘 OPP袋</t>
  </si>
  <si>
    <t>051121XS05</t>
  </si>
  <si>
    <t>NB硅胶猫头烤盘 吸塑</t>
  </si>
  <si>
    <t xml:space="preserve">NB硅胶猫头烤盘 </t>
  </si>
  <si>
    <t>NB硅胶猫头烤盘 本体</t>
  </si>
  <si>
    <t>4978446051145</t>
  </si>
  <si>
    <t>NBシリコンロリップトレー　ねこ</t>
  </si>
  <si>
    <t>051145WX01</t>
  </si>
  <si>
    <t>硅胶猫头冰格 外箱53*39.5*34.5</t>
  </si>
  <si>
    <t>051145NH02</t>
  </si>
  <si>
    <t>硅胶猫头冰格 内盒26*9.5*11</t>
  </si>
  <si>
    <t>051145PP03</t>
  </si>
  <si>
    <t>硅胶猫头冰格 OPP袋</t>
  </si>
  <si>
    <t>硅胶猫头冰格</t>
  </si>
  <si>
    <t>硅胶猫头冰格 本体（黑色）</t>
  </si>
  <si>
    <t>4978446070474</t>
  </si>
  <si>
    <t>CD仮Cシリコンおかずカップモノトーン　9号　4個入り</t>
  </si>
  <si>
    <t>070474WX01</t>
  </si>
  <si>
    <t>9号蛋糕杯 外箱70.5*45*32</t>
  </si>
  <si>
    <t>070474NH02</t>
  </si>
  <si>
    <t>9号蛋糕杯 内盒22.6*14.1*7.4</t>
  </si>
  <si>
    <t>070474XS05</t>
  </si>
  <si>
    <t>9号蛋糕杯 折盒吸塑</t>
  </si>
  <si>
    <t>070474ZH14</t>
  </si>
  <si>
    <t>9号蛋糕杯 不干胶</t>
  </si>
  <si>
    <t>9号蛋糕杯 灰色</t>
  </si>
  <si>
    <t>070474YL11</t>
  </si>
  <si>
    <t xml:space="preserve">9号蛋糕杯 本体 灰色2枚 </t>
  </si>
  <si>
    <t>9号蛋糕杯 白色</t>
  </si>
  <si>
    <t>070474YL12</t>
  </si>
  <si>
    <t>9号蛋糕杯 本体 白色2枚</t>
  </si>
  <si>
    <t>4978446070481</t>
  </si>
  <si>
    <t>CD仮Cシリコンおかずカップモノトーン　角型　4個入り</t>
  </si>
  <si>
    <t>070481WX01</t>
  </si>
  <si>
    <t>灰白色角型蛋糕杯 外箱</t>
  </si>
  <si>
    <t>070481NH02</t>
  </si>
  <si>
    <t>灰白色角型蛋糕杯 内盒</t>
  </si>
  <si>
    <t>070481ZH14</t>
  </si>
  <si>
    <t>灰白色角型蛋糕杯 折盒彩印不干胶</t>
  </si>
  <si>
    <t>070481XS05</t>
  </si>
  <si>
    <t>灰白色角型蛋糕杯 折盒 68*62*45</t>
  </si>
  <si>
    <t>灰白色角型蛋糕杯 灰色</t>
  </si>
  <si>
    <t>灰白色角型蛋糕杯 白色</t>
  </si>
  <si>
    <t>4978446051213</t>
  </si>
  <si>
    <t>SE 仮Sシリコンクッキングリング　くま型</t>
  </si>
  <si>
    <t>051213WX01</t>
  </si>
  <si>
    <t>熊头煎蛋器（新款） 外箱</t>
  </si>
  <si>
    <t>051213NH02</t>
  </si>
  <si>
    <t>熊头煎蛋器（新款） 内盒</t>
  </si>
  <si>
    <t>051213PP03</t>
  </si>
  <si>
    <t>熊头煎蛋器（新款） OPP袋</t>
  </si>
  <si>
    <t>熊头煎蛋器</t>
  </si>
  <si>
    <t>熊头煎蛋器（新款） 本体</t>
  </si>
  <si>
    <t>4978446051220</t>
  </si>
  <si>
    <t>SE 仮Sシリコンクッキングリング　ふきだし型</t>
  </si>
  <si>
    <t>051220WX01</t>
  </si>
  <si>
    <t>云朵煎蛋器（新款）外箱</t>
  </si>
  <si>
    <t>051220NH02</t>
  </si>
  <si>
    <t>云朵煎蛋器（新款）内盒</t>
  </si>
  <si>
    <t>051220PP03</t>
  </si>
  <si>
    <t>云朵煎蛋器（新款）OPP袋</t>
  </si>
  <si>
    <t>云朵煎蛋器</t>
  </si>
  <si>
    <t>云朵煎蛋器（新款）本体 灰色</t>
  </si>
  <si>
    <t>4549131644661</t>
  </si>
  <si>
    <t>F5クラフトデリボックス（フォレストピクニック　窓付）</t>
  </si>
  <si>
    <t>644664WX01</t>
  </si>
  <si>
    <t>森林郊游 带窗午餐盒 外箱</t>
  </si>
  <si>
    <t>644661GJ07</t>
  </si>
  <si>
    <t>森林郊游 带窗午餐盒   不干胶</t>
  </si>
  <si>
    <t>644661TZ06</t>
  </si>
  <si>
    <t>森林郊游 带窗午餐盒  台纸</t>
  </si>
  <si>
    <t>644661PP03</t>
  </si>
  <si>
    <t>森林郊游 带窗午餐盒   OPP袋（空白袋21*27+4CM有加强线）</t>
  </si>
  <si>
    <t>644661PE04</t>
  </si>
  <si>
    <t>森林郊游 带窗午餐盒   中袋39+4.5+4.5*56.5CM</t>
  </si>
  <si>
    <t>644661PT15</t>
  </si>
  <si>
    <t>森林郊游 带窗午餐盒  PET膜</t>
  </si>
  <si>
    <t>森林郊游 带窗午餐盒</t>
  </si>
  <si>
    <t>644661WG00</t>
  </si>
  <si>
    <t>森林郊游 带窗午餐盒  本体</t>
  </si>
  <si>
    <t>4549131644654</t>
  </si>
  <si>
    <t>F5クラフトデリボックス（フォレストピクニック　レクタングル）</t>
  </si>
  <si>
    <t>644654WX01</t>
  </si>
  <si>
    <t>森林郊游 午餐盒   外箱</t>
  </si>
  <si>
    <t>644654GJ07</t>
  </si>
  <si>
    <t>森林郊游 午餐盒   不干胶</t>
  </si>
  <si>
    <t>644654TZ06</t>
  </si>
  <si>
    <t>森林郊游 午餐盒   台纸</t>
  </si>
  <si>
    <t>644654PP03</t>
  </si>
  <si>
    <t>森林郊游 午餐盒   OPP袋（空白袋21*27+4CM有加强线）</t>
  </si>
  <si>
    <t>644654PE04</t>
  </si>
  <si>
    <t>森林郊游 午餐盒   中袋39+4.5+4.5*56.5CM</t>
  </si>
  <si>
    <t xml:space="preserve">森林郊游 午餐盒 </t>
  </si>
  <si>
    <t>644654WG00</t>
  </si>
  <si>
    <t>森林郊游 午餐盒  本体</t>
  </si>
  <si>
    <t>4549131644715</t>
  </si>
  <si>
    <t>F5フタ付ランチカップ（フォレストピクニック　5枚）</t>
  </si>
  <si>
    <t>644715WX01</t>
  </si>
  <si>
    <t>森林郊游 午餐杯   外箱</t>
  </si>
  <si>
    <t>644715NH02</t>
  </si>
  <si>
    <t>森林郊游 午餐杯   内盒</t>
  </si>
  <si>
    <t>森林郊游 午餐杯   杯盖</t>
  </si>
  <si>
    <t>644715PP03</t>
  </si>
  <si>
    <t>森林郊游 午餐杯   OPP袋</t>
  </si>
  <si>
    <t>森林郊游 午餐杯</t>
  </si>
  <si>
    <t>644715CB51</t>
  </si>
  <si>
    <t>森林郊游 午餐杯  本体</t>
  </si>
  <si>
    <t>4549131644692</t>
  </si>
  <si>
    <t>F5クラフトフタ付ランチカップ（フォレストピクニック　4枚）</t>
  </si>
  <si>
    <t>644692WX01</t>
  </si>
  <si>
    <t>森林郊游 牛皮纸午餐杯   外箱</t>
  </si>
  <si>
    <t>644692NH02</t>
  </si>
  <si>
    <t>森林郊游 牛皮纸午餐杯   内盒</t>
  </si>
  <si>
    <t>BG17</t>
  </si>
  <si>
    <t>森林郊游 牛皮纸午餐杯   杯盖</t>
  </si>
  <si>
    <t>644692PP03</t>
  </si>
  <si>
    <t>森林郊游 牛皮纸午餐杯   OPP袋</t>
  </si>
  <si>
    <t>森林郊游 牛皮纸午餐杯</t>
  </si>
  <si>
    <t>644692CB51</t>
  </si>
  <si>
    <t>森林郊游 牛皮纸午餐杯  本体</t>
  </si>
  <si>
    <t>4549131644739</t>
  </si>
  <si>
    <t>F5フペーパーカップ（フォレストピクニック、　205ml、25枚）</t>
  </si>
  <si>
    <t>644739WX01</t>
  </si>
  <si>
    <t>森林郊游 彩杯205ML   外箱</t>
  </si>
  <si>
    <t>644739GJ07</t>
  </si>
  <si>
    <t>森林郊游 彩杯205ML   不干胶</t>
  </si>
  <si>
    <t>644739PE04</t>
  </si>
  <si>
    <t>森林郊游 彩杯205ML   中袋   89*21CM</t>
  </si>
  <si>
    <t>644739PP03</t>
  </si>
  <si>
    <t xml:space="preserve">森林郊游 彩杯205ML   OPP袋 </t>
  </si>
  <si>
    <t xml:space="preserve">森林郊游 彩杯205ML </t>
  </si>
  <si>
    <t>644739CB51</t>
  </si>
  <si>
    <t>森林郊游 彩杯205ML  本体</t>
  </si>
  <si>
    <t>4549131644746</t>
  </si>
  <si>
    <t>F5クラフトペーパーカップ（フォレストピクニック　20個）</t>
  </si>
  <si>
    <t>644746WX01</t>
  </si>
  <si>
    <t>森林郊游 牛皮纸彩杯205ML   外箱</t>
  </si>
  <si>
    <t>644746GJ07</t>
  </si>
  <si>
    <t>森林郊游 牛皮纸彩杯205ML   不干胶</t>
  </si>
  <si>
    <t>644746PE04</t>
  </si>
  <si>
    <t>森林郊游 牛皮纸彩杯205ML   中袋   79*21CM</t>
  </si>
  <si>
    <t>644746PP03</t>
  </si>
  <si>
    <t xml:space="preserve">森林郊游 牛皮纸彩杯205ML   OPP袋 </t>
  </si>
  <si>
    <t>森林郊游 牛皮纸彩杯</t>
  </si>
  <si>
    <t>644746CB51</t>
  </si>
  <si>
    <t>森林郊游 牛皮纸彩杯  本体</t>
  </si>
  <si>
    <t>4549131644814</t>
  </si>
  <si>
    <t>F5クラフトペーパーカップ（フォレストピクニック　A）</t>
  </si>
  <si>
    <t>644814WX01</t>
  </si>
  <si>
    <t>森林郊游 发泡杯A款   外箱</t>
  </si>
  <si>
    <t>644814GJ07</t>
  </si>
  <si>
    <t>森林郊游 发泡杯A款   不干胶</t>
  </si>
  <si>
    <t>644814PE04</t>
  </si>
  <si>
    <t>森林郊游 发泡杯A款   中袋   32+7+4*50cm</t>
  </si>
  <si>
    <t>644814PP03</t>
  </si>
  <si>
    <t xml:space="preserve">森林郊游 发泡杯A款   OPP袋 </t>
  </si>
  <si>
    <t>BG15</t>
  </si>
  <si>
    <t>森林郊游 发泡杯A款   盖子</t>
  </si>
  <si>
    <t>森林郊游 发泡杯A款</t>
  </si>
  <si>
    <t>644814CB51</t>
  </si>
  <si>
    <t>森林郊游 发泡杯A款  本体</t>
  </si>
  <si>
    <t>润渲</t>
  </si>
  <si>
    <t>4549131644821</t>
  </si>
  <si>
    <t>F5クラフトペーパーカップ（フォレストピクニック　B）</t>
  </si>
  <si>
    <t>644821WX01</t>
  </si>
  <si>
    <t>森林郊游 发泡杯B款   外箱</t>
  </si>
  <si>
    <t>644821GJ07</t>
  </si>
  <si>
    <t>森林郊游 发泡杯B款   不干胶</t>
  </si>
  <si>
    <t>644821PE04</t>
  </si>
  <si>
    <t>森林郊游 发泡杯B款   中袋   32+7+4*50cm</t>
  </si>
  <si>
    <t>644821PP03</t>
  </si>
  <si>
    <t xml:space="preserve">森林郊游 发泡杯B款   OPP袋 </t>
  </si>
  <si>
    <t>森林郊游 发泡杯B款   盖子</t>
  </si>
  <si>
    <t>森林郊游 发泡杯B款</t>
  </si>
  <si>
    <t>644821CB51</t>
  </si>
  <si>
    <t>森林郊游 发泡杯B款  本体</t>
  </si>
  <si>
    <t>4549131644722</t>
  </si>
  <si>
    <t>F5フタ付ランチカップ（フォレストピクニック　3セット）</t>
  </si>
  <si>
    <t>644722WX01</t>
  </si>
  <si>
    <t>森林郊游 带盖雪糕杯   外箱</t>
  </si>
  <si>
    <t>644722GJ07</t>
  </si>
  <si>
    <t>森林郊游 带盖雪糕杯   不干胶</t>
  </si>
  <si>
    <t>644722PE04</t>
  </si>
  <si>
    <t>森林郊游 带盖雪糕杯   中袋   64*28cm</t>
  </si>
  <si>
    <t>644722PP03</t>
  </si>
  <si>
    <t xml:space="preserve">森林郊游 带盖雪糕杯   OPP袋 </t>
  </si>
  <si>
    <t>森林郊游 带盖雪糕杯  盖子（3个入）</t>
  </si>
  <si>
    <t>森林郊游 带盖雪糕杯</t>
  </si>
  <si>
    <t>644722WG00</t>
  </si>
  <si>
    <t>森林郊游 带盖雪糕杯  本体（3个入）</t>
  </si>
  <si>
    <t>4978446502722</t>
  </si>
  <si>
    <t>シリコンおかずカップビビッド８号</t>
  </si>
  <si>
    <t>502722WX01</t>
  </si>
  <si>
    <t>硅胶蛋糕杯 8号外箱</t>
  </si>
  <si>
    <t>502722NH02</t>
  </si>
  <si>
    <t>硅胶蛋糕杯 8号内盒</t>
  </si>
  <si>
    <t>502722PP03</t>
  </si>
  <si>
    <t>硅胶蛋糕杯 8号OPP袋子</t>
  </si>
  <si>
    <t>502722XS05</t>
  </si>
  <si>
    <t>硅胶8号杯 深黄</t>
  </si>
  <si>
    <t>硅胶8号杯 大红</t>
  </si>
  <si>
    <t>硅胶8号杯 深绿</t>
  </si>
  <si>
    <t>4978446053620</t>
  </si>
  <si>
    <t>断熱フルートカップ　　　　235ｍｌ/3セット入</t>
  </si>
  <si>
    <t>053620WX01</t>
  </si>
  <si>
    <t>瓦楞杯 235ml 3P入 外箱</t>
  </si>
  <si>
    <t>053620GJ14</t>
  </si>
  <si>
    <t>瓦楞杯 235ml 3P入 不干胶</t>
  </si>
  <si>
    <t>053620PE04</t>
  </si>
  <si>
    <t>瓦楞杯 235ml 3P入 中袋32+4+4+51cm</t>
  </si>
  <si>
    <t>053620PP03</t>
  </si>
  <si>
    <t>瓦楞杯 235ml 3P入 opp袋</t>
  </si>
  <si>
    <t>BG18</t>
  </si>
  <si>
    <t>瓦楞杯 235ml 3P入 盖子</t>
  </si>
  <si>
    <t>思玛特</t>
  </si>
  <si>
    <t>瓦楞杯 235ml 3P入 茶色</t>
  </si>
  <si>
    <t>053620WG00</t>
  </si>
  <si>
    <t>瓦楞杯 235ml 3P入 黑色</t>
  </si>
  <si>
    <t>053620WG01</t>
  </si>
  <si>
    <t>4978446053637</t>
  </si>
  <si>
    <t>断熱フルートカップ　　　　350ｍｌ/3セット入</t>
  </si>
  <si>
    <t>053637WX01</t>
  </si>
  <si>
    <t>瓦楞杯 350ml 3P入 外箱</t>
  </si>
  <si>
    <t>053637GJ14</t>
  </si>
  <si>
    <t>瓦楞杯 350ml 3P入 不干胶</t>
  </si>
  <si>
    <t>053637PE04</t>
  </si>
  <si>
    <t>瓦楞杯 350ml 3P入 中袋32+8+4+55cm</t>
  </si>
  <si>
    <t>053637PP03</t>
  </si>
  <si>
    <t>瓦楞杯 350ml 3P入 opp袋</t>
  </si>
  <si>
    <t>瓦楞杯 350ml 3P入 盖子</t>
  </si>
  <si>
    <t>瓦楞杯 350ml 3P入 茶色</t>
  </si>
  <si>
    <t>053637WG00</t>
  </si>
  <si>
    <t>瓦楞杯 350ml 3P入 黑色</t>
  </si>
  <si>
    <t>053637WG01</t>
  </si>
  <si>
    <t>4978446072256</t>
  </si>
  <si>
    <t>猫头彩杯 205ml 10P入</t>
  </si>
  <si>
    <t>072256WX01</t>
  </si>
  <si>
    <t>猫头彩杯 205ml 10P入 外箱</t>
  </si>
  <si>
    <t>072256GJ14</t>
  </si>
  <si>
    <t>猫头彩杯 205ml 10P 入中袋不干胶</t>
  </si>
  <si>
    <t>072256PE04</t>
  </si>
  <si>
    <t>猫头彩杯 205ml 10P入 中袋 55*21cm</t>
  </si>
  <si>
    <t>072256PP03</t>
  </si>
  <si>
    <t>猫头彩杯 205ml 10P入 OPP袋</t>
  </si>
  <si>
    <t>猫头彩杯 205ml 紫色</t>
  </si>
  <si>
    <t>072256CB51</t>
  </si>
  <si>
    <t>猫头彩杯 205ml 绿色</t>
  </si>
  <si>
    <t>072256CB52</t>
  </si>
  <si>
    <t>4978446072263</t>
  </si>
  <si>
    <r>
      <rPr>
        <sz val="9.0"/>
        <rFont val="宋体"/>
        <charset val="134"/>
      </rPr>
      <t>猫头发泡杯</t>
    </r>
    <r>
      <rPr>
        <sz val="9.0"/>
        <rFont val="Microsoft YaHei"/>
        <family val="1"/>
      </rPr>
      <t xml:space="preserve"> 270ml 3P</t>
    </r>
    <r>
      <rPr>
        <sz val="9.0"/>
        <rFont val="宋体"/>
        <charset val="134"/>
      </rPr>
      <t>入</t>
    </r>
    <r>
      <rPr>
        <sz val="9.0"/>
        <rFont val="宋体"/>
        <charset val="134"/>
      </rPr>
      <t xml:space="preserve"></t>
    </r>
    <phoneticPr fontId="0" type="noConversion"/>
  </si>
  <si>
    <t>072263WX01</t>
  </si>
  <si>
    <t>猫头发泡杯 270ml 3P入 外箱</t>
  </si>
  <si>
    <t>072263GJ14</t>
  </si>
  <si>
    <t>猫头发泡杯 270ml 3P入中袋不干胶</t>
  </si>
  <si>
    <t>072263PE04</t>
  </si>
  <si>
    <t>猫头发泡杯 270ml 3P入 中袋 28+7+4*50cm</t>
  </si>
  <si>
    <t>072263PP03</t>
  </si>
  <si>
    <t>猫头发泡杯 270ml 3P入 OPP袋</t>
  </si>
  <si>
    <t>猫头发泡杯 270ml 3P入 盖子</t>
  </si>
  <si>
    <r>
      <rPr>
        <sz val="9.0"/>
        <rFont val="宋体"/>
        <charset val="134"/>
      </rPr>
      <t>猫头发泡杯</t>
    </r>
    <r>
      <rPr>
        <sz val="9.0"/>
        <rFont val="Microsoft YaHei"/>
        <family val="1"/>
      </rPr>
      <t xml:space="preserve"> 270ml </t>
    </r>
    <phoneticPr fontId="0" type="noConversion"/>
  </si>
  <si>
    <t>072263CB51</t>
  </si>
  <si>
    <r>
      <rPr>
        <sz val="9.0"/>
        <rFont val="宋体"/>
        <charset val="134"/>
      </rPr>
      <t>猫头发泡杯</t>
    </r>
    <r>
      <rPr>
        <sz val="9.0"/>
        <rFont val="Microsoft YaHei"/>
        <family val="1"/>
      </rPr>
      <t xml:space="preserve"> 270ml </t>
    </r>
    <phoneticPr fontId="0" type="noConversion"/>
  </si>
  <si>
    <t>210+18+18/75</t>
  </si>
  <si>
    <t>4978446018506</t>
  </si>
  <si>
    <t>咖啡店风格发泡杯 8P入</t>
  </si>
  <si>
    <t>018506WX01</t>
  </si>
  <si>
    <t>咖啡店风格发泡杯 8P入 外箱</t>
  </si>
  <si>
    <t>018506GJ14</t>
  </si>
  <si>
    <t>咖啡店风格发泡杯 8P入 中袋不干胶</t>
  </si>
  <si>
    <t>咖啡店风格发泡杯 8P入 中袋 70*22cm（6126#1419#6509#6195#8506#通用）</t>
  </si>
  <si>
    <t>018506PP03</t>
  </si>
  <si>
    <t>咖啡店风格发泡杯 8P入 OPP袋</t>
  </si>
  <si>
    <t>咖啡店风格发泡杯</t>
  </si>
  <si>
    <t>018506CB51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</si>
</sst>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76" formatCode="@"/>
    <numFmt numFmtId="177" formatCode="0_ "/>
    <numFmt numFmtId="178" formatCode="0.0000_ "/>
    <numFmt numFmtId="179" formatCode="0_);[Red](0)"/>
    <numFmt numFmtId="180" formatCode="0.000_ "/>
    <numFmt numFmtId="181" formatCode="0.0_);[Red](0.0)"/>
    <numFmt numFmtId="182" formatCode="0.00000_ "/>
    <numFmt numFmtId="183" formatCode="0.000_);[Red](0.000)"/>
    <numFmt numFmtId="184" formatCode="0.0000000_ "/>
    <numFmt numFmtId="185" formatCode="0.00000000_ "/>
    <numFmt numFmtId="186" formatCode="yyyy/m/d;@"/>
    <numFmt numFmtId="187" formatCode="0.00_ "/>
    <numFmt numFmtId="188" formatCode="_ &quot;￥&quot;* #,##0_ ;_ &quot;￥&quot;* \-#,##0_ ;_ &quot;￥&quot;* &quot;-&quot;_ ;_ @_ "/>
    <numFmt numFmtId="189" formatCode="_ &quot;￥&quot;* #,##0.00_ ;_ &quot;￥&quot;* \-#,##0.00_ ;_ &quot;￥&quot;* &quot;-&quot;??_ ;_ @_ "/>
    <numFmt numFmtId="190" formatCode="_ * #,##0_ ;_ * -#,##0_ ;_ * &quot;-&quot;_ ;_ @_ "/>
    <numFmt numFmtId="191" formatCode="_ * #,##0.00_ ;_ * -#,##0.00_ ;_ * &quot;-&quot;??_ ;_ @_ "/>
    <numFmt numFmtId="192" formatCode="0%"/>
    <numFmt numFmtId="193" formatCode="_ * #,##0_ ;_ * -#,##0_ ;_ * &quot;-&quot;_ ;_ @_ "/>
  </numFmts>
  <fonts count="62" x14ac:knownFonts="62">
    <font>
      <sz val="11.0"/>
      <name val="宋体"/>
      <charset val="134"/>
    </font>
    <font>
      <sz val="9.0"/>
      <name val="Microsoft YaHei"/>
      <family val="1"/>
    </font>
    <font>
      <sz val="9.0"/>
      <name val="Microsoft YaHei"/>
      <family val="1"/>
    </font>
    <font>
      <sz val="9.0"/>
      <color rgb="FF000000"/>
      <name val="Microsoft YaHei"/>
      <family val="1"/>
    </font>
    <font>
      <sz val="9.0"/>
      <color rgb="FF000000"/>
      <name val="Microsoft YaHei"/>
      <family val="1"/>
    </font>
    <font>
      <sz val="9.0"/>
      <name val="宋体"/>
      <charset val="134"/>
    </font>
    <font>
      <sz val="9.0"/>
      <color rgb="FFFF0000"/>
      <name val="Microsoft YaHei"/>
      <family val="1"/>
    </font>
    <font>
      <sz val="9.0"/>
      <color rgb="FF000000"/>
      <name val="宋体"/>
      <charset val="134"/>
    </font>
    <font>
      <sz val="10.0"/>
      <color rgb="FF000000"/>
      <name val="宋体"/>
      <charset val="134"/>
    </font>
    <font>
      <sz val="11.0"/>
      <color rgb="FF000000"/>
      <name val="宋体"/>
      <charset val="134"/>
    </font>
    <font>
      <sz val="11.0"/>
      <color rgb="FF3F3F76"/>
      <name val="宋体"/>
      <charset val="134"/>
    </font>
    <font>
      <sz val="11.0"/>
      <color rgb="FF9C0006"/>
      <name val="宋体"/>
      <charset val="134"/>
    </font>
    <font>
      <sz val="11.0"/>
      <color rgb="FFFFFFFF"/>
      <name val="宋体"/>
      <charset val="134"/>
    </font>
    <font>
      <sz val="11.0"/>
      <color rgb="FF0000FF"/>
      <name val="宋体"/>
      <charset val="134"/>
      <u val="single"/>
    </font>
    <font>
      <sz val="11.0"/>
      <color rgb="FF800080"/>
      <name val="宋体"/>
      <charset val="134"/>
      <u val="single"/>
    </font>
    <font>
      <sz val="11.0"/>
      <color rgb="FF44546A"/>
      <name val="宋体"/>
      <charset val="134"/>
      <b/>
    </font>
    <font>
      <sz val="11.0"/>
      <color rgb="FFFF0000"/>
      <name val="宋体"/>
      <charset val="134"/>
    </font>
    <font>
      <sz val="18.0"/>
      <color rgb="FF44546A"/>
      <name val="宋体"/>
      <charset val="134"/>
      <b/>
    </font>
    <font>
      <sz val="11.0"/>
      <color rgb="FF7F7F7F"/>
      <name val="宋体"/>
      <charset val="134"/>
      <i/>
    </font>
    <font>
      <sz val="15.0"/>
      <color rgb="FF44546A"/>
      <name val="宋体"/>
      <charset val="134"/>
      <b/>
    </font>
    <font>
      <sz val="13.0"/>
      <color rgb="FF44546A"/>
      <name val="宋体"/>
      <charset val="134"/>
      <b/>
    </font>
    <font>
      <sz val="11.0"/>
      <color rgb="FF3F3F3F"/>
      <name val="宋体"/>
      <charset val="134"/>
      <b/>
    </font>
    <font>
      <sz val="11.0"/>
      <color rgb="FFFA7D00"/>
      <name val="宋体"/>
      <charset val="134"/>
      <b/>
    </font>
    <font>
      <sz val="11.0"/>
      <color rgb="FFFFFFFF"/>
      <name val="宋体"/>
      <charset val="134"/>
      <b/>
    </font>
    <font>
      <sz val="11.0"/>
      <color rgb="FFFA7D00"/>
      <name val="宋体"/>
      <charset val="134"/>
    </font>
    <font>
      <sz val="11.0"/>
      <name val="宋体"/>
      <charset val="134"/>
      <b/>
    </font>
    <font>
      <sz val="11.0"/>
      <color rgb="FF006100"/>
      <name val="宋体"/>
      <charset val="134"/>
    </font>
    <font>
      <sz val="11.0"/>
      <color rgb="FF9C6500"/>
      <name val="宋体"/>
      <charset val="134"/>
    </font>
    <font>
      <sz val="12.0"/>
      <color rgb="FF9C0006"/>
      <name val="宋体"/>
      <charset val="134"/>
    </font>
    <font>
      <sz val="12.0"/>
      <color rgb="FF006100"/>
      <name val="宋体"/>
      <charset val="134"/>
    </font>
    <font>
      <sz val="12.0"/>
      <color rgb="FF9C6500"/>
      <name val="宋体"/>
      <charset val="134"/>
    </font>
    <font>
      <sz val="12.0"/>
      <color rgb="FFFA7D00"/>
      <name val="宋体"/>
      <charset val="134"/>
    </font>
    <font>
      <sz val="12.0"/>
      <color rgb="FFFFFFFF"/>
      <name val="宋体"/>
      <charset val="134"/>
      <i/>
    </font>
    <font>
      <sz val="12.0"/>
      <color rgb="FF7F7F7F"/>
      <name val="宋体"/>
      <charset val="134"/>
      <b/>
    </font>
    <font>
      <sz val="12.0"/>
      <color rgb="FFFF0000"/>
      <name val="宋体"/>
      <charset val="134"/>
    </font>
    <font>
      <sz val="12.0"/>
      <color rgb="FF3F3F3F"/>
      <name val="宋体"/>
      <charset val="134"/>
      <i/>
    </font>
    <font>
      <sz val="12.0"/>
      <color rgb="FF3F3F76"/>
      <name val="宋体"/>
      <charset val="134"/>
      <i/>
    </font>
    <font>
      <sz val="18.0"/>
      <color rgb="FF1F497D"/>
      <name val="宋体"/>
      <charset val="134"/>
      <i/>
    </font>
    <font>
      <sz val="15.0"/>
      <color rgb="FF1F497D"/>
      <name val="宋体"/>
      <charset val="134"/>
      <i/>
    </font>
    <font>
      <sz val="13.0"/>
      <color rgb="FF1F497D"/>
      <name val="宋体"/>
      <charset val="134"/>
      <i/>
    </font>
    <font>
      <sz val="11.0"/>
      <color rgb="FF1F497D"/>
      <name val="宋体"/>
      <charset val="134"/>
      <i/>
    </font>
    <font>
      <sz val="12.0"/>
      <color rgb="FF000000"/>
      <name val="宋体"/>
      <charset val="134"/>
      <i/>
    </font>
    <font>
      <sz val="12.0"/>
      <color rgb="FF000000"/>
      <name val="宋体"/>
      <charset val="134"/>
    </font>
    <font>
      <sz val="12.0"/>
      <color rgb="FFFFFFFF"/>
      <name val="宋体"/>
      <charset val="134"/>
    </font>
    <font>
      <sz val="12.0"/>
      <color rgb="FF9C0006"/>
      <name val="宋体"/>
      <charset val="134"/>
    </font>
    <font>
      <sz val="12.0"/>
      <color rgb="FF006100"/>
      <name val="宋体"/>
      <charset val="134"/>
    </font>
    <font>
      <sz val="12.0"/>
      <color rgb="FF9C6500"/>
      <name val="宋体"/>
      <charset val="134"/>
    </font>
    <font>
      <sz val="12.0"/>
      <color rgb="FFFA7D00"/>
      <name val="宋体"/>
      <charset val="134"/>
    </font>
    <font>
      <sz val="12.0"/>
      <color rgb="FFFFFFFF"/>
      <name val="宋体"/>
      <charset val="134"/>
      <i/>
    </font>
    <font>
      <sz val="12.0"/>
      <color rgb="FF7F7F7F"/>
      <name val="宋体"/>
      <charset val="134"/>
      <b/>
    </font>
    <font>
      <sz val="12.0"/>
      <color rgb="FFFF0000"/>
      <name val="宋体"/>
      <charset val="134"/>
    </font>
    <font>
      <sz val="12.0"/>
      <color rgb="FF3F3F3F"/>
      <name val="宋体"/>
      <charset val="134"/>
      <i/>
    </font>
    <font>
      <sz val="12.0"/>
      <color rgb="FF3F3F76"/>
      <name val="宋体"/>
      <charset val="134"/>
      <i/>
    </font>
    <font>
      <sz val="18.0"/>
      <color rgb="FF1F497D"/>
      <name val="宋体"/>
      <charset val="134"/>
      <i/>
    </font>
    <font>
      <sz val="15.0"/>
      <color rgb="FF1F497D"/>
      <name val="宋体"/>
      <charset val="134"/>
      <i/>
    </font>
    <font>
      <sz val="13.0"/>
      <color rgb="FF1F497D"/>
      <name val="宋体"/>
      <charset val="134"/>
      <i/>
    </font>
    <font>
      <sz val="11.0"/>
      <color rgb="FF1F497D"/>
      <name val="宋体"/>
      <charset val="134"/>
      <i/>
    </font>
    <font>
      <sz val="12.0"/>
      <color rgb="FF000000"/>
      <name val="宋体"/>
      <charset val="134"/>
      <i/>
    </font>
    <font>
      <sz val="12.0"/>
      <color rgb="FF000000"/>
      <name val="宋体"/>
      <charset val="134"/>
    </font>
    <font>
      <sz val="12.0"/>
      <color rgb="FFFFFFFF"/>
      <name val="宋体"/>
      <charset val="134"/>
    </font>
    <font>
      <sz val="9.0"/>
      <name val="Microsoft YaHei"/>
      <family val="1"/>
    </font>
    <font>
      <sz val="11.0"/>
      <name val="宋体"/>
      <charset val="134"/>
    </font>
  </fonts>
  <fills count="9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9D18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4B082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FFDA6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DEEBF6"/>
        <bgColor indexed="64"/>
      </patternFill>
    </fill>
    <fill>
      <patternFill patternType="solid">
        <fgColor rgb="FFBCD6EE"/>
        <bgColor indexed="64"/>
      </patternFill>
    </fill>
    <fill>
      <patternFill patternType="solid">
        <fgColor rgb="FFFBE4D5"/>
        <bgColor indexed="64"/>
      </patternFill>
    </fill>
    <fill>
      <patternFill patternType="solid">
        <fgColor rgb="FFF8CBAC"/>
        <bgColor indexed="64"/>
      </patternFill>
    </fill>
    <fill>
      <patternFill patternType="solid">
        <fgColor rgb="FFFFF3CB"/>
        <bgColor indexed="64"/>
      </patternFill>
    </fill>
    <fill>
      <patternFill patternType="solid">
        <fgColor rgb="FFFFE799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B3C6E7"/>
        <bgColor indexed="64"/>
      </patternFill>
    </fill>
    <fill>
      <patternFill patternType="solid">
        <fgColor rgb="FF8EAADC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C5E0B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FFF00"/>
        <bgColor indexed="64"/>
      </patternFill>
    </fill>
  </fills>
  <borders count="15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5B9BD5"/>
      </bottom>
      <diagonal/>
    </border>
    <border>
      <left/>
      <right/>
      <top/>
      <bottom style="medium">
        <color rgb="FFACCCEA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1">
    <xf numFmtId="0" fontId="0" fillId="0" borderId="0" applyAlignment="1">
      <alignment vertical="center"/>
    </xf>
    <xf numFmtId="0" fontId="0" fillId="0" borderId="0" applyAlignment="1">
      <alignment vertical="center"/>
    </xf>
    <xf numFmtId="0" fontId="1" applyFont="1" fillId="2" applyFill="1" borderId="0" applyAlignment="1">
      <alignment vertical="center"/>
    </xf>
    <xf numFmtId="176" applyNumberFormat="1" fontId="1" applyFont="1" fillId="0" borderId="0" applyAlignment="1">
      <alignment vertical="center" shrinkToFit="1"/>
    </xf>
    <xf numFmtId="0" fontId="1" applyFont="1" fillId="0" borderId="0" applyAlignment="1">
      <alignment vertical="center" shrinkToFit="1"/>
    </xf>
    <xf numFmtId="0" fontId="2" applyFont="1" fillId="0" borderId="0" applyAlignment="1">
      <alignment vertical="center"/>
    </xf>
    <xf numFmtId="0" fontId="1" applyFont="1" fillId="0" borderId="0" applyAlignment="1">
      <alignment horizontal="right" vertical="center"/>
    </xf>
    <xf numFmtId="0" fontId="2" applyFont="1" fillId="0" borderId="0" applyAlignment="1">
      <alignment horizontal="center" vertical="center"/>
    </xf>
    <xf numFmtId="176" applyNumberFormat="1" fontId="3" applyFont="1" fillId="3" applyFill="1" borderId="1" applyBorder="1" applyAlignment="1">
      <alignment horizontal="center" vertical="center" shrinkToFit="1"/>
    </xf>
    <xf numFmtId="177" applyNumberFormat="1" fontId="3" applyFont="1" fillId="3" applyFill="1" borderId="2" applyBorder="1" applyAlignment="1">
      <alignment horizontal="center" vertical="center" shrinkToFit="1"/>
    </xf>
    <xf numFmtId="177" applyNumberFormat="1" fontId="3" applyFont="1" fillId="3" applyFill="1" borderId="3" applyBorder="1" applyAlignment="1">
      <alignment horizontal="center" vertical="center"/>
    </xf>
    <xf numFmtId="177" applyNumberFormat="1" fontId="3" applyFont="1" fillId="3" applyFill="1" borderId="4" applyBorder="1" applyAlignment="1">
      <alignment horizontal="right" vertical="center"/>
    </xf>
    <xf numFmtId="0" fontId="3" applyFont="1" fillId="4" applyFill="1" borderId="5" applyBorder="1" applyAlignment="1">
      <alignment horizontal="center" vertical="center"/>
    </xf>
    <xf numFmtId="177" applyNumberFormat="1" fontId="3" applyFont="1" fillId="3" applyFill="1" borderId="6" applyBorder="1" applyAlignment="1">
      <alignment horizontal="center" vertical="center"/>
    </xf>
    <xf numFmtId="176" applyNumberFormat="1" fontId="3" applyFont="1" fillId="3" applyFill="1" borderId="1" applyBorder="1" applyAlignment="1" applyProtection="1">
      <alignment horizontal="center" vertical="center" shrinkToFit="1"/>
      <protection locked="0"/>
    </xf>
    <xf numFmtId="176" applyNumberFormat="1" fontId="3" applyFont="1" fillId="3" applyFill="1" borderId="8" applyBorder="1" applyAlignment="1" applyProtection="1">
      <alignment horizontal="center" vertical="center" shrinkToFit="1"/>
      <protection locked="0"/>
    </xf>
    <xf numFmtId="176" applyNumberFormat="1" fontId="3" applyFont="1" fillId="3" applyFill="1" borderId="9" applyBorder="1" applyAlignment="1" applyProtection="1">
      <alignment horizontal="right" vertical="center" shrinkToFit="1"/>
      <protection locked="0"/>
    </xf>
    <xf numFmtId="176" applyNumberFormat="1" fontId="3" applyFont="1" fillId="4" applyFill="1" borderId="10" applyBorder="1" applyAlignment="1" applyProtection="1">
      <alignment horizontal="center" vertical="center" shrinkToFit="1"/>
      <protection locked="0"/>
    </xf>
    <xf numFmtId="176" applyNumberFormat="1" fontId="3" applyFont="1" fillId="3" applyFill="1" borderId="11" applyBorder="1" applyAlignment="1" applyProtection="1">
      <alignment horizontal="center" vertical="center" shrinkToFit="1"/>
      <protection locked="0"/>
    </xf>
    <xf numFmtId="176" applyNumberFormat="1" fontId="3" applyFont="1" fillId="3" applyFill="1" borderId="12" applyBorder="1" applyAlignment="1" applyProtection="1">
      <alignment horizontal="right" vertical="center" shrinkToFit="1"/>
      <protection locked="0"/>
    </xf>
    <xf numFmtId="176" applyNumberFormat="1" fontId="3" applyFont="1" fillId="4" applyFill="1" borderId="13" applyBorder="1" applyAlignment="1" applyProtection="1">
      <alignment horizontal="right" vertical="center" shrinkToFit="1"/>
      <protection locked="0"/>
    </xf>
    <xf numFmtId="176" applyNumberFormat="1" fontId="3" applyFont="1" fillId="0" borderId="14" applyBorder="1" applyAlignment="1" applyProtection="1">
      <alignment vertical="center" shrinkToFit="1"/>
      <protection locked="0"/>
    </xf>
    <xf numFmtId="0" fontId="4" applyFont="1" fillId="0" borderId="15" applyBorder="1" applyAlignment="1" applyProtection="1">
      <alignment vertical="center" shrinkToFit="1"/>
      <protection locked="0"/>
    </xf>
    <xf numFmtId="0" fontId="4" applyFont="1" fillId="0" borderId="16" applyBorder="1" applyAlignment="1">
      <alignment vertical="center"/>
    </xf>
    <xf numFmtId="0" fontId="2" applyFont="1" fillId="0" borderId="17" applyBorder="1" applyAlignment="1">
      <alignment vertical="center"/>
    </xf>
    <xf numFmtId="0" fontId="4" applyFont="1" fillId="0" borderId="18" applyBorder="1" applyAlignment="1" applyProtection="1">
      <alignment horizontal="right" vertical="center" shrinkToFit="1"/>
      <protection locked="0"/>
    </xf>
    <xf numFmtId="0" fontId="3" applyFont="1" fillId="0" borderId="19" applyBorder="1" applyAlignment="1" applyProtection="1">
      <alignment horizontal="left" vertical="center" shrinkToFit="1"/>
      <protection locked="0"/>
    </xf>
    <xf numFmtId="176" applyNumberFormat="1" fontId="2" applyFont="1" fillId="0" borderId="20" applyBorder="1" applyAlignment="1">
      <alignment vertical="center" shrinkToFit="1"/>
    </xf>
    <xf numFmtId="0" fontId="2" applyFont="1" fillId="0" borderId="21" applyBorder="1" applyAlignment="1">
      <alignment vertical="center" shrinkToFit="1"/>
    </xf>
    <xf numFmtId="0" fontId="2" applyFont="1" fillId="0" borderId="22" applyBorder="1" applyAlignment="1">
      <alignment horizontal="right" vertical="center"/>
    </xf>
    <xf numFmtId="0" fontId="3" applyFont="1" fillId="5" applyFill="1" borderId="23" applyBorder="1" applyAlignment="1" applyProtection="1">
      <alignment horizontal="left" vertical="center" shrinkToFit="1"/>
      <protection locked="0"/>
    </xf>
    <xf numFmtId="0" fontId="3" applyFont="1" fillId="4" applyFill="1" borderId="24" applyBorder="1" applyAlignment="1">
      <alignment horizontal="center" vertical="center"/>
    </xf>
    <xf numFmtId="0" fontId="3" applyFont="1" fillId="4" applyFill="1" borderId="25" applyBorder="1" applyAlignment="1">
      <alignment horizontal="center" vertical="center" shrinkToFit="1"/>
    </xf>
    <xf numFmtId="0" fontId="3" applyFont="1" fillId="0" borderId="26" applyBorder="1" applyAlignment="1">
      <alignment horizontal="center" vertical="center"/>
    </xf>
    <xf numFmtId="176" applyNumberFormat="1" fontId="3" applyFont="1" fillId="4" applyFill="1" borderId="27" applyBorder="1" applyAlignment="1" applyProtection="1">
      <alignment horizontal="left" vertical="center" shrinkToFit="1"/>
      <protection locked="0"/>
    </xf>
    <xf numFmtId="176" applyNumberFormat="1" fontId="3" applyFont="1" fillId="6" applyFill="1" borderId="28" applyBorder="1" applyAlignment="1" applyProtection="1">
      <alignment horizontal="center" vertical="center" shrinkToFit="1"/>
      <protection locked="0"/>
    </xf>
    <xf numFmtId="176" applyNumberFormat="1" fontId="3" applyFont="1" fillId="6" applyFill="1" borderId="29" applyBorder="1" applyAlignment="1" applyProtection="1">
      <alignment horizontal="center" vertical="center" shrinkToFit="1"/>
      <protection locked="0"/>
    </xf>
    <xf numFmtId="176" applyNumberFormat="1" fontId="3" applyFont="1" fillId="6" applyFill="1" borderId="30" applyBorder="1" applyAlignment="1" applyProtection="1">
      <alignment horizontal="center" vertical="center" shrinkToFit="1"/>
      <protection locked="0"/>
    </xf>
    <xf numFmtId="178" applyNumberFormat="1" fontId="3" applyFont="1" fillId="6" applyFill="1" borderId="31" applyBorder="1" applyAlignment="1" applyProtection="1">
      <alignment horizontal="center" vertical="center" shrinkToFit="1"/>
      <protection locked="0"/>
    </xf>
    <xf numFmtId="176" applyNumberFormat="1" fontId="3" applyFont="1" fillId="6" applyFill="1" borderId="32" applyBorder="1" applyAlignment="1" applyProtection="1">
      <alignment horizontal="center" vertical="center" shrinkToFit="1"/>
      <protection locked="0"/>
    </xf>
    <xf numFmtId="176" applyNumberFormat="1" fontId="3" applyFont="1" fillId="4" applyFill="1" borderId="33" applyBorder="1" applyAlignment="1" applyProtection="1">
      <alignment horizontal="center" vertical="center" shrinkToFit="1"/>
      <protection locked="0"/>
    </xf>
    <xf numFmtId="179" applyNumberFormat="1" fontId="3" applyFont="1" fillId="6" applyFill="1" borderId="34" applyBorder="1" applyAlignment="1" applyProtection="1">
      <alignment horizontal="center" vertical="center" shrinkToFit="1"/>
      <protection locked="0"/>
    </xf>
    <xf numFmtId="0" fontId="4" applyFont="1" fillId="0" borderId="35" applyBorder="1" applyAlignment="1" applyProtection="1">
      <alignment horizontal="center" vertical="center" shrinkToFit="1"/>
      <protection locked="0"/>
    </xf>
    <xf numFmtId="179" applyNumberFormat="1" fontId="3" applyFont="1" fillId="0" borderId="36" applyBorder="1" applyAlignment="1" applyProtection="1">
      <alignment horizontal="center" vertical="center" shrinkToFit="1"/>
      <protection locked="0"/>
    </xf>
    <xf numFmtId="180" applyNumberFormat="1" fontId="3" applyFont="1" fillId="0" borderId="37" applyBorder="1" applyAlignment="1" applyProtection="1">
      <alignment horizontal="center" vertical="center" shrinkToFit="1"/>
      <protection locked="0"/>
    </xf>
    <xf numFmtId="0" fontId="3" applyFont="1" fillId="0" borderId="38" applyBorder="1" applyAlignment="1">
      <alignment horizontal="center" vertical="center"/>
    </xf>
    <xf numFmtId="0" fontId="2" applyFont="1" fillId="0" borderId="39" applyBorder="1" applyAlignment="1">
      <alignment horizontal="center" vertical="center"/>
    </xf>
    <xf numFmtId="181" applyNumberFormat="1" fontId="3" applyFont="1" fillId="0" borderId="40" applyBorder="1" applyAlignment="1" applyProtection="1">
      <alignment horizontal="center" vertical="center" shrinkToFit="1"/>
      <protection locked="0"/>
    </xf>
    <xf numFmtId="178" applyNumberFormat="1" fontId="3" applyFont="1" fillId="0" borderId="41" applyBorder="1" applyAlignment="1" applyProtection="1">
      <alignment horizontal="center" vertical="center" shrinkToFit="1"/>
      <protection locked="0"/>
    </xf>
    <xf numFmtId="182" applyNumberFormat="1" fontId="3" applyFont="1" fillId="0" borderId="42" applyBorder="1" applyAlignment="1" applyProtection="1">
      <alignment horizontal="center" vertical="center" shrinkToFit="1"/>
      <protection locked="0"/>
    </xf>
    <xf numFmtId="183" applyNumberFormat="1" fontId="3" applyFont="1" fillId="0" borderId="43" applyBorder="1" applyAlignment="1" applyProtection="1">
      <alignment horizontal="center" vertical="center" shrinkToFit="1"/>
      <protection locked="0"/>
    </xf>
    <xf numFmtId="0" fontId="3" applyFont="1" fillId="0" borderId="44" applyBorder="1" applyAlignment="1" applyProtection="1">
      <alignment horizontal="left" vertical="center" shrinkToFit="1"/>
      <protection locked="0"/>
    </xf>
    <xf numFmtId="0" fontId="5" applyFont="1" fillId="0" borderId="0" applyAlignment="1">
      <alignment vertical="center"/>
    </xf>
    <xf numFmtId="0" fontId="3" applyFont="1" fillId="5" applyFill="1" borderId="45" applyBorder="1" applyAlignment="1" applyProtection="1">
      <alignment vertical="center" shrinkToFit="1"/>
      <protection locked="0"/>
    </xf>
    <xf numFmtId="0" fontId="3" applyFont="1" fillId="5" applyFill="1" borderId="45" applyBorder="1" applyAlignment="1">
      <alignment vertical="center" shrinkToFit="1"/>
    </xf>
    <xf numFmtId="0" fontId="3" applyFont="1" fillId="0" borderId="38" applyBorder="1" applyAlignment="1" applyProtection="1">
      <alignment horizontal="center" vertical="center"/>
      <protection locked="0"/>
    </xf>
    <xf numFmtId="0" fontId="3" applyFont="1" fillId="0" borderId="48" applyBorder="1" applyAlignment="1">
      <alignment vertical="center" shrinkToFit="1"/>
    </xf>
    <xf numFmtId="184" applyNumberFormat="1" fontId="3" applyFont="1" fillId="0" borderId="49" applyBorder="1" applyAlignment="1" applyProtection="1">
      <alignment horizontal="center" vertical="center" shrinkToFit="1"/>
      <protection locked="0"/>
    </xf>
    <xf numFmtId="0" fontId="3" applyFont="1" fillId="2" applyFill="1" borderId="50" applyBorder="1" applyAlignment="1">
      <alignment horizontal="center" vertical="center"/>
    </xf>
    <xf numFmtId="178" applyNumberFormat="1" fontId="3" applyFont="1" fillId="2" applyFill="1" borderId="51" applyBorder="1" applyAlignment="1" applyProtection="1">
      <alignment horizontal="center" vertical="center" shrinkToFit="1"/>
      <protection locked="0"/>
    </xf>
    <xf numFmtId="185" applyNumberFormat="1" fontId="3" applyFont="1" fillId="0" borderId="52" applyBorder="1" applyAlignment="1" applyProtection="1">
      <alignment horizontal="center" vertical="center" shrinkToFit="1"/>
      <protection locked="0"/>
    </xf>
    <xf numFmtId="0" fontId="3" applyFont="1" fillId="5" applyFill="1" borderId="53" applyBorder="1" applyAlignment="1" applyProtection="1">
      <alignment horizontal="left" shrinkToFit="1"/>
      <protection locked="0"/>
    </xf>
    <xf numFmtId="0" fontId="1" applyFont="1" fillId="7" applyFill="1" borderId="54" applyBorder="1" applyAlignment="1">
      <alignment horizontal="center" vertical="center"/>
    </xf>
    <xf numFmtId="0" fontId="3" applyFont="1" fillId="0" borderId="19" applyBorder="1" applyAlignment="1">
      <alignment horizontal="left" vertical="center" shrinkToFit="1"/>
    </xf>
    <xf numFmtId="0" fontId="3" applyFont="1" fillId="8" applyFill="1" borderId="56" applyBorder="1" applyAlignment="1">
      <alignment horizontal="left" vertical="center" shrinkToFit="1"/>
    </xf>
    <xf numFmtId="0" fontId="1" applyFont="1" fillId="9" applyFill="1" borderId="57" applyBorder="1" applyAlignment="1">
      <alignment vertical="center" shrinkToFit="1"/>
    </xf>
    <xf numFmtId="0" fontId="6" applyFont="1" fillId="0" borderId="0" applyAlignment="1">
      <alignment vertical="center"/>
    </xf>
    <xf numFmtId="0" fontId="3" applyFont="1" fillId="0" borderId="58" applyBorder="1" applyAlignment="1">
      <alignment horizontal="center" vertical="center"/>
    </xf>
    <xf numFmtId="0" fontId="7" applyFont="1" fillId="0" borderId="59" applyBorder="1" applyAlignment="1">
      <alignment horizontal="center" vertical="center"/>
    </xf>
    <xf numFmtId="0" fontId="7" applyFont="1" fillId="5" applyFill="1" borderId="60" applyBorder="1" applyAlignment="1">
      <alignment vertical="center" shrinkToFit="1"/>
    </xf>
    <xf numFmtId="0" fontId="3" applyFont="1" fillId="10" applyFill="1" borderId="61" applyBorder="1" applyAlignment="1" applyProtection="1">
      <alignment horizontal="left" vertical="center" shrinkToFit="1"/>
      <protection locked="0"/>
    </xf>
    <xf numFmtId="176" applyNumberFormat="1" fontId="3" applyFont="1" fillId="0" borderId="62" applyBorder="1" applyAlignment="1">
      <alignment horizontal="center" vertical="center"/>
    </xf>
    <xf numFmtId="0" fontId="3" applyFont="1" fillId="10" applyFill="1" borderId="63" applyBorder="1" applyAlignment="1">
      <alignment vertical="center" shrinkToFit="1"/>
    </xf>
    <xf numFmtId="0" fontId="3" applyFont="1" fillId="9" applyFill="1" borderId="64" applyBorder="1" applyAlignment="1">
      <alignment vertical="center" shrinkToFit="1"/>
    </xf>
    <xf numFmtId="0" fontId="3" applyFont="1" fillId="0" borderId="65" applyBorder="1" applyAlignment="1">
      <alignment horizontal="left" vertical="center" wrapText="1"/>
    </xf>
    <xf numFmtId="176" applyNumberFormat="1" fontId="1" applyFont="1" fillId="2" applyFill="1" borderId="66" applyBorder="1" applyAlignment="1">
      <alignment vertical="center" shrinkToFit="1"/>
    </xf>
    <xf numFmtId="0" fontId="1" applyFont="1" fillId="2" applyFill="1" borderId="67" applyBorder="1" applyAlignment="1">
      <alignment vertical="center" shrinkToFit="1"/>
    </xf>
    <xf numFmtId="0" fontId="3" applyFont="1" fillId="2" applyFill="1" borderId="68" applyBorder="1" applyAlignment="1">
      <alignment vertical="center" shrinkToFit="1"/>
    </xf>
    <xf numFmtId="0" fontId="3" applyFont="1" fillId="2" applyFill="1" borderId="68" applyBorder="1" applyAlignment="1" applyProtection="1">
      <alignment vertical="center" shrinkToFit="1"/>
      <protection locked="0"/>
    </xf>
    <xf numFmtId="0" fontId="3" applyFont="1" fillId="2" applyFill="1" borderId="70" applyBorder="1" applyAlignment="1" applyProtection="1">
      <alignment horizontal="right" vertical="center" shrinkToFit="1"/>
      <protection locked="0"/>
    </xf>
    <xf numFmtId="0" fontId="1" applyFont="1" fillId="2" applyFill="1" borderId="71" applyBorder="1" applyAlignment="1">
      <alignment horizontal="right" vertical="center"/>
    </xf>
    <xf numFmtId="0" fontId="1" applyFont="1" fillId="2" applyFill="1" borderId="72" applyBorder="1" applyAlignment="1">
      <alignment horizontal="center" vertical="center"/>
    </xf>
    <xf numFmtId="0" fontId="1" applyFont="1" fillId="2" applyFill="1" borderId="0" applyAlignment="1">
      <alignment horizontal="center" vertical="center"/>
    </xf>
    <xf numFmtId="0" fontId="1" applyFont="1" fillId="0" borderId="73" applyBorder="1" applyAlignment="1" applyProtection="1">
      <alignment horizontal="left" vertical="center" shrinkToFit="1"/>
      <protection locked="0"/>
    </xf>
    <xf numFmtId="0" fontId="1" applyFont="1" fillId="0" borderId="74" applyBorder="1" applyAlignment="1" applyProtection="1">
      <alignment horizontal="right" vertical="center" shrinkToFit="1"/>
      <protection locked="0"/>
    </xf>
    <xf numFmtId="0" fontId="3" applyFont="1" fillId="8" applyFill="1" borderId="75" applyBorder="1" applyAlignment="1">
      <alignment horizontal="left" vertical="center" wrapText="1"/>
    </xf>
    <xf numFmtId="176" applyNumberFormat="1" fontId="2" applyFont="1" fillId="0" borderId="76" applyBorder="1" applyAlignment="1">
      <alignment vertical="center"/>
    </xf>
    <xf numFmtId="0" fontId="2" applyFont="1" fillId="0" borderId="77" applyBorder="1" applyAlignment="1">
      <alignment vertical="center" wrapText="1"/>
    </xf>
    <xf numFmtId="177" applyNumberFormat="1" fontId="2" applyFont="1" fillId="0" borderId="78" applyBorder="1" applyAlignment="1">
      <alignment vertical="center" wrapText="1"/>
    </xf>
    <xf numFmtId="186" applyNumberFormat="1" fontId="2" applyFont="1" fillId="0" borderId="79" applyBorder="1" applyAlignment="1">
      <alignment horizontal="left" vertical="center" wrapText="1"/>
    </xf>
    <xf numFmtId="186" applyNumberFormat="1" fontId="2" applyFont="1" fillId="0" borderId="80" applyBorder="1" applyAlignment="1">
      <alignment vertical="center" wrapText="1"/>
    </xf>
    <xf numFmtId="0" fontId="3" applyFont="1" fillId="5" applyFill="1" borderId="81" applyBorder="1" applyAlignment="1">
      <alignment vertical="center"/>
    </xf>
    <xf numFmtId="0" fontId="1" applyFont="1" fillId="0" borderId="82" applyBorder="1" applyAlignment="1">
      <alignment horizontal="center"/>
    </xf>
    <xf numFmtId="0" fontId="1" applyFont="1" fillId="0" borderId="83" applyBorder="1" applyAlignment="1">
      <alignment horizontal="left" vertical="center"/>
    </xf>
    <xf numFmtId="0" fontId="3" applyFont="1" fillId="5" applyFill="1" borderId="23" applyBorder="1" applyAlignment="1">
      <alignment horizontal="left" vertical="center" shrinkToFit="1"/>
    </xf>
    <xf numFmtId="180" applyNumberFormat="1" fontId="1" applyFont="1" fillId="0" borderId="85" applyBorder="1" applyAlignment="1">
      <alignment horizontal="center" vertical="center" wrapText="1"/>
    </xf>
    <xf numFmtId="187" applyNumberFormat="1" fontId="1" applyFont="1" fillId="0" borderId="86" applyBorder="1" applyAlignment="1">
      <alignment horizontal="center" vertical="center" wrapText="1"/>
    </xf>
    <xf numFmtId="0" fontId="8" applyFont="1" fillId="5" applyFill="1" borderId="87" applyBorder="1" applyAlignment="1">
      <alignment vertical="center" shrinkToFit="1"/>
    </xf>
    <xf numFmtId="0" fontId="9" applyFont="1" fillId="5" applyFill="1" borderId="88" applyBorder="1" applyAlignment="1">
      <alignment vertical="center" shrinkToFit="1"/>
    </xf>
    <xf numFmtId="0" fontId="5" applyFont="1" fillId="0" borderId="89" applyBorder="1" applyAlignment="1">
      <alignment vertical="center"/>
    </xf>
    <xf numFmtId="0" fontId="5" applyFont="1" fillId="0" borderId="90" applyBorder="1" applyAlignment="1">
      <alignment vertical="center" shrinkToFit="1"/>
    </xf>
    <xf numFmtId="187" applyNumberFormat="1" fontId="1" applyFont="1" fillId="0" borderId="91" applyBorder="1" applyAlignment="1">
      <alignment horizontal="center" vertical="center" wrapText="1"/>
    </xf>
    <xf numFmtId="0" fontId="3" applyFont="1" fillId="5" applyFill="1" borderId="92" applyBorder="1" applyAlignment="1">
      <alignment horizontal="left" vertical="center" shrinkToFit="1"/>
    </xf>
    <xf numFmtId="0" fontId="5" applyFont="1" fillId="0" borderId="93" applyBorder="1" applyAlignment="1">
      <alignment horizontal="center" vertical="center"/>
    </xf>
    <xf numFmtId="0" fontId="3" applyFont="1" fillId="5" applyFill="1" borderId="94" applyBorder="1" applyAlignment="1">
      <alignment horizontal="center" vertical="center"/>
    </xf>
    <xf numFmtId="0" fontId="9" applyFont="1" fillId="0" borderId="95" applyBorder="1" applyAlignment="1">
      <alignment horizontal="center" vertical="center"/>
    </xf>
    <xf numFmtId="0" fontId="9" applyFont="1" fillId="5" applyFill="1" borderId="96" applyBorder="1" applyAlignment="1">
      <alignment horizontal="center" vertical="center"/>
    </xf>
    <xf numFmtId="0" fontId="9" applyFont="1" fillId="5" applyFill="1" borderId="97" applyBorder="1" applyAlignment="1" applyProtection="1">
      <alignment horizontal="left" vertical="center" shrinkToFit="1"/>
      <protection locked="0"/>
    </xf>
    <xf numFmtId="0" fontId="7" applyFont="1" fillId="0" borderId="98" applyBorder="1" applyAlignment="1">
      <alignment vertical="center"/>
    </xf>
    <xf numFmtId="0" fontId="0" fillId="0" borderId="99" applyBorder="1" applyAlignment="1">
      <alignment horizontal="center" vertical="center"/>
    </xf>
    <xf numFmtId="0" fontId="0" fillId="0" borderId="100" applyBorder="1" applyAlignment="1">
      <alignment horizontal="left" vertical="center"/>
    </xf>
    <xf numFmtId="0" fontId="9" applyFont="1" fillId="5" applyFill="1" borderId="101" applyBorder="1" applyAlignment="1">
      <alignment vertical="center"/>
    </xf>
    <xf numFmtId="188" applyNumberFormat="1" fontId="0" fillId="0" borderId="0" applyAlignment="1">
      <alignment vertical="center"/>
    </xf>
    <xf numFmtId="0" fontId="0" fillId="11" applyFill="1" borderId="0" applyAlignment="1">
      <alignment vertical="center"/>
    </xf>
    <xf numFmtId="0" fontId="10" applyFont="1" fillId="12" applyFill="1" borderId="102" applyBorder="1" applyAlignment="1">
      <alignment vertical="center"/>
    </xf>
    <xf numFmtId="189" applyNumberFormat="1" fontId="0" fillId="0" borderId="0" applyAlignment="1">
      <alignment vertical="center"/>
    </xf>
    <xf numFmtId="190" applyNumberFormat="1" fontId="0" fillId="0" borderId="0" applyAlignment="1">
      <alignment vertical="center"/>
    </xf>
    <xf numFmtId="0" fontId="0" fillId="13" applyFill="1" borderId="0" applyAlignment="1">
      <alignment vertical="center"/>
    </xf>
    <xf numFmtId="0" fontId="11" applyFont="1" fillId="14" applyFill="1" borderId="0" applyAlignment="1">
      <alignment vertical="center"/>
    </xf>
    <xf numFmtId="191" applyNumberFormat="1" fontId="0" fillId="0" borderId="0" applyAlignment="1">
      <alignment vertical="center"/>
    </xf>
    <xf numFmtId="0" fontId="12" applyFont="1" fillId="15" applyFill="1" borderId="0" applyAlignment="1">
      <alignment vertical="center"/>
    </xf>
    <xf numFmtId="0" fontId="13" applyFont="1" fillId="0" borderId="0" applyAlignment="1">
      <alignment vertical="center"/>
    </xf>
    <xf numFmtId="192" applyNumberFormat="1" fontId="0" fillId="0" borderId="0" applyAlignment="1">
      <alignment vertical="center"/>
    </xf>
    <xf numFmtId="0" fontId="14" applyFont="1" fillId="0" borderId="0" applyAlignment="1">
      <alignment vertical="center"/>
    </xf>
    <xf numFmtId="0" fontId="0" fillId="16" applyFill="1" borderId="103" applyBorder="1" applyAlignment="1">
      <alignment vertical="center"/>
    </xf>
    <xf numFmtId="0" fontId="12" applyFont="1" fillId="17" applyFill="1" borderId="0" applyAlignment="1">
      <alignment vertical="center"/>
    </xf>
    <xf numFmtId="0" fontId="15" applyFont="1" fillId="0" borderId="0" applyAlignment="1">
      <alignment vertical="center"/>
    </xf>
    <xf numFmtId="0" fontId="16" applyFont="1" fillId="0" borderId="0" applyAlignment="1">
      <alignment vertical="center"/>
    </xf>
    <xf numFmtId="0" fontId="17" applyFont="1" fillId="0" borderId="0" applyAlignment="1">
      <alignment vertical="center"/>
    </xf>
    <xf numFmtId="0" fontId="18" applyFont="1" fillId="0" borderId="0" applyAlignment="1">
      <alignment vertical="center"/>
    </xf>
    <xf numFmtId="0" fontId="19" applyFont="1" fillId="0" borderId="104" applyBorder="1" applyAlignment="1">
      <alignment vertical="center"/>
    </xf>
    <xf numFmtId="0" fontId="20" applyFont="1" fillId="0" borderId="105" applyBorder="1" applyAlignment="1">
      <alignment vertical="center"/>
    </xf>
    <xf numFmtId="0" fontId="12" applyFont="1" fillId="18" applyFill="1" borderId="0" applyAlignment="1">
      <alignment vertical="center"/>
    </xf>
    <xf numFmtId="0" fontId="15" applyFont="1" fillId="0" borderId="106" applyBorder="1" applyAlignment="1">
      <alignment vertical="center"/>
    </xf>
    <xf numFmtId="0" fontId="12" applyFont="1" fillId="19" applyFill="1" borderId="0" applyAlignment="1">
      <alignment vertical="center"/>
    </xf>
    <xf numFmtId="0" fontId="21" applyFont="1" fillId="20" applyFill="1" borderId="107" applyBorder="1" applyAlignment="1">
      <alignment vertical="center"/>
    </xf>
    <xf numFmtId="0" fontId="22" applyFont="1" fillId="20" applyFill="1" borderId="108" applyBorder="1" applyAlignment="1">
      <alignment vertical="center"/>
    </xf>
    <xf numFmtId="0" fontId="23" applyFont="1" fillId="21" applyFill="1" borderId="109" applyBorder="1" applyAlignment="1">
      <alignment vertical="center"/>
    </xf>
    <xf numFmtId="0" fontId="0" fillId="22" applyFill="1" borderId="0" applyAlignment="1">
      <alignment vertical="center"/>
    </xf>
    <xf numFmtId="0" fontId="12" applyFont="1" fillId="23" applyFill="1" borderId="0" applyAlignment="1">
      <alignment vertical="center"/>
    </xf>
    <xf numFmtId="0" fontId="24" applyFont="1" fillId="0" borderId="110" applyBorder="1" applyAlignment="1">
      <alignment vertical="center"/>
    </xf>
    <xf numFmtId="0" fontId="25" applyFont="1" fillId="0" borderId="111" applyBorder="1" applyAlignment="1">
      <alignment vertical="center"/>
    </xf>
    <xf numFmtId="0" fontId="26" applyFont="1" fillId="24" applyFill="1" borderId="0" applyAlignment="1">
      <alignment vertical="center"/>
    </xf>
    <xf numFmtId="0" fontId="27" applyFont="1" fillId="25" applyFill="1" borderId="0" applyAlignment="1">
      <alignment vertical="center"/>
    </xf>
    <xf numFmtId="0" fontId="0" fillId="26" applyFill="1" borderId="0" applyAlignment="1">
      <alignment vertical="center"/>
    </xf>
    <xf numFmtId="0" fontId="12" applyFont="1" fillId="27" applyFill="1" borderId="0" applyAlignment="1">
      <alignment vertical="center"/>
    </xf>
    <xf numFmtId="0" fontId="0" fillId="28" applyFill="1" borderId="0" applyAlignment="1">
      <alignment vertical="center"/>
    </xf>
    <xf numFmtId="0" fontId="0" fillId="29" applyFill="1" borderId="0" applyAlignment="1">
      <alignment vertical="center"/>
    </xf>
    <xf numFmtId="0" fontId="0" fillId="30" applyFill="1" borderId="0" applyAlignment="1">
      <alignment vertical="center"/>
    </xf>
    <xf numFmtId="0" fontId="0" fillId="31" applyFill="1" borderId="0" applyAlignment="1">
      <alignment vertical="center"/>
    </xf>
    <xf numFmtId="0" fontId="12" applyFont="1" fillId="21" applyFill="1" borderId="0" applyAlignment="1">
      <alignment vertical="center"/>
    </xf>
    <xf numFmtId="0" fontId="12" applyFont="1" fillId="3" applyFill="1" borderId="0" applyAlignment="1">
      <alignment vertical="center"/>
    </xf>
    <xf numFmtId="0" fontId="0" fillId="32" applyFill="1" borderId="0" applyAlignment="1">
      <alignment vertical="center"/>
    </xf>
    <xf numFmtId="0" fontId="0" fillId="33" applyFill="1" borderId="0" applyAlignment="1">
      <alignment vertical="center"/>
    </xf>
    <xf numFmtId="0" fontId="12" applyFont="1" fillId="34" applyFill="1" borderId="0" applyAlignment="1">
      <alignment vertical="center"/>
    </xf>
    <xf numFmtId="0" fontId="0" fillId="35" applyFill="1" borderId="0" applyAlignment="1">
      <alignment vertical="center"/>
    </xf>
    <xf numFmtId="0" fontId="12" applyFont="1" fillId="36" applyFill="1" borderId="0" applyAlignment="1">
      <alignment vertical="center"/>
    </xf>
    <xf numFmtId="0" fontId="12" applyFont="1" fillId="37" applyFill="1" borderId="0" applyAlignment="1">
      <alignment vertical="center"/>
    </xf>
    <xf numFmtId="0" fontId="0" fillId="38" applyFill="1" borderId="0" applyAlignment="1">
      <alignment vertical="center"/>
    </xf>
    <xf numFmtId="0" fontId="12" applyFont="1" fillId="4" applyFill="1" borderId="0" applyAlignment="1">
      <alignment vertical="center"/>
    </xf>
    <xf numFmtId="0" fontId="28" applyFont="1" fillId="14" applyFill="1" borderId="0" applyAlignment="1">
      <alignment vertical="center"/>
    </xf>
    <xf numFmtId="0" fontId="29" applyFont="1" fillId="24" applyFill="1" borderId="0" applyAlignment="1">
      <alignment vertical="center"/>
    </xf>
    <xf numFmtId="0" fontId="30" applyFont="1" fillId="25" applyFill="1" borderId="0" applyAlignment="1">
      <alignment vertical="center"/>
    </xf>
    <xf numFmtId="0" fontId="31" applyFont="1" fillId="20" applyFill="1" borderId="112" applyBorder="1" applyAlignment="1">
      <alignment vertical="center"/>
    </xf>
    <xf numFmtId="0" fontId="32" applyFont="1" fillId="21" applyFill="1" borderId="113" applyBorder="1" applyAlignment="1">
      <alignment vertical="center"/>
    </xf>
    <xf numFmtId="0" fontId="33" applyFont="1" fillId="0" borderId="0" applyAlignment="1">
      <alignment vertical="center"/>
    </xf>
    <xf numFmtId="0" fontId="34" applyFont="1" fillId="0" borderId="0" applyAlignment="1">
      <alignment vertical="center"/>
    </xf>
    <xf numFmtId="0" fontId="31" applyFont="1" fillId="0" borderId="114" applyBorder="1" applyAlignment="1">
      <alignment vertical="center"/>
    </xf>
    <xf numFmtId="0" fontId="35" applyFont="1" fillId="20" applyFill="1" borderId="115" applyBorder="1" applyAlignment="1">
      <alignment vertical="center"/>
    </xf>
    <xf numFmtId="0" fontId="36" applyFont="1" fillId="12" applyFill="1" borderId="116" applyBorder="1" applyAlignment="1">
      <alignment vertical="center"/>
    </xf>
    <xf numFmtId="0" fontId="37" applyFont="1" fillId="0" borderId="0" applyAlignment="1">
      <alignment vertical="center"/>
    </xf>
    <xf numFmtId="0" fontId="38" applyFont="1" fillId="0" borderId="117" applyBorder="1" applyAlignment="1">
      <alignment vertical="center"/>
    </xf>
    <xf numFmtId="0" fontId="39" applyFont="1" fillId="0" borderId="118" applyBorder="1" applyAlignment="1">
      <alignment vertical="center"/>
    </xf>
    <xf numFmtId="0" fontId="40" applyFont="1" fillId="0" borderId="119" applyBorder="1" applyAlignment="1">
      <alignment vertical="center"/>
    </xf>
    <xf numFmtId="0" fontId="40" applyFont="1" fillId="0" borderId="0" applyAlignment="1">
      <alignment vertical="center"/>
    </xf>
    <xf numFmtId="0" fontId="41" applyFont="1" fillId="0" borderId="120" applyBorder="1" applyAlignment="1">
      <alignment vertical="center"/>
    </xf>
    <xf numFmtId="0" fontId="42" applyFont="1" fillId="39" applyFill="1" borderId="0" applyAlignment="1">
      <alignment vertical="center"/>
    </xf>
    <xf numFmtId="0" fontId="42" applyFont="1" fillId="40" applyFill="1" borderId="0" applyAlignment="1">
      <alignment vertical="center"/>
    </xf>
    <xf numFmtId="0" fontId="42" applyFont="1" fillId="41" applyFill="1" borderId="0" applyAlignment="1">
      <alignment vertical="center"/>
    </xf>
    <xf numFmtId="0" fontId="42" applyFont="1" fillId="42" applyFill="1" borderId="0" applyAlignment="1">
      <alignment vertical="center"/>
    </xf>
    <xf numFmtId="0" fontId="42" applyFont="1" fillId="43" applyFill="1" borderId="0" applyAlignment="1">
      <alignment vertical="center"/>
    </xf>
    <xf numFmtId="0" fontId="42" applyFont="1" fillId="44" applyFill="1" borderId="0" applyAlignment="1">
      <alignment vertical="center"/>
    </xf>
    <xf numFmtId="0" fontId="42" applyFont="1" fillId="45" applyFill="1" borderId="0" applyAlignment="1">
      <alignment vertical="center"/>
    </xf>
    <xf numFmtId="0" fontId="42" applyFont="1" fillId="46" applyFill="1" borderId="0" applyAlignment="1">
      <alignment vertical="center"/>
    </xf>
    <xf numFmtId="0" fontId="42" applyFont="1" fillId="47" applyFill="1" borderId="0" applyAlignment="1">
      <alignment vertical="center"/>
    </xf>
    <xf numFmtId="0" fontId="42" applyFont="1" fillId="48" applyFill="1" borderId="0" applyAlignment="1">
      <alignment vertical="center"/>
    </xf>
    <xf numFmtId="0" fontId="42" applyFont="1" fillId="49" applyFill="1" borderId="0" applyAlignment="1">
      <alignment vertical="center"/>
    </xf>
    <xf numFmtId="0" fontId="42" applyFont="1" fillId="50" applyFill="1" borderId="0" applyAlignment="1">
      <alignment vertical="center"/>
    </xf>
    <xf numFmtId="0" fontId="43" applyFont="1" fillId="51" applyFill="1" borderId="0" applyAlignment="1">
      <alignment vertical="center"/>
    </xf>
    <xf numFmtId="0" fontId="43" applyFont="1" fillId="52" applyFill="1" borderId="0" applyAlignment="1">
      <alignment vertical="center"/>
    </xf>
    <xf numFmtId="0" fontId="43" applyFont="1" fillId="53" applyFill="1" borderId="0" applyAlignment="1">
      <alignment vertical="center"/>
    </xf>
    <xf numFmtId="0" fontId="43" applyFont="1" fillId="54" applyFill="1" borderId="0" applyAlignment="1">
      <alignment vertical="center"/>
    </xf>
    <xf numFmtId="0" fontId="43" applyFont="1" fillId="55" applyFill="1" borderId="0" applyAlignment="1">
      <alignment vertical="center"/>
    </xf>
    <xf numFmtId="0" fontId="43" applyFont="1" fillId="56" applyFill="1" borderId="0" applyAlignment="1">
      <alignment vertical="center"/>
    </xf>
    <xf numFmtId="0" fontId="43" applyFont="1" fillId="57" applyFill="1" borderId="0" applyAlignment="1">
      <alignment vertical="center"/>
    </xf>
    <xf numFmtId="0" fontId="43" applyFont="1" fillId="58" applyFill="1" borderId="0" applyAlignment="1">
      <alignment vertical="center"/>
    </xf>
    <xf numFmtId="0" fontId="43" applyFont="1" fillId="59" applyFill="1" borderId="0" applyAlignment="1">
      <alignment vertical="center"/>
    </xf>
    <xf numFmtId="0" fontId="43" applyFont="1" fillId="60" applyFill="1" borderId="0" applyAlignment="1">
      <alignment vertical="center"/>
    </xf>
    <xf numFmtId="0" fontId="43" applyFont="1" fillId="61" applyFill="1" borderId="0" applyAlignment="1">
      <alignment vertical="center"/>
    </xf>
    <xf numFmtId="0" fontId="43" applyFont="1" fillId="62" applyFill="1" borderId="0" applyAlignment="1">
      <alignment vertical="center"/>
    </xf>
    <xf numFmtId="0" fontId="0" fillId="2" applyFill="1" borderId="0" applyAlignment="1">
      <alignment vertical="center"/>
    </xf>
    <xf numFmtId="0" fontId="3" applyFont="1" fillId="2" applyFill="1" borderId="121" applyBorder="1" applyAlignment="1">
      <alignment vertical="center"/>
    </xf>
    <xf numFmtId="0" fontId="0" fillId="10" applyFill="1" borderId="0" applyAlignment="1">
      <alignment vertical="center"/>
    </xf>
    <xf numFmtId="0" fontId="3" applyFont="1" fillId="10" applyFill="1" borderId="122" applyBorder="1" applyAlignment="1">
      <alignment vertical="center"/>
    </xf>
    <xf numFmtId="0" fontId="0" fillId="0" borderId="0" applyAlignment="1">
      <alignment vertical="center"/>
    </xf>
    <xf numFmtId="177" applyNumberFormat="1" fontId="3" applyFont="1" fillId="3" applyFill="1" borderId="123" applyBorder="1" applyAlignment="1">
      <alignment horizontal="right" vertical="center"/>
    </xf>
    <xf numFmtId="177" applyNumberFormat="1" fontId="3" applyFont="1" fillId="3" applyFill="1" borderId="124" applyBorder="1" applyAlignment="1">
      <alignment horizontal="center" vertical="center"/>
    </xf>
    <xf numFmtId="177" applyNumberFormat="1" fontId="3" applyFont="1" fillId="3" applyFill="1" borderId="125" applyBorder="1" applyAlignment="1">
      <alignment horizontal="center" vertical="center" shrinkToFit="1"/>
    </xf>
    <xf numFmtId="176" applyNumberFormat="1" fontId="3" applyFont="1" fillId="3" applyFill="1" borderId="126" applyBorder="1" applyAlignment="1">
      <alignment horizontal="center" vertical="center" shrinkToFit="1"/>
    </xf>
    <xf numFmtId="0" fontId="3" applyFont="1" fillId="0" borderId="127" applyBorder="1" applyAlignment="1">
      <alignment horizontal="center" vertical="center"/>
    </xf>
    <xf numFmtId="0" fontId="3" applyFont="1" fillId="4" applyFill="1" borderId="128" applyBorder="1" applyAlignment="1">
      <alignment horizontal="center" vertical="center"/>
    </xf>
    <xf numFmtId="0" fontId="3" applyFont="1" fillId="4" applyFill="1" borderId="129" applyBorder="1" applyAlignment="1">
      <alignment horizontal="center" vertical="center" shrinkToFit="1"/>
    </xf>
    <xf numFmtId="0" fontId="3" applyFont="1" fillId="4" applyFill="1" borderId="130" applyBorder="1" applyAlignment="1">
      <alignment horizontal="center" vertical="center"/>
    </xf>
    <xf numFmtId="177" applyNumberFormat="1" fontId="3" applyFont="1" fillId="3" applyFill="1" borderId="131" applyBorder="1" applyAlignment="1">
      <alignment horizontal="center" vertical="center"/>
    </xf>
    <xf numFmtId="176" applyNumberFormat="1" fontId="3" applyFont="1" fillId="3" applyFill="1" borderId="132" applyBorder="1" applyAlignment="1" applyProtection="1">
      <alignment horizontal="right" vertical="center" shrinkToFit="1"/>
      <protection locked="0"/>
    </xf>
    <xf numFmtId="176" applyNumberFormat="1" fontId="3" applyFont="1" fillId="3" applyFill="1" borderId="133" applyBorder="1" applyAlignment="1" applyProtection="1">
      <alignment horizontal="center" vertical="center" shrinkToFit="1"/>
      <protection locked="0"/>
    </xf>
    <xf numFmtId="176" applyNumberFormat="1" fontId="3" applyFont="1" fillId="3" applyFill="1" borderId="126" applyBorder="1" applyAlignment="1" applyProtection="1">
      <alignment horizontal="center" vertical="center" shrinkToFit="1"/>
      <protection locked="0"/>
    </xf>
    <xf numFmtId="176" applyNumberFormat="1" fontId="3" applyFont="1" fillId="6" applyFill="1" borderId="135" applyBorder="1" applyAlignment="1" applyProtection="1">
      <alignment horizontal="center" vertical="center" shrinkToFit="1"/>
      <protection locked="0"/>
    </xf>
    <xf numFmtId="176" applyNumberFormat="1" fontId="3" applyFont="1" fillId="6" applyFill="1" borderId="136" applyBorder="1" applyAlignment="1" applyProtection="1">
      <alignment horizontal="center" vertical="center" shrinkToFit="1"/>
      <protection locked="0"/>
    </xf>
    <xf numFmtId="176" applyNumberFormat="1" fontId="3" applyFont="1" fillId="6" applyFill="1" borderId="137" applyBorder="1" applyAlignment="1" applyProtection="1">
      <alignment horizontal="center" vertical="center" shrinkToFit="1"/>
      <protection locked="0"/>
    </xf>
    <xf numFmtId="0" fontId="44" applyFont="1" fillId="63" applyFill="1" borderId="0" applyAlignment="1">
      <alignment vertical="center"/>
    </xf>
    <xf numFmtId="0" fontId="45" applyFont="1" fillId="64" applyFill="1" borderId="0" applyAlignment="1">
      <alignment vertical="center"/>
    </xf>
    <xf numFmtId="0" fontId="46" applyFont="1" fillId="65" applyFill="1" borderId="0" applyAlignment="1">
      <alignment vertical="center"/>
    </xf>
    <xf numFmtId="0" fontId="47" applyFont="1" fillId="66" applyFill="1" borderId="138" applyBorder="1" applyAlignment="1">
      <alignment vertical="center"/>
    </xf>
    <xf numFmtId="0" fontId="48" applyFont="1" fillId="67" applyFill="1" borderId="139" applyBorder="1" applyAlignment="1">
      <alignment vertical="center"/>
    </xf>
    <xf numFmtId="0" fontId="49" applyFont="1" fillId="0" borderId="0" applyAlignment="1">
      <alignment vertical="center"/>
    </xf>
    <xf numFmtId="0" fontId="50" applyFont="1" fillId="0" borderId="0" applyAlignment="1">
      <alignment vertical="center"/>
    </xf>
    <xf numFmtId="0" fontId="47" applyFont="1" fillId="0" borderId="140" applyBorder="1" applyAlignment="1">
      <alignment vertical="center"/>
    </xf>
    <xf numFmtId="0" fontId="51" applyFont="1" fillId="66" applyFill="1" borderId="141" applyBorder="1" applyAlignment="1">
      <alignment vertical="center"/>
    </xf>
    <xf numFmtId="0" fontId="52" applyFont="1" fillId="68" applyFill="1" borderId="142" applyBorder="1" applyAlignment="1">
      <alignment vertical="center"/>
    </xf>
    <xf numFmtId="0" fontId="0" fillId="69" applyFill="1" borderId="143" applyBorder="1" applyAlignment="1">
      <alignment vertical="center"/>
    </xf>
    <xf numFmtId="0" fontId="53" applyFont="1" fillId="0" borderId="0" applyAlignment="1">
      <alignment vertical="center"/>
    </xf>
    <xf numFmtId="0" fontId="54" applyFont="1" fillId="0" borderId="144" applyBorder="1" applyAlignment="1">
      <alignment vertical="center"/>
    </xf>
    <xf numFmtId="0" fontId="55" applyFont="1" fillId="0" borderId="145" applyBorder="1" applyAlignment="1">
      <alignment vertical="center"/>
    </xf>
    <xf numFmtId="0" fontId="56" applyFont="1" fillId="0" borderId="146" applyBorder="1" applyAlignment="1">
      <alignment vertical="center"/>
    </xf>
    <xf numFmtId="0" fontId="56" applyFont="1" fillId="0" borderId="0" applyAlignment="1">
      <alignment vertical="center"/>
    </xf>
    <xf numFmtId="0" fontId="57" applyFont="1" fillId="0" borderId="147" applyBorder="1" applyAlignment="1">
      <alignment vertical="center"/>
    </xf>
    <xf numFmtId="0" fontId="58" applyFont="1" fillId="70" applyFill="1" borderId="0" applyAlignment="1">
      <alignment vertical="center"/>
    </xf>
    <xf numFmtId="0" fontId="58" applyFont="1" fillId="71" applyFill="1" borderId="0" applyAlignment="1">
      <alignment vertical="center"/>
    </xf>
    <xf numFmtId="0" fontId="58" applyFont="1" fillId="72" applyFill="1" borderId="0" applyAlignment="1">
      <alignment vertical="center"/>
    </xf>
    <xf numFmtId="0" fontId="58" applyFont="1" fillId="73" applyFill="1" borderId="0" applyAlignment="1">
      <alignment vertical="center"/>
    </xf>
    <xf numFmtId="0" fontId="58" applyFont="1" fillId="74" applyFill="1" borderId="0" applyAlignment="1">
      <alignment vertical="center"/>
    </xf>
    <xf numFmtId="0" fontId="58" applyFont="1" fillId="75" applyFill="1" borderId="0" applyAlignment="1">
      <alignment vertical="center"/>
    </xf>
    <xf numFmtId="0" fontId="58" applyFont="1" fillId="76" applyFill="1" borderId="0" applyAlignment="1">
      <alignment vertical="center"/>
    </xf>
    <xf numFmtId="0" fontId="58" applyFont="1" fillId="77" applyFill="1" borderId="0" applyAlignment="1">
      <alignment vertical="center"/>
    </xf>
    <xf numFmtId="0" fontId="58" applyFont="1" fillId="78" applyFill="1" borderId="0" applyAlignment="1">
      <alignment vertical="center"/>
    </xf>
    <xf numFmtId="0" fontId="58" applyFont="1" fillId="79" applyFill="1" borderId="0" applyAlignment="1">
      <alignment vertical="center"/>
    </xf>
    <xf numFmtId="0" fontId="58" applyFont="1" fillId="80" applyFill="1" borderId="0" applyAlignment="1">
      <alignment vertical="center"/>
    </xf>
    <xf numFmtId="0" fontId="58" applyFont="1" fillId="81" applyFill="1" borderId="0" applyAlignment="1">
      <alignment vertical="center"/>
    </xf>
    <xf numFmtId="0" fontId="59" applyFont="1" fillId="82" applyFill="1" borderId="0" applyAlignment="1">
      <alignment vertical="center"/>
    </xf>
    <xf numFmtId="0" fontId="59" applyFont="1" fillId="83" applyFill="1" borderId="0" applyAlignment="1">
      <alignment vertical="center"/>
    </xf>
    <xf numFmtId="0" fontId="59" applyFont="1" fillId="84" applyFill="1" borderId="0" applyAlignment="1">
      <alignment vertical="center"/>
    </xf>
    <xf numFmtId="0" fontId="59" applyFont="1" fillId="85" applyFill="1" borderId="0" applyAlignment="1">
      <alignment vertical="center"/>
    </xf>
    <xf numFmtId="0" fontId="59" applyFont="1" fillId="86" applyFill="1" borderId="0" applyAlignment="1">
      <alignment vertical="center"/>
    </xf>
    <xf numFmtId="0" fontId="59" applyFont="1" fillId="87" applyFill="1" borderId="0" applyAlignment="1">
      <alignment vertical="center"/>
    </xf>
    <xf numFmtId="0" fontId="59" applyFont="1" fillId="88" applyFill="1" borderId="0" applyAlignment="1">
      <alignment vertical="center"/>
    </xf>
    <xf numFmtId="0" fontId="59" applyFont="1" fillId="89" applyFill="1" borderId="0" applyAlignment="1">
      <alignment vertical="center"/>
    </xf>
    <xf numFmtId="0" fontId="59" applyFont="1" fillId="90" applyFill="1" borderId="0" applyAlignment="1">
      <alignment vertical="center"/>
    </xf>
    <xf numFmtId="0" fontId="59" applyFont="1" fillId="91" applyFill="1" borderId="0" applyAlignment="1">
      <alignment vertical="center"/>
    </xf>
    <xf numFmtId="0" fontId="59" applyFont="1" fillId="92" applyFill="1" borderId="0" applyAlignment="1">
      <alignment vertical="center"/>
    </xf>
    <xf numFmtId="0" fontId="59" applyFont="1" fillId="93" applyFill="1" borderId="0" applyAlignment="1">
      <alignment vertical="center"/>
    </xf>
    <xf numFmtId="192" applyNumberFormat="1" fontId="0" fillId="0" borderId="0" applyAlignment="1">
      <alignment vertical="center"/>
    </xf>
    <xf numFmtId="189" applyNumberFormat="1" fontId="0" fillId="0" borderId="0" applyAlignment="1">
      <alignment vertical="center"/>
    </xf>
    <xf numFmtId="188" applyNumberFormat="1" fontId="0" fillId="0" borderId="0" applyAlignment="1">
      <alignment vertical="center"/>
    </xf>
    <xf numFmtId="191" applyNumberFormat="1" fontId="0" fillId="0" borderId="0" applyAlignment="1">
      <alignment vertical="center"/>
    </xf>
    <xf numFmtId="193" applyNumberFormat="1" fontId="0" fillId="0" borderId="0" applyAlignment="1">
      <alignment vertical="center"/>
    </xf>
    <xf numFmtId="0" fontId="0" fillId="0" borderId="0" applyAlignment="1">
      <alignment vertical="center"/>
    </xf>
    <xf numFmtId="0" fontId="60" applyFont="1" fillId="0" borderId="148" applyBorder="1" applyAlignment="1">
      <alignment horizontal="center" vertical="center"/>
    </xf>
    <xf numFmtId="0" fontId="0" fillId="94" applyFill="1" borderId="0" applyAlignment="1">
      <alignment vertical="center"/>
    </xf>
    <xf numFmtId="0" fontId="60" applyFont="1" fillId="94" applyFill="1" borderId="149" applyBorder="1" applyAlignment="1">
      <alignment horizontal="center" vertical="center"/>
    </xf>
    <xf numFmtId="0" fontId="61" applyFont="1" fillId="0" border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XFD1548"/>
  <sheetViews>
    <sheetView tabSelected="1" zoomScale="90" zoomScaleNormal="90" topLeftCell="A1" workbookViewId="0">
      <pane xSplit="16" ySplit="3" topLeftCell="Q1276" activePane="bottomRight" state="frozen"/>
      <selection activeCell="J1288" activeCellId="0" sqref="J1288"/>
      <selection pane="topRight" activeCell="J1288" activeCellId="0" sqref="J1288"/>
      <selection pane="bottomLeft" activeCell="J1288" activeCellId="0" sqref="J1288"/>
      <selection pane="bottomRight" activeCell="J1288" activeCellId="0" sqref="J1288"/>
    </sheetView>
  </sheetViews>
  <sheetFormatPr defaultRowHeight="12.0" defaultColWidth="9.0" x14ac:dyDescent="0.15"/>
  <cols>
    <col min="1" max="1" width="13.375" customWidth="1" style="3"/>
    <col min="2" max="2" width="22.0" customWidth="1" style="4"/>
    <col min="3" max="3" width="15.625" customWidth="1" style="5"/>
    <col min="4" max="4" width="4.0" customWidth="1" style="5"/>
    <col min="5" max="5" width="4.125" customWidth="1" style="5"/>
    <col min="6" max="6" width="5.125" customWidth="1" style="5"/>
    <col min="7" max="7" width="5.625" customWidth="1" style="6"/>
    <col min="8" max="8" width="4.875" customWidth="1" style="5"/>
    <col min="9" max="9" width="11.75" customWidth="1" style="7"/>
    <col min="10" max="10" width="24.25" customWidth="1" style="4"/>
    <col min="11" max="11" width="4.375" customWidth="1" style="5"/>
    <col min="12" max="12" width="4.125" customWidth="1" style="5"/>
    <col min="13" max="13" width="6.25" customWidth="1" style="7"/>
    <col min="14" max="14" width="11.125" customWidth="1" style="7"/>
    <col min="15" max="15" width="10.375" customWidth="1" style="7"/>
    <col min="16" max="16384" width="9.0" style="7"/>
  </cols>
  <sheetData>
    <row r="1" spans="1:16" ht="13.5" customHeight="1" x14ac:dyDescent="0.15">
      <c r="A1" s="208" t="s">
        <v>0</v>
      </c>
      <c r="B1" s="207"/>
      <c r="C1" s="206"/>
      <c r="D1" s="206"/>
      <c r="E1" s="206"/>
      <c r="F1" s="206"/>
      <c r="G1" s="205"/>
      <c r="H1" s="212" t="s">
        <v>1</v>
      </c>
      <c r="I1" s="210"/>
      <c r="J1" s="211"/>
      <c r="K1" s="210"/>
      <c r="L1" s="210"/>
      <c r="M1" s="210"/>
      <c r="N1" s="210"/>
      <c r="O1" s="209"/>
      <c r="P1" s="209"/>
    </row>
    <row r="2" spans="1:16" ht="13.5" customHeight="1" x14ac:dyDescent="0.15">
      <c r="A2" s="208"/>
      <c r="B2" s="207"/>
      <c r="C2" s="213"/>
      <c r="D2" s="216" t="s">
        <v>2</v>
      </c>
      <c r="E2" s="215"/>
      <c r="F2" s="215"/>
      <c r="G2" s="214"/>
      <c r="H2" s="17"/>
      <c r="I2" s="17"/>
      <c r="J2" s="34"/>
      <c r="K2" s="219" t="s">
        <v>2</v>
      </c>
      <c r="L2" s="218"/>
      <c r="M2" s="218"/>
      <c r="N2" s="217"/>
      <c r="O2" s="38"/>
      <c r="P2" s="39" t="s">
        <v>3</v>
      </c>
    </row>
    <row r="3" spans="1:19" ht="13.5" customHeight="1" x14ac:dyDescent="0.15">
      <c r="A3" s="18"/>
      <c r="B3" s="18" t="s">
        <v>4</v>
      </c>
      <c r="C3" s="18" t="s">
        <v>5</v>
      </c>
      <c r="D3" s="18" t="s">
        <v>6</v>
      </c>
      <c r="E3" s="18" t="s">
        <v>7</v>
      </c>
      <c r="F3" s="19" t="s">
        <v>8</v>
      </c>
      <c r="G3" s="19" t="s">
        <v>9</v>
      </c>
      <c r="H3" s="20" t="s">
        <v>10</v>
      </c>
      <c r="I3" s="40" t="s">
        <v>11</v>
      </c>
      <c r="J3" s="40" t="s">
        <v>12</v>
      </c>
      <c r="K3" s="39" t="s">
        <v>6</v>
      </c>
      <c r="L3" s="39" t="s">
        <v>7</v>
      </c>
      <c r="M3" s="39" t="s">
        <v>8</v>
      </c>
      <c r="N3" s="41" t="s">
        <v>9</v>
      </c>
      <c r="O3" s="39" t="s">
        <v>13</v>
      </c>
      <c r="P3" s="39" t="s">
        <v>14</v>
      </c>
      <c r="Q3" s="52" t="s">
        <v>15</v>
      </c>
      <c r="R3" s="52" t="s">
        <v>16</v>
      </c>
      <c r="S3" s="52" t="s">
        <v>17</v>
      </c>
    </row>
    <row r="4" spans="1:17" ht="14.25" customHeight="1" x14ac:dyDescent="0.15">
      <c r="A4" s="21" t="s">
        <v>18</v>
      </c>
      <c r="B4" s="22" t="s">
        <v>19</v>
      </c>
      <c r="C4" s="23" t="s">
        <v>20</v>
      </c>
      <c r="D4" s="24" t="s">
        <v>21</v>
      </c>
      <c r="E4" s="22" t="s">
        <v>22</v>
      </c>
      <c r="F4" s="25">
        <v>160.0</v>
      </c>
      <c r="G4" s="25"/>
      <c r="H4" s="25" t="s">
        <v>23</v>
      </c>
      <c r="I4" s="42" t="s">
        <v>24</v>
      </c>
      <c r="J4" s="26" t="s">
        <v>25</v>
      </c>
      <c r="K4" s="26" t="s">
        <v>26</v>
      </c>
      <c r="L4" s="26" t="s">
        <v>26</v>
      </c>
      <c r="M4" s="42">
        <v>1.0</v>
      </c>
      <c r="N4" s="43">
        <v>1.0</v>
      </c>
      <c r="O4" s="42">
        <v>9.31</v>
      </c>
      <c r="P4" s="42" t="s">
        <v>27</v>
      </c>
      <c r="Q4" s="5">
        <v>157.0</v>
      </c>
    </row>
    <row r="5" spans="1:17" ht="14.25" customHeight="1" x14ac:dyDescent="0.15">
      <c r="A5" s="21"/>
      <c r="B5" s="22"/>
      <c r="C5" s="23" t="s">
        <v>20</v>
      </c>
      <c r="D5" s="26"/>
      <c r="E5" s="26"/>
      <c r="F5" s="25"/>
      <c r="G5" s="25"/>
      <c r="H5" s="25" t="s">
        <v>23</v>
      </c>
      <c r="I5" s="42" t="s">
        <v>28</v>
      </c>
      <c r="J5" s="26" t="s">
        <v>29</v>
      </c>
      <c r="K5" s="26" t="s">
        <v>30</v>
      </c>
      <c r="L5" s="26" t="s">
        <v>30</v>
      </c>
      <c r="M5" s="42">
        <v>1.0</v>
      </c>
      <c r="N5" s="43">
        <v>160.0</v>
      </c>
      <c r="O5" s="44">
        <v>0.115</v>
      </c>
      <c r="P5" s="45" t="s">
        <v>31</v>
      </c>
      <c r="Q5" s="5">
        <v>19300.0</v>
      </c>
    </row>
    <row r="6" spans="1:17" ht="14.25" customHeight="1" x14ac:dyDescent="0.15">
      <c r="A6" s="21"/>
      <c r="B6" s="22"/>
      <c r="C6" s="23" t="s">
        <v>20</v>
      </c>
      <c r="D6" s="26"/>
      <c r="E6" s="26"/>
      <c r="F6" s="25"/>
      <c r="G6" s="25"/>
      <c r="H6" s="25" t="s">
        <v>23</v>
      </c>
      <c r="I6" s="42" t="s">
        <v>32</v>
      </c>
      <c r="J6" s="26" t="s">
        <v>33</v>
      </c>
      <c r="K6" s="26" t="s">
        <v>30</v>
      </c>
      <c r="L6" s="26" t="s">
        <v>30</v>
      </c>
      <c r="M6" s="42">
        <v>1.0</v>
      </c>
      <c r="N6" s="43">
        <v>16.0</v>
      </c>
      <c r="O6" s="44">
        <v>0.27</v>
      </c>
      <c r="P6" s="45" t="s">
        <v>34</v>
      </c>
      <c r="Q6" s="5">
        <v>2450.0</v>
      </c>
    </row>
    <row r="7" spans="1:18" ht="13.5" customHeight="1" x14ac:dyDescent="0.15">
      <c r="A7" s="21"/>
      <c r="B7" s="22"/>
      <c r="C7" s="26" t="s">
        <v>35</v>
      </c>
      <c r="D7" s="22" t="s">
        <v>26</v>
      </c>
      <c r="E7" s="22" t="s">
        <v>26</v>
      </c>
      <c r="F7" s="25">
        <v>1.0</v>
      </c>
      <c r="G7" s="25">
        <v>3200.0</v>
      </c>
      <c r="H7" s="25" t="s">
        <v>36</v>
      </c>
      <c r="I7" s="46" t="s">
        <v>37</v>
      </c>
      <c r="J7" s="26" t="s">
        <v>38</v>
      </c>
      <c r="K7" s="22" t="s">
        <v>39</v>
      </c>
      <c r="L7" s="22" t="s">
        <v>40</v>
      </c>
      <c r="M7" s="42">
        <v>1000.0</v>
      </c>
      <c r="N7" s="47">
        <v>13.2</v>
      </c>
      <c r="O7" s="48">
        <v>8.5</v>
      </c>
      <c r="P7" s="42" t="s">
        <v>41</v>
      </c>
      <c r="Q7" s="5">
        <v>13510.0</v>
      </c>
      <c r="R7" s="5">
        <f>675+634</f>
        <v>1309</v>
      </c>
    </row>
    <row r="8" spans="1:18" ht="13.5" customHeight="1" x14ac:dyDescent="0.15">
      <c r="A8" s="21"/>
      <c r="B8" s="22"/>
      <c r="C8" s="23" t="s">
        <v>20</v>
      </c>
      <c r="D8" s="26"/>
      <c r="E8" s="26"/>
      <c r="F8" s="25"/>
      <c r="G8" s="25"/>
      <c r="H8" s="25" t="s">
        <v>36</v>
      </c>
      <c r="I8" s="46" t="s">
        <v>42</v>
      </c>
      <c r="J8" s="26" t="s">
        <v>43</v>
      </c>
      <c r="K8" s="22" t="s">
        <v>39</v>
      </c>
      <c r="L8" s="22" t="s">
        <v>40</v>
      </c>
      <c r="M8" s="42">
        <v>1000.0</v>
      </c>
      <c r="N8" s="47">
        <v>2.6</v>
      </c>
      <c r="O8" s="48">
        <v>8.4</v>
      </c>
      <c r="P8" s="42" t="s">
        <v>41</v>
      </c>
      <c r="Q8" s="5">
        <v>23113.0</v>
      </c>
      <c r="R8" s="5">
        <f>600+457+419+475+495+457</f>
        <v>2903</v>
      </c>
    </row>
    <row r="9" spans="1:18" ht="14.25" customHeight="1" x14ac:dyDescent="0.15">
      <c r="A9" s="27" t="s">
        <v>44</v>
      </c>
      <c r="B9" s="28" t="s">
        <v>45</v>
      </c>
      <c r="C9" s="23" t="s">
        <v>20</v>
      </c>
      <c r="D9" s="24" t="s">
        <v>21</v>
      </c>
      <c r="E9" s="22" t="s">
        <v>22</v>
      </c>
      <c r="F9" s="24">
        <v>150.0</v>
      </c>
      <c r="G9" s="29"/>
      <c r="H9" s="25" t="s">
        <v>23</v>
      </c>
      <c r="I9" s="46" t="s">
        <v>46</v>
      </c>
      <c r="J9" s="30" t="s">
        <v>47</v>
      </c>
      <c r="K9" s="26" t="s">
        <v>26</v>
      </c>
      <c r="L9" s="26" t="s">
        <v>26</v>
      </c>
      <c r="M9" s="42">
        <v>1.0</v>
      </c>
      <c r="N9" s="42">
        <v>1.0</v>
      </c>
      <c r="O9" s="42">
        <v>9.19</v>
      </c>
      <c r="P9" s="42" t="s">
        <v>27</v>
      </c>
      <c r="Q9" s="5">
        <v>263.0</v>
      </c>
      <c r="R9" s="5">
        <v>10.0</v>
      </c>
    </row>
    <row r="10" spans="1:18" ht="14.25" customHeight="1" x14ac:dyDescent="0.15">
      <c r="A10" s="27"/>
      <c r="B10" s="28"/>
      <c r="C10" s="23" t="s">
        <v>20</v>
      </c>
      <c r="D10" s="24"/>
      <c r="E10" s="24"/>
      <c r="F10" s="24"/>
      <c r="G10" s="29"/>
      <c r="H10" s="25" t="s">
        <v>23</v>
      </c>
      <c r="I10" s="46" t="s">
        <v>48</v>
      </c>
      <c r="J10" s="30" t="s">
        <v>49</v>
      </c>
      <c r="K10" s="26" t="s">
        <v>30</v>
      </c>
      <c r="L10" s="26" t="s">
        <v>30</v>
      </c>
      <c r="M10" s="42">
        <v>1.0</v>
      </c>
      <c r="N10" s="42">
        <v>150.0</v>
      </c>
      <c r="O10" s="44">
        <v>0.115</v>
      </c>
      <c r="P10" s="45" t="s">
        <v>31</v>
      </c>
      <c r="Q10" s="5">
        <v>42000.0</v>
      </c>
      <c r="R10" s="5">
        <v>1740.0</v>
      </c>
    </row>
    <row r="11" spans="1:18" ht="14.25" customHeight="1" x14ac:dyDescent="0.15">
      <c r="A11" s="27"/>
      <c r="B11" s="28"/>
      <c r="C11" s="23" t="s">
        <v>20</v>
      </c>
      <c r="D11" s="24"/>
      <c r="E11" s="24"/>
      <c r="F11" s="24"/>
      <c r="G11" s="29"/>
      <c r="H11" s="25" t="s">
        <v>23</v>
      </c>
      <c r="I11" s="46" t="s">
        <v>50</v>
      </c>
      <c r="J11" s="30" t="s">
        <v>33</v>
      </c>
      <c r="K11" s="26" t="s">
        <v>30</v>
      </c>
      <c r="L11" s="26" t="s">
        <v>30</v>
      </c>
      <c r="M11" s="42">
        <v>1.0</v>
      </c>
      <c r="N11" s="42">
        <v>15.0</v>
      </c>
      <c r="O11" s="44">
        <v>0.27</v>
      </c>
      <c r="P11" s="45" t="s">
        <v>34</v>
      </c>
      <c r="Q11" s="5">
        <v>4750.0</v>
      </c>
      <c r="R11" s="5">
        <v>169.0</v>
      </c>
    </row>
    <row r="12" spans="1:19" ht="14.25" customHeight="1" x14ac:dyDescent="0.15">
      <c r="A12" s="27"/>
      <c r="B12" s="28"/>
      <c r="C12" s="30" t="s">
        <v>51</v>
      </c>
      <c r="D12" s="22" t="s">
        <v>26</v>
      </c>
      <c r="E12" s="22" t="s">
        <v>26</v>
      </c>
      <c r="F12" s="25">
        <v>1.0</v>
      </c>
      <c r="G12" s="29">
        <v>750.0</v>
      </c>
      <c r="H12" s="25" t="s">
        <v>36</v>
      </c>
      <c r="I12" s="46" t="s">
        <v>52</v>
      </c>
      <c r="J12" s="30" t="s">
        <v>51</v>
      </c>
      <c r="K12" s="5" t="s">
        <v>39</v>
      </c>
      <c r="L12" s="22" t="s">
        <v>40</v>
      </c>
      <c r="M12" s="42">
        <v>1000.0</v>
      </c>
      <c r="N12" s="42">
        <v>3.4425</v>
      </c>
      <c r="O12" s="49">
        <v>8.95</v>
      </c>
      <c r="P12" s="42" t="s">
        <v>53</v>
      </c>
      <c r="Q12" s="5">
        <v>1326.0</v>
      </c>
      <c r="R12" s="5">
        <f>689+816.6*1.5</f>
        <v>1913.9</v>
      </c>
      <c r="S12" s="5">
        <v>22760.0</v>
      </c>
    </row>
    <row r="13" spans="1:19" ht="14.25" customHeight="1" x14ac:dyDescent="0.15">
      <c r="A13" s="27"/>
      <c r="B13" s="28"/>
      <c r="C13" s="30" t="s">
        <v>54</v>
      </c>
      <c r="D13" s="22" t="s">
        <v>26</v>
      </c>
      <c r="E13" s="22" t="s">
        <v>26</v>
      </c>
      <c r="F13" s="25">
        <v>1.0</v>
      </c>
      <c r="G13" s="29">
        <v>750.0</v>
      </c>
      <c r="H13" s="25" t="s">
        <v>36</v>
      </c>
      <c r="I13" s="46" t="s">
        <v>55</v>
      </c>
      <c r="J13" s="30" t="s">
        <v>54</v>
      </c>
      <c r="K13" s="5" t="s">
        <v>39</v>
      </c>
      <c r="L13" s="22" t="s">
        <v>40</v>
      </c>
      <c r="M13" s="42">
        <v>1000.0</v>
      </c>
      <c r="N13" s="42">
        <v>3.4425</v>
      </c>
      <c r="O13" s="49">
        <v>8.95</v>
      </c>
      <c r="P13" s="42" t="s">
        <v>53</v>
      </c>
      <c r="Q13" s="5">
        <v>1540.0</v>
      </c>
      <c r="R13" s="5">
        <f>814+590*1.5</f>
        <v>1699</v>
      </c>
      <c r="S13" s="5">
        <v>7100.0</v>
      </c>
    </row>
    <row r="14" spans="1:19" ht="14.25" customHeight="1" x14ac:dyDescent="0.15">
      <c r="A14" s="27"/>
      <c r="B14" s="28"/>
      <c r="C14" s="30" t="s">
        <v>56</v>
      </c>
      <c r="D14" s="22" t="s">
        <v>26</v>
      </c>
      <c r="E14" s="22" t="s">
        <v>26</v>
      </c>
      <c r="F14" s="25">
        <v>1.0</v>
      </c>
      <c r="G14" s="29">
        <v>750.0</v>
      </c>
      <c r="H14" s="25" t="s">
        <v>36</v>
      </c>
      <c r="I14" s="46" t="s">
        <v>57</v>
      </c>
      <c r="J14" s="30" t="s">
        <v>56</v>
      </c>
      <c r="K14" s="5" t="s">
        <v>39</v>
      </c>
      <c r="L14" s="22" t="s">
        <v>40</v>
      </c>
      <c r="M14" s="42">
        <v>1000.0</v>
      </c>
      <c r="N14" s="42">
        <v>3.4425</v>
      </c>
      <c r="O14" s="49">
        <v>8.95</v>
      </c>
      <c r="P14" s="42" t="s">
        <v>53</v>
      </c>
      <c r="Q14" s="5">
        <v>1113.0</v>
      </c>
      <c r="R14" s="5">
        <f>756+382+1520*1.5</f>
        <v>3418</v>
      </c>
      <c r="S14" s="5">
        <v>7100.0</v>
      </c>
    </row>
    <row r="15" spans="1:19" ht="14.25" customHeight="1" x14ac:dyDescent="0.15">
      <c r="A15" s="27"/>
      <c r="B15" s="28"/>
      <c r="C15" s="30" t="s">
        <v>58</v>
      </c>
      <c r="D15" s="22" t="s">
        <v>26</v>
      </c>
      <c r="E15" s="22" t="s">
        <v>26</v>
      </c>
      <c r="F15" s="25">
        <v>1.0</v>
      </c>
      <c r="G15" s="29">
        <v>750.0</v>
      </c>
      <c r="H15" s="25" t="s">
        <v>36</v>
      </c>
      <c r="I15" s="46" t="s">
        <v>59</v>
      </c>
      <c r="J15" s="30" t="s">
        <v>58</v>
      </c>
      <c r="K15" s="5" t="s">
        <v>39</v>
      </c>
      <c r="L15" s="22" t="s">
        <v>40</v>
      </c>
      <c r="M15" s="42">
        <v>1000.0</v>
      </c>
      <c r="N15" s="42">
        <v>3.4425</v>
      </c>
      <c r="O15" s="49">
        <v>8.95</v>
      </c>
      <c r="P15" s="42" t="s">
        <v>53</v>
      </c>
      <c r="Q15" s="5">
        <v>1531.0</v>
      </c>
      <c r="R15" s="5">
        <f>808+360*1.5</f>
        <v>1348</v>
      </c>
      <c r="S15" s="5">
        <v>71620.0</v>
      </c>
    </row>
    <row r="16" spans="1:16" ht="14.25" customHeight="1" x14ac:dyDescent="0.15">
      <c r="A16" s="27"/>
      <c r="B16" s="28"/>
      <c r="C16" s="30" t="s">
        <v>20</v>
      </c>
      <c r="D16" s="24"/>
      <c r="E16" s="24"/>
      <c r="F16" s="24"/>
      <c r="G16" s="29"/>
      <c r="H16" s="25" t="s">
        <v>36</v>
      </c>
      <c r="I16" s="46" t="s">
        <v>42</v>
      </c>
      <c r="J16" s="26" t="s">
        <v>43</v>
      </c>
      <c r="K16" s="5" t="s">
        <v>39</v>
      </c>
      <c r="L16" s="22" t="s">
        <v>40</v>
      </c>
      <c r="M16" s="42">
        <v>1000.0</v>
      </c>
      <c r="N16" s="42">
        <v>2.7</v>
      </c>
      <c r="O16" s="48">
        <v>8.4</v>
      </c>
      <c r="P16" s="42" t="s">
        <v>41</v>
      </c>
    </row>
    <row r="17" spans="1:17" ht="14.25" customHeight="1" x14ac:dyDescent="0.15">
      <c r="A17" s="27" t="s">
        <v>60</v>
      </c>
      <c r="B17" s="28" t="s">
        <v>61</v>
      </c>
      <c r="C17" s="23" t="s">
        <v>20</v>
      </c>
      <c r="D17" s="24" t="s">
        <v>21</v>
      </c>
      <c r="E17" s="22" t="s">
        <v>22</v>
      </c>
      <c r="F17" s="24">
        <v>150.0</v>
      </c>
      <c r="G17" s="29"/>
      <c r="H17" s="25" t="s">
        <v>23</v>
      </c>
      <c r="I17" s="46" t="s">
        <v>62</v>
      </c>
      <c r="J17" s="30" t="s">
        <v>63</v>
      </c>
      <c r="K17" s="26" t="s">
        <v>26</v>
      </c>
      <c r="L17" s="26" t="s">
        <v>26</v>
      </c>
      <c r="M17" s="42">
        <v>1.0</v>
      </c>
      <c r="N17" s="42">
        <v>1.0</v>
      </c>
      <c r="O17" s="42">
        <v>9.19</v>
      </c>
      <c r="P17" s="42" t="s">
        <v>27</v>
      </c>
      <c r="Q17" s="5">
        <v>130.0</v>
      </c>
    </row>
    <row r="18" spans="1:17" ht="14.25" customHeight="1" x14ac:dyDescent="0.15">
      <c r="A18" s="27"/>
      <c r="B18" s="28"/>
      <c r="C18" s="23" t="s">
        <v>20</v>
      </c>
      <c r="D18" s="24"/>
      <c r="E18" s="24"/>
      <c r="F18" s="24"/>
      <c r="G18" s="29"/>
      <c r="H18" s="25" t="s">
        <v>23</v>
      </c>
      <c r="I18" s="46" t="s">
        <v>64</v>
      </c>
      <c r="J18" s="30" t="s">
        <v>65</v>
      </c>
      <c r="K18" s="26" t="s">
        <v>26</v>
      </c>
      <c r="L18" s="26" t="s">
        <v>26</v>
      </c>
      <c r="M18" s="42">
        <v>1.0</v>
      </c>
      <c r="N18" s="42">
        <v>15.0</v>
      </c>
      <c r="O18" s="44">
        <v>0.035</v>
      </c>
      <c r="P18" s="42" t="s">
        <v>27</v>
      </c>
      <c r="Q18" s="5">
        <v>2110.0</v>
      </c>
    </row>
    <row r="19" spans="1:17" ht="14.25" customHeight="1" x14ac:dyDescent="0.15">
      <c r="A19" s="27"/>
      <c r="B19" s="28"/>
      <c r="C19" s="23" t="s">
        <v>20</v>
      </c>
      <c r="D19" s="24"/>
      <c r="E19" s="24"/>
      <c r="F19" s="24"/>
      <c r="G19" s="29"/>
      <c r="H19" s="25" t="s">
        <v>23</v>
      </c>
      <c r="I19" s="46" t="s">
        <v>66</v>
      </c>
      <c r="J19" s="30" t="s">
        <v>67</v>
      </c>
      <c r="K19" s="26" t="s">
        <v>30</v>
      </c>
      <c r="L19" s="26" t="s">
        <v>30</v>
      </c>
      <c r="M19" s="42">
        <v>1.0</v>
      </c>
      <c r="N19" s="42">
        <v>150.0</v>
      </c>
      <c r="O19" s="44">
        <v>0.115</v>
      </c>
      <c r="P19" s="45" t="s">
        <v>31</v>
      </c>
      <c r="Q19" s="5">
        <v>900.0</v>
      </c>
    </row>
    <row r="20" spans="1:18" ht="14.25" customHeight="1" x14ac:dyDescent="0.15">
      <c r="A20" s="27"/>
      <c r="B20" s="28"/>
      <c r="C20" s="23" t="s">
        <v>20</v>
      </c>
      <c r="D20" s="24"/>
      <c r="E20" s="24"/>
      <c r="F20" s="24"/>
      <c r="G20" s="29"/>
      <c r="H20" s="25" t="s">
        <v>23</v>
      </c>
      <c r="I20" s="46" t="s">
        <v>68</v>
      </c>
      <c r="J20" s="30" t="s">
        <v>69</v>
      </c>
      <c r="K20" s="26" t="s">
        <v>30</v>
      </c>
      <c r="L20" s="26" t="s">
        <v>30</v>
      </c>
      <c r="M20" s="42">
        <v>1.0</v>
      </c>
      <c r="N20" s="42">
        <v>15.0</v>
      </c>
      <c r="O20" s="45">
        <v>0.16</v>
      </c>
      <c r="P20" s="45" t="s">
        <v>34</v>
      </c>
      <c r="Q20" s="5">
        <v>4800.0</v>
      </c>
      <c r="R20" s="5">
        <f>35+40+505</f>
        <v>580</v>
      </c>
    </row>
    <row r="21" spans="1:19" ht="14.25" customHeight="1" x14ac:dyDescent="0.15">
      <c r="A21" s="27"/>
      <c r="B21" s="28"/>
      <c r="C21" s="30" t="s">
        <v>70</v>
      </c>
      <c r="D21" s="22" t="s">
        <v>26</v>
      </c>
      <c r="E21" s="22" t="s">
        <v>26</v>
      </c>
      <c r="F21" s="25">
        <v>1.0</v>
      </c>
      <c r="G21" s="29">
        <v>750.0</v>
      </c>
      <c r="H21" s="25" t="s">
        <v>36</v>
      </c>
      <c r="I21" s="46" t="s">
        <v>71</v>
      </c>
      <c r="J21" s="30" t="s">
        <v>70</v>
      </c>
      <c r="K21" s="5" t="s">
        <v>39</v>
      </c>
      <c r="L21" s="22" t="s">
        <v>40</v>
      </c>
      <c r="M21" s="42">
        <v>1000.0</v>
      </c>
      <c r="N21" s="42">
        <v>3.4425</v>
      </c>
      <c r="O21" s="49">
        <v>8.95</v>
      </c>
      <c r="P21" s="42" t="s">
        <v>72</v>
      </c>
      <c r="Q21" s="5">
        <v>316.0</v>
      </c>
      <c r="S21" s="5">
        <v>46200.0</v>
      </c>
    </row>
    <row r="22" spans="1:19" ht="14.25" customHeight="1" x14ac:dyDescent="0.15">
      <c r="A22" s="27"/>
      <c r="B22" s="28"/>
      <c r="C22" s="30" t="s">
        <v>73</v>
      </c>
      <c r="D22" s="22" t="s">
        <v>26</v>
      </c>
      <c r="E22" s="22" t="s">
        <v>26</v>
      </c>
      <c r="F22" s="25">
        <v>1.0</v>
      </c>
      <c r="G22" s="29">
        <v>750.0</v>
      </c>
      <c r="H22" s="25" t="s">
        <v>36</v>
      </c>
      <c r="I22" s="46" t="s">
        <v>74</v>
      </c>
      <c r="J22" s="30" t="s">
        <v>73</v>
      </c>
      <c r="K22" s="5" t="s">
        <v>39</v>
      </c>
      <c r="L22" s="22" t="s">
        <v>40</v>
      </c>
      <c r="M22" s="42">
        <v>1000.0</v>
      </c>
      <c r="N22" s="42">
        <v>3.4425</v>
      </c>
      <c r="O22" s="49">
        <v>8.95</v>
      </c>
      <c r="P22" s="42" t="s">
        <v>72</v>
      </c>
      <c r="Q22" s="5">
        <v>461.0</v>
      </c>
      <c r="S22" s="5">
        <v>26400.0</v>
      </c>
    </row>
    <row r="23" spans="1:19" ht="14.25" customHeight="1" x14ac:dyDescent="0.15">
      <c r="A23" s="27"/>
      <c r="B23" s="28"/>
      <c r="C23" s="30" t="s">
        <v>75</v>
      </c>
      <c r="D23" s="22" t="s">
        <v>26</v>
      </c>
      <c r="E23" s="22" t="s">
        <v>26</v>
      </c>
      <c r="F23" s="25">
        <v>1.0</v>
      </c>
      <c r="G23" s="29">
        <v>750.0</v>
      </c>
      <c r="H23" s="25" t="s">
        <v>36</v>
      </c>
      <c r="I23" s="46" t="s">
        <v>76</v>
      </c>
      <c r="J23" s="30" t="s">
        <v>75</v>
      </c>
      <c r="K23" s="5" t="s">
        <v>39</v>
      </c>
      <c r="L23" s="22" t="s">
        <v>40</v>
      </c>
      <c r="M23" s="42">
        <v>1000.0</v>
      </c>
      <c r="N23" s="42">
        <v>3.4425</v>
      </c>
      <c r="O23" s="49">
        <v>8.95</v>
      </c>
      <c r="P23" s="42" t="s">
        <v>72</v>
      </c>
      <c r="Q23" s="5">
        <v>503.0</v>
      </c>
      <c r="S23" s="5">
        <v>12700.0</v>
      </c>
    </row>
    <row r="24" spans="1:19" ht="14.25" customHeight="1" x14ac:dyDescent="0.15">
      <c r="A24" s="27"/>
      <c r="B24" s="28"/>
      <c r="C24" s="30" t="s">
        <v>77</v>
      </c>
      <c r="D24" s="22" t="s">
        <v>26</v>
      </c>
      <c r="E24" s="22" t="s">
        <v>26</v>
      </c>
      <c r="F24" s="25">
        <v>1.0</v>
      </c>
      <c r="G24" s="29">
        <v>750.0</v>
      </c>
      <c r="H24" s="25" t="s">
        <v>36</v>
      </c>
      <c r="I24" s="46" t="s">
        <v>78</v>
      </c>
      <c r="J24" s="30" t="s">
        <v>77</v>
      </c>
      <c r="K24" s="5" t="s">
        <v>39</v>
      </c>
      <c r="L24" s="22" t="s">
        <v>40</v>
      </c>
      <c r="M24" s="42">
        <v>1000.0</v>
      </c>
      <c r="N24" s="42">
        <v>3.4425</v>
      </c>
      <c r="O24" s="49">
        <v>8.95</v>
      </c>
      <c r="P24" s="42" t="s">
        <v>72</v>
      </c>
      <c r="Q24" s="5">
        <v>520.0</v>
      </c>
      <c r="S24" s="5">
        <v>31150.0</v>
      </c>
    </row>
    <row r="25" spans="1:16" ht="14.25" customHeight="1" x14ac:dyDescent="0.15">
      <c r="A25" s="27"/>
      <c r="B25" s="28"/>
      <c r="C25" s="30" t="s">
        <v>20</v>
      </c>
      <c r="D25" s="24"/>
      <c r="E25" s="24"/>
      <c r="F25" s="24"/>
      <c r="G25" s="29"/>
      <c r="H25" s="25" t="s">
        <v>36</v>
      </c>
      <c r="I25" s="46" t="s">
        <v>42</v>
      </c>
      <c r="J25" s="26" t="s">
        <v>43</v>
      </c>
      <c r="K25" s="5" t="s">
        <v>39</v>
      </c>
      <c r="L25" s="22" t="s">
        <v>40</v>
      </c>
      <c r="M25" s="42">
        <v>1000.0</v>
      </c>
      <c r="N25" s="42">
        <v>2.7</v>
      </c>
      <c r="O25" s="48">
        <v>8.4</v>
      </c>
      <c r="P25" s="42" t="s">
        <v>41</v>
      </c>
    </row>
    <row r="26" spans="1:17" ht="14.25" customHeight="1" x14ac:dyDescent="0.15">
      <c r="A26" s="27" t="s">
        <v>79</v>
      </c>
      <c r="B26" s="28" t="s">
        <v>80</v>
      </c>
      <c r="C26" s="23" t="s">
        <v>20</v>
      </c>
      <c r="D26" s="24" t="s">
        <v>21</v>
      </c>
      <c r="E26" s="22" t="s">
        <v>22</v>
      </c>
      <c r="F26" s="24">
        <v>150.0</v>
      </c>
      <c r="G26" s="29"/>
      <c r="H26" s="25" t="s">
        <v>23</v>
      </c>
      <c r="I26" s="46" t="s">
        <v>81</v>
      </c>
      <c r="J26" s="30" t="s">
        <v>82</v>
      </c>
      <c r="K26" s="26" t="s">
        <v>26</v>
      </c>
      <c r="L26" s="26" t="s">
        <v>26</v>
      </c>
      <c r="M26" s="42">
        <v>1.0</v>
      </c>
      <c r="N26" s="42">
        <v>1.0</v>
      </c>
      <c r="O26" s="42">
        <v>6.37</v>
      </c>
      <c r="P26" s="42" t="s">
        <v>27</v>
      </c>
      <c r="Q26" s="5">
        <v>116.0</v>
      </c>
    </row>
    <row r="27" spans="1:17" ht="14.25" customHeight="1" x14ac:dyDescent="0.15">
      <c r="A27" s="27"/>
      <c r="B27" s="28"/>
      <c r="C27" s="23" t="s">
        <v>20</v>
      </c>
      <c r="D27" s="24"/>
      <c r="E27" s="24"/>
      <c r="F27" s="24"/>
      <c r="G27" s="29"/>
      <c r="H27" s="25" t="s">
        <v>23</v>
      </c>
      <c r="I27" s="46" t="s">
        <v>83</v>
      </c>
      <c r="J27" s="30" t="s">
        <v>84</v>
      </c>
      <c r="K27" s="26" t="s">
        <v>30</v>
      </c>
      <c r="L27" s="26" t="s">
        <v>30</v>
      </c>
      <c r="M27" s="42">
        <v>1.0</v>
      </c>
      <c r="N27" s="42">
        <v>15.0</v>
      </c>
      <c r="O27" s="44">
        <v>0.035</v>
      </c>
      <c r="P27" s="42" t="s">
        <v>27</v>
      </c>
      <c r="Q27" s="5">
        <v>2723.0</v>
      </c>
    </row>
    <row r="28" spans="1:18" ht="14.25" customHeight="1" x14ac:dyDescent="0.15">
      <c r="A28" s="27"/>
      <c r="B28" s="28"/>
      <c r="C28" s="23" t="s">
        <v>20</v>
      </c>
      <c r="D28" s="24"/>
      <c r="E28" s="24"/>
      <c r="F28" s="24"/>
      <c r="G28" s="29"/>
      <c r="H28" s="25" t="s">
        <v>23</v>
      </c>
      <c r="I28" s="46" t="s">
        <v>85</v>
      </c>
      <c r="J28" s="30" t="s">
        <v>86</v>
      </c>
      <c r="K28" s="26" t="s">
        <v>30</v>
      </c>
      <c r="L28" s="26" t="s">
        <v>30</v>
      </c>
      <c r="M28" s="42">
        <v>1.0</v>
      </c>
      <c r="N28" s="42">
        <v>150.0</v>
      </c>
      <c r="O28" s="44">
        <v>0.12</v>
      </c>
      <c r="P28" s="45" t="s">
        <v>31</v>
      </c>
      <c r="Q28" s="5">
        <v>14000.0</v>
      </c>
      <c r="R28" s="5">
        <v>480.0</v>
      </c>
    </row>
    <row r="29" spans="1:16" ht="14.25" customHeight="1" x14ac:dyDescent="0.15">
      <c r="A29" s="27"/>
      <c r="B29" s="28"/>
      <c r="C29" s="23" t="s">
        <v>20</v>
      </c>
      <c r="D29" s="24"/>
      <c r="E29" s="24"/>
      <c r="F29" s="24"/>
      <c r="G29" s="29"/>
      <c r="H29" s="25" t="s">
        <v>23</v>
      </c>
      <c r="I29" s="46" t="s">
        <v>87</v>
      </c>
      <c r="J29" s="30" t="s">
        <v>69</v>
      </c>
      <c r="K29" s="26" t="s">
        <v>30</v>
      </c>
      <c r="L29" s="26" t="s">
        <v>30</v>
      </c>
      <c r="M29" s="42">
        <v>1.0</v>
      </c>
      <c r="N29" s="42">
        <v>15.0</v>
      </c>
      <c r="O29" s="45">
        <v>0.16</v>
      </c>
      <c r="P29" s="45" t="s">
        <v>34</v>
      </c>
    </row>
    <row r="30" spans="1:19" ht="14.25" customHeight="1" x14ac:dyDescent="0.15">
      <c r="A30" s="27"/>
      <c r="B30" s="28"/>
      <c r="C30" s="30" t="s">
        <v>88</v>
      </c>
      <c r="D30" s="22" t="s">
        <v>26</v>
      </c>
      <c r="E30" s="22" t="s">
        <v>26</v>
      </c>
      <c r="F30" s="25">
        <v>1.0</v>
      </c>
      <c r="G30" s="29">
        <v>750.0</v>
      </c>
      <c r="H30" s="25" t="s">
        <v>36</v>
      </c>
      <c r="I30" s="46" t="s">
        <v>89</v>
      </c>
      <c r="J30" s="30" t="s">
        <v>88</v>
      </c>
      <c r="K30" s="5" t="s">
        <v>39</v>
      </c>
      <c r="L30" s="22" t="s">
        <v>40</v>
      </c>
      <c r="M30" s="42">
        <v>1000.0</v>
      </c>
      <c r="N30" s="42">
        <v>3.4425</v>
      </c>
      <c r="O30" s="49">
        <v>8.95</v>
      </c>
      <c r="P30" s="42" t="s">
        <v>72</v>
      </c>
      <c r="Q30" s="5">
        <v>296.0</v>
      </c>
      <c r="R30" s="5">
        <f>100*1.5</f>
        <v>150</v>
      </c>
      <c r="S30" s="5">
        <v>7800.0</v>
      </c>
    </row>
    <row r="31" spans="1:19" ht="14.25" customHeight="1" x14ac:dyDescent="0.15">
      <c r="A31" s="27"/>
      <c r="B31" s="28"/>
      <c r="C31" s="30" t="s">
        <v>90</v>
      </c>
      <c r="D31" s="22" t="s">
        <v>26</v>
      </c>
      <c r="E31" s="22" t="s">
        <v>26</v>
      </c>
      <c r="F31" s="25">
        <v>1.0</v>
      </c>
      <c r="G31" s="29">
        <v>750.0</v>
      </c>
      <c r="H31" s="25" t="s">
        <v>36</v>
      </c>
      <c r="I31" s="46" t="s">
        <v>91</v>
      </c>
      <c r="J31" s="30" t="s">
        <v>90</v>
      </c>
      <c r="K31" s="5" t="s">
        <v>39</v>
      </c>
      <c r="L31" s="22" t="s">
        <v>40</v>
      </c>
      <c r="M31" s="42">
        <v>1000.0</v>
      </c>
      <c r="N31" s="42">
        <v>3.4425</v>
      </c>
      <c r="O31" s="49">
        <v>8.95</v>
      </c>
      <c r="P31" s="42" t="s">
        <v>72</v>
      </c>
      <c r="S31" s="5">
        <v>89000.0</v>
      </c>
    </row>
    <row r="32" spans="1:19" ht="14.25" customHeight="1" x14ac:dyDescent="0.15">
      <c r="A32" s="27"/>
      <c r="B32" s="28"/>
      <c r="C32" s="30" t="s">
        <v>92</v>
      </c>
      <c r="D32" s="22" t="s">
        <v>26</v>
      </c>
      <c r="E32" s="22" t="s">
        <v>26</v>
      </c>
      <c r="F32" s="25">
        <v>1.0</v>
      </c>
      <c r="G32" s="29">
        <v>750.0</v>
      </c>
      <c r="H32" s="25" t="s">
        <v>36</v>
      </c>
      <c r="I32" s="46" t="s">
        <v>93</v>
      </c>
      <c r="J32" s="30" t="s">
        <v>92</v>
      </c>
      <c r="K32" s="5" t="s">
        <v>39</v>
      </c>
      <c r="L32" s="22" t="s">
        <v>40</v>
      </c>
      <c r="M32" s="42">
        <v>1000.0</v>
      </c>
      <c r="N32" s="42">
        <v>3.4425</v>
      </c>
      <c r="O32" s="49">
        <v>8.95</v>
      </c>
      <c r="P32" s="42" t="s">
        <v>72</v>
      </c>
      <c r="Q32" s="5">
        <v>471.0</v>
      </c>
      <c r="R32" s="5">
        <f>95*1.5</f>
        <v>142.5</v>
      </c>
      <c r="S32" s="5">
        <v>4400.0</v>
      </c>
    </row>
    <row r="33" spans="1:19" ht="14.25" customHeight="1" x14ac:dyDescent="0.15">
      <c r="A33" s="27"/>
      <c r="B33" s="28"/>
      <c r="C33" s="30" t="s">
        <v>94</v>
      </c>
      <c r="D33" s="22" t="s">
        <v>26</v>
      </c>
      <c r="E33" s="22" t="s">
        <v>26</v>
      </c>
      <c r="F33" s="25">
        <v>1.0</v>
      </c>
      <c r="G33" s="29">
        <v>750.0</v>
      </c>
      <c r="H33" s="25" t="s">
        <v>36</v>
      </c>
      <c r="I33" s="46" t="s">
        <v>95</v>
      </c>
      <c r="J33" s="30" t="s">
        <v>94</v>
      </c>
      <c r="K33" s="5" t="s">
        <v>39</v>
      </c>
      <c r="L33" s="22" t="s">
        <v>40</v>
      </c>
      <c r="M33" s="42">
        <v>1000.0</v>
      </c>
      <c r="N33" s="42">
        <v>3.4425</v>
      </c>
      <c r="O33" s="49">
        <v>8.95</v>
      </c>
      <c r="P33" s="42" t="s">
        <v>72</v>
      </c>
      <c r="Q33" s="5">
        <v>281.0</v>
      </c>
      <c r="R33" s="5">
        <f>297*1.5</f>
        <v>445.5</v>
      </c>
      <c r="S33" s="5">
        <v>9600.0</v>
      </c>
    </row>
    <row r="34" spans="1:16" ht="14.25" customHeight="1" x14ac:dyDescent="0.15">
      <c r="A34" s="27"/>
      <c r="B34" s="28"/>
      <c r="C34" s="30" t="s">
        <v>20</v>
      </c>
      <c r="D34" s="24"/>
      <c r="E34" s="24"/>
      <c r="F34" s="24"/>
      <c r="G34" s="29"/>
      <c r="H34" s="25" t="s">
        <v>36</v>
      </c>
      <c r="I34" s="46" t="s">
        <v>42</v>
      </c>
      <c r="J34" s="26" t="s">
        <v>43</v>
      </c>
      <c r="K34" s="5" t="s">
        <v>39</v>
      </c>
      <c r="L34" s="22" t="s">
        <v>40</v>
      </c>
      <c r="M34" s="42">
        <v>1000.0</v>
      </c>
      <c r="N34" s="42">
        <v>2.7</v>
      </c>
      <c r="O34" s="48">
        <v>8.4</v>
      </c>
      <c r="P34" s="42" t="s">
        <v>41</v>
      </c>
    </row>
    <row r="35" spans="1:18" ht="14.25" customHeight="1" x14ac:dyDescent="0.15">
      <c r="A35" s="27" t="s">
        <v>96</v>
      </c>
      <c r="B35" s="28" t="s">
        <v>97</v>
      </c>
      <c r="C35" s="23" t="s">
        <v>20</v>
      </c>
      <c r="D35" s="24" t="s">
        <v>21</v>
      </c>
      <c r="E35" s="22" t="s">
        <v>22</v>
      </c>
      <c r="F35" s="24">
        <v>108.0</v>
      </c>
      <c r="G35" s="29"/>
      <c r="H35" s="25" t="s">
        <v>23</v>
      </c>
      <c r="I35" s="46" t="s">
        <v>98</v>
      </c>
      <c r="J35" s="30" t="s">
        <v>99</v>
      </c>
      <c r="K35" s="26" t="s">
        <v>26</v>
      </c>
      <c r="L35" s="26" t="s">
        <v>26</v>
      </c>
      <c r="M35" s="42">
        <v>1.0</v>
      </c>
      <c r="N35" s="42">
        <v>1.0</v>
      </c>
      <c r="O35" s="42">
        <v>9.99</v>
      </c>
      <c r="P35" s="42" t="s">
        <v>27</v>
      </c>
      <c r="Q35" s="5">
        <v>150.0</v>
      </c>
      <c r="R35" s="5">
        <v>102.0</v>
      </c>
    </row>
    <row r="36" spans="1:18" ht="14.25" customHeight="1" x14ac:dyDescent="0.15">
      <c r="A36" s="27"/>
      <c r="B36" s="28"/>
      <c r="C36" s="23" t="s">
        <v>20</v>
      </c>
      <c r="D36" s="24"/>
      <c r="E36" s="24"/>
      <c r="F36" s="24"/>
      <c r="G36" s="29"/>
      <c r="H36" s="25" t="s">
        <v>23</v>
      </c>
      <c r="I36" s="46" t="s">
        <v>100</v>
      </c>
      <c r="J36" s="30" t="s">
        <v>101</v>
      </c>
      <c r="K36" s="26" t="s">
        <v>30</v>
      </c>
      <c r="L36" s="26" t="s">
        <v>30</v>
      </c>
      <c r="M36" s="42">
        <v>1.0</v>
      </c>
      <c r="N36" s="42">
        <v>108.0</v>
      </c>
      <c r="O36" s="44">
        <v>0.12</v>
      </c>
      <c r="P36" s="45" t="s">
        <v>31</v>
      </c>
      <c r="Q36" s="5">
        <v>2700.0</v>
      </c>
      <c r="R36" s="5">
        <v>45500.0</v>
      </c>
    </row>
    <row r="37" spans="1:18" ht="14.25" customHeight="1" x14ac:dyDescent="0.15">
      <c r="A37" s="27"/>
      <c r="B37" s="28"/>
      <c r="C37" s="23" t="s">
        <v>20</v>
      </c>
      <c r="D37" s="24"/>
      <c r="E37" s="24"/>
      <c r="F37" s="24"/>
      <c r="G37" s="29"/>
      <c r="H37" s="25" t="s">
        <v>23</v>
      </c>
      <c r="I37" s="46" t="s">
        <v>102</v>
      </c>
      <c r="J37" s="30" t="s">
        <v>103</v>
      </c>
      <c r="K37" s="26" t="s">
        <v>30</v>
      </c>
      <c r="L37" s="26" t="s">
        <v>30</v>
      </c>
      <c r="M37" s="42">
        <v>1.0</v>
      </c>
      <c r="N37" s="42">
        <v>9.0</v>
      </c>
      <c r="O37" s="44">
        <v>0.34</v>
      </c>
      <c r="P37" s="45" t="s">
        <v>34</v>
      </c>
      <c r="Q37" s="5">
        <v>4910.0</v>
      </c>
      <c r="R37" s="5">
        <v>918.0</v>
      </c>
    </row>
    <row r="38" spans="1:16" ht="15.0" customHeight="1" x14ac:dyDescent="0.15">
      <c r="A38" s="27"/>
      <c r="B38" s="28"/>
      <c r="C38" s="24" t="s">
        <v>104</v>
      </c>
      <c r="D38" s="22" t="s">
        <v>26</v>
      </c>
      <c r="E38" s="22" t="s">
        <v>26</v>
      </c>
      <c r="F38" s="25">
        <v>1.0</v>
      </c>
      <c r="G38" s="29">
        <v>3240.0</v>
      </c>
      <c r="H38" s="25" t="s">
        <v>36</v>
      </c>
      <c r="I38" s="46" t="s">
        <v>37</v>
      </c>
      <c r="J38" s="30" t="s">
        <v>38</v>
      </c>
      <c r="K38" s="5" t="s">
        <v>39</v>
      </c>
      <c r="L38" s="22" t="s">
        <v>40</v>
      </c>
      <c r="M38" s="42">
        <v>1000.0</v>
      </c>
      <c r="N38" s="50">
        <v>13.381</v>
      </c>
      <c r="O38" s="48">
        <v>8.5</v>
      </c>
      <c r="P38" s="42" t="s">
        <v>41</v>
      </c>
    </row>
    <row r="39" spans="1:16" ht="14.25" customHeight="1" x14ac:dyDescent="0.15">
      <c r="A39" s="27"/>
      <c r="B39" s="28"/>
      <c r="C39" s="30" t="s">
        <v>20</v>
      </c>
      <c r="D39" s="24"/>
      <c r="E39" s="24"/>
      <c r="F39" s="24"/>
      <c r="G39" s="29"/>
      <c r="H39" s="25" t="s">
        <v>36</v>
      </c>
      <c r="I39" s="46" t="s">
        <v>42</v>
      </c>
      <c r="J39" s="26" t="s">
        <v>43</v>
      </c>
      <c r="K39" s="5" t="s">
        <v>39</v>
      </c>
      <c r="L39" s="22" t="s">
        <v>40</v>
      </c>
      <c r="M39" s="42">
        <v>1000.0</v>
      </c>
      <c r="N39" s="50">
        <v>2.592</v>
      </c>
      <c r="O39" s="48">
        <v>8.4</v>
      </c>
      <c r="P39" s="42" t="s">
        <v>41</v>
      </c>
    </row>
    <row r="40" spans="1:17" ht="14.25" customHeight="1" x14ac:dyDescent="0.15">
      <c r="A40" s="27" t="s">
        <v>105</v>
      </c>
      <c r="B40" s="28" t="s">
        <v>106</v>
      </c>
      <c r="C40" s="23" t="s">
        <v>20</v>
      </c>
      <c r="D40" s="24" t="s">
        <v>21</v>
      </c>
      <c r="E40" s="22" t="s">
        <v>22</v>
      </c>
      <c r="F40" s="24">
        <v>108.0</v>
      </c>
      <c r="G40" s="29"/>
      <c r="H40" s="25" t="s">
        <v>23</v>
      </c>
      <c r="I40" s="46" t="s">
        <v>107</v>
      </c>
      <c r="J40" s="30" t="s">
        <v>108</v>
      </c>
      <c r="K40" s="51" t="s">
        <v>26</v>
      </c>
      <c r="L40" s="26" t="s">
        <v>26</v>
      </c>
      <c r="M40" s="42">
        <v>1.0</v>
      </c>
      <c r="N40" s="42">
        <v>1.0</v>
      </c>
      <c r="O40" s="42">
        <v>9.99</v>
      </c>
      <c r="P40" s="42" t="s">
        <v>27</v>
      </c>
      <c r="Q40" s="5">
        <v>163.0</v>
      </c>
    </row>
    <row r="41" spans="1:18" ht="14.25" customHeight="1" x14ac:dyDescent="0.15">
      <c r="A41" s="27"/>
      <c r="B41" s="28"/>
      <c r="C41" s="23" t="s">
        <v>20</v>
      </c>
      <c r="D41" s="24"/>
      <c r="E41" s="24"/>
      <c r="F41" s="24"/>
      <c r="G41" s="29"/>
      <c r="H41" s="25" t="s">
        <v>23</v>
      </c>
      <c r="I41" s="46" t="s">
        <v>109</v>
      </c>
      <c r="J41" s="30" t="s">
        <v>110</v>
      </c>
      <c r="K41" s="51" t="s">
        <v>30</v>
      </c>
      <c r="L41" s="26" t="s">
        <v>30</v>
      </c>
      <c r="M41" s="42">
        <v>1.0</v>
      </c>
      <c r="N41" s="42">
        <v>108.0</v>
      </c>
      <c r="O41" s="44">
        <v>0.12</v>
      </c>
      <c r="P41" s="45" t="s">
        <v>31</v>
      </c>
      <c r="R41" s="5">
        <v>15300.0</v>
      </c>
    </row>
    <row r="42" spans="1:17" ht="14.25" customHeight="1" x14ac:dyDescent="0.15">
      <c r="A42" s="27"/>
      <c r="B42" s="28"/>
      <c r="C42" s="23" t="s">
        <v>20</v>
      </c>
      <c r="D42" s="24"/>
      <c r="E42" s="24"/>
      <c r="F42" s="24"/>
      <c r="G42" s="29"/>
      <c r="H42" s="25" t="s">
        <v>23</v>
      </c>
      <c r="I42" s="46" t="s">
        <v>111</v>
      </c>
      <c r="J42" s="30" t="s">
        <v>112</v>
      </c>
      <c r="K42" s="51" t="s">
        <v>30</v>
      </c>
      <c r="L42" s="26" t="s">
        <v>30</v>
      </c>
      <c r="M42" s="42">
        <v>1.0</v>
      </c>
      <c r="N42" s="42">
        <v>9.0</v>
      </c>
      <c r="O42" s="44">
        <v>0.27</v>
      </c>
      <c r="P42" s="45" t="s">
        <v>34</v>
      </c>
      <c r="Q42" s="5">
        <v>1750.0</v>
      </c>
    </row>
    <row r="43" spans="1:19" ht="14.25" customHeight="1" x14ac:dyDescent="0.15">
      <c r="A43" s="27"/>
      <c r="B43" s="28"/>
      <c r="C43" s="24" t="s">
        <v>104</v>
      </c>
      <c r="D43" s="22" t="s">
        <v>26</v>
      </c>
      <c r="E43" s="22" t="s">
        <v>26</v>
      </c>
      <c r="F43" s="25">
        <v>1.0</v>
      </c>
      <c r="G43" s="29">
        <v>3240.0</v>
      </c>
      <c r="H43" s="25" t="s">
        <v>36</v>
      </c>
      <c r="I43" s="46" t="s">
        <v>37</v>
      </c>
      <c r="J43" s="30" t="s">
        <v>38</v>
      </c>
      <c r="K43" s="5" t="s">
        <v>39</v>
      </c>
      <c r="L43" s="22" t="s">
        <v>40</v>
      </c>
      <c r="M43" s="42">
        <v>1000.0</v>
      </c>
      <c r="N43" s="50">
        <v>13.381</v>
      </c>
      <c r="O43" s="48">
        <v>8.5</v>
      </c>
      <c r="P43" s="42" t="s">
        <v>41</v>
      </c>
      <c r="S43" s="5">
        <v>960.0</v>
      </c>
    </row>
    <row r="44" spans="1:16" ht="14.25" customHeight="1" x14ac:dyDescent="0.15">
      <c r="A44" s="27"/>
      <c r="B44" s="28"/>
      <c r="C44" s="30" t="s">
        <v>20</v>
      </c>
      <c r="D44" s="24"/>
      <c r="E44" s="24"/>
      <c r="F44" s="24"/>
      <c r="G44" s="29"/>
      <c r="H44" s="25" t="s">
        <v>36</v>
      </c>
      <c r="I44" s="46" t="s">
        <v>42</v>
      </c>
      <c r="J44" s="26" t="s">
        <v>43</v>
      </c>
      <c r="K44" s="5" t="s">
        <v>39</v>
      </c>
      <c r="L44" s="22" t="s">
        <v>40</v>
      </c>
      <c r="M44" s="42">
        <v>1000.0</v>
      </c>
      <c r="N44" s="50">
        <v>2.592</v>
      </c>
      <c r="O44" s="48">
        <v>8.4</v>
      </c>
      <c r="P44" s="42" t="s">
        <v>41</v>
      </c>
    </row>
    <row r="45" spans="1:17" ht="14.25" customHeight="1" x14ac:dyDescent="0.15">
      <c r="A45" s="27" t="s">
        <v>113</v>
      </c>
      <c r="B45" s="28" t="s">
        <v>114</v>
      </c>
      <c r="C45" s="23" t="s">
        <v>20</v>
      </c>
      <c r="D45" s="24" t="s">
        <v>21</v>
      </c>
      <c r="E45" s="22" t="s">
        <v>22</v>
      </c>
      <c r="F45" s="24">
        <v>108.0</v>
      </c>
      <c r="G45" s="29"/>
      <c r="H45" s="25" t="s">
        <v>23</v>
      </c>
      <c r="I45" s="46" t="s">
        <v>115</v>
      </c>
      <c r="J45" s="30" t="s">
        <v>116</v>
      </c>
      <c r="K45" s="26" t="s">
        <v>26</v>
      </c>
      <c r="L45" s="26" t="s">
        <v>26</v>
      </c>
      <c r="M45" s="42">
        <v>1.0</v>
      </c>
      <c r="N45" s="42">
        <v>1.0</v>
      </c>
      <c r="O45" s="42">
        <v>9.99</v>
      </c>
      <c r="P45" s="42" t="s">
        <v>27</v>
      </c>
      <c r="Q45" s="5">
        <v>354.0</v>
      </c>
    </row>
    <row r="46" spans="1:18" ht="14.25" customHeight="1" x14ac:dyDescent="0.15">
      <c r="A46" s="27"/>
      <c r="B46" s="28"/>
      <c r="C46" s="23" t="s">
        <v>20</v>
      </c>
      <c r="D46" s="24"/>
      <c r="E46" s="24"/>
      <c r="F46" s="24"/>
      <c r="G46" s="29"/>
      <c r="H46" s="25" t="s">
        <v>23</v>
      </c>
      <c r="I46" s="46" t="s">
        <v>117</v>
      </c>
      <c r="J46" s="30" t="s">
        <v>118</v>
      </c>
      <c r="K46" s="51" t="s">
        <v>30</v>
      </c>
      <c r="L46" s="26" t="s">
        <v>30</v>
      </c>
      <c r="M46" s="42">
        <v>1.0</v>
      </c>
      <c r="N46" s="42">
        <v>108.0</v>
      </c>
      <c r="O46" s="44">
        <v>0.12</v>
      </c>
      <c r="P46" s="45" t="s">
        <v>31</v>
      </c>
      <c r="Q46" s="5">
        <v>37000.0</v>
      </c>
      <c r="R46" s="5">
        <v>1700.0</v>
      </c>
    </row>
    <row r="47" spans="1:18" ht="14.25" customHeight="1" x14ac:dyDescent="0.15">
      <c r="A47" s="27"/>
      <c r="B47" s="28"/>
      <c r="C47" s="23" t="s">
        <v>20</v>
      </c>
      <c r="D47" s="24"/>
      <c r="E47" s="24"/>
      <c r="F47" s="24"/>
      <c r="G47" s="29"/>
      <c r="H47" s="25" t="s">
        <v>23</v>
      </c>
      <c r="I47" s="46" t="s">
        <v>119</v>
      </c>
      <c r="J47" s="30" t="s">
        <v>103</v>
      </c>
      <c r="K47" s="51" t="s">
        <v>30</v>
      </c>
      <c r="L47" s="26" t="s">
        <v>30</v>
      </c>
      <c r="M47" s="42">
        <v>1.0</v>
      </c>
      <c r="N47" s="42">
        <v>9.0</v>
      </c>
      <c r="O47" s="44">
        <v>0.34</v>
      </c>
      <c r="P47" s="45" t="s">
        <v>34</v>
      </c>
      <c r="Q47" s="5">
        <v>3800.0</v>
      </c>
      <c r="R47" s="5">
        <v>45.0</v>
      </c>
    </row>
    <row r="48" spans="1:19" ht="14.25" customHeight="1" x14ac:dyDescent="0.15">
      <c r="A48" s="27"/>
      <c r="B48" s="28"/>
      <c r="C48" s="30" t="s">
        <v>120</v>
      </c>
      <c r="D48" s="22" t="s">
        <v>26</v>
      </c>
      <c r="E48" s="22" t="s">
        <v>26</v>
      </c>
      <c r="F48" s="25">
        <v>1.0</v>
      </c>
      <c r="G48" s="29">
        <v>648.0</v>
      </c>
      <c r="H48" s="25" t="s">
        <v>36</v>
      </c>
      <c r="I48" s="46" t="s">
        <v>121</v>
      </c>
      <c r="J48" s="30" t="s">
        <v>120</v>
      </c>
      <c r="K48" s="5" t="s">
        <v>39</v>
      </c>
      <c r="L48" s="22" t="s">
        <v>40</v>
      </c>
      <c r="M48" s="42">
        <v>1000.0</v>
      </c>
      <c r="N48" s="42">
        <v>2.97432</v>
      </c>
      <c r="O48" s="49">
        <v>8.95</v>
      </c>
      <c r="P48" s="42" t="s">
        <v>72</v>
      </c>
      <c r="Q48" s="5">
        <v>3252.0</v>
      </c>
      <c r="S48" s="5">
        <v>82160.0</v>
      </c>
    </row>
    <row r="49" spans="1:19" ht="14.25" customHeight="1" x14ac:dyDescent="0.15">
      <c r="A49" s="27"/>
      <c r="B49" s="28"/>
      <c r="C49" s="30" t="s">
        <v>122</v>
      </c>
      <c r="D49" s="22" t="s">
        <v>26</v>
      </c>
      <c r="E49" s="22" t="s">
        <v>26</v>
      </c>
      <c r="F49" s="25">
        <v>1.0</v>
      </c>
      <c r="G49" s="29">
        <v>648.0</v>
      </c>
      <c r="H49" s="25" t="s">
        <v>36</v>
      </c>
      <c r="I49" s="46" t="s">
        <v>123</v>
      </c>
      <c r="J49" s="30" t="s">
        <v>122</v>
      </c>
      <c r="K49" s="5" t="s">
        <v>39</v>
      </c>
      <c r="L49" s="22" t="s">
        <v>40</v>
      </c>
      <c r="M49" s="42">
        <v>1000.0</v>
      </c>
      <c r="N49" s="42">
        <v>2.97432</v>
      </c>
      <c r="O49" s="49">
        <v>8.95</v>
      </c>
      <c r="P49" s="42" t="s">
        <v>72</v>
      </c>
      <c r="Q49" s="5">
        <v>4566.0</v>
      </c>
      <c r="S49" s="5">
        <v>169670.0</v>
      </c>
    </row>
    <row r="50" spans="1:19" ht="14.25" customHeight="1" x14ac:dyDescent="0.15">
      <c r="A50" s="27"/>
      <c r="B50" s="28"/>
      <c r="C50" s="30" t="s">
        <v>124</v>
      </c>
      <c r="D50" s="22" t="s">
        <v>26</v>
      </c>
      <c r="E50" s="22" t="s">
        <v>26</v>
      </c>
      <c r="F50" s="25">
        <v>1.0</v>
      </c>
      <c r="G50" s="29">
        <v>648.0</v>
      </c>
      <c r="H50" s="25" t="s">
        <v>36</v>
      </c>
      <c r="I50" s="46" t="s">
        <v>125</v>
      </c>
      <c r="J50" s="30" t="s">
        <v>124</v>
      </c>
      <c r="K50" s="5" t="s">
        <v>39</v>
      </c>
      <c r="L50" s="22" t="s">
        <v>40</v>
      </c>
      <c r="M50" s="42">
        <v>1000.0</v>
      </c>
      <c r="N50" s="42">
        <v>2.97432</v>
      </c>
      <c r="O50" s="49">
        <v>8.95</v>
      </c>
      <c r="P50" s="42" t="s">
        <v>72</v>
      </c>
      <c r="Q50" s="5">
        <v>3192.0</v>
      </c>
      <c r="S50" s="5">
        <v>115500.0</v>
      </c>
    </row>
    <row r="51" spans="1:19" ht="14.25" customHeight="1" x14ac:dyDescent="0.15">
      <c r="A51" s="27"/>
      <c r="B51" s="28"/>
      <c r="C51" s="30" t="s">
        <v>126</v>
      </c>
      <c r="D51" s="22" t="s">
        <v>26</v>
      </c>
      <c r="E51" s="22" t="s">
        <v>26</v>
      </c>
      <c r="F51" s="25">
        <v>1.0</v>
      </c>
      <c r="G51" s="29">
        <v>648.0</v>
      </c>
      <c r="H51" s="25" t="s">
        <v>36</v>
      </c>
      <c r="I51" s="46" t="s">
        <v>127</v>
      </c>
      <c r="J51" s="30" t="s">
        <v>126</v>
      </c>
      <c r="K51" s="5" t="s">
        <v>39</v>
      </c>
      <c r="L51" s="22" t="s">
        <v>40</v>
      </c>
      <c r="M51" s="42">
        <v>1000.0</v>
      </c>
      <c r="N51" s="42">
        <v>2.97432</v>
      </c>
      <c r="O51" s="49">
        <v>8.95</v>
      </c>
      <c r="P51" s="42" t="s">
        <v>72</v>
      </c>
      <c r="Q51" s="5">
        <v>3964.0</v>
      </c>
      <c r="R51" s="5">
        <v>825.0</v>
      </c>
      <c r="S51" s="5">
        <v>150250.0</v>
      </c>
    </row>
    <row r="52" spans="1:19" ht="14.25" customHeight="1" x14ac:dyDescent="0.15">
      <c r="A52" s="27"/>
      <c r="B52" s="28"/>
      <c r="C52" s="30" t="s">
        <v>128</v>
      </c>
      <c r="D52" s="22" t="s">
        <v>26</v>
      </c>
      <c r="E52" s="22" t="s">
        <v>26</v>
      </c>
      <c r="F52" s="25">
        <v>1.0</v>
      </c>
      <c r="G52" s="29">
        <v>648.0</v>
      </c>
      <c r="H52" s="25" t="s">
        <v>36</v>
      </c>
      <c r="I52" s="46" t="s">
        <v>129</v>
      </c>
      <c r="J52" s="30" t="s">
        <v>128</v>
      </c>
      <c r="K52" s="5" t="s">
        <v>39</v>
      </c>
      <c r="L52" s="22" t="s">
        <v>40</v>
      </c>
      <c r="M52" s="42">
        <v>1000.0</v>
      </c>
      <c r="N52" s="42">
        <v>2.97432</v>
      </c>
      <c r="O52" s="49">
        <v>8.95</v>
      </c>
      <c r="P52" s="42" t="s">
        <v>72</v>
      </c>
      <c r="Q52" s="5">
        <v>3957.0</v>
      </c>
      <c r="R52" s="5">
        <f>330*1.5</f>
        <v>495</v>
      </c>
      <c r="S52" s="5">
        <v>2300.0</v>
      </c>
    </row>
    <row r="53" spans="1:16" ht="14.25" customHeight="1" x14ac:dyDescent="0.15">
      <c r="A53" s="27"/>
      <c r="B53" s="28"/>
      <c r="C53" s="30" t="s">
        <v>20</v>
      </c>
      <c r="D53" s="24"/>
      <c r="E53" s="24"/>
      <c r="F53" s="24"/>
      <c r="G53" s="29"/>
      <c r="H53" s="25" t="s">
        <v>36</v>
      </c>
      <c r="I53" s="46" t="s">
        <v>42</v>
      </c>
      <c r="J53" s="26" t="s">
        <v>43</v>
      </c>
      <c r="K53" s="5" t="s">
        <v>39</v>
      </c>
      <c r="L53" s="22" t="s">
        <v>40</v>
      </c>
      <c r="M53" s="42">
        <v>1000.0</v>
      </c>
      <c r="N53" s="42">
        <v>2.916</v>
      </c>
      <c r="O53" s="48">
        <v>8.4</v>
      </c>
      <c r="P53" s="42" t="s">
        <v>41</v>
      </c>
    </row>
    <row r="54" spans="1:17" ht="14.25" customHeight="1" x14ac:dyDescent="0.15">
      <c r="A54" s="27" t="s">
        <v>130</v>
      </c>
      <c r="B54" s="28" t="s">
        <v>131</v>
      </c>
      <c r="C54" s="23" t="s">
        <v>20</v>
      </c>
      <c r="D54" s="24" t="s">
        <v>21</v>
      </c>
      <c r="E54" s="22" t="s">
        <v>22</v>
      </c>
      <c r="F54" s="24">
        <v>96.0</v>
      </c>
      <c r="G54" s="29"/>
      <c r="H54" s="25" t="s">
        <v>23</v>
      </c>
      <c r="I54" s="46" t="s">
        <v>132</v>
      </c>
      <c r="J54" s="30" t="s">
        <v>133</v>
      </c>
      <c r="K54" s="26" t="s">
        <v>26</v>
      </c>
      <c r="L54" s="26" t="s">
        <v>26</v>
      </c>
      <c r="M54" s="42">
        <v>1.0</v>
      </c>
      <c r="N54" s="42">
        <v>1.0</v>
      </c>
      <c r="O54" s="42">
        <v>11.11</v>
      </c>
      <c r="P54" s="42" t="s">
        <v>27</v>
      </c>
      <c r="Q54" s="5">
        <v>130.0</v>
      </c>
    </row>
    <row r="55" spans="1:17" ht="14.25" customHeight="1" x14ac:dyDescent="0.15">
      <c r="A55" s="27"/>
      <c r="B55" s="28"/>
      <c r="C55" s="23" t="s">
        <v>20</v>
      </c>
      <c r="D55" s="24"/>
      <c r="E55" s="24"/>
      <c r="F55" s="24"/>
      <c r="G55" s="29"/>
      <c r="H55" s="25" t="s">
        <v>23</v>
      </c>
      <c r="I55" s="46" t="s">
        <v>134</v>
      </c>
      <c r="J55" s="30" t="s">
        <v>135</v>
      </c>
      <c r="K55" s="51" t="s">
        <v>30</v>
      </c>
      <c r="L55" s="26" t="s">
        <v>30</v>
      </c>
      <c r="M55" s="42">
        <v>1.0</v>
      </c>
      <c r="N55" s="42">
        <v>12.0</v>
      </c>
      <c r="O55" s="44">
        <v>0.035</v>
      </c>
      <c r="P55" s="42" t="s">
        <v>27</v>
      </c>
      <c r="Q55" s="5">
        <v>1555.0</v>
      </c>
    </row>
    <row r="56" spans="1:17" ht="14.25" customHeight="1" x14ac:dyDescent="0.15">
      <c r="A56" s="27"/>
      <c r="B56" s="28"/>
      <c r="C56" s="23" t="s">
        <v>20</v>
      </c>
      <c r="D56" s="24"/>
      <c r="E56" s="24"/>
      <c r="F56" s="24"/>
      <c r="G56" s="29"/>
      <c r="H56" s="25" t="s">
        <v>23</v>
      </c>
      <c r="I56" s="46" t="s">
        <v>136</v>
      </c>
      <c r="J56" s="30" t="s">
        <v>137</v>
      </c>
      <c r="K56" s="51" t="s">
        <v>30</v>
      </c>
      <c r="L56" s="26" t="s">
        <v>30</v>
      </c>
      <c r="M56" s="42">
        <v>1.0</v>
      </c>
      <c r="N56" s="42">
        <v>96.0</v>
      </c>
      <c r="O56" s="44">
        <v>0.12</v>
      </c>
      <c r="P56" s="45" t="s">
        <v>31</v>
      </c>
      <c r="Q56" s="5">
        <v>13300.0</v>
      </c>
    </row>
    <row r="57" spans="1:17" ht="14.25" customHeight="1" x14ac:dyDescent="0.15">
      <c r="A57" s="27"/>
      <c r="B57" s="28"/>
      <c r="C57" s="23" t="s">
        <v>20</v>
      </c>
      <c r="D57" s="24"/>
      <c r="E57" s="24"/>
      <c r="F57" s="24"/>
      <c r="G57" s="29"/>
      <c r="H57" s="25" t="s">
        <v>23</v>
      </c>
      <c r="I57" s="46" t="s">
        <v>138</v>
      </c>
      <c r="J57" s="30" t="s">
        <v>139</v>
      </c>
      <c r="K57" s="51" t="s">
        <v>30</v>
      </c>
      <c r="L57" s="26" t="s">
        <v>30</v>
      </c>
      <c r="M57" s="42">
        <v>1.0</v>
      </c>
      <c r="N57" s="42">
        <v>12.0</v>
      </c>
      <c r="O57" s="44">
        <v>0.23</v>
      </c>
      <c r="P57" s="45" t="s">
        <v>34</v>
      </c>
      <c r="Q57" s="5">
        <v>5370.0</v>
      </c>
    </row>
    <row r="58" spans="1:19" ht="14.25" customHeight="1" x14ac:dyDescent="0.15">
      <c r="A58" s="27"/>
      <c r="B58" s="28"/>
      <c r="C58" s="24" t="s">
        <v>140</v>
      </c>
      <c r="D58" s="22" t="s">
        <v>26</v>
      </c>
      <c r="E58" s="22" t="s">
        <v>26</v>
      </c>
      <c r="F58" s="25">
        <v>1.0</v>
      </c>
      <c r="G58" s="29">
        <v>3840.0</v>
      </c>
      <c r="H58" s="25" t="s">
        <v>36</v>
      </c>
      <c r="I58" s="46" t="s">
        <v>37</v>
      </c>
      <c r="J58" s="30" t="s">
        <v>38</v>
      </c>
      <c r="K58" s="5" t="s">
        <v>39</v>
      </c>
      <c r="L58" s="22" t="s">
        <v>40</v>
      </c>
      <c r="M58" s="42">
        <v>1000.0</v>
      </c>
      <c r="N58" s="42">
        <v>15.8592</v>
      </c>
      <c r="O58" s="48">
        <v>8.5</v>
      </c>
      <c r="P58" s="42" t="s">
        <v>41</v>
      </c>
      <c r="Q58" s="5">
        <v>13510.0</v>
      </c>
      <c r="R58" s="5">
        <f>3973+2795.4*1.1</f>
        <v>7047.9400000000005</v>
      </c>
      <c r="S58" s="5">
        <v>3840.0</v>
      </c>
    </row>
    <row r="59" spans="1:16" ht="14.25" customHeight="1" x14ac:dyDescent="0.15">
      <c r="A59" s="27"/>
      <c r="B59" s="28"/>
      <c r="C59" s="30" t="s">
        <v>20</v>
      </c>
      <c r="D59" s="24"/>
      <c r="E59" s="24"/>
      <c r="F59" s="24"/>
      <c r="G59" s="29"/>
      <c r="H59" s="25" t="s">
        <v>36</v>
      </c>
      <c r="I59" s="46" t="s">
        <v>42</v>
      </c>
      <c r="J59" s="26" t="s">
        <v>43</v>
      </c>
      <c r="K59" s="5" t="s">
        <v>39</v>
      </c>
      <c r="L59" s="22" t="s">
        <v>40</v>
      </c>
      <c r="M59" s="42">
        <v>1000.0</v>
      </c>
      <c r="N59" s="42">
        <v>3.072</v>
      </c>
      <c r="O59" s="48">
        <v>8.4</v>
      </c>
      <c r="P59" s="42" t="s">
        <v>41</v>
      </c>
    </row>
    <row r="60" spans="1:18" ht="14.25" customHeight="1" x14ac:dyDescent="0.15">
      <c r="A60" s="27" t="s">
        <v>141</v>
      </c>
      <c r="B60" s="28" t="s">
        <v>142</v>
      </c>
      <c r="C60" s="23" t="s">
        <v>20</v>
      </c>
      <c r="D60" s="24" t="s">
        <v>21</v>
      </c>
      <c r="E60" s="22" t="s">
        <v>22</v>
      </c>
      <c r="F60" s="24">
        <v>96.0</v>
      </c>
      <c r="G60" s="29"/>
      <c r="H60" s="25" t="s">
        <v>23</v>
      </c>
      <c r="I60" s="46" t="s">
        <v>143</v>
      </c>
      <c r="J60" s="30" t="s">
        <v>144</v>
      </c>
      <c r="K60" s="26" t="s">
        <v>26</v>
      </c>
      <c r="L60" s="26" t="s">
        <v>26</v>
      </c>
      <c r="M60" s="42">
        <v>1.0</v>
      </c>
      <c r="N60" s="42">
        <v>1.0</v>
      </c>
      <c r="O60" s="42">
        <v>6.8</v>
      </c>
      <c r="P60" s="42" t="s">
        <v>27</v>
      </c>
      <c r="Q60" s="5">
        <v>300.0</v>
      </c>
      <c r="R60" s="5">
        <v>125.0</v>
      </c>
    </row>
    <row r="61" spans="1:18" ht="14.25" customHeight="1" x14ac:dyDescent="0.15">
      <c r="A61" s="27"/>
      <c r="B61" s="28"/>
      <c r="C61" s="23" t="s">
        <v>20</v>
      </c>
      <c r="D61" s="24"/>
      <c r="E61" s="24"/>
      <c r="F61" s="24"/>
      <c r="G61" s="29"/>
      <c r="H61" s="25" t="s">
        <v>23</v>
      </c>
      <c r="I61" s="46" t="s">
        <v>145</v>
      </c>
      <c r="J61" s="30" t="s">
        <v>146</v>
      </c>
      <c r="K61" s="51" t="s">
        <v>30</v>
      </c>
      <c r="L61" s="26" t="s">
        <v>30</v>
      </c>
      <c r="M61" s="42">
        <v>1.0</v>
      </c>
      <c r="N61" s="42">
        <v>96.0</v>
      </c>
      <c r="O61" s="44">
        <v>0.12</v>
      </c>
      <c r="P61" s="45" t="s">
        <v>31</v>
      </c>
      <c r="Q61" s="5">
        <v>92100.0</v>
      </c>
      <c r="R61" s="5">
        <v>1400.0</v>
      </c>
    </row>
    <row r="62" spans="1:18" ht="14.25" customHeight="1" x14ac:dyDescent="0.15">
      <c r="A62" s="27"/>
      <c r="B62" s="28"/>
      <c r="C62" s="23" t="s">
        <v>20</v>
      </c>
      <c r="D62" s="24"/>
      <c r="E62" s="24"/>
      <c r="F62" s="24"/>
      <c r="G62" s="29"/>
      <c r="H62" s="25" t="s">
        <v>23</v>
      </c>
      <c r="I62" s="46" t="s">
        <v>147</v>
      </c>
      <c r="J62" s="30" t="s">
        <v>148</v>
      </c>
      <c r="K62" s="51" t="s">
        <v>30</v>
      </c>
      <c r="L62" s="26" t="s">
        <v>30</v>
      </c>
      <c r="M62" s="42">
        <v>1.0</v>
      </c>
      <c r="N62" s="42">
        <v>12.0</v>
      </c>
      <c r="O62" s="44">
        <v>0.27</v>
      </c>
      <c r="P62" s="45" t="s">
        <v>34</v>
      </c>
      <c r="Q62" s="5">
        <v>4200.0</v>
      </c>
      <c r="R62" s="5">
        <v>500.0</v>
      </c>
    </row>
    <row r="63" spans="1:19" ht="14.25" customHeight="1" x14ac:dyDescent="0.15">
      <c r="A63" s="27"/>
      <c r="B63" s="28"/>
      <c r="C63" s="24" t="s">
        <v>140</v>
      </c>
      <c r="D63" s="22" t="s">
        <v>26</v>
      </c>
      <c r="E63" s="22" t="s">
        <v>26</v>
      </c>
      <c r="F63" s="25">
        <v>1.0</v>
      </c>
      <c r="G63" s="29">
        <v>3840.0</v>
      </c>
      <c r="H63" s="25" t="s">
        <v>36</v>
      </c>
      <c r="I63" s="46" t="s">
        <v>37</v>
      </c>
      <c r="J63" s="30" t="s">
        <v>38</v>
      </c>
      <c r="K63" s="5" t="s">
        <v>39</v>
      </c>
      <c r="L63" s="22" t="s">
        <v>40</v>
      </c>
      <c r="M63" s="42">
        <v>1000.0</v>
      </c>
      <c r="N63" s="42">
        <v>15.8592</v>
      </c>
      <c r="O63" s="48">
        <v>8.5</v>
      </c>
      <c r="P63" s="42" t="s">
        <v>41</v>
      </c>
      <c r="S63" s="5">
        <v>762520.0</v>
      </c>
    </row>
    <row r="64" spans="1:16" ht="14.25" customHeight="1" x14ac:dyDescent="0.15">
      <c r="A64" s="27"/>
      <c r="B64" s="28"/>
      <c r="C64" s="30" t="s">
        <v>20</v>
      </c>
      <c r="D64" s="24"/>
      <c r="E64" s="24"/>
      <c r="F64" s="24"/>
      <c r="G64" s="29"/>
      <c r="H64" s="25" t="s">
        <v>36</v>
      </c>
      <c r="I64" s="46" t="s">
        <v>42</v>
      </c>
      <c r="J64" s="26" t="s">
        <v>43</v>
      </c>
      <c r="K64" s="5" t="s">
        <v>39</v>
      </c>
      <c r="L64" s="22" t="s">
        <v>40</v>
      </c>
      <c r="M64" s="42">
        <v>1000.0</v>
      </c>
      <c r="N64" s="42">
        <v>3.072</v>
      </c>
      <c r="O64" s="48">
        <v>8.4</v>
      </c>
      <c r="P64" s="42" t="s">
        <v>41</v>
      </c>
    </row>
    <row r="65" spans="1:17" ht="14.25" customHeight="1" x14ac:dyDescent="0.15">
      <c r="A65" s="27" t="s">
        <v>149</v>
      </c>
      <c r="B65" s="28" t="s">
        <v>150</v>
      </c>
      <c r="C65" s="23" t="s">
        <v>20</v>
      </c>
      <c r="D65" s="24" t="s">
        <v>21</v>
      </c>
      <c r="E65" s="22" t="s">
        <v>22</v>
      </c>
      <c r="F65" s="24">
        <v>72.0</v>
      </c>
      <c r="G65" s="29"/>
      <c r="H65" s="25" t="s">
        <v>23</v>
      </c>
      <c r="I65" s="46" t="s">
        <v>151</v>
      </c>
      <c r="J65" s="53" t="s">
        <v>152</v>
      </c>
      <c r="K65" s="26" t="s">
        <v>26</v>
      </c>
      <c r="L65" s="26" t="s">
        <v>26</v>
      </c>
      <c r="M65" s="42">
        <v>1.0</v>
      </c>
      <c r="N65" s="42">
        <v>1.0</v>
      </c>
      <c r="O65" s="42">
        <v>5.79</v>
      </c>
      <c r="P65" s="42" t="s">
        <v>27</v>
      </c>
      <c r="Q65" s="5">
        <v>391.0</v>
      </c>
    </row>
    <row r="66" spans="1:17" ht="14.25" customHeight="1" x14ac:dyDescent="0.15">
      <c r="A66" s="27"/>
      <c r="B66" s="28"/>
      <c r="C66" s="23" t="s">
        <v>20</v>
      </c>
      <c r="D66" s="24"/>
      <c r="E66" s="24"/>
      <c r="F66" s="24"/>
      <c r="G66" s="29"/>
      <c r="H66" s="25" t="s">
        <v>23</v>
      </c>
      <c r="I66" s="46" t="s">
        <v>153</v>
      </c>
      <c r="J66" s="53" t="s">
        <v>154</v>
      </c>
      <c r="K66" s="51" t="s">
        <v>30</v>
      </c>
      <c r="L66" s="26" t="s">
        <v>30</v>
      </c>
      <c r="M66" s="42">
        <v>1.0</v>
      </c>
      <c r="N66" s="42">
        <v>72.0</v>
      </c>
      <c r="O66" s="44">
        <v>0.12</v>
      </c>
      <c r="P66" s="42" t="s">
        <v>31</v>
      </c>
      <c r="Q66" s="5">
        <v>47400.0</v>
      </c>
    </row>
    <row r="67" spans="1:18" ht="14.25" customHeight="1" x14ac:dyDescent="0.15">
      <c r="A67" s="27"/>
      <c r="B67" s="28"/>
      <c r="C67" s="23" t="s">
        <v>20</v>
      </c>
      <c r="D67" s="24"/>
      <c r="E67" s="24"/>
      <c r="F67" s="24"/>
      <c r="G67" s="29"/>
      <c r="H67" s="25" t="s">
        <v>23</v>
      </c>
      <c r="I67" s="46" t="s">
        <v>155</v>
      </c>
      <c r="J67" s="30" t="s">
        <v>148</v>
      </c>
      <c r="K67" s="51" t="s">
        <v>30</v>
      </c>
      <c r="L67" s="26" t="s">
        <v>30</v>
      </c>
      <c r="M67" s="42">
        <v>1.0</v>
      </c>
      <c r="N67" s="42">
        <v>6.0</v>
      </c>
      <c r="O67" s="44">
        <v>0.27</v>
      </c>
      <c r="P67" s="45" t="s">
        <v>34</v>
      </c>
      <c r="Q67" s="5">
        <v>2700.0</v>
      </c>
      <c r="R67" s="5">
        <v>12.0</v>
      </c>
    </row>
    <row r="68" spans="1:19" ht="14.25" customHeight="1" x14ac:dyDescent="0.15">
      <c r="A68" s="27"/>
      <c r="B68" s="28"/>
      <c r="C68" s="53" t="s">
        <v>156</v>
      </c>
      <c r="D68" s="22" t="s">
        <v>26</v>
      </c>
      <c r="E68" s="22" t="s">
        <v>26</v>
      </c>
      <c r="F68" s="25">
        <v>1.0</v>
      </c>
      <c r="G68" s="29">
        <v>360.0</v>
      </c>
      <c r="H68" s="25" t="s">
        <v>36</v>
      </c>
      <c r="I68" s="46" t="s">
        <v>157</v>
      </c>
      <c r="J68" s="53" t="s">
        <v>156</v>
      </c>
      <c r="K68" s="5" t="s">
        <v>39</v>
      </c>
      <c r="L68" s="22" t="s">
        <v>40</v>
      </c>
      <c r="M68" s="42">
        <v>1000.0</v>
      </c>
      <c r="N68" s="42">
        <v>1.6524</v>
      </c>
      <c r="O68" s="49">
        <v>8.95</v>
      </c>
      <c r="P68" s="42" t="s">
        <v>72</v>
      </c>
      <c r="R68" s="5">
        <f>1320+729*1.5</f>
        <v>2413.5</v>
      </c>
      <c r="S68" s="5">
        <v>10440.0</v>
      </c>
    </row>
    <row r="69" spans="1:19" ht="14.25" customHeight="1" x14ac:dyDescent="0.15">
      <c r="A69" s="27"/>
      <c r="B69" s="28"/>
      <c r="C69" s="53" t="s">
        <v>158</v>
      </c>
      <c r="D69" s="22" t="s">
        <v>26</v>
      </c>
      <c r="E69" s="22" t="s">
        <v>26</v>
      </c>
      <c r="F69" s="25">
        <v>1.0</v>
      </c>
      <c r="G69" s="29">
        <v>360.0</v>
      </c>
      <c r="H69" s="25" t="s">
        <v>36</v>
      </c>
      <c r="I69" s="46" t="s">
        <v>159</v>
      </c>
      <c r="J69" s="53" t="s">
        <v>158</v>
      </c>
      <c r="K69" s="5" t="s">
        <v>39</v>
      </c>
      <c r="L69" s="22" t="s">
        <v>40</v>
      </c>
      <c r="M69" s="42">
        <v>1000.0</v>
      </c>
      <c r="N69" s="42">
        <v>1.6524</v>
      </c>
      <c r="O69" s="49">
        <v>8.95</v>
      </c>
      <c r="P69" s="42" t="s">
        <v>72</v>
      </c>
      <c r="Q69" s="5">
        <v>1295.0</v>
      </c>
      <c r="R69" s="5">
        <f>350*1.5</f>
        <v>525</v>
      </c>
      <c r="S69" s="5">
        <v>10400.0</v>
      </c>
    </row>
    <row r="70" spans="1:19" ht="14.25" customHeight="1" x14ac:dyDescent="0.15">
      <c r="A70" s="27"/>
      <c r="B70" s="28"/>
      <c r="C70" s="53" t="s">
        <v>160</v>
      </c>
      <c r="D70" s="22" t="s">
        <v>26</v>
      </c>
      <c r="E70" s="22" t="s">
        <v>26</v>
      </c>
      <c r="F70" s="25">
        <v>1.0</v>
      </c>
      <c r="G70" s="29">
        <v>360.0</v>
      </c>
      <c r="H70" s="25" t="s">
        <v>36</v>
      </c>
      <c r="I70" s="46" t="s">
        <v>161</v>
      </c>
      <c r="J70" s="53" t="s">
        <v>160</v>
      </c>
      <c r="K70" s="5" t="s">
        <v>39</v>
      </c>
      <c r="L70" s="22" t="s">
        <v>40</v>
      </c>
      <c r="M70" s="42">
        <v>1000.0</v>
      </c>
      <c r="N70" s="42">
        <v>1.6524</v>
      </c>
      <c r="O70" s="49">
        <v>8.95</v>
      </c>
      <c r="P70" s="42" t="s">
        <v>72</v>
      </c>
      <c r="Q70" s="5">
        <v>656.0</v>
      </c>
      <c r="R70" s="5">
        <f>1399+503.5*1.5</f>
        <v>2154.25</v>
      </c>
      <c r="S70" s="5">
        <v>7000.0</v>
      </c>
    </row>
    <row r="71" spans="1:19" ht="14.25" customHeight="1" x14ac:dyDescent="0.15">
      <c r="A71" s="27"/>
      <c r="B71" s="28"/>
      <c r="C71" s="53" t="s">
        <v>162</v>
      </c>
      <c r="D71" s="22" t="s">
        <v>26</v>
      </c>
      <c r="E71" s="22" t="s">
        <v>26</v>
      </c>
      <c r="F71" s="25">
        <v>1.0</v>
      </c>
      <c r="G71" s="29">
        <v>360.0</v>
      </c>
      <c r="H71" s="25" t="s">
        <v>36</v>
      </c>
      <c r="I71" s="46" t="s">
        <v>163</v>
      </c>
      <c r="J71" s="53" t="s">
        <v>162</v>
      </c>
      <c r="K71" s="5" t="s">
        <v>39</v>
      </c>
      <c r="L71" s="22" t="s">
        <v>40</v>
      </c>
      <c r="M71" s="42">
        <v>1000.0</v>
      </c>
      <c r="N71" s="42">
        <v>1.6524</v>
      </c>
      <c r="O71" s="49">
        <v>8.95</v>
      </c>
      <c r="P71" s="42" t="s">
        <v>72</v>
      </c>
      <c r="Q71" s="5">
        <v>684.0</v>
      </c>
      <c r="R71" s="5">
        <f>694+130*1.5</f>
        <v>889</v>
      </c>
      <c r="S71" s="5">
        <v>2800.0</v>
      </c>
    </row>
    <row r="72" spans="1:18" ht="14.25" customHeight="1" x14ac:dyDescent="0.15">
      <c r="A72" s="27"/>
      <c r="B72" s="28"/>
      <c r="C72" s="53" t="s">
        <v>164</v>
      </c>
      <c r="D72" s="22" t="s">
        <v>26</v>
      </c>
      <c r="E72" s="22" t="s">
        <v>26</v>
      </c>
      <c r="F72" s="25">
        <v>1.0</v>
      </c>
      <c r="G72" s="29">
        <v>360.0</v>
      </c>
      <c r="H72" s="25" t="s">
        <v>36</v>
      </c>
      <c r="I72" s="46" t="s">
        <v>165</v>
      </c>
      <c r="J72" s="53" t="s">
        <v>164</v>
      </c>
      <c r="K72" s="5" t="s">
        <v>39</v>
      </c>
      <c r="L72" s="22" t="s">
        <v>40</v>
      </c>
      <c r="M72" s="42">
        <v>1000.0</v>
      </c>
      <c r="N72" s="42">
        <v>1.6524</v>
      </c>
      <c r="O72" s="49">
        <v>8.95</v>
      </c>
      <c r="P72" s="42" t="s">
        <v>72</v>
      </c>
      <c r="R72" s="5">
        <f>1346+220*1.5</f>
        <v>1676</v>
      </c>
    </row>
    <row r="73" spans="1:16" ht="14.25" customHeight="1" x14ac:dyDescent="0.15">
      <c r="A73" s="27"/>
      <c r="B73" s="28"/>
      <c r="C73" s="30" t="s">
        <v>20</v>
      </c>
      <c r="D73" s="24"/>
      <c r="E73" s="24"/>
      <c r="F73" s="24"/>
      <c r="G73" s="29"/>
      <c r="H73" s="25" t="s">
        <v>36</v>
      </c>
      <c r="I73" s="46" t="s">
        <v>42</v>
      </c>
      <c r="J73" s="26" t="s">
        <v>43</v>
      </c>
      <c r="K73" s="5" t="s">
        <v>39</v>
      </c>
      <c r="L73" s="22" t="s">
        <v>40</v>
      </c>
      <c r="M73" s="42">
        <v>1000.0</v>
      </c>
      <c r="N73" s="42">
        <v>1.62</v>
      </c>
      <c r="O73" s="48">
        <v>8.4</v>
      </c>
      <c r="P73" s="42" t="s">
        <v>41</v>
      </c>
    </row>
    <row r="74" spans="1:17" ht="14.25" customHeight="1" x14ac:dyDescent="0.15">
      <c r="A74" s="27" t="s">
        <v>166</v>
      </c>
      <c r="B74" s="28" t="s">
        <v>167</v>
      </c>
      <c r="C74" s="23" t="s">
        <v>20</v>
      </c>
      <c r="D74" s="24" t="s">
        <v>21</v>
      </c>
      <c r="E74" s="22" t="s">
        <v>22</v>
      </c>
      <c r="F74" s="24">
        <v>160.0</v>
      </c>
      <c r="G74" s="29"/>
      <c r="H74" s="25" t="s">
        <v>23</v>
      </c>
      <c r="I74" s="46" t="s">
        <v>168</v>
      </c>
      <c r="J74" s="30" t="s">
        <v>169</v>
      </c>
      <c r="K74" s="26" t="s">
        <v>26</v>
      </c>
      <c r="L74" s="26" t="s">
        <v>26</v>
      </c>
      <c r="M74" s="42">
        <v>1.0</v>
      </c>
      <c r="N74" s="42">
        <v>1.0</v>
      </c>
      <c r="O74" s="44">
        <v>10.49</v>
      </c>
      <c r="P74" s="42" t="s">
        <v>27</v>
      </c>
      <c r="Q74" s="5">
        <v>87.0</v>
      </c>
    </row>
    <row r="75" spans="1:18" ht="14.25" customHeight="1" x14ac:dyDescent="0.15">
      <c r="A75" s="27"/>
      <c r="B75" s="28"/>
      <c r="C75" s="23" t="s">
        <v>20</v>
      </c>
      <c r="D75" s="24"/>
      <c r="E75" s="24"/>
      <c r="F75" s="24"/>
      <c r="G75" s="29"/>
      <c r="H75" s="25" t="s">
        <v>23</v>
      </c>
      <c r="I75" s="46" t="s">
        <v>170</v>
      </c>
      <c r="J75" s="30" t="s">
        <v>171</v>
      </c>
      <c r="K75" s="51" t="s">
        <v>30</v>
      </c>
      <c r="L75" s="26" t="s">
        <v>30</v>
      </c>
      <c r="M75" s="42">
        <v>1.0</v>
      </c>
      <c r="N75" s="42">
        <v>160.0</v>
      </c>
      <c r="O75" s="44">
        <v>0.11</v>
      </c>
      <c r="P75" s="45" t="s">
        <v>31</v>
      </c>
      <c r="Q75" s="5">
        <v>32700.0</v>
      </c>
      <c r="R75" s="5">
        <v>120.0</v>
      </c>
    </row>
    <row r="76" spans="1:17" ht="14.25" customHeight="1" x14ac:dyDescent="0.15">
      <c r="A76" s="27"/>
      <c r="B76" s="28"/>
      <c r="C76" s="23" t="s">
        <v>20</v>
      </c>
      <c r="D76" s="24"/>
      <c r="E76" s="24"/>
      <c r="F76" s="24"/>
      <c r="G76" s="29"/>
      <c r="H76" s="25" t="s">
        <v>23</v>
      </c>
      <c r="I76" s="46" t="s">
        <v>172</v>
      </c>
      <c r="J76" s="30" t="s">
        <v>173</v>
      </c>
      <c r="K76" s="51" t="s">
        <v>30</v>
      </c>
      <c r="L76" s="26" t="s">
        <v>30</v>
      </c>
      <c r="M76" s="42">
        <v>1.0</v>
      </c>
      <c r="N76" s="42">
        <v>20.0</v>
      </c>
      <c r="O76" s="44">
        <v>0.18</v>
      </c>
      <c r="P76" s="45" t="s">
        <v>34</v>
      </c>
      <c r="Q76" s="5">
        <v>4200.0</v>
      </c>
    </row>
    <row r="77" spans="1:19" ht="14.25" customHeight="1" x14ac:dyDescent="0.15">
      <c r="A77" s="27"/>
      <c r="B77" s="28"/>
      <c r="C77" s="30" t="s">
        <v>174</v>
      </c>
      <c r="D77" s="22" t="s">
        <v>26</v>
      </c>
      <c r="E77" s="22" t="s">
        <v>26</v>
      </c>
      <c r="F77" s="25">
        <v>1.0</v>
      </c>
      <c r="G77" s="29">
        <v>1600.0</v>
      </c>
      <c r="H77" s="25" t="s">
        <v>36</v>
      </c>
      <c r="I77" s="46" t="s">
        <v>175</v>
      </c>
      <c r="J77" s="30" t="s">
        <v>174</v>
      </c>
      <c r="K77" s="5" t="s">
        <v>39</v>
      </c>
      <c r="L77" s="22" t="s">
        <v>40</v>
      </c>
      <c r="M77" s="42">
        <v>1000.0</v>
      </c>
      <c r="N77" s="42">
        <v>4.08</v>
      </c>
      <c r="O77" s="49">
        <v>8.95</v>
      </c>
      <c r="P77" s="42" t="s">
        <v>53</v>
      </c>
      <c r="Q77" s="5">
        <v>1143.0</v>
      </c>
      <c r="R77" s="5">
        <f>385*1.5</f>
        <v>577.5</v>
      </c>
      <c r="S77" s="5">
        <v>10470.0</v>
      </c>
    </row>
    <row r="78" spans="1:19" ht="14.25" customHeight="1" x14ac:dyDescent="0.15">
      <c r="A78" s="27"/>
      <c r="B78" s="28"/>
      <c r="C78" s="30" t="s">
        <v>176</v>
      </c>
      <c r="D78" s="22" t="s">
        <v>26</v>
      </c>
      <c r="E78" s="22" t="s">
        <v>26</v>
      </c>
      <c r="F78" s="25">
        <v>1.0</v>
      </c>
      <c r="G78" s="29">
        <v>1600.0</v>
      </c>
      <c r="H78" s="25" t="s">
        <v>36</v>
      </c>
      <c r="I78" s="46" t="s">
        <v>177</v>
      </c>
      <c r="J78" s="30" t="s">
        <v>176</v>
      </c>
      <c r="K78" s="5" t="s">
        <v>39</v>
      </c>
      <c r="L78" s="22" t="s">
        <v>40</v>
      </c>
      <c r="M78" s="42">
        <v>1000.0</v>
      </c>
      <c r="N78" s="42">
        <v>4.08</v>
      </c>
      <c r="O78" s="49">
        <v>8.95</v>
      </c>
      <c r="P78" s="42" t="s">
        <v>53</v>
      </c>
      <c r="Q78" s="5">
        <v>724.0</v>
      </c>
      <c r="R78" s="5">
        <f>385*1.5</f>
        <v>577.5</v>
      </c>
      <c r="S78" s="5">
        <v>17960.0</v>
      </c>
    </row>
    <row r="79" spans="1:19" ht="14.25" customHeight="1" x14ac:dyDescent="0.15">
      <c r="A79" s="27"/>
      <c r="B79" s="28"/>
      <c r="C79" s="30" t="s">
        <v>178</v>
      </c>
      <c r="D79" s="22" t="s">
        <v>26</v>
      </c>
      <c r="E79" s="22" t="s">
        <v>26</v>
      </c>
      <c r="F79" s="25">
        <v>1.0</v>
      </c>
      <c r="G79" s="29">
        <v>1600.0</v>
      </c>
      <c r="H79" s="25" t="s">
        <v>36</v>
      </c>
      <c r="I79" s="46" t="s">
        <v>179</v>
      </c>
      <c r="J79" s="30" t="s">
        <v>178</v>
      </c>
      <c r="K79" s="5" t="s">
        <v>39</v>
      </c>
      <c r="L79" s="22" t="s">
        <v>40</v>
      </c>
      <c r="M79" s="42">
        <v>1000.0</v>
      </c>
      <c r="N79" s="42">
        <v>4.08</v>
      </c>
      <c r="O79" s="49">
        <v>8.95</v>
      </c>
      <c r="P79" s="42" t="s">
        <v>53</v>
      </c>
      <c r="Q79" s="5">
        <v>911.0</v>
      </c>
      <c r="R79" s="5">
        <f>570.3*1.1</f>
        <v>627.33</v>
      </c>
      <c r="S79" s="5">
        <v>18840.0</v>
      </c>
    </row>
    <row r="80" spans="1:18" ht="14.25" customHeight="1" x14ac:dyDescent="0.15">
      <c r="A80" s="27"/>
      <c r="B80" s="28"/>
      <c r="C80" s="30" t="s">
        <v>20</v>
      </c>
      <c r="D80" s="24"/>
      <c r="E80" s="24"/>
      <c r="F80" s="24"/>
      <c r="G80" s="29"/>
      <c r="H80" s="25" t="s">
        <v>36</v>
      </c>
      <c r="I80" s="46" t="s">
        <v>180</v>
      </c>
      <c r="J80" s="30" t="s">
        <v>181</v>
      </c>
      <c r="K80" s="5" t="s">
        <v>39</v>
      </c>
      <c r="L80" s="22" t="s">
        <v>40</v>
      </c>
      <c r="M80" s="42">
        <v>1000.0</v>
      </c>
      <c r="N80" s="42">
        <v>3.058</v>
      </c>
      <c r="O80" s="48">
        <v>8.4</v>
      </c>
      <c r="P80" s="42" t="s">
        <v>41</v>
      </c>
      <c r="Q80" s="5">
        <v>2548.0</v>
      </c>
      <c r="R80" s="5">
        <v>253.0</v>
      </c>
    </row>
    <row r="81" spans="1:17" ht="14.25" customHeight="1" x14ac:dyDescent="0.15">
      <c r="A81" s="27" t="s">
        <v>182</v>
      </c>
      <c r="B81" s="28" t="s">
        <v>183</v>
      </c>
      <c r="C81" s="23" t="s">
        <v>20</v>
      </c>
      <c r="D81" s="24" t="s">
        <v>21</v>
      </c>
      <c r="E81" s="22" t="s">
        <v>22</v>
      </c>
      <c r="F81" s="24">
        <v>160.0</v>
      </c>
      <c r="G81" s="29"/>
      <c r="H81" s="25" t="s">
        <v>23</v>
      </c>
      <c r="I81" s="46" t="s">
        <v>184</v>
      </c>
      <c r="J81" s="30" t="s">
        <v>185</v>
      </c>
      <c r="K81" s="26" t="s">
        <v>26</v>
      </c>
      <c r="L81" s="26" t="s">
        <v>26</v>
      </c>
      <c r="M81" s="42">
        <v>1.0</v>
      </c>
      <c r="N81" s="42">
        <v>1.0</v>
      </c>
      <c r="O81" s="42">
        <v>8.94</v>
      </c>
      <c r="P81" s="42" t="s">
        <v>27</v>
      </c>
      <c r="Q81" s="5">
        <v>33.0</v>
      </c>
    </row>
    <row r="82" spans="1:17" ht="14.25" customHeight="1" x14ac:dyDescent="0.15">
      <c r="A82" s="27"/>
      <c r="B82" s="28"/>
      <c r="C82" s="23" t="s">
        <v>20</v>
      </c>
      <c r="D82" s="24"/>
      <c r="E82" s="24"/>
      <c r="F82" s="24"/>
      <c r="G82" s="29"/>
      <c r="H82" s="25" t="s">
        <v>23</v>
      </c>
      <c r="I82" s="269" t="s">
        <v>186</v>
      </c>
      <c r="J82" s="30" t="s">
        <v>187</v>
      </c>
      <c r="K82" s="51" t="s">
        <v>30</v>
      </c>
      <c r="L82" s="26" t="s">
        <v>30</v>
      </c>
      <c r="M82" s="42">
        <v>1.0</v>
      </c>
      <c r="N82" s="42">
        <v>160.0</v>
      </c>
      <c r="O82" s="44">
        <v>0.11</v>
      </c>
      <c r="P82" s="45" t="s">
        <v>31</v>
      </c>
      <c r="Q82" s="5">
        <v>6500.0</v>
      </c>
    </row>
    <row r="83" spans="1:17" ht="14.25" customHeight="1" x14ac:dyDescent="0.15">
      <c r="A83" s="27"/>
      <c r="B83" s="28"/>
      <c r="C83" s="23" t="s">
        <v>20</v>
      </c>
      <c r="D83" s="24"/>
      <c r="E83" s="24"/>
      <c r="F83" s="24"/>
      <c r="G83" s="29"/>
      <c r="H83" s="25" t="s">
        <v>23</v>
      </c>
      <c r="I83" s="46" t="s">
        <v>188</v>
      </c>
      <c r="J83" s="30" t="s">
        <v>173</v>
      </c>
      <c r="K83" s="51" t="s">
        <v>30</v>
      </c>
      <c r="L83" s="26" t="s">
        <v>30</v>
      </c>
      <c r="M83" s="42">
        <v>1.0</v>
      </c>
      <c r="N83" s="42">
        <v>20.0</v>
      </c>
      <c r="O83" s="44">
        <v>0.18</v>
      </c>
      <c r="P83" s="45" t="s">
        <v>34</v>
      </c>
      <c r="Q83" s="5">
        <v>1300.0</v>
      </c>
    </row>
    <row r="84" spans="1:19" ht="14.25" customHeight="1" x14ac:dyDescent="0.15">
      <c r="A84" s="27"/>
      <c r="B84" s="28"/>
      <c r="C84" s="30" t="s">
        <v>189</v>
      </c>
      <c r="D84" s="22" t="s">
        <v>26</v>
      </c>
      <c r="E84" s="22" t="s">
        <v>26</v>
      </c>
      <c r="F84" s="25">
        <v>1.0</v>
      </c>
      <c r="G84" s="29">
        <v>2400.0</v>
      </c>
      <c r="H84" s="25" t="s">
        <v>36</v>
      </c>
      <c r="I84" s="46" t="s">
        <v>190</v>
      </c>
      <c r="J84" s="30" t="s">
        <v>189</v>
      </c>
      <c r="K84" s="5" t="s">
        <v>39</v>
      </c>
      <c r="L84" s="22" t="s">
        <v>40</v>
      </c>
      <c r="M84" s="42">
        <v>1000.0</v>
      </c>
      <c r="N84" s="42">
        <v>6.12</v>
      </c>
      <c r="O84" s="48">
        <v>8.5</v>
      </c>
      <c r="P84" s="42" t="s">
        <v>53</v>
      </c>
      <c r="Q84" s="5">
        <v>302.0</v>
      </c>
      <c r="S84" s="5">
        <v>10800.0</v>
      </c>
    </row>
    <row r="85" spans="1:19" ht="14.25" customHeight="1" x14ac:dyDescent="0.15">
      <c r="A85" s="27"/>
      <c r="B85" s="28"/>
      <c r="C85" s="30" t="s">
        <v>191</v>
      </c>
      <c r="D85" s="22" t="s">
        <v>26</v>
      </c>
      <c r="E85" s="22" t="s">
        <v>26</v>
      </c>
      <c r="F85" s="25">
        <v>1.0</v>
      </c>
      <c r="G85" s="29">
        <v>2400.0</v>
      </c>
      <c r="H85" s="25" t="s">
        <v>36</v>
      </c>
      <c r="I85" s="46" t="s">
        <v>192</v>
      </c>
      <c r="J85" s="30" t="s">
        <v>191</v>
      </c>
      <c r="K85" s="5" t="s">
        <v>39</v>
      </c>
      <c r="L85" s="22" t="s">
        <v>40</v>
      </c>
      <c r="M85" s="42">
        <v>1000.0</v>
      </c>
      <c r="N85" s="42">
        <v>6.12</v>
      </c>
      <c r="O85" s="48">
        <v>8.5</v>
      </c>
      <c r="P85" s="42" t="s">
        <v>53</v>
      </c>
      <c r="Q85" s="5">
        <v>341.0</v>
      </c>
      <c r="S85" s="5">
        <v>8980.0</v>
      </c>
    </row>
    <row r="86" spans="1:16" ht="14.25" customHeight="1" x14ac:dyDescent="0.15">
      <c r="A86" s="27"/>
      <c r="B86" s="28"/>
      <c r="C86" s="30" t="s">
        <v>20</v>
      </c>
      <c r="D86" s="26"/>
      <c r="E86" s="22"/>
      <c r="F86" s="24"/>
      <c r="G86" s="29"/>
      <c r="H86" s="25" t="s">
        <v>36</v>
      </c>
      <c r="I86" s="46" t="s">
        <v>180</v>
      </c>
      <c r="J86" s="30" t="s">
        <v>181</v>
      </c>
      <c r="K86" s="5" t="s">
        <v>39</v>
      </c>
      <c r="L86" s="22" t="s">
        <v>40</v>
      </c>
      <c r="M86" s="42">
        <v>1000.0</v>
      </c>
      <c r="N86" s="42">
        <v>3.0528</v>
      </c>
      <c r="O86" s="48">
        <v>8.4</v>
      </c>
      <c r="P86" s="42" t="s">
        <v>41</v>
      </c>
    </row>
    <row r="87" spans="1:17" ht="14.25" customHeight="1" x14ac:dyDescent="0.15">
      <c r="A87" s="27" t="s">
        <v>193</v>
      </c>
      <c r="B87" s="28" t="s">
        <v>194</v>
      </c>
      <c r="C87" s="23" t="s">
        <v>20</v>
      </c>
      <c r="D87" s="24" t="s">
        <v>21</v>
      </c>
      <c r="E87" s="22" t="s">
        <v>22</v>
      </c>
      <c r="F87" s="24">
        <v>60.0</v>
      </c>
      <c r="G87" s="29"/>
      <c r="H87" s="25" t="s">
        <v>23</v>
      </c>
      <c r="I87" s="46" t="s">
        <v>195</v>
      </c>
      <c r="J87" s="30" t="s">
        <v>196</v>
      </c>
      <c r="K87" s="26" t="s">
        <v>26</v>
      </c>
      <c r="L87" s="26" t="s">
        <v>26</v>
      </c>
      <c r="M87" s="42">
        <v>1.0</v>
      </c>
      <c r="N87" s="42">
        <v>1.0</v>
      </c>
      <c r="O87" s="42">
        <v>6.27</v>
      </c>
      <c r="P87" s="42" t="s">
        <v>27</v>
      </c>
      <c r="Q87" s="5">
        <v>30.0</v>
      </c>
    </row>
    <row r="88" spans="1:17" ht="14.25" customHeight="1" x14ac:dyDescent="0.15">
      <c r="A88" s="27"/>
      <c r="B88" s="28"/>
      <c r="C88" s="23" t="s">
        <v>20</v>
      </c>
      <c r="D88" s="24"/>
      <c r="E88" s="24"/>
      <c r="F88" s="24"/>
      <c r="G88" s="29"/>
      <c r="H88" s="25" t="s">
        <v>23</v>
      </c>
      <c r="I88" s="46" t="s">
        <v>197</v>
      </c>
      <c r="J88" s="30" t="s">
        <v>198</v>
      </c>
      <c r="K88" s="51" t="s">
        <v>30</v>
      </c>
      <c r="L88" s="26" t="s">
        <v>30</v>
      </c>
      <c r="M88" s="42">
        <v>1.0</v>
      </c>
      <c r="N88" s="42">
        <v>60.0</v>
      </c>
      <c r="O88" s="44">
        <v>0.14</v>
      </c>
      <c r="P88" s="45" t="s">
        <v>31</v>
      </c>
      <c r="Q88" s="5">
        <v>1900.0</v>
      </c>
    </row>
    <row r="89" spans="1:19" ht="14.25" customHeight="1" x14ac:dyDescent="0.15">
      <c r="A89" s="27"/>
      <c r="B89" s="28"/>
      <c r="C89" s="24" t="s">
        <v>104</v>
      </c>
      <c r="D89" s="22" t="s">
        <v>26</v>
      </c>
      <c r="E89" s="22" t="s">
        <v>26</v>
      </c>
      <c r="F89" s="25">
        <v>1.0</v>
      </c>
      <c r="G89" s="29">
        <v>1800.0</v>
      </c>
      <c r="H89" s="25" t="s">
        <v>36</v>
      </c>
      <c r="I89" s="46" t="s">
        <v>37</v>
      </c>
      <c r="J89" s="30" t="s">
        <v>38</v>
      </c>
      <c r="K89" s="5" t="s">
        <v>39</v>
      </c>
      <c r="L89" s="22" t="s">
        <v>40</v>
      </c>
      <c r="M89" s="42">
        <v>1000.0</v>
      </c>
      <c r="N89" s="42">
        <v>7.434</v>
      </c>
      <c r="O89" s="48">
        <v>8.5</v>
      </c>
      <c r="P89" s="42" t="s">
        <v>41</v>
      </c>
      <c r="S89" s="5">
        <v>5280.0</v>
      </c>
    </row>
    <row r="90" spans="1:16" ht="14.25" customHeight="1" x14ac:dyDescent="0.15">
      <c r="A90" s="27"/>
      <c r="B90" s="28"/>
      <c r="C90" s="30" t="s">
        <v>20</v>
      </c>
      <c r="D90" s="24"/>
      <c r="E90" s="24"/>
      <c r="F90" s="24"/>
      <c r="G90" s="29"/>
      <c r="H90" s="25" t="s">
        <v>36</v>
      </c>
      <c r="I90" s="46" t="s">
        <v>42</v>
      </c>
      <c r="J90" s="30" t="s">
        <v>43</v>
      </c>
      <c r="K90" s="5" t="s">
        <v>39</v>
      </c>
      <c r="L90" s="22" t="s">
        <v>40</v>
      </c>
      <c r="M90" s="42">
        <v>1000.0</v>
      </c>
      <c r="N90" s="42">
        <v>1.44</v>
      </c>
      <c r="O90" s="48">
        <v>8.4</v>
      </c>
      <c r="P90" s="42" t="s">
        <v>41</v>
      </c>
    </row>
    <row r="91" spans="1:17" ht="14.25" customHeight="1" x14ac:dyDescent="0.15">
      <c r="A91" s="27" t="s">
        <v>199</v>
      </c>
      <c r="B91" s="28" t="s">
        <v>200</v>
      </c>
      <c r="C91" s="23" t="s">
        <v>20</v>
      </c>
      <c r="D91" s="24" t="s">
        <v>21</v>
      </c>
      <c r="E91" s="22" t="s">
        <v>22</v>
      </c>
      <c r="F91" s="24">
        <v>48.0</v>
      </c>
      <c r="G91" s="29"/>
      <c r="H91" s="25" t="s">
        <v>23</v>
      </c>
      <c r="I91" s="46" t="s">
        <v>201</v>
      </c>
      <c r="J91" s="30" t="s">
        <v>202</v>
      </c>
      <c r="K91" s="26" t="s">
        <v>26</v>
      </c>
      <c r="L91" s="26" t="s">
        <v>26</v>
      </c>
      <c r="M91" s="42">
        <v>1.0</v>
      </c>
      <c r="N91" s="42">
        <v>1.0</v>
      </c>
      <c r="O91" s="44">
        <v>8.54</v>
      </c>
      <c r="P91" s="42" t="s">
        <v>27</v>
      </c>
      <c r="Q91" s="5">
        <v>30.0</v>
      </c>
    </row>
    <row r="92" spans="1:17" ht="14.25" customHeight="1" x14ac:dyDescent="0.15">
      <c r="A92" s="27"/>
      <c r="B92" s="28"/>
      <c r="C92" s="23" t="s">
        <v>20</v>
      </c>
      <c r="D92" s="24"/>
      <c r="E92" s="24"/>
      <c r="F92" s="24"/>
      <c r="G92" s="29"/>
      <c r="H92" s="25" t="s">
        <v>23</v>
      </c>
      <c r="I92" s="46" t="s">
        <v>203</v>
      </c>
      <c r="J92" s="30" t="s">
        <v>204</v>
      </c>
      <c r="K92" s="26" t="s">
        <v>26</v>
      </c>
      <c r="L92" s="26" t="s">
        <v>26</v>
      </c>
      <c r="M92" s="42">
        <v>1.0</v>
      </c>
      <c r="N92" s="42">
        <v>1.0</v>
      </c>
      <c r="O92" s="44">
        <v>0.4</v>
      </c>
      <c r="P92" s="42" t="s">
        <v>27</v>
      </c>
      <c r="Q92" s="5">
        <v>30.0</v>
      </c>
    </row>
    <row r="93" spans="1:17" ht="14.25" customHeight="1" x14ac:dyDescent="0.15">
      <c r="A93" s="27"/>
      <c r="B93" s="28"/>
      <c r="C93" s="23" t="s">
        <v>20</v>
      </c>
      <c r="D93" s="24"/>
      <c r="E93" s="24"/>
      <c r="F93" s="24"/>
      <c r="G93" s="29"/>
      <c r="H93" s="25" t="s">
        <v>23</v>
      </c>
      <c r="I93" s="46" t="s">
        <v>205</v>
      </c>
      <c r="J93" s="30" t="s">
        <v>206</v>
      </c>
      <c r="K93" s="51" t="s">
        <v>30</v>
      </c>
      <c r="L93" s="26" t="s">
        <v>30</v>
      </c>
      <c r="M93" s="42">
        <v>1.0</v>
      </c>
      <c r="N93" s="42">
        <v>48.0</v>
      </c>
      <c r="O93" s="44">
        <v>0.18</v>
      </c>
      <c r="P93" s="45" t="s">
        <v>31</v>
      </c>
      <c r="Q93" s="5">
        <v>1700.0</v>
      </c>
    </row>
    <row r="94" spans="1:16" ht="14.25" customHeight="1" x14ac:dyDescent="0.15">
      <c r="A94" s="27"/>
      <c r="B94" s="28"/>
      <c r="C94" s="24" t="s">
        <v>207</v>
      </c>
      <c r="D94" s="22" t="s">
        <v>26</v>
      </c>
      <c r="E94" s="22" t="s">
        <v>26</v>
      </c>
      <c r="F94" s="25">
        <v>1.0</v>
      </c>
      <c r="G94" s="29">
        <v>2400.0</v>
      </c>
      <c r="H94" s="25" t="s">
        <v>36</v>
      </c>
      <c r="I94" s="46" t="s">
        <v>37</v>
      </c>
      <c r="J94" s="30" t="s">
        <v>38</v>
      </c>
      <c r="K94" s="5" t="s">
        <v>39</v>
      </c>
      <c r="L94" s="22" t="s">
        <v>40</v>
      </c>
      <c r="M94" s="42">
        <v>1000.0</v>
      </c>
      <c r="N94" s="42">
        <v>9.912</v>
      </c>
      <c r="O94" s="48">
        <v>8.5</v>
      </c>
      <c r="P94" s="42" t="s">
        <v>41</v>
      </c>
    </row>
    <row r="95" spans="1:16" ht="14.25" customHeight="1" x14ac:dyDescent="0.15">
      <c r="A95" s="27"/>
      <c r="B95" s="28"/>
      <c r="C95" s="30" t="s">
        <v>20</v>
      </c>
      <c r="D95" s="24"/>
      <c r="E95" s="24"/>
      <c r="F95" s="24"/>
      <c r="G95" s="29"/>
      <c r="H95" s="25" t="s">
        <v>36</v>
      </c>
      <c r="I95" s="46" t="s">
        <v>42</v>
      </c>
      <c r="J95" s="30" t="s">
        <v>43</v>
      </c>
      <c r="K95" s="5" t="s">
        <v>39</v>
      </c>
      <c r="L95" s="22" t="s">
        <v>40</v>
      </c>
      <c r="M95" s="42">
        <v>1000.0</v>
      </c>
      <c r="N95" s="42">
        <v>1.92</v>
      </c>
      <c r="O95" s="48">
        <v>8.4</v>
      </c>
      <c r="P95" s="42" t="s">
        <v>41</v>
      </c>
    </row>
    <row r="96" spans="1:16" ht="14.25" customHeight="1" x14ac:dyDescent="0.15">
      <c r="A96" s="27" t="s">
        <v>208</v>
      </c>
      <c r="B96" s="28" t="s">
        <v>209</v>
      </c>
      <c r="C96" s="23" t="s">
        <v>20</v>
      </c>
      <c r="D96" s="24" t="s">
        <v>21</v>
      </c>
      <c r="E96" s="22" t="s">
        <v>22</v>
      </c>
      <c r="F96" s="24">
        <v>200.0</v>
      </c>
      <c r="G96" s="29"/>
      <c r="H96" s="25" t="s">
        <v>23</v>
      </c>
      <c r="I96" s="46" t="s">
        <v>210</v>
      </c>
      <c r="J96" s="30" t="s">
        <v>211</v>
      </c>
      <c r="K96" s="26" t="s">
        <v>26</v>
      </c>
      <c r="L96" s="26" t="s">
        <v>26</v>
      </c>
      <c r="M96" s="42">
        <v>1.0</v>
      </c>
      <c r="N96" s="42">
        <v>1.0</v>
      </c>
      <c r="O96" s="42">
        <v>3.9</v>
      </c>
      <c r="P96" s="42" t="s">
        <v>27</v>
      </c>
    </row>
    <row r="97" spans="1:17" ht="14.25" customHeight="1" x14ac:dyDescent="0.15">
      <c r="A97" s="27"/>
      <c r="B97" s="28"/>
      <c r="C97" s="23" t="s">
        <v>20</v>
      </c>
      <c r="D97" s="24"/>
      <c r="E97" s="24"/>
      <c r="F97" s="24"/>
      <c r="G97" s="29"/>
      <c r="H97" s="25" t="s">
        <v>23</v>
      </c>
      <c r="I97" s="46" t="s">
        <v>212</v>
      </c>
      <c r="J97" s="30" t="s">
        <v>213</v>
      </c>
      <c r="K97" s="26" t="s">
        <v>26</v>
      </c>
      <c r="L97" s="26" t="s">
        <v>26</v>
      </c>
      <c r="M97" s="42">
        <v>1.0</v>
      </c>
      <c r="N97" s="42">
        <v>20.0</v>
      </c>
      <c r="O97" s="44">
        <v>0.34</v>
      </c>
      <c r="P97" s="42" t="s">
        <v>27</v>
      </c>
      <c r="Q97" s="5">
        <v>34.0</v>
      </c>
    </row>
    <row r="98" spans="1:17" ht="14.25" customHeight="1" x14ac:dyDescent="0.15">
      <c r="A98" s="27"/>
      <c r="B98" s="28"/>
      <c r="C98" s="23" t="s">
        <v>20</v>
      </c>
      <c r="D98" s="24"/>
      <c r="E98" s="24"/>
      <c r="F98" s="24"/>
      <c r="G98" s="29"/>
      <c r="H98" s="25" t="s">
        <v>23</v>
      </c>
      <c r="I98" s="46" t="s">
        <v>214</v>
      </c>
      <c r="J98" s="30" t="s">
        <v>215</v>
      </c>
      <c r="K98" s="51" t="s">
        <v>30</v>
      </c>
      <c r="L98" s="26" t="s">
        <v>30</v>
      </c>
      <c r="M98" s="42">
        <v>1.0</v>
      </c>
      <c r="N98" s="42">
        <v>20.0</v>
      </c>
      <c r="O98" s="44">
        <v>0.035</v>
      </c>
      <c r="P98" s="42" t="s">
        <v>27</v>
      </c>
      <c r="Q98" s="5">
        <v>79.0</v>
      </c>
    </row>
    <row r="99" spans="1:17" ht="14.25" customHeight="1" x14ac:dyDescent="0.15">
      <c r="A99" s="27"/>
      <c r="B99" s="28"/>
      <c r="C99" s="23" t="s">
        <v>20</v>
      </c>
      <c r="D99" s="24"/>
      <c r="E99" s="24"/>
      <c r="F99" s="24"/>
      <c r="G99" s="29"/>
      <c r="H99" s="25" t="s">
        <v>23</v>
      </c>
      <c r="I99" s="46" t="s">
        <v>216</v>
      </c>
      <c r="J99" s="30" t="s">
        <v>217</v>
      </c>
      <c r="K99" s="51" t="s">
        <v>30</v>
      </c>
      <c r="L99" s="26" t="s">
        <v>30</v>
      </c>
      <c r="M99" s="42">
        <v>1.0</v>
      </c>
      <c r="N99" s="42">
        <v>200.0</v>
      </c>
      <c r="O99" s="44">
        <v>0.085</v>
      </c>
      <c r="P99" s="45" t="s">
        <v>31</v>
      </c>
      <c r="Q99" s="5">
        <v>7000.0</v>
      </c>
    </row>
    <row r="100" spans="1:19" ht="14.25" customHeight="1" x14ac:dyDescent="0.15">
      <c r="A100" s="27"/>
      <c r="B100" s="28"/>
      <c r="C100" s="24" t="s">
        <v>218</v>
      </c>
      <c r="D100" s="22" t="s">
        <v>26</v>
      </c>
      <c r="E100" s="22" t="s">
        <v>26</v>
      </c>
      <c r="F100" s="25">
        <v>1.0</v>
      </c>
      <c r="G100" s="42">
        <v>80.0</v>
      </c>
      <c r="H100" s="25" t="s">
        <v>36</v>
      </c>
      <c r="I100" s="46" t="s">
        <v>219</v>
      </c>
      <c r="J100" s="30" t="s">
        <v>220</v>
      </c>
      <c r="K100" s="5" t="s">
        <v>39</v>
      </c>
      <c r="L100" s="22" t="s">
        <v>40</v>
      </c>
      <c r="M100" s="42">
        <v>1000.0</v>
      </c>
      <c r="N100" s="42">
        <v>1.544</v>
      </c>
      <c r="O100" s="48">
        <v>32.1</v>
      </c>
      <c r="P100" s="45" t="s">
        <v>221</v>
      </c>
      <c r="Q100" s="5">
        <v>200.0</v>
      </c>
      <c r="R100" s="5">
        <v>130.0</v>
      </c>
      <c r="S100" s="5">
        <v>437.0</v>
      </c>
    </row>
    <row r="101" spans="1:18" ht="14.25" customHeight="1" x14ac:dyDescent="0.15">
      <c r="A101" s="27"/>
      <c r="B101" s="28"/>
      <c r="C101" s="24" t="s">
        <v>218</v>
      </c>
      <c r="D101" s="22"/>
      <c r="E101" s="22"/>
      <c r="F101" s="25"/>
      <c r="G101" s="42">
        <v>80.0</v>
      </c>
      <c r="H101" s="25" t="s">
        <v>36</v>
      </c>
      <c r="I101" s="46" t="s">
        <v>222</v>
      </c>
      <c r="J101" s="54" t="s">
        <v>223</v>
      </c>
      <c r="K101" s="5" t="s">
        <v>39</v>
      </c>
      <c r="L101" s="22" t="s">
        <v>40</v>
      </c>
      <c r="M101" s="42">
        <v>1000.0</v>
      </c>
      <c r="N101" s="42">
        <v>2.4704E-4</v>
      </c>
      <c r="O101" s="48">
        <v>150.0</v>
      </c>
      <c r="P101" s="45" t="s">
        <v>224</v>
      </c>
      <c r="Q101" s="5">
        <v>7.5</v>
      </c>
      <c r="R101" s="5">
        <v>1.22</v>
      </c>
    </row>
    <row r="102" spans="1:18" ht="14.25" customHeight="1" x14ac:dyDescent="0.15">
      <c r="A102" s="27"/>
      <c r="B102" s="28"/>
      <c r="C102" s="24" t="s">
        <v>218</v>
      </c>
      <c r="D102" s="22"/>
      <c r="E102" s="22"/>
      <c r="F102" s="25"/>
      <c r="G102" s="42">
        <v>80.0</v>
      </c>
      <c r="H102" s="25" t="s">
        <v>36</v>
      </c>
      <c r="I102" s="46" t="s">
        <v>225</v>
      </c>
      <c r="J102" s="54" t="s">
        <v>223</v>
      </c>
      <c r="K102" s="5" t="s">
        <v>39</v>
      </c>
      <c r="L102" s="22" t="s">
        <v>40</v>
      </c>
      <c r="M102" s="42">
        <v>1000.0</v>
      </c>
      <c r="N102" s="42">
        <v>9.264E-5</v>
      </c>
      <c r="O102" s="48">
        <v>230.0</v>
      </c>
      <c r="P102" s="45" t="s">
        <v>224</v>
      </c>
      <c r="Q102" s="5">
        <v>13.0</v>
      </c>
      <c r="R102" s="5">
        <v>0.51</v>
      </c>
    </row>
    <row r="103" spans="1:18" ht="14.25" customHeight="1" x14ac:dyDescent="0.15">
      <c r="A103" s="27"/>
      <c r="B103" s="28"/>
      <c r="C103" s="24" t="s">
        <v>218</v>
      </c>
      <c r="D103" s="22"/>
      <c r="E103" s="22"/>
      <c r="F103" s="25"/>
      <c r="G103" s="42">
        <v>80.0</v>
      </c>
      <c r="H103" s="25" t="s">
        <v>36</v>
      </c>
      <c r="I103" s="46" t="s">
        <v>226</v>
      </c>
      <c r="J103" s="54" t="s">
        <v>223</v>
      </c>
      <c r="K103" s="5" t="s">
        <v>39</v>
      </c>
      <c r="L103" s="22" t="s">
        <v>40</v>
      </c>
      <c r="M103" s="42">
        <v>1000.0</v>
      </c>
      <c r="N103" s="42">
        <v>4.3232E-5</v>
      </c>
      <c r="O103" s="48">
        <v>150.0</v>
      </c>
      <c r="P103" s="45" t="s">
        <v>224</v>
      </c>
      <c r="Q103" s="5">
        <v>20.0</v>
      </c>
      <c r="R103" s="5">
        <v>4.16</v>
      </c>
    </row>
    <row r="104" spans="1:18" ht="14.25" customHeight="1" x14ac:dyDescent="0.15">
      <c r="A104" s="27"/>
      <c r="B104" s="28"/>
      <c r="C104" s="24" t="s">
        <v>218</v>
      </c>
      <c r="D104" s="22"/>
      <c r="E104" s="22"/>
      <c r="F104" s="25"/>
      <c r="G104" s="42">
        <v>80.0</v>
      </c>
      <c r="H104" s="25" t="s">
        <v>36</v>
      </c>
      <c r="I104" s="46" t="s">
        <v>227</v>
      </c>
      <c r="J104" s="54" t="s">
        <v>223</v>
      </c>
      <c r="K104" s="5" t="s">
        <v>39</v>
      </c>
      <c r="L104" s="22" t="s">
        <v>40</v>
      </c>
      <c r="M104" s="42">
        <v>1000.0</v>
      </c>
      <c r="N104" s="42">
        <v>3.86E-4</v>
      </c>
      <c r="O104" s="48">
        <v>50.0</v>
      </c>
      <c r="P104" s="45" t="s">
        <v>224</v>
      </c>
      <c r="Q104" s="5">
        <v>55.0</v>
      </c>
      <c r="R104" s="5">
        <v>1.38</v>
      </c>
    </row>
    <row r="105" spans="1:19" ht="14.25" customHeight="1" x14ac:dyDescent="0.15">
      <c r="A105" s="27"/>
      <c r="B105" s="28"/>
      <c r="C105" s="24" t="s">
        <v>228</v>
      </c>
      <c r="D105" s="22" t="s">
        <v>26</v>
      </c>
      <c r="E105" s="22" t="s">
        <v>26</v>
      </c>
      <c r="F105" s="25">
        <v>1.0</v>
      </c>
      <c r="G105" s="42">
        <v>60.0</v>
      </c>
      <c r="H105" s="25" t="s">
        <v>36</v>
      </c>
      <c r="I105" s="46" t="s">
        <v>219</v>
      </c>
      <c r="J105" s="30" t="s">
        <v>229</v>
      </c>
      <c r="K105" s="5" t="s">
        <v>39</v>
      </c>
      <c r="L105" s="22" t="s">
        <v>40</v>
      </c>
      <c r="M105" s="42">
        <v>1000.0</v>
      </c>
      <c r="N105" s="42">
        <v>1.158</v>
      </c>
      <c r="O105" s="48">
        <v>32.1</v>
      </c>
      <c r="P105" s="45" t="s">
        <v>221</v>
      </c>
      <c r="S105" s="5">
        <v>1077.0</v>
      </c>
    </row>
    <row r="106" spans="1:18" ht="14.25" customHeight="1" x14ac:dyDescent="0.15">
      <c r="A106" s="27"/>
      <c r="B106" s="28"/>
      <c r="C106" s="24" t="s">
        <v>228</v>
      </c>
      <c r="D106" s="22"/>
      <c r="E106" s="22"/>
      <c r="F106" s="25"/>
      <c r="G106" s="42">
        <v>60.0</v>
      </c>
      <c r="H106" s="25" t="s">
        <v>36</v>
      </c>
      <c r="I106" s="46" t="s">
        <v>230</v>
      </c>
      <c r="J106" s="54" t="s">
        <v>223</v>
      </c>
      <c r="K106" s="5" t="s">
        <v>39</v>
      </c>
      <c r="L106" s="22" t="s">
        <v>40</v>
      </c>
      <c r="M106" s="42">
        <v>1000.0</v>
      </c>
      <c r="N106" s="42">
        <v>2.39706E-4</v>
      </c>
      <c r="O106" s="48">
        <v>135.0</v>
      </c>
      <c r="P106" s="45" t="s">
        <v>224</v>
      </c>
      <c r="Q106" s="5">
        <v>35.0</v>
      </c>
      <c r="R106" s="5">
        <v>3.11</v>
      </c>
    </row>
    <row r="107" spans="1:16" ht="14.25" customHeight="1" x14ac:dyDescent="0.15">
      <c r="A107" s="27"/>
      <c r="B107" s="28"/>
      <c r="C107" s="24" t="s">
        <v>228</v>
      </c>
      <c r="D107" s="22"/>
      <c r="E107" s="22"/>
      <c r="F107" s="25"/>
      <c r="G107" s="42">
        <v>60.0</v>
      </c>
      <c r="H107" s="25" t="s">
        <v>36</v>
      </c>
      <c r="I107" s="46" t="s">
        <v>226</v>
      </c>
      <c r="J107" s="54" t="s">
        <v>223</v>
      </c>
      <c r="K107" s="5" t="s">
        <v>39</v>
      </c>
      <c r="L107" s="22" t="s">
        <v>40</v>
      </c>
      <c r="M107" s="42">
        <v>1000.0</v>
      </c>
      <c r="N107" s="42">
        <v>4.79412E-4</v>
      </c>
      <c r="O107" s="48">
        <v>150.0</v>
      </c>
      <c r="P107" s="45" t="s">
        <v>224</v>
      </c>
    </row>
    <row r="108" spans="1:16" ht="14.25" customHeight="1" x14ac:dyDescent="0.15">
      <c r="A108" s="27"/>
      <c r="B108" s="28"/>
      <c r="C108" s="24" t="s">
        <v>228</v>
      </c>
      <c r="D108" s="22"/>
      <c r="E108" s="22"/>
      <c r="F108" s="25"/>
      <c r="G108" s="42">
        <v>60.0</v>
      </c>
      <c r="H108" s="25" t="s">
        <v>36</v>
      </c>
      <c r="I108" s="46" t="s">
        <v>227</v>
      </c>
      <c r="J108" s="54" t="s">
        <v>223</v>
      </c>
      <c r="K108" s="5" t="s">
        <v>39</v>
      </c>
      <c r="L108" s="22" t="s">
        <v>40</v>
      </c>
      <c r="M108" s="42">
        <v>1000.0</v>
      </c>
      <c r="N108" s="42">
        <v>3.474E-4</v>
      </c>
      <c r="O108" s="48">
        <v>50.0</v>
      </c>
      <c r="P108" s="45" t="s">
        <v>224</v>
      </c>
    </row>
    <row r="109" spans="1:19" ht="14.25" customHeight="1" x14ac:dyDescent="0.15">
      <c r="A109" s="27"/>
      <c r="B109" s="28"/>
      <c r="C109" s="24" t="s">
        <v>231</v>
      </c>
      <c r="D109" s="22" t="s">
        <v>26</v>
      </c>
      <c r="E109" s="22" t="s">
        <v>26</v>
      </c>
      <c r="F109" s="25">
        <v>1.0</v>
      </c>
      <c r="G109" s="42">
        <v>60.0</v>
      </c>
      <c r="H109" s="25" t="s">
        <v>36</v>
      </c>
      <c r="I109" s="46" t="s">
        <v>219</v>
      </c>
      <c r="J109" s="30" t="s">
        <v>232</v>
      </c>
      <c r="K109" s="5" t="s">
        <v>39</v>
      </c>
      <c r="L109" s="22" t="s">
        <v>40</v>
      </c>
      <c r="M109" s="42">
        <v>1000.0</v>
      </c>
      <c r="N109" s="42">
        <v>1.158</v>
      </c>
      <c r="O109" s="48">
        <v>32.1</v>
      </c>
      <c r="P109" s="45" t="s">
        <v>221</v>
      </c>
      <c r="S109" s="5">
        <v>5082.0</v>
      </c>
    </row>
    <row r="110" spans="1:18" ht="14.25" customHeight="1" x14ac:dyDescent="0.15">
      <c r="A110" s="27"/>
      <c r="B110" s="28"/>
      <c r="C110" s="24" t="s">
        <v>231</v>
      </c>
      <c r="D110" s="22"/>
      <c r="E110" s="22"/>
      <c r="F110" s="25"/>
      <c r="G110" s="42">
        <v>60.0</v>
      </c>
      <c r="H110" s="25" t="s">
        <v>36</v>
      </c>
      <c r="I110" s="46" t="s">
        <v>233</v>
      </c>
      <c r="J110" s="54" t="s">
        <v>223</v>
      </c>
      <c r="K110" s="5" t="s">
        <v>39</v>
      </c>
      <c r="L110" s="22" t="s">
        <v>40</v>
      </c>
      <c r="M110" s="42">
        <v>1000.0</v>
      </c>
      <c r="N110" s="42">
        <v>6.948E-5</v>
      </c>
      <c r="O110" s="48">
        <v>130.0</v>
      </c>
      <c r="P110" s="45" t="s">
        <v>224</v>
      </c>
      <c r="Q110" s="5">
        <v>6.0</v>
      </c>
      <c r="R110" s="5">
        <v>2.87</v>
      </c>
    </row>
    <row r="111" spans="1:16" ht="14.25" customHeight="1" x14ac:dyDescent="0.15">
      <c r="A111" s="27"/>
      <c r="B111" s="28"/>
      <c r="C111" s="24" t="s">
        <v>231</v>
      </c>
      <c r="D111" s="22"/>
      <c r="E111" s="22"/>
      <c r="F111" s="25"/>
      <c r="G111" s="42">
        <v>60.0</v>
      </c>
      <c r="H111" s="25" t="s">
        <v>36</v>
      </c>
      <c r="I111" s="46" t="s">
        <v>230</v>
      </c>
      <c r="J111" s="54" t="s">
        <v>223</v>
      </c>
      <c r="K111" s="5" t="s">
        <v>39</v>
      </c>
      <c r="L111" s="22" t="s">
        <v>40</v>
      </c>
      <c r="M111" s="42">
        <v>1000.0</v>
      </c>
      <c r="N111" s="42">
        <v>6.948E-5</v>
      </c>
      <c r="O111" s="48">
        <v>135.0</v>
      </c>
      <c r="P111" s="45" t="s">
        <v>224</v>
      </c>
    </row>
    <row r="112" spans="1:16" ht="14.25" customHeight="1" x14ac:dyDescent="0.15">
      <c r="A112" s="27"/>
      <c r="B112" s="28"/>
      <c r="C112" s="24" t="s">
        <v>231</v>
      </c>
      <c r="D112" s="22"/>
      <c r="E112" s="22"/>
      <c r="F112" s="25"/>
      <c r="G112" s="42">
        <v>60.0</v>
      </c>
      <c r="H112" s="25" t="s">
        <v>36</v>
      </c>
      <c r="I112" s="46" t="s">
        <v>227</v>
      </c>
      <c r="J112" s="54" t="s">
        <v>223</v>
      </c>
      <c r="K112" s="5" t="s">
        <v>39</v>
      </c>
      <c r="L112" s="22" t="s">
        <v>40</v>
      </c>
      <c r="M112" s="42">
        <v>1000.0</v>
      </c>
      <c r="N112" s="42">
        <v>5.79E-4</v>
      </c>
      <c r="O112" s="48">
        <v>50.0</v>
      </c>
      <c r="P112" s="45" t="s">
        <v>224</v>
      </c>
    </row>
    <row r="113" spans="1:16" ht="14.25" customHeight="1" x14ac:dyDescent="0.15">
      <c r="A113" s="27" t="s">
        <v>234</v>
      </c>
      <c r="B113" s="28" t="s">
        <v>235</v>
      </c>
      <c r="C113" s="23" t="s">
        <v>20</v>
      </c>
      <c r="D113" s="24" t="s">
        <v>21</v>
      </c>
      <c r="E113" s="22" t="s">
        <v>22</v>
      </c>
      <c r="F113" s="24">
        <v>200.0</v>
      </c>
      <c r="G113" s="29"/>
      <c r="H113" s="25" t="s">
        <v>23</v>
      </c>
      <c r="I113" s="46" t="s">
        <v>236</v>
      </c>
      <c r="J113" s="30" t="s">
        <v>211</v>
      </c>
      <c r="K113" s="26" t="s">
        <v>26</v>
      </c>
      <c r="L113" s="26" t="s">
        <v>26</v>
      </c>
      <c r="M113" s="42">
        <v>1.0</v>
      </c>
      <c r="N113" s="42">
        <v>1.0</v>
      </c>
      <c r="O113" s="42">
        <v>3.9</v>
      </c>
      <c r="P113" s="42" t="s">
        <v>27</v>
      </c>
    </row>
    <row r="114" spans="1:16" ht="14.25" customHeight="1" x14ac:dyDescent="0.15">
      <c r="A114" s="27"/>
      <c r="B114" s="28"/>
      <c r="C114" s="23" t="s">
        <v>20</v>
      </c>
      <c r="D114" s="24"/>
      <c r="E114" s="24"/>
      <c r="F114" s="24"/>
      <c r="G114" s="29"/>
      <c r="H114" s="25" t="s">
        <v>23</v>
      </c>
      <c r="I114" s="46" t="s">
        <v>237</v>
      </c>
      <c r="J114" s="30" t="s">
        <v>213</v>
      </c>
      <c r="K114" s="26" t="s">
        <v>26</v>
      </c>
      <c r="L114" s="26" t="s">
        <v>26</v>
      </c>
      <c r="M114" s="42">
        <v>1.0</v>
      </c>
      <c r="N114" s="42">
        <v>20.0</v>
      </c>
      <c r="O114" s="44">
        <v>0.34</v>
      </c>
      <c r="P114" s="42" t="s">
        <v>27</v>
      </c>
    </row>
    <row r="115" spans="1:16" ht="14.25" customHeight="1" x14ac:dyDescent="0.15">
      <c r="A115" s="27"/>
      <c r="B115" s="28"/>
      <c r="C115" s="23" t="s">
        <v>20</v>
      </c>
      <c r="D115" s="24"/>
      <c r="E115" s="24"/>
      <c r="F115" s="24"/>
      <c r="G115" s="29"/>
      <c r="H115" s="25" t="s">
        <v>23</v>
      </c>
      <c r="I115" s="46" t="s">
        <v>238</v>
      </c>
      <c r="J115" s="30" t="s">
        <v>239</v>
      </c>
      <c r="K115" s="51" t="s">
        <v>30</v>
      </c>
      <c r="L115" s="26" t="s">
        <v>30</v>
      </c>
      <c r="M115" s="42">
        <v>1.0</v>
      </c>
      <c r="N115" s="42">
        <v>200.0</v>
      </c>
      <c r="O115" s="44">
        <v>0.03</v>
      </c>
      <c r="P115" s="42" t="s">
        <v>240</v>
      </c>
    </row>
    <row r="116" spans="1:16" ht="14.25" customHeight="1" x14ac:dyDescent="0.15">
      <c r="A116" s="27"/>
      <c r="B116" s="28"/>
      <c r="C116" s="23" t="s">
        <v>20</v>
      </c>
      <c r="D116" s="24"/>
      <c r="E116" s="24"/>
      <c r="F116" s="24"/>
      <c r="G116" s="29"/>
      <c r="H116" s="25" t="s">
        <v>23</v>
      </c>
      <c r="I116" s="46" t="s">
        <v>241</v>
      </c>
      <c r="J116" s="30" t="s">
        <v>242</v>
      </c>
      <c r="K116" s="51" t="s">
        <v>30</v>
      </c>
      <c r="L116" s="26" t="s">
        <v>30</v>
      </c>
      <c r="M116" s="42">
        <v>1.0</v>
      </c>
      <c r="N116" s="42">
        <v>200.0</v>
      </c>
      <c r="O116" s="44">
        <v>0.035</v>
      </c>
      <c r="P116" s="42" t="s">
        <v>27</v>
      </c>
    </row>
    <row r="117" spans="1:16" ht="14.25" customHeight="1" x14ac:dyDescent="0.15">
      <c r="A117" s="27"/>
      <c r="B117" s="28"/>
      <c r="C117" s="23" t="s">
        <v>20</v>
      </c>
      <c r="D117" s="24"/>
      <c r="E117" s="24"/>
      <c r="F117" s="24"/>
      <c r="G117" s="29"/>
      <c r="H117" s="25" t="s">
        <v>23</v>
      </c>
      <c r="I117" s="46" t="s">
        <v>243</v>
      </c>
      <c r="J117" s="30" t="s">
        <v>215</v>
      </c>
      <c r="K117" s="51" t="s">
        <v>30</v>
      </c>
      <c r="L117" s="26" t="s">
        <v>30</v>
      </c>
      <c r="M117" s="42">
        <v>1.0</v>
      </c>
      <c r="N117" s="42">
        <v>20.0</v>
      </c>
      <c r="O117" s="44">
        <v>0.18</v>
      </c>
      <c r="P117" s="42" t="s">
        <v>244</v>
      </c>
    </row>
    <row r="118" spans="1:16" ht="14.25" customHeight="1" x14ac:dyDescent="0.15">
      <c r="A118" s="27"/>
      <c r="B118" s="28"/>
      <c r="C118" s="23" t="s">
        <v>20</v>
      </c>
      <c r="D118" s="24"/>
      <c r="E118" s="24"/>
      <c r="F118" s="24"/>
      <c r="G118" s="29"/>
      <c r="H118" s="25" t="s">
        <v>23</v>
      </c>
      <c r="I118" s="46" t="s">
        <v>245</v>
      </c>
      <c r="J118" s="30" t="s">
        <v>246</v>
      </c>
      <c r="K118" s="51" t="s">
        <v>30</v>
      </c>
      <c r="L118" s="26" t="s">
        <v>30</v>
      </c>
      <c r="M118" s="42">
        <v>1.0</v>
      </c>
      <c r="N118" s="42">
        <v>2.0</v>
      </c>
      <c r="O118" s="44">
        <v>0.4</v>
      </c>
      <c r="P118" s="42" t="s">
        <v>244</v>
      </c>
    </row>
    <row r="119" spans="1:16" ht="14.25" customHeight="1" x14ac:dyDescent="0.15">
      <c r="A119" s="27"/>
      <c r="B119" s="28"/>
      <c r="C119" s="24" t="s">
        <v>218</v>
      </c>
      <c r="D119" s="22" t="s">
        <v>26</v>
      </c>
      <c r="E119" s="22" t="s">
        <v>26</v>
      </c>
      <c r="F119" s="25">
        <v>1.0</v>
      </c>
      <c r="G119" s="42">
        <v>80.0</v>
      </c>
      <c r="H119" s="25" t="s">
        <v>36</v>
      </c>
      <c r="I119" s="46" t="s">
        <v>219</v>
      </c>
      <c r="J119" s="30" t="s">
        <v>220</v>
      </c>
      <c r="K119" s="5" t="s">
        <v>39</v>
      </c>
      <c r="L119" s="22" t="s">
        <v>40</v>
      </c>
      <c r="M119" s="42">
        <v>1000.0</v>
      </c>
      <c r="N119" s="42">
        <v>1.544</v>
      </c>
      <c r="O119" s="48">
        <v>32.1</v>
      </c>
      <c r="P119" s="45" t="s">
        <v>221</v>
      </c>
    </row>
    <row r="120" spans="1:16" ht="14.25" customHeight="1" x14ac:dyDescent="0.15">
      <c r="A120" s="27"/>
      <c r="B120" s="28"/>
      <c r="C120" s="24" t="s">
        <v>218</v>
      </c>
      <c r="D120" s="22"/>
      <c r="E120" s="22"/>
      <c r="F120" s="25"/>
      <c r="G120" s="42">
        <v>80.0</v>
      </c>
      <c r="H120" s="25" t="s">
        <v>36</v>
      </c>
      <c r="I120" s="46" t="s">
        <v>222</v>
      </c>
      <c r="J120" s="54" t="s">
        <v>223</v>
      </c>
      <c r="K120" s="5" t="s">
        <v>39</v>
      </c>
      <c r="L120" s="22" t="s">
        <v>40</v>
      </c>
      <c r="M120" s="42">
        <v>1000.0</v>
      </c>
      <c r="N120" s="42">
        <v>2.4704E-4</v>
      </c>
      <c r="O120" s="48">
        <v>150.0</v>
      </c>
      <c r="P120" s="45" t="s">
        <v>224</v>
      </c>
    </row>
    <row r="121" spans="1:16" ht="14.25" customHeight="1" x14ac:dyDescent="0.15">
      <c r="A121" s="27"/>
      <c r="B121" s="28"/>
      <c r="C121" s="24" t="s">
        <v>218</v>
      </c>
      <c r="D121" s="22"/>
      <c r="E121" s="22"/>
      <c r="F121" s="25"/>
      <c r="G121" s="42">
        <v>80.0</v>
      </c>
      <c r="H121" s="25" t="s">
        <v>36</v>
      </c>
      <c r="I121" s="46" t="s">
        <v>225</v>
      </c>
      <c r="J121" s="54" t="s">
        <v>223</v>
      </c>
      <c r="K121" s="5" t="s">
        <v>39</v>
      </c>
      <c r="L121" s="22" t="s">
        <v>40</v>
      </c>
      <c r="M121" s="42">
        <v>1000.0</v>
      </c>
      <c r="N121" s="42">
        <v>9.264E-5</v>
      </c>
      <c r="O121" s="48">
        <v>230.0</v>
      </c>
      <c r="P121" s="45" t="s">
        <v>224</v>
      </c>
    </row>
    <row r="122" spans="1:16" ht="14.25" customHeight="1" x14ac:dyDescent="0.15">
      <c r="A122" s="27"/>
      <c r="B122" s="28"/>
      <c r="C122" s="24" t="s">
        <v>218</v>
      </c>
      <c r="D122" s="22"/>
      <c r="E122" s="22"/>
      <c r="F122" s="25"/>
      <c r="G122" s="42">
        <v>80.0</v>
      </c>
      <c r="H122" s="25" t="s">
        <v>36</v>
      </c>
      <c r="I122" s="46" t="s">
        <v>226</v>
      </c>
      <c r="J122" s="54" t="s">
        <v>223</v>
      </c>
      <c r="K122" s="5" t="s">
        <v>39</v>
      </c>
      <c r="L122" s="22" t="s">
        <v>40</v>
      </c>
      <c r="M122" s="42">
        <v>1000.0</v>
      </c>
      <c r="N122" s="42">
        <v>4.3232E-5</v>
      </c>
      <c r="O122" s="48">
        <v>150.0</v>
      </c>
      <c r="P122" s="45" t="s">
        <v>224</v>
      </c>
    </row>
    <row r="123" spans="1:16" ht="14.25" customHeight="1" x14ac:dyDescent="0.15">
      <c r="A123" s="27"/>
      <c r="B123" s="28"/>
      <c r="C123" s="24" t="s">
        <v>218</v>
      </c>
      <c r="D123" s="22"/>
      <c r="E123" s="22"/>
      <c r="F123" s="25"/>
      <c r="G123" s="42">
        <v>80.0</v>
      </c>
      <c r="H123" s="25" t="s">
        <v>36</v>
      </c>
      <c r="I123" s="46" t="s">
        <v>227</v>
      </c>
      <c r="J123" s="54" t="s">
        <v>223</v>
      </c>
      <c r="K123" s="5" t="s">
        <v>39</v>
      </c>
      <c r="L123" s="22" t="s">
        <v>40</v>
      </c>
      <c r="M123" s="42">
        <v>1000.0</v>
      </c>
      <c r="N123" s="42">
        <v>3.86E-4</v>
      </c>
      <c r="O123" s="48">
        <v>50.0</v>
      </c>
      <c r="P123" s="45" t="s">
        <v>224</v>
      </c>
    </row>
    <row r="124" spans="1:16" ht="14.25" customHeight="1" x14ac:dyDescent="0.15">
      <c r="A124" s="27"/>
      <c r="B124" s="28"/>
      <c r="C124" s="24" t="s">
        <v>228</v>
      </c>
      <c r="D124" s="22" t="s">
        <v>26</v>
      </c>
      <c r="E124" s="22" t="s">
        <v>26</v>
      </c>
      <c r="F124" s="25">
        <v>1.0</v>
      </c>
      <c r="G124" s="42">
        <v>60.0</v>
      </c>
      <c r="H124" s="25" t="s">
        <v>36</v>
      </c>
      <c r="I124" s="46" t="s">
        <v>219</v>
      </c>
      <c r="J124" s="30" t="s">
        <v>229</v>
      </c>
      <c r="K124" s="5" t="s">
        <v>39</v>
      </c>
      <c r="L124" s="22" t="s">
        <v>40</v>
      </c>
      <c r="M124" s="42">
        <v>1000.0</v>
      </c>
      <c r="N124" s="42">
        <v>1.158</v>
      </c>
      <c r="O124" s="48">
        <v>32.1</v>
      </c>
      <c r="P124" s="45" t="s">
        <v>221</v>
      </c>
    </row>
    <row r="125" spans="1:16" ht="14.25" customHeight="1" x14ac:dyDescent="0.15">
      <c r="A125" s="27"/>
      <c r="B125" s="28"/>
      <c r="C125" s="24" t="s">
        <v>228</v>
      </c>
      <c r="D125" s="22"/>
      <c r="E125" s="22"/>
      <c r="F125" s="25"/>
      <c r="G125" s="42">
        <v>60.0</v>
      </c>
      <c r="H125" s="25" t="s">
        <v>36</v>
      </c>
      <c r="I125" s="46" t="s">
        <v>230</v>
      </c>
      <c r="J125" s="54" t="s">
        <v>223</v>
      </c>
      <c r="K125" s="5" t="s">
        <v>39</v>
      </c>
      <c r="L125" s="22" t="s">
        <v>40</v>
      </c>
      <c r="M125" s="42">
        <v>1000.0</v>
      </c>
      <c r="N125" s="42">
        <v>2.39706E-4</v>
      </c>
      <c r="O125" s="48">
        <v>135.0</v>
      </c>
      <c r="P125" s="45" t="s">
        <v>224</v>
      </c>
    </row>
    <row r="126" spans="1:16" ht="14.25" customHeight="1" x14ac:dyDescent="0.15">
      <c r="A126" s="27"/>
      <c r="B126" s="28"/>
      <c r="C126" s="24" t="s">
        <v>228</v>
      </c>
      <c r="D126" s="22"/>
      <c r="E126" s="22"/>
      <c r="F126" s="25"/>
      <c r="G126" s="42">
        <v>60.0</v>
      </c>
      <c r="H126" s="25" t="s">
        <v>36</v>
      </c>
      <c r="I126" s="46" t="s">
        <v>226</v>
      </c>
      <c r="J126" s="54" t="s">
        <v>223</v>
      </c>
      <c r="K126" s="5" t="s">
        <v>39</v>
      </c>
      <c r="L126" s="22" t="s">
        <v>40</v>
      </c>
      <c r="M126" s="42">
        <v>1000.0</v>
      </c>
      <c r="N126" s="42">
        <v>4.79412E-4</v>
      </c>
      <c r="O126" s="48">
        <v>150.0</v>
      </c>
      <c r="P126" s="45" t="s">
        <v>224</v>
      </c>
    </row>
    <row r="127" spans="1:16" ht="14.25" customHeight="1" x14ac:dyDescent="0.15">
      <c r="A127" s="27"/>
      <c r="B127" s="28"/>
      <c r="C127" s="24" t="s">
        <v>228</v>
      </c>
      <c r="D127" s="22"/>
      <c r="E127" s="22"/>
      <c r="F127" s="25"/>
      <c r="G127" s="42">
        <v>60.0</v>
      </c>
      <c r="H127" s="25" t="s">
        <v>36</v>
      </c>
      <c r="I127" s="46" t="s">
        <v>227</v>
      </c>
      <c r="J127" s="54" t="s">
        <v>223</v>
      </c>
      <c r="K127" s="5" t="s">
        <v>39</v>
      </c>
      <c r="L127" s="22" t="s">
        <v>40</v>
      </c>
      <c r="M127" s="42">
        <v>1000.0</v>
      </c>
      <c r="N127" s="42">
        <v>3.474E-4</v>
      </c>
      <c r="O127" s="48">
        <v>50.0</v>
      </c>
      <c r="P127" s="45" t="s">
        <v>224</v>
      </c>
    </row>
    <row r="128" spans="1:16" ht="14.25" customHeight="1" x14ac:dyDescent="0.15">
      <c r="A128" s="27"/>
      <c r="B128" s="28"/>
      <c r="C128" s="24" t="s">
        <v>231</v>
      </c>
      <c r="D128" s="22" t="s">
        <v>26</v>
      </c>
      <c r="E128" s="22" t="s">
        <v>26</v>
      </c>
      <c r="F128" s="25">
        <v>1.0</v>
      </c>
      <c r="G128" s="42">
        <v>60.0</v>
      </c>
      <c r="H128" s="25" t="s">
        <v>36</v>
      </c>
      <c r="I128" s="46" t="s">
        <v>219</v>
      </c>
      <c r="J128" s="30" t="s">
        <v>232</v>
      </c>
      <c r="K128" s="5" t="s">
        <v>39</v>
      </c>
      <c r="L128" s="22" t="s">
        <v>40</v>
      </c>
      <c r="M128" s="42">
        <v>1000.0</v>
      </c>
      <c r="N128" s="42">
        <v>1.158</v>
      </c>
      <c r="O128" s="48">
        <v>32.1</v>
      </c>
      <c r="P128" s="45" t="s">
        <v>221</v>
      </c>
    </row>
    <row r="129" spans="1:16" ht="14.25" customHeight="1" x14ac:dyDescent="0.15">
      <c r="A129" s="27"/>
      <c r="B129" s="28"/>
      <c r="C129" s="24" t="s">
        <v>231</v>
      </c>
      <c r="D129" s="22"/>
      <c r="E129" s="22"/>
      <c r="F129" s="25"/>
      <c r="G129" s="42">
        <v>60.0</v>
      </c>
      <c r="H129" s="25" t="s">
        <v>36</v>
      </c>
      <c r="I129" s="46" t="s">
        <v>233</v>
      </c>
      <c r="J129" s="54" t="s">
        <v>223</v>
      </c>
      <c r="K129" s="5" t="s">
        <v>39</v>
      </c>
      <c r="L129" s="22" t="s">
        <v>40</v>
      </c>
      <c r="M129" s="42">
        <v>1000.0</v>
      </c>
      <c r="N129" s="42">
        <v>6.948E-5</v>
      </c>
      <c r="O129" s="48">
        <v>130.0</v>
      </c>
      <c r="P129" s="45" t="s">
        <v>224</v>
      </c>
    </row>
    <row r="130" spans="1:16" ht="14.25" customHeight="1" x14ac:dyDescent="0.15">
      <c r="A130" s="27"/>
      <c r="B130" s="28"/>
      <c r="C130" s="24" t="s">
        <v>231</v>
      </c>
      <c r="D130" s="22"/>
      <c r="E130" s="22"/>
      <c r="F130" s="25"/>
      <c r="G130" s="42">
        <v>60.0</v>
      </c>
      <c r="H130" s="25" t="s">
        <v>36</v>
      </c>
      <c r="I130" s="46" t="s">
        <v>230</v>
      </c>
      <c r="J130" s="54" t="s">
        <v>223</v>
      </c>
      <c r="K130" s="5" t="s">
        <v>39</v>
      </c>
      <c r="L130" s="22" t="s">
        <v>40</v>
      </c>
      <c r="M130" s="42">
        <v>1000.0</v>
      </c>
      <c r="N130" s="42">
        <v>6.948E-5</v>
      </c>
      <c r="O130" s="48">
        <v>135.0</v>
      </c>
      <c r="P130" s="45" t="s">
        <v>224</v>
      </c>
    </row>
    <row r="131" spans="1:16" ht="14.25" customHeight="1" x14ac:dyDescent="0.15">
      <c r="A131" s="27"/>
      <c r="B131" s="28"/>
      <c r="C131" s="24" t="s">
        <v>231</v>
      </c>
      <c r="D131" s="22"/>
      <c r="E131" s="22"/>
      <c r="F131" s="25"/>
      <c r="G131" s="42">
        <v>60.0</v>
      </c>
      <c r="H131" s="25" t="s">
        <v>36</v>
      </c>
      <c r="I131" s="46" t="s">
        <v>227</v>
      </c>
      <c r="J131" s="54" t="s">
        <v>223</v>
      </c>
      <c r="K131" s="5" t="s">
        <v>39</v>
      </c>
      <c r="L131" s="22" t="s">
        <v>40</v>
      </c>
      <c r="M131" s="42">
        <v>1000.0</v>
      </c>
      <c r="N131" s="42">
        <v>5.79E-4</v>
      </c>
      <c r="O131" s="48">
        <v>50.0</v>
      </c>
      <c r="P131" s="45" t="s">
        <v>224</v>
      </c>
    </row>
    <row r="132" spans="1:17" ht="14.25" customHeight="1" x14ac:dyDescent="0.15">
      <c r="A132" s="27" t="s">
        <v>247</v>
      </c>
      <c r="B132" s="28" t="s">
        <v>248</v>
      </c>
      <c r="C132" s="23" t="s">
        <v>20</v>
      </c>
      <c r="D132" s="24" t="s">
        <v>21</v>
      </c>
      <c r="E132" s="22" t="s">
        <v>22</v>
      </c>
      <c r="F132" s="24">
        <v>240.0</v>
      </c>
      <c r="G132" s="29"/>
      <c r="H132" s="25" t="s">
        <v>23</v>
      </c>
      <c r="I132" s="46" t="s">
        <v>249</v>
      </c>
      <c r="J132" s="30" t="s">
        <v>250</v>
      </c>
      <c r="K132" s="26" t="s">
        <v>26</v>
      </c>
      <c r="L132" s="26" t="s">
        <v>26</v>
      </c>
      <c r="M132" s="42">
        <v>1.0</v>
      </c>
      <c r="N132" s="42">
        <v>1.0</v>
      </c>
      <c r="O132" s="42">
        <v>8.38</v>
      </c>
      <c r="P132" s="42" t="s">
        <v>27</v>
      </c>
      <c r="Q132" s="5">
        <v>23.0</v>
      </c>
    </row>
    <row r="133" spans="1:17" ht="14.25" customHeight="1" x14ac:dyDescent="0.15">
      <c r="A133" s="27"/>
      <c r="B133" s="28"/>
      <c r="C133" s="23" t="s">
        <v>20</v>
      </c>
      <c r="D133" s="24"/>
      <c r="E133" s="24"/>
      <c r="F133" s="24"/>
      <c r="G133" s="29"/>
      <c r="H133" s="25" t="s">
        <v>23</v>
      </c>
      <c r="I133" s="46" t="s">
        <v>251</v>
      </c>
      <c r="J133" s="30" t="s">
        <v>252</v>
      </c>
      <c r="K133" s="51" t="s">
        <v>30</v>
      </c>
      <c r="L133" s="26" t="s">
        <v>30</v>
      </c>
      <c r="M133" s="42">
        <v>1.0</v>
      </c>
      <c r="N133" s="42">
        <v>240.0</v>
      </c>
      <c r="O133" s="44">
        <v>0.085</v>
      </c>
      <c r="P133" s="42" t="s">
        <v>34</v>
      </c>
      <c r="Q133" s="5">
        <v>5500.0</v>
      </c>
    </row>
    <row r="134" spans="1:16" ht="14.25" customHeight="1" x14ac:dyDescent="0.15">
      <c r="A134" s="27"/>
      <c r="B134" s="28"/>
      <c r="C134" s="23" t="s">
        <v>20</v>
      </c>
      <c r="D134" s="24"/>
      <c r="E134" s="24"/>
      <c r="F134" s="24"/>
      <c r="G134" s="29"/>
      <c r="H134" s="25" t="s">
        <v>23</v>
      </c>
      <c r="I134" s="46" t="s">
        <v>253</v>
      </c>
      <c r="J134" s="30" t="s">
        <v>254</v>
      </c>
      <c r="K134" s="26" t="s">
        <v>26</v>
      </c>
      <c r="L134" s="26" t="s">
        <v>26</v>
      </c>
      <c r="M134" s="42">
        <v>1.0</v>
      </c>
      <c r="N134" s="42">
        <v>240.0</v>
      </c>
      <c r="O134" s="44">
        <v>0.14</v>
      </c>
      <c r="P134" s="45" t="s">
        <v>255</v>
      </c>
    </row>
    <row r="135" spans="1:17" ht="14.25" customHeight="1" x14ac:dyDescent="0.15">
      <c r="A135" s="27"/>
      <c r="B135" s="28"/>
      <c r="C135" s="23" t="s">
        <v>20</v>
      </c>
      <c r="D135" s="24"/>
      <c r="E135" s="24"/>
      <c r="F135" s="24"/>
      <c r="G135" s="29"/>
      <c r="H135" s="25" t="s">
        <v>23</v>
      </c>
      <c r="I135" s="46" t="s">
        <v>256</v>
      </c>
      <c r="J135" s="30" t="s">
        <v>257</v>
      </c>
      <c r="K135" s="26" t="s">
        <v>26</v>
      </c>
      <c r="L135" s="26" t="s">
        <v>26</v>
      </c>
      <c r="M135" s="42">
        <v>1.0</v>
      </c>
      <c r="N135" s="42">
        <v>24.0</v>
      </c>
      <c r="O135" s="44">
        <v>0.78</v>
      </c>
      <c r="P135" s="42" t="s">
        <v>27</v>
      </c>
      <c r="Q135" s="5">
        <v>579.0</v>
      </c>
    </row>
    <row r="136" spans="1:18" ht="14.25" customHeight="1" x14ac:dyDescent="0.15">
      <c r="A136" s="27"/>
      <c r="B136" s="28"/>
      <c r="C136" s="24" t="s">
        <v>258</v>
      </c>
      <c r="D136" s="22" t="s">
        <v>26</v>
      </c>
      <c r="E136" s="22" t="s">
        <v>26</v>
      </c>
      <c r="F136" s="25">
        <v>1.0</v>
      </c>
      <c r="G136" s="42">
        <v>240.0</v>
      </c>
      <c r="H136" s="25" t="s">
        <v>36</v>
      </c>
      <c r="I136" s="46" t="s">
        <v>259</v>
      </c>
      <c r="J136" s="30" t="s">
        <v>260</v>
      </c>
      <c r="K136" s="5" t="s">
        <v>39</v>
      </c>
      <c r="L136" s="22" t="s">
        <v>40</v>
      </c>
      <c r="M136" s="42">
        <v>1000.0</v>
      </c>
      <c r="N136" s="42">
        <v>1.68</v>
      </c>
      <c r="O136" s="48">
        <v>31.5</v>
      </c>
      <c r="P136" s="45" t="s">
        <v>221</v>
      </c>
      <c r="Q136" s="5">
        <v>1420.0</v>
      </c>
      <c r="R136" s="5">
        <v>435.7</v>
      </c>
    </row>
    <row r="137" spans="1:16" ht="14.25" customHeight="1" x14ac:dyDescent="0.15">
      <c r="A137" s="27"/>
      <c r="B137" s="28"/>
      <c r="C137" s="24" t="s">
        <v>258</v>
      </c>
      <c r="D137" s="22"/>
      <c r="E137" s="22"/>
      <c r="F137" s="25"/>
      <c r="G137" s="42">
        <v>240.0</v>
      </c>
      <c r="H137" s="25" t="s">
        <v>36</v>
      </c>
      <c r="I137" s="46" t="s">
        <v>226</v>
      </c>
      <c r="J137" s="54" t="s">
        <v>223</v>
      </c>
      <c r="K137" s="5" t="s">
        <v>39</v>
      </c>
      <c r="L137" s="22" t="s">
        <v>40</v>
      </c>
      <c r="M137" s="42">
        <v>1000.0</v>
      </c>
      <c r="N137" s="42">
        <v>0.00504</v>
      </c>
      <c r="O137" s="48">
        <v>150.0</v>
      </c>
      <c r="P137" s="45" t="s">
        <v>224</v>
      </c>
    </row>
    <row r="138" spans="1:16" ht="14.25" customHeight="1" x14ac:dyDescent="0.15">
      <c r="A138" s="27"/>
      <c r="B138" s="28"/>
      <c r="C138" s="24" t="s">
        <v>258</v>
      </c>
      <c r="D138" s="22"/>
      <c r="E138" s="22"/>
      <c r="F138" s="25"/>
      <c r="G138" s="42">
        <v>240.0</v>
      </c>
      <c r="H138" s="25" t="s">
        <v>36</v>
      </c>
      <c r="I138" s="46" t="s">
        <v>227</v>
      </c>
      <c r="J138" s="54" t="s">
        <v>223</v>
      </c>
      <c r="K138" s="5" t="s">
        <v>39</v>
      </c>
      <c r="L138" s="22" t="s">
        <v>40</v>
      </c>
      <c r="M138" s="42">
        <v>1000.0</v>
      </c>
      <c r="N138" s="42">
        <v>0.0078624</v>
      </c>
      <c r="O138" s="48">
        <v>50.0</v>
      </c>
      <c r="P138" s="45" t="s">
        <v>224</v>
      </c>
    </row>
    <row r="139" spans="1:16" ht="14.25" customHeight="1" x14ac:dyDescent="0.15">
      <c r="A139" s="27"/>
      <c r="B139" s="28"/>
      <c r="C139" s="24" t="s">
        <v>258</v>
      </c>
      <c r="D139" s="22"/>
      <c r="E139" s="22"/>
      <c r="F139" s="25"/>
      <c r="G139" s="42">
        <v>240.0</v>
      </c>
      <c r="H139" s="25" t="s">
        <v>36</v>
      </c>
      <c r="I139" s="46" t="s">
        <v>230</v>
      </c>
      <c r="J139" s="54" t="s">
        <v>223</v>
      </c>
      <c r="K139" s="5" t="s">
        <v>39</v>
      </c>
      <c r="L139" s="22" t="s">
        <v>40</v>
      </c>
      <c r="M139" s="42">
        <v>1000.0</v>
      </c>
      <c r="N139" s="42">
        <v>0.003024</v>
      </c>
      <c r="O139" s="48">
        <v>135.0</v>
      </c>
      <c r="P139" s="45" t="s">
        <v>224</v>
      </c>
    </row>
    <row r="140" spans="1:16" ht="14.25" customHeight="1" x14ac:dyDescent="0.15">
      <c r="A140" s="27"/>
      <c r="B140" s="28"/>
      <c r="C140" s="24" t="s">
        <v>261</v>
      </c>
      <c r="D140" s="22" t="s">
        <v>26</v>
      </c>
      <c r="E140" s="22" t="s">
        <v>26</v>
      </c>
      <c r="F140" s="25">
        <v>1.0</v>
      </c>
      <c r="G140" s="42">
        <v>240.0</v>
      </c>
      <c r="H140" s="25" t="s">
        <v>36</v>
      </c>
      <c r="I140" s="46" t="s">
        <v>259</v>
      </c>
      <c r="J140" s="30" t="s">
        <v>262</v>
      </c>
      <c r="K140" s="5" t="s">
        <v>39</v>
      </c>
      <c r="L140" s="22" t="s">
        <v>40</v>
      </c>
      <c r="M140" s="42">
        <v>1000.0</v>
      </c>
      <c r="N140" s="42">
        <v>1.68</v>
      </c>
      <c r="O140" s="48">
        <v>31.5</v>
      </c>
      <c r="P140" s="45" t="s">
        <v>221</v>
      </c>
    </row>
    <row r="141" spans="1:18" ht="14.25" customHeight="1" x14ac:dyDescent="0.15">
      <c r="A141" s="27"/>
      <c r="B141" s="28"/>
      <c r="C141" s="24" t="s">
        <v>261</v>
      </c>
      <c r="D141" s="22"/>
      <c r="E141" s="22"/>
      <c r="F141" s="25"/>
      <c r="G141" s="42">
        <v>240.0</v>
      </c>
      <c r="H141" s="25" t="s">
        <v>36</v>
      </c>
      <c r="I141" s="46" t="s">
        <v>263</v>
      </c>
      <c r="J141" s="54" t="s">
        <v>223</v>
      </c>
      <c r="K141" s="5" t="s">
        <v>39</v>
      </c>
      <c r="L141" s="22" t="s">
        <v>40</v>
      </c>
      <c r="M141" s="42">
        <v>1000.0</v>
      </c>
      <c r="N141" s="42">
        <v>4.032E-5</v>
      </c>
      <c r="O141" s="48">
        <v>135.0</v>
      </c>
      <c r="P141" s="45" t="s">
        <v>224</v>
      </c>
      <c r="Q141" s="5">
        <v>3.0</v>
      </c>
      <c r="R141" s="5">
        <v>1.52</v>
      </c>
    </row>
    <row r="142" spans="1:16" ht="14.25" customHeight="1" x14ac:dyDescent="0.15">
      <c r="A142" s="27"/>
      <c r="B142" s="28"/>
      <c r="C142" s="24" t="s">
        <v>261</v>
      </c>
      <c r="D142" s="22"/>
      <c r="E142" s="22"/>
      <c r="F142" s="25"/>
      <c r="G142" s="42">
        <v>240.0</v>
      </c>
      <c r="H142" s="25" t="s">
        <v>36</v>
      </c>
      <c r="I142" s="46" t="s">
        <v>227</v>
      </c>
      <c r="J142" s="54" t="s">
        <v>223</v>
      </c>
      <c r="K142" s="5" t="s">
        <v>39</v>
      </c>
      <c r="L142" s="22" t="s">
        <v>40</v>
      </c>
      <c r="M142" s="42">
        <v>1000.0</v>
      </c>
      <c r="N142" s="42">
        <v>0.0017304</v>
      </c>
      <c r="O142" s="48">
        <v>50.0</v>
      </c>
      <c r="P142" s="45" t="s">
        <v>224</v>
      </c>
    </row>
    <row r="143" spans="1:16" ht="14.25" customHeight="1" x14ac:dyDescent="0.15">
      <c r="A143" s="27"/>
      <c r="B143" s="28"/>
      <c r="C143" s="24" t="s">
        <v>261</v>
      </c>
      <c r="D143" s="22"/>
      <c r="E143" s="22"/>
      <c r="F143" s="25"/>
      <c r="G143" s="42">
        <v>240.0</v>
      </c>
      <c r="H143" s="25" t="s">
        <v>36</v>
      </c>
      <c r="I143" s="46" t="s">
        <v>230</v>
      </c>
      <c r="J143" s="54" t="s">
        <v>223</v>
      </c>
      <c r="K143" s="5" t="s">
        <v>39</v>
      </c>
      <c r="L143" s="22" t="s">
        <v>40</v>
      </c>
      <c r="M143" s="42">
        <v>1000.0</v>
      </c>
      <c r="N143" s="42">
        <v>0.0017304</v>
      </c>
      <c r="O143" s="48">
        <v>135.0</v>
      </c>
      <c r="P143" s="45" t="s">
        <v>224</v>
      </c>
    </row>
    <row r="144" spans="1:19" ht="14.25" customHeight="1" x14ac:dyDescent="0.15">
      <c r="A144" s="27"/>
      <c r="B144" s="28"/>
      <c r="C144" s="24" t="s">
        <v>264</v>
      </c>
      <c r="D144" s="22" t="s">
        <v>26</v>
      </c>
      <c r="E144" s="22" t="s">
        <v>26</v>
      </c>
      <c r="F144" s="25">
        <v>1.0</v>
      </c>
      <c r="G144" s="42">
        <v>240.0</v>
      </c>
      <c r="H144" s="25" t="s">
        <v>36</v>
      </c>
      <c r="I144" s="46" t="s">
        <v>259</v>
      </c>
      <c r="J144" s="30" t="s">
        <v>265</v>
      </c>
      <c r="K144" s="5" t="s">
        <v>39</v>
      </c>
      <c r="L144" s="22" t="s">
        <v>40</v>
      </c>
      <c r="M144" s="42">
        <v>1000.0</v>
      </c>
      <c r="N144" s="42">
        <v>1.68</v>
      </c>
      <c r="O144" s="48">
        <v>31.5</v>
      </c>
      <c r="P144" s="45" t="s">
        <v>221</v>
      </c>
      <c r="S144" s="5">
        <v>1000.0</v>
      </c>
    </row>
    <row r="145" spans="1:16" ht="14.25" customHeight="1" x14ac:dyDescent="0.15">
      <c r="A145" s="27"/>
      <c r="B145" s="28"/>
      <c r="C145" s="24" t="s">
        <v>264</v>
      </c>
      <c r="D145" s="22"/>
      <c r="E145" s="22"/>
      <c r="F145" s="25"/>
      <c r="G145" s="42">
        <v>240.0</v>
      </c>
      <c r="H145" s="25" t="s">
        <v>36</v>
      </c>
      <c r="I145" s="46" t="s">
        <v>222</v>
      </c>
      <c r="J145" s="54" t="s">
        <v>223</v>
      </c>
      <c r="K145" s="5" t="s">
        <v>39</v>
      </c>
      <c r="L145" s="22" t="s">
        <v>40</v>
      </c>
      <c r="M145" s="42">
        <v>1000.0</v>
      </c>
      <c r="N145" s="42">
        <v>2.2176E-4</v>
      </c>
      <c r="O145" s="48">
        <v>150.0</v>
      </c>
      <c r="P145" s="45" t="s">
        <v>224</v>
      </c>
    </row>
    <row r="146" spans="1:16" ht="14.25" customHeight="1" x14ac:dyDescent="0.15">
      <c r="A146" s="27"/>
      <c r="B146" s="28"/>
      <c r="C146" s="24" t="s">
        <v>264</v>
      </c>
      <c r="D146" s="22"/>
      <c r="E146" s="22"/>
      <c r="F146" s="25"/>
      <c r="G146" s="42">
        <v>240.0</v>
      </c>
      <c r="H146" s="25" t="s">
        <v>36</v>
      </c>
      <c r="I146" s="46" t="s">
        <v>227</v>
      </c>
      <c r="J146" s="54" t="s">
        <v>223</v>
      </c>
      <c r="K146" s="5" t="s">
        <v>39</v>
      </c>
      <c r="L146" s="22" t="s">
        <v>40</v>
      </c>
      <c r="M146" s="42">
        <v>1000.0</v>
      </c>
      <c r="N146" s="42">
        <v>0.0084672</v>
      </c>
      <c r="O146" s="48">
        <v>50.0</v>
      </c>
      <c r="P146" s="45" t="s">
        <v>224</v>
      </c>
    </row>
    <row r="147" spans="1:16" ht="14.25" customHeight="1" x14ac:dyDescent="0.15">
      <c r="A147" s="27"/>
      <c r="B147" s="28"/>
      <c r="C147" s="24" t="s">
        <v>264</v>
      </c>
      <c r="D147" s="22"/>
      <c r="E147" s="22"/>
      <c r="F147" s="25"/>
      <c r="G147" s="42">
        <v>240.0</v>
      </c>
      <c r="H147" s="25" t="s">
        <v>36</v>
      </c>
      <c r="I147" s="46" t="s">
        <v>225</v>
      </c>
      <c r="J147" s="54" t="s">
        <v>223</v>
      </c>
      <c r="K147" s="5" t="s">
        <v>39</v>
      </c>
      <c r="L147" s="22" t="s">
        <v>40</v>
      </c>
      <c r="M147" s="42">
        <v>1000.0</v>
      </c>
      <c r="N147" s="42">
        <v>0.0011424</v>
      </c>
      <c r="O147" s="48">
        <v>230.0</v>
      </c>
      <c r="P147" s="45" t="s">
        <v>224</v>
      </c>
    </row>
    <row r="148" spans="1:17" ht="14.25" customHeight="1" x14ac:dyDescent="0.15">
      <c r="A148" s="27" t="s">
        <v>266</v>
      </c>
      <c r="B148" s="28" t="s">
        <v>267</v>
      </c>
      <c r="C148" s="23" t="s">
        <v>20</v>
      </c>
      <c r="D148" s="24" t="s">
        <v>21</v>
      </c>
      <c r="E148" s="22" t="s">
        <v>22</v>
      </c>
      <c r="F148" s="24">
        <v>120.0</v>
      </c>
      <c r="G148" s="29"/>
      <c r="H148" s="25" t="s">
        <v>23</v>
      </c>
      <c r="I148" s="46" t="s">
        <v>268</v>
      </c>
      <c r="J148" s="30" t="s">
        <v>269</v>
      </c>
      <c r="K148" s="26" t="s">
        <v>26</v>
      </c>
      <c r="L148" s="26" t="s">
        <v>26</v>
      </c>
      <c r="M148" s="42">
        <v>1.0</v>
      </c>
      <c r="N148" s="42">
        <v>1.0</v>
      </c>
      <c r="O148" s="42">
        <v>8.26</v>
      </c>
      <c r="P148" s="42" t="s">
        <v>27</v>
      </c>
      <c r="Q148" s="5">
        <v>17.0</v>
      </c>
    </row>
    <row r="149" spans="1:17" ht="14.25" customHeight="1" x14ac:dyDescent="0.15">
      <c r="A149" s="27"/>
      <c r="B149" s="28"/>
      <c r="C149" s="23" t="s">
        <v>20</v>
      </c>
      <c r="D149" s="24"/>
      <c r="E149" s="24"/>
      <c r="F149" s="24"/>
      <c r="G149" s="29"/>
      <c r="H149" s="25" t="s">
        <v>23</v>
      </c>
      <c r="I149" s="46" t="s">
        <v>270</v>
      </c>
      <c r="J149" s="30" t="s">
        <v>271</v>
      </c>
      <c r="K149" s="26" t="s">
        <v>26</v>
      </c>
      <c r="L149" s="26" t="s">
        <v>26</v>
      </c>
      <c r="M149" s="42">
        <v>1.0</v>
      </c>
      <c r="N149" s="42">
        <v>12.0</v>
      </c>
      <c r="O149" s="42">
        <v>1.66</v>
      </c>
      <c r="P149" s="42" t="s">
        <v>27</v>
      </c>
      <c r="Q149" s="5">
        <v>1038.0</v>
      </c>
    </row>
    <row r="150" spans="1:17" ht="14.25" customHeight="1" x14ac:dyDescent="0.15">
      <c r="A150" s="27"/>
      <c r="B150" s="28"/>
      <c r="C150" s="23" t="s">
        <v>20</v>
      </c>
      <c r="D150" s="24"/>
      <c r="E150" s="24"/>
      <c r="F150" s="24"/>
      <c r="G150" s="29"/>
      <c r="H150" s="25" t="s">
        <v>23</v>
      </c>
      <c r="I150" s="46" t="s">
        <v>272</v>
      </c>
      <c r="J150" s="30" t="s">
        <v>273</v>
      </c>
      <c r="K150" s="51" t="s">
        <v>30</v>
      </c>
      <c r="L150" s="26" t="s">
        <v>30</v>
      </c>
      <c r="M150" s="42">
        <v>1.0</v>
      </c>
      <c r="N150" s="42">
        <v>960.0</v>
      </c>
      <c r="O150" s="44">
        <v>0.059</v>
      </c>
      <c r="P150" s="42" t="s">
        <v>274</v>
      </c>
      <c r="Q150" s="5">
        <v>120000.0</v>
      </c>
    </row>
    <row r="151" spans="1:17" ht="14.25" customHeight="1" x14ac:dyDescent="0.15">
      <c r="A151" s="27"/>
      <c r="B151" s="28"/>
      <c r="C151" s="23" t="s">
        <v>20</v>
      </c>
      <c r="D151" s="24"/>
      <c r="E151" s="24"/>
      <c r="F151" s="24"/>
      <c r="G151" s="29"/>
      <c r="H151" s="25" t="s">
        <v>23</v>
      </c>
      <c r="I151" s="46" t="s">
        <v>275</v>
      </c>
      <c r="J151" s="30" t="s">
        <v>276</v>
      </c>
      <c r="K151" s="51" t="s">
        <v>30</v>
      </c>
      <c r="L151" s="26" t="s">
        <v>30</v>
      </c>
      <c r="M151" s="42">
        <v>1.0</v>
      </c>
      <c r="N151" s="42">
        <v>120.0</v>
      </c>
      <c r="O151" s="44">
        <v>0.18</v>
      </c>
      <c r="P151" s="45" t="s">
        <v>31</v>
      </c>
      <c r="Q151" s="5">
        <v>8000.0</v>
      </c>
    </row>
    <row r="152" spans="1:19" ht="14.25" customHeight="1" x14ac:dyDescent="0.15">
      <c r="A152" s="27"/>
      <c r="B152" s="28"/>
      <c r="C152" s="30" t="s">
        <v>277</v>
      </c>
      <c r="D152" s="22" t="s">
        <v>26</v>
      </c>
      <c r="E152" s="22" t="s">
        <v>26</v>
      </c>
      <c r="F152" s="25">
        <v>1.0</v>
      </c>
      <c r="G152" s="29">
        <v>960.0</v>
      </c>
      <c r="H152" s="25" t="s">
        <v>36</v>
      </c>
      <c r="I152" s="46" t="s">
        <v>278</v>
      </c>
      <c r="J152" s="30" t="s">
        <v>279</v>
      </c>
      <c r="K152" s="5" t="s">
        <v>39</v>
      </c>
      <c r="L152" s="22" t="s">
        <v>40</v>
      </c>
      <c r="M152" s="42">
        <v>1000.0</v>
      </c>
      <c r="N152" s="42">
        <v>3.0048</v>
      </c>
      <c r="O152" s="44">
        <v>8.5</v>
      </c>
      <c r="P152" s="42" t="s">
        <v>41</v>
      </c>
      <c r="Q152" s="5">
        <v>21132.0</v>
      </c>
      <c r="R152" s="5">
        <f>1118+840*1.1</f>
        <v>2042</v>
      </c>
      <c r="S152" s="5">
        <v>161950.0</v>
      </c>
    </row>
    <row r="153" spans="1:18" ht="14.25" customHeight="1" x14ac:dyDescent="0.15">
      <c r="A153" s="27"/>
      <c r="B153" s="28"/>
      <c r="C153" s="30" t="s">
        <v>20</v>
      </c>
      <c r="D153" s="24"/>
      <c r="E153" s="24"/>
      <c r="F153" s="24"/>
      <c r="G153" s="29"/>
      <c r="H153" s="25" t="s">
        <v>36</v>
      </c>
      <c r="I153" s="46" t="s">
        <v>280</v>
      </c>
      <c r="J153" s="30" t="s">
        <v>281</v>
      </c>
      <c r="K153" s="5" t="s">
        <v>39</v>
      </c>
      <c r="L153" s="22" t="s">
        <v>40</v>
      </c>
      <c r="M153" s="42">
        <v>1000.0</v>
      </c>
      <c r="N153" s="42">
        <v>9.792</v>
      </c>
      <c r="O153" s="48">
        <v>8.4</v>
      </c>
      <c r="P153" s="42" t="s">
        <v>41</v>
      </c>
      <c r="Q153" s="5">
        <v>6896.0</v>
      </c>
      <c r="R153" s="5">
        <v>302.5</v>
      </c>
    </row>
    <row r="154" spans="1:18" ht="14.25" customHeight="1" x14ac:dyDescent="0.15">
      <c r="A154" s="27" t="s">
        <v>282</v>
      </c>
      <c r="B154" s="28" t="s">
        <v>283</v>
      </c>
      <c r="C154" s="23" t="s">
        <v>20</v>
      </c>
      <c r="D154" s="24" t="s">
        <v>21</v>
      </c>
      <c r="E154" s="22" t="s">
        <v>22</v>
      </c>
      <c r="F154" s="24">
        <v>200.0</v>
      </c>
      <c r="G154" s="29"/>
      <c r="H154" s="25" t="s">
        <v>23</v>
      </c>
      <c r="I154" s="46" t="s">
        <v>284</v>
      </c>
      <c r="J154" s="53" t="s">
        <v>285</v>
      </c>
      <c r="K154" s="26" t="s">
        <v>26</v>
      </c>
      <c r="L154" s="26" t="s">
        <v>26</v>
      </c>
      <c r="M154" s="42">
        <v>1.0</v>
      </c>
      <c r="N154" s="42">
        <v>1.0</v>
      </c>
      <c r="O154" s="42">
        <v>8.96</v>
      </c>
      <c r="P154" s="55" t="s">
        <v>27</v>
      </c>
      <c r="R154" s="5">
        <v>13.0</v>
      </c>
    </row>
    <row r="155" spans="1:18" ht="14.25" customHeight="1" x14ac:dyDescent="0.15">
      <c r="A155" s="27"/>
      <c r="B155" s="28"/>
      <c r="C155" s="23" t="s">
        <v>20</v>
      </c>
      <c r="D155" s="24"/>
      <c r="E155" s="24"/>
      <c r="F155" s="24"/>
      <c r="G155" s="29"/>
      <c r="H155" s="25" t="s">
        <v>23</v>
      </c>
      <c r="I155" s="46" t="s">
        <v>286</v>
      </c>
      <c r="J155" s="53" t="s">
        <v>287</v>
      </c>
      <c r="K155" s="26" t="s">
        <v>26</v>
      </c>
      <c r="L155" s="26" t="s">
        <v>26</v>
      </c>
      <c r="M155" s="42">
        <v>1.0</v>
      </c>
      <c r="N155" s="42">
        <v>20.0</v>
      </c>
      <c r="O155" s="42">
        <v>1.38</v>
      </c>
      <c r="P155" s="55" t="s">
        <v>27</v>
      </c>
      <c r="Q155" s="5">
        <v>1219.0</v>
      </c>
      <c r="R155" s="5">
        <v>260.0</v>
      </c>
    </row>
    <row r="156" spans="1:16" ht="14.25" customHeight="1" x14ac:dyDescent="0.15">
      <c r="A156" s="27"/>
      <c r="B156" s="28"/>
      <c r="C156" s="23" t="s">
        <v>20</v>
      </c>
      <c r="D156" s="24"/>
      <c r="E156" s="24"/>
      <c r="F156" s="24"/>
      <c r="G156" s="29"/>
      <c r="H156" s="25" t="s">
        <v>23</v>
      </c>
      <c r="I156" s="46" t="s">
        <v>272</v>
      </c>
      <c r="J156" s="30" t="s">
        <v>273</v>
      </c>
      <c r="K156" s="51" t="s">
        <v>30</v>
      </c>
      <c r="L156" s="26" t="s">
        <v>30</v>
      </c>
      <c r="M156" s="42">
        <v>1.0</v>
      </c>
      <c r="N156" s="42">
        <v>1600.0</v>
      </c>
      <c r="O156" s="44">
        <v>0.059</v>
      </c>
      <c r="P156" s="42" t="s">
        <v>274</v>
      </c>
    </row>
    <row r="157" spans="1:18" ht="14.25" customHeight="1" x14ac:dyDescent="0.15">
      <c r="A157" s="27"/>
      <c r="B157" s="28"/>
      <c r="C157" s="23" t="s">
        <v>20</v>
      </c>
      <c r="D157" s="24"/>
      <c r="E157" s="24"/>
      <c r="F157" s="24"/>
      <c r="G157" s="29"/>
      <c r="H157" s="25" t="s">
        <v>23</v>
      </c>
      <c r="I157" s="46" t="s">
        <v>288</v>
      </c>
      <c r="J157" s="53" t="s">
        <v>289</v>
      </c>
      <c r="K157" s="51" t="s">
        <v>30</v>
      </c>
      <c r="L157" s="26" t="s">
        <v>30</v>
      </c>
      <c r="M157" s="42">
        <v>1.0</v>
      </c>
      <c r="N157" s="42">
        <v>200.0</v>
      </c>
      <c r="O157" s="44">
        <v>0.1</v>
      </c>
      <c r="P157" s="45" t="s">
        <v>31</v>
      </c>
      <c r="Q157" s="5">
        <v>5000.0</v>
      </c>
      <c r="R157" s="5">
        <v>2600.0</v>
      </c>
    </row>
    <row r="158" spans="1:16" ht="14.25" customHeight="1" x14ac:dyDescent="0.15">
      <c r="A158" s="27"/>
      <c r="B158" s="28"/>
      <c r="C158" s="30" t="s">
        <v>290</v>
      </c>
      <c r="D158" s="22" t="s">
        <v>26</v>
      </c>
      <c r="E158" s="22" t="s">
        <v>26</v>
      </c>
      <c r="F158" s="25">
        <v>1.0</v>
      </c>
      <c r="G158" s="29">
        <v>1600.0</v>
      </c>
      <c r="H158" s="25" t="s">
        <v>36</v>
      </c>
      <c r="I158" s="46" t="s">
        <v>278</v>
      </c>
      <c r="J158" s="30" t="s">
        <v>279</v>
      </c>
      <c r="K158" s="5" t="s">
        <v>39</v>
      </c>
      <c r="L158" s="22" t="s">
        <v>40</v>
      </c>
      <c r="M158" s="42">
        <v>1000.0</v>
      </c>
      <c r="N158" s="42">
        <v>5.008</v>
      </c>
      <c r="O158" s="44">
        <v>8.5</v>
      </c>
      <c r="P158" s="42" t="s">
        <v>41</v>
      </c>
    </row>
    <row r="159" spans="1:16" ht="14.25" customHeight="1" x14ac:dyDescent="0.15">
      <c r="A159" s="27"/>
      <c r="B159" s="28"/>
      <c r="C159" s="30" t="s">
        <v>20</v>
      </c>
      <c r="D159" s="24"/>
      <c r="E159" s="24"/>
      <c r="F159" s="24"/>
      <c r="G159" s="29"/>
      <c r="H159" s="25" t="s">
        <v>36</v>
      </c>
      <c r="I159" s="46" t="s">
        <v>280</v>
      </c>
      <c r="J159" s="30" t="s">
        <v>281</v>
      </c>
      <c r="K159" s="5" t="s">
        <v>39</v>
      </c>
      <c r="L159" s="22" t="s">
        <v>40</v>
      </c>
      <c r="M159" s="42">
        <v>1000.0</v>
      </c>
      <c r="N159" s="42">
        <v>1.632</v>
      </c>
      <c r="O159" s="48">
        <v>8.4</v>
      </c>
      <c r="P159" s="42" t="s">
        <v>41</v>
      </c>
    </row>
    <row r="160" spans="1:17" ht="14.25" customHeight="1" x14ac:dyDescent="0.15">
      <c r="A160" s="27" t="s">
        <v>291</v>
      </c>
      <c r="B160" s="28" t="s">
        <v>292</v>
      </c>
      <c r="C160" s="23" t="s">
        <v>20</v>
      </c>
      <c r="D160" s="24" t="s">
        <v>21</v>
      </c>
      <c r="E160" s="22" t="s">
        <v>22</v>
      </c>
      <c r="F160" s="24">
        <v>288.0</v>
      </c>
      <c r="G160" s="29"/>
      <c r="H160" s="25" t="s">
        <v>23</v>
      </c>
      <c r="I160" s="46" t="s">
        <v>293</v>
      </c>
      <c r="J160" s="30" t="s">
        <v>294</v>
      </c>
      <c r="K160" s="26" t="s">
        <v>26</v>
      </c>
      <c r="L160" s="26" t="s">
        <v>26</v>
      </c>
      <c r="M160" s="42">
        <v>1.0</v>
      </c>
      <c r="N160" s="42">
        <v>1.0</v>
      </c>
      <c r="O160" s="42">
        <v>2.4</v>
      </c>
      <c r="P160" s="42" t="s">
        <v>27</v>
      </c>
      <c r="Q160" s="5">
        <v>2.0</v>
      </c>
    </row>
    <row r="161" spans="1:17" ht="14.25" customHeight="1" x14ac:dyDescent="0.15">
      <c r="A161" s="27"/>
      <c r="B161" s="28"/>
      <c r="C161" s="23" t="s">
        <v>20</v>
      </c>
      <c r="D161" s="24"/>
      <c r="E161" s="24"/>
      <c r="F161" s="24"/>
      <c r="G161" s="29"/>
      <c r="H161" s="25" t="s">
        <v>23</v>
      </c>
      <c r="I161" s="46" t="s">
        <v>295</v>
      </c>
      <c r="J161" s="30" t="s">
        <v>296</v>
      </c>
      <c r="K161" s="26" t="s">
        <v>26</v>
      </c>
      <c r="L161" s="26" t="s">
        <v>26</v>
      </c>
      <c r="M161" s="42">
        <v>1.0</v>
      </c>
      <c r="N161" s="42">
        <v>24.0</v>
      </c>
      <c r="O161" s="44">
        <v>0.54</v>
      </c>
      <c r="P161" s="42" t="s">
        <v>27</v>
      </c>
      <c r="Q161" s="5">
        <v>69.0</v>
      </c>
    </row>
    <row r="162" spans="1:17" ht="14.25" customHeight="1" x14ac:dyDescent="0.15">
      <c r="A162" s="27"/>
      <c r="B162" s="28"/>
      <c r="C162" s="23" t="s">
        <v>20</v>
      </c>
      <c r="D162" s="24"/>
      <c r="E162" s="24"/>
      <c r="F162" s="24"/>
      <c r="G162" s="29"/>
      <c r="H162" s="25" t="s">
        <v>23</v>
      </c>
      <c r="I162" s="46" t="s">
        <v>297</v>
      </c>
      <c r="J162" s="30" t="s">
        <v>298</v>
      </c>
      <c r="K162" s="51" t="s">
        <v>30</v>
      </c>
      <c r="L162" s="26" t="s">
        <v>30</v>
      </c>
      <c r="M162" s="42">
        <v>1.0</v>
      </c>
      <c r="N162" s="42">
        <v>288.0</v>
      </c>
      <c r="O162" s="44">
        <v>0.095</v>
      </c>
      <c r="P162" s="42" t="s">
        <v>299</v>
      </c>
      <c r="Q162" s="5">
        <v>200.0</v>
      </c>
    </row>
    <row r="163" spans="1:17" ht="14.25" customHeight="1" x14ac:dyDescent="0.15">
      <c r="A163" s="27"/>
      <c r="B163" s="28"/>
      <c r="C163" s="23" t="s">
        <v>20</v>
      </c>
      <c r="D163" s="24"/>
      <c r="E163" s="24"/>
      <c r="F163" s="24"/>
      <c r="G163" s="29"/>
      <c r="H163" s="25" t="s">
        <v>23</v>
      </c>
      <c r="I163" s="46" t="s">
        <v>300</v>
      </c>
      <c r="J163" s="30" t="s">
        <v>301</v>
      </c>
      <c r="K163" s="51" t="s">
        <v>30</v>
      </c>
      <c r="L163" s="26" t="s">
        <v>30</v>
      </c>
      <c r="M163" s="42">
        <v>1.0</v>
      </c>
      <c r="N163" s="42">
        <v>288.0</v>
      </c>
      <c r="O163" s="44">
        <v>0.21</v>
      </c>
      <c r="P163" s="42" t="s">
        <v>240</v>
      </c>
      <c r="Q163" s="5">
        <v>2300.0</v>
      </c>
    </row>
    <row r="164" spans="1:19" ht="14.25" customHeight="1" x14ac:dyDescent="0.15">
      <c r="A164" s="27"/>
      <c r="B164" s="28"/>
      <c r="C164" s="24" t="s">
        <v>302</v>
      </c>
      <c r="D164" s="22" t="s">
        <v>26</v>
      </c>
      <c r="E164" s="22" t="s">
        <v>26</v>
      </c>
      <c r="F164" s="25">
        <v>1.0</v>
      </c>
      <c r="G164" s="42">
        <v>96.0</v>
      </c>
      <c r="H164" s="25" t="s">
        <v>36</v>
      </c>
      <c r="I164" s="46" t="s">
        <v>303</v>
      </c>
      <c r="J164" s="30" t="s">
        <v>304</v>
      </c>
      <c r="K164" s="5" t="s">
        <v>39</v>
      </c>
      <c r="L164" s="22" t="s">
        <v>40</v>
      </c>
      <c r="M164" s="42">
        <v>1000.0</v>
      </c>
      <c r="N164" s="42">
        <v>2.688</v>
      </c>
      <c r="O164" s="48">
        <v>32.1</v>
      </c>
      <c r="P164" s="45" t="s">
        <v>221</v>
      </c>
      <c r="Q164" s="5">
        <v>1120.0</v>
      </c>
      <c r="R164" s="5">
        <v>193.7</v>
      </c>
      <c r="S164" s="5">
        <v>3452.0</v>
      </c>
    </row>
    <row r="165" spans="1:16" ht="14.25" customHeight="1" x14ac:dyDescent="0.15">
      <c r="A165" s="27"/>
      <c r="B165" s="28"/>
      <c r="C165" s="24" t="s">
        <v>302</v>
      </c>
      <c r="D165" s="22"/>
      <c r="E165" s="22"/>
      <c r="F165" s="25"/>
      <c r="G165" s="42">
        <v>96.0</v>
      </c>
      <c r="H165" s="25" t="s">
        <v>36</v>
      </c>
      <c r="I165" s="46" t="s">
        <v>263</v>
      </c>
      <c r="J165" s="54" t="s">
        <v>223</v>
      </c>
      <c r="K165" s="5" t="s">
        <v>39</v>
      </c>
      <c r="L165" s="22" t="s">
        <v>40</v>
      </c>
      <c r="M165" s="42">
        <v>1000.0</v>
      </c>
      <c r="N165" s="42">
        <v>4.9632E-4</v>
      </c>
      <c r="O165" s="48">
        <v>135.0</v>
      </c>
      <c r="P165" s="45" t="s">
        <v>224</v>
      </c>
    </row>
    <row r="166" spans="1:16" ht="14.25" customHeight="1" x14ac:dyDescent="0.15">
      <c r="A166" s="27"/>
      <c r="B166" s="28"/>
      <c r="C166" s="24" t="s">
        <v>302</v>
      </c>
      <c r="D166" s="22"/>
      <c r="E166" s="22"/>
      <c r="F166" s="25"/>
      <c r="G166" s="42">
        <v>96.0</v>
      </c>
      <c r="H166" s="25" t="s">
        <v>36</v>
      </c>
      <c r="I166" s="46" t="s">
        <v>226</v>
      </c>
      <c r="J166" s="54" t="s">
        <v>223</v>
      </c>
      <c r="K166" s="5" t="s">
        <v>39</v>
      </c>
      <c r="L166" s="22" t="s">
        <v>40</v>
      </c>
      <c r="M166" s="42">
        <v>1000.0</v>
      </c>
      <c r="N166" s="42">
        <v>0.004512</v>
      </c>
      <c r="O166" s="48">
        <v>150.0</v>
      </c>
      <c r="P166" s="45" t="s">
        <v>224</v>
      </c>
    </row>
    <row r="167" spans="1:16" ht="14.25" customHeight="1" x14ac:dyDescent="0.15">
      <c r="A167" s="27"/>
      <c r="B167" s="28"/>
      <c r="C167" s="24" t="s">
        <v>302</v>
      </c>
      <c r="D167" s="22"/>
      <c r="E167" s="22"/>
      <c r="F167" s="25"/>
      <c r="G167" s="42">
        <v>96.0</v>
      </c>
      <c r="H167" s="25" t="s">
        <v>36</v>
      </c>
      <c r="I167" s="46" t="s">
        <v>230</v>
      </c>
      <c r="J167" s="54" t="s">
        <v>223</v>
      </c>
      <c r="K167" s="5" t="s">
        <v>39</v>
      </c>
      <c r="L167" s="22" t="s">
        <v>40</v>
      </c>
      <c r="M167" s="42">
        <v>1000.0</v>
      </c>
      <c r="N167" s="42">
        <v>0.0194016</v>
      </c>
      <c r="O167" s="48">
        <v>135.0</v>
      </c>
      <c r="P167" s="45" t="s">
        <v>224</v>
      </c>
    </row>
    <row r="168" spans="1:16" ht="14.25" customHeight="1" x14ac:dyDescent="0.15">
      <c r="A168" s="27"/>
      <c r="B168" s="28"/>
      <c r="C168" s="24" t="s">
        <v>302</v>
      </c>
      <c r="D168" s="22"/>
      <c r="E168" s="22"/>
      <c r="F168" s="25"/>
      <c r="G168" s="42">
        <v>96.0</v>
      </c>
      <c r="H168" s="25" t="s">
        <v>36</v>
      </c>
      <c r="I168" s="46" t="s">
        <v>227</v>
      </c>
      <c r="J168" s="54" t="s">
        <v>223</v>
      </c>
      <c r="K168" s="5" t="s">
        <v>39</v>
      </c>
      <c r="L168" s="22" t="s">
        <v>40</v>
      </c>
      <c r="M168" s="42">
        <v>1000.0</v>
      </c>
      <c r="N168" s="42">
        <v>0.05875</v>
      </c>
      <c r="O168" s="48">
        <v>50.0</v>
      </c>
      <c r="P168" s="45" t="s">
        <v>224</v>
      </c>
    </row>
    <row r="169" spans="1:19" ht="14.25" customHeight="1" x14ac:dyDescent="0.15">
      <c r="A169" s="27"/>
      <c r="B169" s="28"/>
      <c r="C169" s="24" t="s">
        <v>305</v>
      </c>
      <c r="D169" s="22" t="s">
        <v>26</v>
      </c>
      <c r="E169" s="22" t="s">
        <v>26</v>
      </c>
      <c r="F169" s="25">
        <v>1.0</v>
      </c>
      <c r="G169" s="42">
        <v>96.0</v>
      </c>
      <c r="H169" s="25" t="s">
        <v>36</v>
      </c>
      <c r="I169" s="46" t="s">
        <v>303</v>
      </c>
      <c r="J169" s="30" t="s">
        <v>306</v>
      </c>
      <c r="K169" s="5" t="s">
        <v>39</v>
      </c>
      <c r="L169" s="22" t="s">
        <v>40</v>
      </c>
      <c r="M169" s="42">
        <v>1000.0</v>
      </c>
      <c r="N169" s="42">
        <v>2.688</v>
      </c>
      <c r="O169" s="48">
        <v>32.1</v>
      </c>
      <c r="P169" s="45" t="s">
        <v>221</v>
      </c>
      <c r="S169" s="5">
        <v>3571.0</v>
      </c>
    </row>
    <row r="170" spans="1:16" ht="14.25" customHeight="1" x14ac:dyDescent="0.15">
      <c r="A170" s="27"/>
      <c r="B170" s="28"/>
      <c r="C170" s="24" t="s">
        <v>305</v>
      </c>
      <c r="D170" s="22"/>
      <c r="E170" s="22"/>
      <c r="F170" s="25"/>
      <c r="G170" s="42">
        <v>96.0</v>
      </c>
      <c r="H170" s="25" t="s">
        <v>36</v>
      </c>
      <c r="I170" s="46" t="s">
        <v>225</v>
      </c>
      <c r="J170" s="54" t="s">
        <v>223</v>
      </c>
      <c r="K170" s="5" t="s">
        <v>39</v>
      </c>
      <c r="L170" s="22" t="s">
        <v>40</v>
      </c>
      <c r="M170" s="42">
        <v>1000.0</v>
      </c>
      <c r="N170" s="42">
        <v>0.004512</v>
      </c>
      <c r="O170" s="48">
        <v>230.0</v>
      </c>
      <c r="P170" s="45" t="s">
        <v>224</v>
      </c>
    </row>
    <row r="171" spans="1:18" ht="14.25" customHeight="1" x14ac:dyDescent="0.15">
      <c r="A171" s="27"/>
      <c r="B171" s="28"/>
      <c r="C171" s="24" t="s">
        <v>305</v>
      </c>
      <c r="D171" s="22"/>
      <c r="E171" s="22"/>
      <c r="F171" s="25"/>
      <c r="G171" s="42">
        <v>96.0</v>
      </c>
      <c r="H171" s="25" t="s">
        <v>36</v>
      </c>
      <c r="I171" s="46" t="s">
        <v>307</v>
      </c>
      <c r="J171" s="54" t="s">
        <v>223</v>
      </c>
      <c r="K171" s="5" t="s">
        <v>39</v>
      </c>
      <c r="L171" s="22" t="s">
        <v>40</v>
      </c>
      <c r="M171" s="42">
        <v>1000.0</v>
      </c>
      <c r="N171" s="42">
        <v>0.019176</v>
      </c>
      <c r="O171" s="48">
        <v>168.0</v>
      </c>
      <c r="P171" s="45" t="s">
        <v>224</v>
      </c>
      <c r="Q171" s="5">
        <v>15.0</v>
      </c>
      <c r="R171" s="5">
        <v>3.97</v>
      </c>
    </row>
    <row r="172" spans="1:16" ht="14.25" customHeight="1" x14ac:dyDescent="0.15">
      <c r="A172" s="27"/>
      <c r="B172" s="28"/>
      <c r="C172" s="24" t="s">
        <v>305</v>
      </c>
      <c r="D172" s="22"/>
      <c r="E172" s="22"/>
      <c r="F172" s="25"/>
      <c r="G172" s="42">
        <v>96.0</v>
      </c>
      <c r="H172" s="25" t="s">
        <v>36</v>
      </c>
      <c r="I172" s="46" t="s">
        <v>222</v>
      </c>
      <c r="J172" s="54" t="s">
        <v>223</v>
      </c>
      <c r="K172" s="5" t="s">
        <v>39</v>
      </c>
      <c r="L172" s="22" t="s">
        <v>40</v>
      </c>
      <c r="M172" s="42">
        <v>1000.0</v>
      </c>
      <c r="N172" s="42">
        <v>0.0020304</v>
      </c>
      <c r="O172" s="48">
        <v>150.0</v>
      </c>
      <c r="P172" s="45" t="s">
        <v>224</v>
      </c>
    </row>
    <row r="173" spans="1:16" ht="14.25" customHeight="1" x14ac:dyDescent="0.15">
      <c r="A173" s="27"/>
      <c r="B173" s="28"/>
      <c r="C173" s="24" t="s">
        <v>305</v>
      </c>
      <c r="D173" s="22"/>
      <c r="E173" s="22"/>
      <c r="F173" s="25"/>
      <c r="G173" s="42">
        <v>96.0</v>
      </c>
      <c r="H173" s="25" t="s">
        <v>36</v>
      </c>
      <c r="I173" s="46" t="s">
        <v>227</v>
      </c>
      <c r="J173" s="54" t="s">
        <v>223</v>
      </c>
      <c r="K173" s="5" t="s">
        <v>39</v>
      </c>
      <c r="L173" s="22" t="s">
        <v>40</v>
      </c>
      <c r="M173" s="42">
        <v>1000.0</v>
      </c>
      <c r="N173" s="42">
        <v>0.0015792</v>
      </c>
      <c r="O173" s="48">
        <v>50.0</v>
      </c>
      <c r="P173" s="45" t="s">
        <v>224</v>
      </c>
    </row>
    <row r="174" spans="1:19" ht="14.25" customHeight="1" x14ac:dyDescent="0.15">
      <c r="A174" s="27"/>
      <c r="B174" s="28"/>
      <c r="C174" s="24" t="s">
        <v>308</v>
      </c>
      <c r="D174" s="22" t="s">
        <v>26</v>
      </c>
      <c r="E174" s="22" t="s">
        <v>26</v>
      </c>
      <c r="F174" s="25">
        <v>1.0</v>
      </c>
      <c r="G174" s="42">
        <v>96.0</v>
      </c>
      <c r="H174" s="25" t="s">
        <v>36</v>
      </c>
      <c r="I174" s="46" t="s">
        <v>303</v>
      </c>
      <c r="J174" s="30" t="s">
        <v>309</v>
      </c>
      <c r="K174" s="5" t="s">
        <v>39</v>
      </c>
      <c r="L174" s="22" t="s">
        <v>40</v>
      </c>
      <c r="M174" s="42">
        <v>1000.0</v>
      </c>
      <c r="N174" s="42">
        <v>2.688</v>
      </c>
      <c r="O174" s="48">
        <v>32.1</v>
      </c>
      <c r="P174" s="45" t="s">
        <v>221</v>
      </c>
      <c r="S174" s="5">
        <v>3606.0</v>
      </c>
    </row>
    <row r="175" spans="1:18" ht="14.25" customHeight="1" x14ac:dyDescent="0.15">
      <c r="A175" s="27"/>
      <c r="B175" s="28"/>
      <c r="C175" s="24" t="s">
        <v>308</v>
      </c>
      <c r="D175" s="22"/>
      <c r="E175" s="22"/>
      <c r="F175" s="25"/>
      <c r="G175" s="42">
        <v>96.0</v>
      </c>
      <c r="H175" s="25" t="s">
        <v>36</v>
      </c>
      <c r="I175" s="46" t="s">
        <v>310</v>
      </c>
      <c r="J175" s="54" t="s">
        <v>223</v>
      </c>
      <c r="K175" s="5" t="s">
        <v>39</v>
      </c>
      <c r="L175" s="22" t="s">
        <v>40</v>
      </c>
      <c r="M175" s="42">
        <v>1000.0</v>
      </c>
      <c r="N175" s="42">
        <v>0.013536</v>
      </c>
      <c r="O175" s="48">
        <v>50.0</v>
      </c>
      <c r="P175" s="45" t="s">
        <v>224</v>
      </c>
      <c r="Q175" s="5">
        <v>20.0</v>
      </c>
      <c r="R175" s="5">
        <v>0.98</v>
      </c>
    </row>
    <row r="176" spans="1:16" ht="14.25" customHeight="1" x14ac:dyDescent="0.15">
      <c r="A176" s="27" t="s">
        <v>311</v>
      </c>
      <c r="B176" s="28" t="s">
        <v>312</v>
      </c>
      <c r="C176" s="23" t="s">
        <v>20</v>
      </c>
      <c r="D176" s="24" t="s">
        <v>21</v>
      </c>
      <c r="E176" s="22" t="s">
        <v>22</v>
      </c>
      <c r="F176" s="24">
        <v>288.0</v>
      </c>
      <c r="G176" s="29"/>
      <c r="H176" s="25" t="s">
        <v>23</v>
      </c>
      <c r="I176" s="46" t="s">
        <v>313</v>
      </c>
      <c r="J176" s="30" t="s">
        <v>294</v>
      </c>
      <c r="K176" s="26" t="s">
        <v>26</v>
      </c>
      <c r="L176" s="26" t="s">
        <v>26</v>
      </c>
      <c r="M176" s="42">
        <v>1.0</v>
      </c>
      <c r="N176" s="42">
        <v>1.0</v>
      </c>
      <c r="O176" s="42">
        <v>2.67</v>
      </c>
      <c r="P176" s="42" t="s">
        <v>27</v>
      </c>
    </row>
    <row r="177" spans="1:16" ht="14.25" customHeight="1" x14ac:dyDescent="0.15">
      <c r="A177" s="27"/>
      <c r="B177" s="28"/>
      <c r="C177" s="23" t="s">
        <v>20</v>
      </c>
      <c r="D177" s="24"/>
      <c r="E177" s="24"/>
      <c r="F177" s="24"/>
      <c r="G177" s="29"/>
      <c r="H177" s="25" t="s">
        <v>23</v>
      </c>
      <c r="I177" s="46" t="s">
        <v>314</v>
      </c>
      <c r="J177" s="30" t="s">
        <v>296</v>
      </c>
      <c r="K177" s="26" t="s">
        <v>26</v>
      </c>
      <c r="L177" s="26" t="s">
        <v>26</v>
      </c>
      <c r="M177" s="42">
        <v>1.0</v>
      </c>
      <c r="N177" s="42">
        <v>24.0</v>
      </c>
      <c r="O177" s="42">
        <v>0.5</v>
      </c>
      <c r="P177" s="42" t="s">
        <v>27</v>
      </c>
    </row>
    <row r="178" spans="1:16" ht="14.25" customHeight="1" x14ac:dyDescent="0.15">
      <c r="A178" s="27"/>
      <c r="B178" s="28"/>
      <c r="C178" s="23" t="s">
        <v>20</v>
      </c>
      <c r="D178" s="24"/>
      <c r="E178" s="24"/>
      <c r="F178" s="24"/>
      <c r="G178" s="29"/>
      <c r="H178" s="25" t="s">
        <v>23</v>
      </c>
      <c r="I178" s="46" t="s">
        <v>297</v>
      </c>
      <c r="J178" s="30" t="s">
        <v>298</v>
      </c>
      <c r="K178" s="51" t="s">
        <v>30</v>
      </c>
      <c r="L178" s="26" t="s">
        <v>30</v>
      </c>
      <c r="M178" s="42">
        <v>1.0</v>
      </c>
      <c r="N178" s="42">
        <v>288.0</v>
      </c>
      <c r="O178" s="44">
        <v>0.085</v>
      </c>
      <c r="P178" s="42" t="s">
        <v>299</v>
      </c>
    </row>
    <row r="179" spans="1:16" ht="14.25" customHeight="1" x14ac:dyDescent="0.15">
      <c r="A179" s="27"/>
      <c r="B179" s="28"/>
      <c r="C179" s="23" t="s">
        <v>20</v>
      </c>
      <c r="D179" s="24"/>
      <c r="E179" s="24"/>
      <c r="F179" s="24"/>
      <c r="G179" s="29"/>
      <c r="H179" s="25" t="s">
        <v>23</v>
      </c>
      <c r="I179" s="46" t="s">
        <v>315</v>
      </c>
      <c r="J179" s="30" t="s">
        <v>301</v>
      </c>
      <c r="K179" s="51" t="s">
        <v>30</v>
      </c>
      <c r="L179" s="26" t="s">
        <v>30</v>
      </c>
      <c r="M179" s="42">
        <v>1.0</v>
      </c>
      <c r="N179" s="42">
        <v>288.0</v>
      </c>
      <c r="O179" s="44">
        <v>0.21</v>
      </c>
      <c r="P179" s="42" t="s">
        <v>240</v>
      </c>
    </row>
    <row r="180" spans="1:16" ht="14.25" customHeight="1" x14ac:dyDescent="0.15">
      <c r="A180" s="27"/>
      <c r="B180" s="28"/>
      <c r="C180" s="24" t="s">
        <v>302</v>
      </c>
      <c r="D180" s="22" t="s">
        <v>26</v>
      </c>
      <c r="E180" s="22" t="s">
        <v>26</v>
      </c>
      <c r="F180" s="25">
        <v>1.0</v>
      </c>
      <c r="G180" s="42">
        <v>144.0</v>
      </c>
      <c r="H180" s="25" t="s">
        <v>36</v>
      </c>
      <c r="I180" s="46" t="s">
        <v>303</v>
      </c>
      <c r="J180" s="30" t="s">
        <v>304</v>
      </c>
      <c r="K180" s="5" t="s">
        <v>39</v>
      </c>
      <c r="L180" s="22" t="s">
        <v>40</v>
      </c>
      <c r="M180" s="42">
        <v>1000.0</v>
      </c>
      <c r="N180" s="42">
        <v>4.032</v>
      </c>
      <c r="O180" s="48">
        <v>32.1</v>
      </c>
      <c r="P180" s="45" t="s">
        <v>221</v>
      </c>
    </row>
    <row r="181" spans="1:16" ht="14.25" customHeight="1" x14ac:dyDescent="0.15">
      <c r="A181" s="27"/>
      <c r="B181" s="28"/>
      <c r="C181" s="24" t="s">
        <v>302</v>
      </c>
      <c r="D181" s="22"/>
      <c r="E181" s="22"/>
      <c r="F181" s="25"/>
      <c r="G181" s="42">
        <v>144.0</v>
      </c>
      <c r="H181" s="25" t="s">
        <v>36</v>
      </c>
      <c r="I181" s="46" t="s">
        <v>263</v>
      </c>
      <c r="J181" s="54" t="s">
        <v>223</v>
      </c>
      <c r="K181" s="5" t="s">
        <v>39</v>
      </c>
      <c r="L181" s="22" t="s">
        <v>40</v>
      </c>
      <c r="M181" s="42">
        <v>1000.0</v>
      </c>
      <c r="N181" s="42">
        <v>7.4448E-4</v>
      </c>
      <c r="O181" s="48">
        <v>135.0</v>
      </c>
      <c r="P181" s="45" t="s">
        <v>224</v>
      </c>
    </row>
    <row r="182" spans="1:16" ht="14.25" customHeight="1" x14ac:dyDescent="0.15">
      <c r="A182" s="27"/>
      <c r="B182" s="28"/>
      <c r="C182" s="24" t="s">
        <v>302</v>
      </c>
      <c r="D182" s="22"/>
      <c r="E182" s="22"/>
      <c r="F182" s="25"/>
      <c r="G182" s="42">
        <v>144.0</v>
      </c>
      <c r="H182" s="25" t="s">
        <v>36</v>
      </c>
      <c r="I182" s="46" t="s">
        <v>226</v>
      </c>
      <c r="J182" s="54" t="s">
        <v>223</v>
      </c>
      <c r="K182" s="5" t="s">
        <v>39</v>
      </c>
      <c r="L182" s="22" t="s">
        <v>40</v>
      </c>
      <c r="M182" s="42">
        <v>1000.0</v>
      </c>
      <c r="N182" s="42">
        <v>0.006768</v>
      </c>
      <c r="O182" s="48">
        <v>150.0</v>
      </c>
      <c r="P182" s="45" t="s">
        <v>224</v>
      </c>
    </row>
    <row r="183" spans="1:16" ht="14.25" customHeight="1" x14ac:dyDescent="0.15">
      <c r="A183" s="27"/>
      <c r="B183" s="28"/>
      <c r="C183" s="24" t="s">
        <v>302</v>
      </c>
      <c r="D183" s="22"/>
      <c r="E183" s="22"/>
      <c r="F183" s="25"/>
      <c r="G183" s="42">
        <v>144.0</v>
      </c>
      <c r="H183" s="25" t="s">
        <v>36</v>
      </c>
      <c r="I183" s="46" t="s">
        <v>230</v>
      </c>
      <c r="J183" s="54" t="s">
        <v>223</v>
      </c>
      <c r="K183" s="5" t="s">
        <v>39</v>
      </c>
      <c r="L183" s="22" t="s">
        <v>40</v>
      </c>
      <c r="M183" s="42">
        <v>1000.0</v>
      </c>
      <c r="N183" s="42">
        <v>0.0291024</v>
      </c>
      <c r="O183" s="48">
        <v>135.0</v>
      </c>
      <c r="P183" s="45" t="s">
        <v>224</v>
      </c>
    </row>
    <row r="184" spans="1:16" ht="14.25" customHeight="1" x14ac:dyDescent="0.15">
      <c r="A184" s="27"/>
      <c r="B184" s="28"/>
      <c r="C184" s="24" t="s">
        <v>302</v>
      </c>
      <c r="D184" s="22"/>
      <c r="E184" s="22"/>
      <c r="F184" s="25"/>
      <c r="G184" s="42">
        <v>144.0</v>
      </c>
      <c r="H184" s="25" t="s">
        <v>36</v>
      </c>
      <c r="I184" s="46" t="s">
        <v>227</v>
      </c>
      <c r="J184" s="54" t="s">
        <v>223</v>
      </c>
      <c r="K184" s="5" t="s">
        <v>39</v>
      </c>
      <c r="L184" s="22" t="s">
        <v>40</v>
      </c>
      <c r="M184" s="42">
        <v>1000.0</v>
      </c>
      <c r="N184" s="42">
        <v>0.00846</v>
      </c>
      <c r="O184" s="48">
        <v>50.0</v>
      </c>
      <c r="P184" s="45" t="s">
        <v>224</v>
      </c>
    </row>
    <row r="185" spans="1:16" ht="14.25" customHeight="1" x14ac:dyDescent="0.15">
      <c r="A185" s="27"/>
      <c r="B185" s="28"/>
      <c r="C185" s="24" t="s">
        <v>305</v>
      </c>
      <c r="D185" s="22" t="s">
        <v>26</v>
      </c>
      <c r="E185" s="22" t="s">
        <v>26</v>
      </c>
      <c r="F185" s="25">
        <v>1.0</v>
      </c>
      <c r="G185" s="42">
        <v>144.0</v>
      </c>
      <c r="H185" s="25" t="s">
        <v>36</v>
      </c>
      <c r="I185" s="46" t="s">
        <v>303</v>
      </c>
      <c r="J185" s="30" t="s">
        <v>316</v>
      </c>
      <c r="K185" s="5" t="s">
        <v>39</v>
      </c>
      <c r="L185" s="22" t="s">
        <v>40</v>
      </c>
      <c r="M185" s="42">
        <v>1000.0</v>
      </c>
      <c r="N185" s="42">
        <v>4.032</v>
      </c>
      <c r="O185" s="48">
        <v>32.1</v>
      </c>
      <c r="P185" s="45" t="s">
        <v>221</v>
      </c>
    </row>
    <row r="186" spans="1:16" ht="14.25" customHeight="1" x14ac:dyDescent="0.15">
      <c r="A186" s="27"/>
      <c r="B186" s="28"/>
      <c r="C186" s="24" t="s">
        <v>305</v>
      </c>
      <c r="D186" s="22"/>
      <c r="E186" s="22"/>
      <c r="F186" s="25"/>
      <c r="G186" s="42">
        <v>144.0</v>
      </c>
      <c r="H186" s="25" t="s">
        <v>36</v>
      </c>
      <c r="I186" s="46" t="s">
        <v>225</v>
      </c>
      <c r="J186" s="54" t="s">
        <v>223</v>
      </c>
      <c r="K186" s="5" t="s">
        <v>39</v>
      </c>
      <c r="L186" s="22" t="s">
        <v>40</v>
      </c>
      <c r="M186" s="42">
        <v>1000.0</v>
      </c>
      <c r="N186" s="42">
        <v>0.006768</v>
      </c>
      <c r="O186" s="48">
        <v>230.0</v>
      </c>
      <c r="P186" s="45" t="s">
        <v>224</v>
      </c>
    </row>
    <row r="187" spans="1:16" ht="14.25" customHeight="1" x14ac:dyDescent="0.15">
      <c r="A187" s="27"/>
      <c r="B187" s="28"/>
      <c r="C187" s="24" t="s">
        <v>305</v>
      </c>
      <c r="D187" s="22"/>
      <c r="E187" s="22"/>
      <c r="F187" s="25"/>
      <c r="G187" s="42">
        <v>144.0</v>
      </c>
      <c r="H187" s="25" t="s">
        <v>36</v>
      </c>
      <c r="I187" s="46" t="s">
        <v>307</v>
      </c>
      <c r="J187" s="54" t="s">
        <v>223</v>
      </c>
      <c r="K187" s="5" t="s">
        <v>39</v>
      </c>
      <c r="L187" s="22" t="s">
        <v>40</v>
      </c>
      <c r="M187" s="42">
        <v>1000.0</v>
      </c>
      <c r="N187" s="42">
        <v>0.028764</v>
      </c>
      <c r="O187" s="48">
        <v>168.0</v>
      </c>
      <c r="P187" s="45" t="s">
        <v>224</v>
      </c>
    </row>
    <row r="188" spans="1:16" ht="14.25" customHeight="1" x14ac:dyDescent="0.15">
      <c r="A188" s="27"/>
      <c r="B188" s="28"/>
      <c r="C188" s="24" t="s">
        <v>305</v>
      </c>
      <c r="D188" s="22"/>
      <c r="E188" s="22"/>
      <c r="F188" s="25"/>
      <c r="G188" s="42">
        <v>144.0</v>
      </c>
      <c r="H188" s="25" t="s">
        <v>36</v>
      </c>
      <c r="I188" s="46" t="s">
        <v>222</v>
      </c>
      <c r="J188" s="54" t="s">
        <v>223</v>
      </c>
      <c r="K188" s="5" t="s">
        <v>39</v>
      </c>
      <c r="L188" s="22" t="s">
        <v>40</v>
      </c>
      <c r="M188" s="42">
        <v>1000.0</v>
      </c>
      <c r="N188" s="42">
        <v>0.0030456</v>
      </c>
      <c r="O188" s="48">
        <v>150.0</v>
      </c>
      <c r="P188" s="45" t="s">
        <v>224</v>
      </c>
    </row>
    <row r="189" spans="1:16" ht="14.25" customHeight="1" x14ac:dyDescent="0.15">
      <c r="A189" s="27"/>
      <c r="B189" s="28"/>
      <c r="C189" s="24" t="s">
        <v>305</v>
      </c>
      <c r="D189" s="22"/>
      <c r="E189" s="22"/>
      <c r="F189" s="25"/>
      <c r="G189" s="42">
        <v>144.0</v>
      </c>
      <c r="H189" s="25" t="s">
        <v>36</v>
      </c>
      <c r="I189" s="46" t="s">
        <v>227</v>
      </c>
      <c r="J189" s="54" t="s">
        <v>223</v>
      </c>
      <c r="K189" s="5" t="s">
        <v>39</v>
      </c>
      <c r="L189" s="22" t="s">
        <v>40</v>
      </c>
      <c r="M189" s="42">
        <v>1000.0</v>
      </c>
      <c r="N189" s="42">
        <v>0.0023688</v>
      </c>
      <c r="O189" s="48">
        <v>50.0</v>
      </c>
      <c r="P189" s="45" t="s">
        <v>224</v>
      </c>
    </row>
    <row r="190" spans="1:16" ht="14.25" customHeight="1" x14ac:dyDescent="0.15">
      <c r="A190" s="27" t="s">
        <v>317</v>
      </c>
      <c r="B190" s="28" t="s">
        <v>318</v>
      </c>
      <c r="C190" s="23" t="s">
        <v>20</v>
      </c>
      <c r="D190" s="24" t="s">
        <v>21</v>
      </c>
      <c r="E190" s="22" t="s">
        <v>22</v>
      </c>
      <c r="F190" s="24">
        <v>240.0</v>
      </c>
      <c r="G190" s="29"/>
      <c r="H190" s="25" t="s">
        <v>23</v>
      </c>
      <c r="I190" s="46" t="s">
        <v>319</v>
      </c>
      <c r="J190" s="30" t="s">
        <v>320</v>
      </c>
      <c r="K190" s="26" t="s">
        <v>26</v>
      </c>
      <c r="L190" s="26" t="s">
        <v>26</v>
      </c>
      <c r="M190" s="42">
        <v>1.0</v>
      </c>
      <c r="N190" s="42">
        <v>1.0</v>
      </c>
      <c r="O190" s="44">
        <v>2.46</v>
      </c>
      <c r="P190" s="42" t="s">
        <v>27</v>
      </c>
    </row>
    <row r="191" spans="1:16" ht="14.25" customHeight="1" x14ac:dyDescent="0.15">
      <c r="A191" s="27"/>
      <c r="B191" s="28"/>
      <c r="C191" s="23" t="s">
        <v>20</v>
      </c>
      <c r="D191" s="24"/>
      <c r="E191" s="24"/>
      <c r="F191" s="24"/>
      <c r="G191" s="29"/>
      <c r="H191" s="25" t="s">
        <v>23</v>
      </c>
      <c r="I191" s="46" t="s">
        <v>321</v>
      </c>
      <c r="J191" s="30" t="s">
        <v>322</v>
      </c>
      <c r="K191" s="26" t="s">
        <v>26</v>
      </c>
      <c r="L191" s="26" t="s">
        <v>26</v>
      </c>
      <c r="M191" s="42">
        <v>1.0</v>
      </c>
      <c r="N191" s="42">
        <v>24.0</v>
      </c>
      <c r="O191" s="44">
        <v>0.75</v>
      </c>
      <c r="P191" s="42" t="s">
        <v>27</v>
      </c>
    </row>
    <row r="192" spans="1:16" ht="14.25" customHeight="1" x14ac:dyDescent="0.15">
      <c r="A192" s="27"/>
      <c r="B192" s="28"/>
      <c r="C192" s="23" t="s">
        <v>20</v>
      </c>
      <c r="D192" s="24"/>
      <c r="E192" s="24"/>
      <c r="F192" s="24"/>
      <c r="G192" s="29"/>
      <c r="H192" s="25" t="s">
        <v>23</v>
      </c>
      <c r="I192" s="46" t="s">
        <v>323</v>
      </c>
      <c r="J192" s="30" t="s">
        <v>324</v>
      </c>
      <c r="K192" s="51" t="s">
        <v>30</v>
      </c>
      <c r="L192" s="26" t="s">
        <v>30</v>
      </c>
      <c r="M192" s="42">
        <v>1.0</v>
      </c>
      <c r="N192" s="42">
        <v>240.0</v>
      </c>
      <c r="O192" s="44">
        <v>0.21</v>
      </c>
      <c r="P192" s="42" t="s">
        <v>240</v>
      </c>
    </row>
    <row r="193" spans="1:16" ht="14.25" customHeight="1" x14ac:dyDescent="0.15">
      <c r="A193" s="27"/>
      <c r="B193" s="28"/>
      <c r="C193" s="23" t="s">
        <v>20</v>
      </c>
      <c r="D193" s="24"/>
      <c r="E193" s="24"/>
      <c r="F193" s="24"/>
      <c r="G193" s="29"/>
      <c r="H193" s="25" t="s">
        <v>23</v>
      </c>
      <c r="I193" s="46" t="s">
        <v>297</v>
      </c>
      <c r="J193" s="30" t="s">
        <v>298</v>
      </c>
      <c r="K193" s="51" t="s">
        <v>30</v>
      </c>
      <c r="L193" s="26" t="s">
        <v>30</v>
      </c>
      <c r="M193" s="42">
        <v>1.0</v>
      </c>
      <c r="N193" s="42">
        <v>240.0</v>
      </c>
      <c r="O193" s="44">
        <v>0.085</v>
      </c>
      <c r="P193" s="42" t="s">
        <v>299</v>
      </c>
    </row>
    <row r="194" spans="1:16" ht="14.25" customHeight="1" x14ac:dyDescent="0.15">
      <c r="A194" s="27"/>
      <c r="B194" s="28"/>
      <c r="C194" s="24" t="s">
        <v>305</v>
      </c>
      <c r="D194" s="22" t="s">
        <v>26</v>
      </c>
      <c r="E194" s="22" t="s">
        <v>26</v>
      </c>
      <c r="F194" s="25">
        <v>1.0</v>
      </c>
      <c r="G194" s="29">
        <v>480.0</v>
      </c>
      <c r="H194" s="25" t="s">
        <v>36</v>
      </c>
      <c r="I194" s="46" t="s">
        <v>303</v>
      </c>
      <c r="J194" s="30" t="s">
        <v>316</v>
      </c>
      <c r="K194" s="5" t="s">
        <v>39</v>
      </c>
      <c r="L194" s="22" t="s">
        <v>40</v>
      </c>
      <c r="M194" s="42">
        <v>1000.0</v>
      </c>
      <c r="N194" s="42">
        <v>13.44</v>
      </c>
      <c r="O194" s="48">
        <v>32.1</v>
      </c>
      <c r="P194" s="45" t="s">
        <v>221</v>
      </c>
    </row>
    <row r="195" spans="1:16" ht="14.25" customHeight="1" x14ac:dyDescent="0.15">
      <c r="A195" s="27"/>
      <c r="B195" s="28"/>
      <c r="C195" s="24" t="s">
        <v>305</v>
      </c>
      <c r="D195" s="22"/>
      <c r="E195" s="22"/>
      <c r="F195" s="25"/>
      <c r="G195" s="29">
        <v>480.0</v>
      </c>
      <c r="H195" s="25" t="s">
        <v>36</v>
      </c>
      <c r="I195" s="46" t="s">
        <v>225</v>
      </c>
      <c r="J195" s="54" t="s">
        <v>223</v>
      </c>
      <c r="K195" s="5" t="s">
        <v>39</v>
      </c>
      <c r="L195" s="22" t="s">
        <v>40</v>
      </c>
      <c r="M195" s="42">
        <v>1000.0</v>
      </c>
      <c r="N195" s="42">
        <v>0.02256</v>
      </c>
      <c r="O195" s="48">
        <v>230.0</v>
      </c>
      <c r="P195" s="45" t="s">
        <v>224</v>
      </c>
    </row>
    <row r="196" spans="1:16" ht="14.25" customHeight="1" x14ac:dyDescent="0.15">
      <c r="A196" s="27"/>
      <c r="B196" s="28"/>
      <c r="C196" s="24" t="s">
        <v>305</v>
      </c>
      <c r="D196" s="22"/>
      <c r="E196" s="22"/>
      <c r="F196" s="25"/>
      <c r="G196" s="29">
        <v>480.0</v>
      </c>
      <c r="H196" s="25" t="s">
        <v>36</v>
      </c>
      <c r="I196" s="46" t="s">
        <v>307</v>
      </c>
      <c r="J196" s="54" t="s">
        <v>223</v>
      </c>
      <c r="K196" s="5" t="s">
        <v>39</v>
      </c>
      <c r="L196" s="22" t="s">
        <v>40</v>
      </c>
      <c r="M196" s="42">
        <v>1000.0</v>
      </c>
      <c r="N196" s="42">
        <v>0.09588</v>
      </c>
      <c r="O196" s="48">
        <v>168.0</v>
      </c>
      <c r="P196" s="45" t="s">
        <v>224</v>
      </c>
    </row>
    <row r="197" spans="1:16" ht="14.25" customHeight="1" x14ac:dyDescent="0.15">
      <c r="A197" s="27"/>
      <c r="B197" s="28"/>
      <c r="C197" s="24" t="s">
        <v>305</v>
      </c>
      <c r="D197" s="22"/>
      <c r="E197" s="22"/>
      <c r="F197" s="25"/>
      <c r="G197" s="29">
        <v>480.0</v>
      </c>
      <c r="H197" s="25" t="s">
        <v>36</v>
      </c>
      <c r="I197" s="46" t="s">
        <v>222</v>
      </c>
      <c r="J197" s="54" t="s">
        <v>223</v>
      </c>
      <c r="K197" s="5" t="s">
        <v>39</v>
      </c>
      <c r="L197" s="22" t="s">
        <v>40</v>
      </c>
      <c r="M197" s="42">
        <v>1000.0</v>
      </c>
      <c r="N197" s="42">
        <v>0.010152</v>
      </c>
      <c r="O197" s="48">
        <v>150.0</v>
      </c>
      <c r="P197" s="45" t="s">
        <v>224</v>
      </c>
    </row>
    <row r="198" spans="1:16" ht="14.25" customHeight="1" x14ac:dyDescent="0.15">
      <c r="A198" s="27"/>
      <c r="B198" s="28"/>
      <c r="C198" s="24" t="s">
        <v>305</v>
      </c>
      <c r="D198" s="22"/>
      <c r="E198" s="22"/>
      <c r="F198" s="25"/>
      <c r="G198" s="29">
        <v>480.0</v>
      </c>
      <c r="H198" s="25" t="s">
        <v>36</v>
      </c>
      <c r="I198" s="46" t="s">
        <v>227</v>
      </c>
      <c r="J198" s="54" t="s">
        <v>223</v>
      </c>
      <c r="K198" s="5" t="s">
        <v>39</v>
      </c>
      <c r="L198" s="22" t="s">
        <v>40</v>
      </c>
      <c r="M198" s="42">
        <v>1000.0</v>
      </c>
      <c r="N198" s="42">
        <v>0.007896</v>
      </c>
      <c r="O198" s="48">
        <v>50.0</v>
      </c>
      <c r="P198" s="45" t="s">
        <v>224</v>
      </c>
    </row>
    <row r="199" spans="1:18" ht="14.25" customHeight="1" x14ac:dyDescent="0.15">
      <c r="A199" s="27" t="s">
        <v>325</v>
      </c>
      <c r="B199" s="28" t="s">
        <v>326</v>
      </c>
      <c r="C199" s="23" t="s">
        <v>20</v>
      </c>
      <c r="D199" s="24" t="s">
        <v>21</v>
      </c>
      <c r="E199" s="22" t="s">
        <v>22</v>
      </c>
      <c r="F199" s="24">
        <v>240.0</v>
      </c>
      <c r="G199" s="29"/>
      <c r="H199" s="25" t="s">
        <v>23</v>
      </c>
      <c r="I199" s="46" t="s">
        <v>327</v>
      </c>
      <c r="J199" s="30" t="s">
        <v>328</v>
      </c>
      <c r="K199" s="26" t="s">
        <v>26</v>
      </c>
      <c r="L199" s="26" t="s">
        <v>26</v>
      </c>
      <c r="M199" s="42">
        <v>1.0</v>
      </c>
      <c r="N199" s="42">
        <v>1.0</v>
      </c>
      <c r="O199" s="42">
        <v>3.98</v>
      </c>
      <c r="P199" s="42" t="s">
        <v>27</v>
      </c>
      <c r="R199" s="5">
        <v>4.0</v>
      </c>
    </row>
    <row r="200" spans="1:18" ht="14.25" customHeight="1" x14ac:dyDescent="0.15">
      <c r="A200" s="27"/>
      <c r="B200" s="28"/>
      <c r="C200" s="23" t="s">
        <v>20</v>
      </c>
      <c r="D200" s="24"/>
      <c r="E200" s="24"/>
      <c r="F200" s="24"/>
      <c r="G200" s="29"/>
      <c r="H200" s="25" t="s">
        <v>23</v>
      </c>
      <c r="I200" s="46" t="s">
        <v>329</v>
      </c>
      <c r="J200" s="30" t="s">
        <v>330</v>
      </c>
      <c r="K200" s="26" t="s">
        <v>26</v>
      </c>
      <c r="L200" s="26" t="s">
        <v>26</v>
      </c>
      <c r="M200" s="42">
        <v>1.0</v>
      </c>
      <c r="N200" s="42">
        <v>24.0</v>
      </c>
      <c r="O200" s="44">
        <v>1.0</v>
      </c>
      <c r="P200" s="42" t="s">
        <v>27</v>
      </c>
      <c r="R200" s="5">
        <v>96.0</v>
      </c>
    </row>
    <row r="201" spans="1:18" ht="14.25" customHeight="1" x14ac:dyDescent="0.15">
      <c r="A201" s="27"/>
      <c r="B201" s="28"/>
      <c r="C201" s="23" t="s">
        <v>20</v>
      </c>
      <c r="D201" s="24"/>
      <c r="E201" s="24"/>
      <c r="F201" s="24"/>
      <c r="G201" s="29"/>
      <c r="H201" s="25" t="s">
        <v>23</v>
      </c>
      <c r="I201" s="46" t="s">
        <v>331</v>
      </c>
      <c r="J201" s="30" t="s">
        <v>332</v>
      </c>
      <c r="K201" s="51" t="s">
        <v>30</v>
      </c>
      <c r="L201" s="26" t="s">
        <v>30</v>
      </c>
      <c r="M201" s="42">
        <v>1.0</v>
      </c>
      <c r="N201" s="42">
        <v>240.0</v>
      </c>
      <c r="O201" s="44">
        <v>0.128</v>
      </c>
      <c r="P201" s="42" t="s">
        <v>34</v>
      </c>
      <c r="R201" s="5">
        <v>960.0</v>
      </c>
    </row>
    <row r="202" spans="1:18" ht="14.25" customHeight="1" x14ac:dyDescent="0.15">
      <c r="A202" s="27"/>
      <c r="B202" s="28"/>
      <c r="C202" s="23" t="s">
        <v>20</v>
      </c>
      <c r="D202" s="24"/>
      <c r="E202" s="24"/>
      <c r="F202" s="24"/>
      <c r="G202" s="29"/>
      <c r="H202" s="25" t="s">
        <v>23</v>
      </c>
      <c r="I202" s="46" t="s">
        <v>297</v>
      </c>
      <c r="J202" s="30" t="s">
        <v>298</v>
      </c>
      <c r="K202" s="51" t="s">
        <v>30</v>
      </c>
      <c r="L202" s="26" t="s">
        <v>30</v>
      </c>
      <c r="M202" s="42">
        <v>1.0</v>
      </c>
      <c r="N202" s="42">
        <v>240.0</v>
      </c>
      <c r="O202" s="44">
        <v>0.085</v>
      </c>
      <c r="P202" s="42" t="s">
        <v>299</v>
      </c>
      <c r="R202" s="5">
        <v>960.0</v>
      </c>
    </row>
    <row r="203" spans="1:16" ht="14.25" customHeight="1" x14ac:dyDescent="0.15">
      <c r="A203" s="27"/>
      <c r="B203" s="28"/>
      <c r="C203" s="24" t="s">
        <v>308</v>
      </c>
      <c r="D203" s="22" t="s">
        <v>26</v>
      </c>
      <c r="E203" s="22" t="s">
        <v>26</v>
      </c>
      <c r="F203" s="25">
        <v>1.0</v>
      </c>
      <c r="G203" s="29">
        <v>480.0</v>
      </c>
      <c r="H203" s="25" t="s">
        <v>36</v>
      </c>
      <c r="I203" s="46" t="s">
        <v>303</v>
      </c>
      <c r="J203" s="30" t="s">
        <v>309</v>
      </c>
      <c r="K203" s="5" t="s">
        <v>39</v>
      </c>
      <c r="L203" s="22" t="s">
        <v>40</v>
      </c>
      <c r="M203" s="42">
        <v>1000.0</v>
      </c>
      <c r="N203" s="42">
        <v>13.44</v>
      </c>
      <c r="O203" s="44">
        <v>0.032</v>
      </c>
      <c r="P203" s="45" t="s">
        <v>221</v>
      </c>
    </row>
    <row r="204" spans="1:16" ht="14.25" customHeight="1" x14ac:dyDescent="0.15">
      <c r="A204" s="27"/>
      <c r="B204" s="28"/>
      <c r="C204" s="24" t="s">
        <v>308</v>
      </c>
      <c r="D204" s="22"/>
      <c r="E204" s="22"/>
      <c r="F204" s="25"/>
      <c r="G204" s="29">
        <v>480.0</v>
      </c>
      <c r="H204" s="25" t="s">
        <v>36</v>
      </c>
      <c r="I204" s="46" t="s">
        <v>310</v>
      </c>
      <c r="J204" s="54" t="s">
        <v>223</v>
      </c>
      <c r="K204" s="5" t="s">
        <v>39</v>
      </c>
      <c r="L204" s="22" t="s">
        <v>40</v>
      </c>
      <c r="M204" s="42">
        <v>1000.0</v>
      </c>
      <c r="N204" s="42">
        <v>0.06768</v>
      </c>
      <c r="O204" s="48">
        <v>50.0</v>
      </c>
      <c r="P204" s="45" t="s">
        <v>224</v>
      </c>
    </row>
    <row r="205" spans="1:18" ht="14.25" customHeight="1" x14ac:dyDescent="0.15">
      <c r="A205" s="27" t="s">
        <v>333</v>
      </c>
      <c r="B205" s="28" t="s">
        <v>334</v>
      </c>
      <c r="C205" s="23" t="s">
        <v>20</v>
      </c>
      <c r="D205" s="24" t="s">
        <v>21</v>
      </c>
      <c r="E205" s="22" t="s">
        <v>22</v>
      </c>
      <c r="F205" s="24">
        <v>288.0</v>
      </c>
      <c r="G205" s="29"/>
      <c r="H205" s="25" t="s">
        <v>23</v>
      </c>
      <c r="I205" s="46" t="s">
        <v>335</v>
      </c>
      <c r="J205" s="30" t="s">
        <v>336</v>
      </c>
      <c r="K205" s="26" t="s">
        <v>26</v>
      </c>
      <c r="L205" s="26" t="s">
        <v>26</v>
      </c>
      <c r="M205" s="42">
        <v>1.0</v>
      </c>
      <c r="N205" s="42">
        <v>1.0</v>
      </c>
      <c r="O205" s="44">
        <v>5.35</v>
      </c>
      <c r="P205" s="42" t="s">
        <v>27</v>
      </c>
      <c r="Q205" s="5">
        <v>134.0</v>
      </c>
      <c r="R205" s="5">
        <v>18.0</v>
      </c>
    </row>
    <row r="206" spans="1:18" ht="14.25" customHeight="1" x14ac:dyDescent="0.15">
      <c r="A206" s="27"/>
      <c r="B206" s="28"/>
      <c r="C206" s="23" t="s">
        <v>20</v>
      </c>
      <c r="D206" s="24"/>
      <c r="E206" s="24"/>
      <c r="F206" s="24"/>
      <c r="G206" s="29"/>
      <c r="H206" s="25" t="s">
        <v>23</v>
      </c>
      <c r="I206" s="46" t="s">
        <v>337</v>
      </c>
      <c r="J206" s="30" t="s">
        <v>338</v>
      </c>
      <c r="K206" s="26" t="s">
        <v>26</v>
      </c>
      <c r="L206" s="26" t="s">
        <v>26</v>
      </c>
      <c r="M206" s="42">
        <v>1.0</v>
      </c>
      <c r="N206" s="42">
        <v>1.0</v>
      </c>
      <c r="O206" s="44">
        <v>4.78</v>
      </c>
      <c r="P206" s="42" t="s">
        <v>27</v>
      </c>
      <c r="Q206" s="5">
        <v>135.0</v>
      </c>
      <c r="R206" s="5">
        <v>18.0</v>
      </c>
    </row>
    <row r="207" spans="1:18" ht="14.25" customHeight="1" x14ac:dyDescent="0.15">
      <c r="A207" s="27"/>
      <c r="B207" s="28"/>
      <c r="C207" s="23" t="s">
        <v>20</v>
      </c>
      <c r="D207" s="24"/>
      <c r="E207" s="24"/>
      <c r="F207" s="24"/>
      <c r="G207" s="29"/>
      <c r="H207" s="25" t="s">
        <v>23</v>
      </c>
      <c r="I207" s="46" t="s">
        <v>339</v>
      </c>
      <c r="J207" s="30" t="s">
        <v>340</v>
      </c>
      <c r="K207" s="51" t="s">
        <v>30</v>
      </c>
      <c r="L207" s="26" t="s">
        <v>30</v>
      </c>
      <c r="M207" s="42">
        <v>1.0</v>
      </c>
      <c r="N207" s="42">
        <v>24.0</v>
      </c>
      <c r="O207" s="44">
        <v>0.045</v>
      </c>
      <c r="P207" s="42" t="s">
        <v>27</v>
      </c>
      <c r="Q207" s="5">
        <v>3720.0</v>
      </c>
      <c r="R207" s="5">
        <v>432.0</v>
      </c>
    </row>
    <row r="208" spans="1:18" ht="14.25" customHeight="1" x14ac:dyDescent="0.15">
      <c r="A208" s="27"/>
      <c r="B208" s="28"/>
      <c r="C208" s="23" t="s">
        <v>20</v>
      </c>
      <c r="D208" s="24"/>
      <c r="E208" s="24"/>
      <c r="F208" s="24"/>
      <c r="G208" s="29"/>
      <c r="H208" s="25" t="s">
        <v>23</v>
      </c>
      <c r="I208" s="46" t="s">
        <v>341</v>
      </c>
      <c r="J208" s="30" t="s">
        <v>342</v>
      </c>
      <c r="K208" s="51" t="s">
        <v>30</v>
      </c>
      <c r="L208" s="26" t="s">
        <v>30</v>
      </c>
      <c r="M208" s="42">
        <v>1.0</v>
      </c>
      <c r="N208" s="42">
        <v>288.0</v>
      </c>
      <c r="O208" s="44">
        <v>0.17</v>
      </c>
      <c r="P208" s="42" t="s">
        <v>299</v>
      </c>
      <c r="Q208" s="5">
        <v>47000.0</v>
      </c>
      <c r="R208" s="5">
        <v>5184.0</v>
      </c>
    </row>
    <row r="209" spans="1:18" ht="14.25" customHeight="1" x14ac:dyDescent="0.15">
      <c r="A209" s="27"/>
      <c r="B209" s="28"/>
      <c r="C209" s="23" t="s">
        <v>20</v>
      </c>
      <c r="D209" s="24"/>
      <c r="E209" s="24"/>
      <c r="F209" s="24"/>
      <c r="G209" s="29"/>
      <c r="H209" s="25" t="s">
        <v>23</v>
      </c>
      <c r="I209" s="46" t="s">
        <v>343</v>
      </c>
      <c r="J209" s="30" t="s">
        <v>344</v>
      </c>
      <c r="K209" s="51" t="s">
        <v>30</v>
      </c>
      <c r="L209" s="26" t="s">
        <v>30</v>
      </c>
      <c r="M209" s="42">
        <v>1.0</v>
      </c>
      <c r="N209" s="42">
        <v>288.0</v>
      </c>
      <c r="O209" s="44">
        <v>0.21</v>
      </c>
      <c r="P209" s="42" t="s">
        <v>345</v>
      </c>
      <c r="Q209" s="5">
        <v>40000.0</v>
      </c>
      <c r="R209" s="5">
        <v>5184.0</v>
      </c>
    </row>
    <row r="210" spans="1:18" ht="14.25" customHeight="1" x14ac:dyDescent="0.15">
      <c r="A210" s="27"/>
      <c r="B210" s="28"/>
      <c r="C210" s="23" t="s">
        <v>20</v>
      </c>
      <c r="D210" s="24"/>
      <c r="E210" s="24"/>
      <c r="F210" s="24"/>
      <c r="G210" s="29"/>
      <c r="H210" s="25" t="s">
        <v>23</v>
      </c>
      <c r="I210" s="46" t="s">
        <v>346</v>
      </c>
      <c r="J210" s="30" t="s">
        <v>347</v>
      </c>
      <c r="K210" s="51" t="s">
        <v>30</v>
      </c>
      <c r="L210" s="26" t="s">
        <v>30</v>
      </c>
      <c r="M210" s="42">
        <v>1.0</v>
      </c>
      <c r="N210" s="42">
        <v>24.0</v>
      </c>
      <c r="O210" s="44">
        <v>0.18</v>
      </c>
      <c r="P210" s="45" t="s">
        <v>34</v>
      </c>
      <c r="Q210" s="5">
        <v>3200.0</v>
      </c>
      <c r="R210" s="5">
        <v>432.0</v>
      </c>
    </row>
    <row r="211" spans="1:19" ht="14.25" customHeight="1" x14ac:dyDescent="0.15">
      <c r="A211" s="27"/>
      <c r="B211" s="28"/>
      <c r="C211" s="30" t="s">
        <v>348</v>
      </c>
      <c r="D211" s="22" t="s">
        <v>26</v>
      </c>
      <c r="E211" s="22" t="s">
        <v>26</v>
      </c>
      <c r="F211" s="25">
        <v>1.0</v>
      </c>
      <c r="G211" s="42">
        <v>96.0</v>
      </c>
      <c r="H211" s="25" t="s">
        <v>36</v>
      </c>
      <c r="I211" s="46" t="s">
        <v>303</v>
      </c>
      <c r="J211" s="30" t="s">
        <v>348</v>
      </c>
      <c r="K211" s="5" t="s">
        <v>39</v>
      </c>
      <c r="L211" s="22" t="s">
        <v>40</v>
      </c>
      <c r="M211" s="42">
        <v>1000.0</v>
      </c>
      <c r="N211" s="42">
        <v>5.184</v>
      </c>
      <c r="O211" s="48">
        <v>32.1</v>
      </c>
      <c r="P211" s="45" t="s">
        <v>221</v>
      </c>
      <c r="S211" s="5">
        <v>2864.0</v>
      </c>
    </row>
    <row r="212" spans="1:18" ht="14.25" customHeight="1" x14ac:dyDescent="0.15">
      <c r="A212" s="27"/>
      <c r="B212" s="28"/>
      <c r="C212" s="26" t="s">
        <v>348</v>
      </c>
      <c r="D212" s="22"/>
      <c r="E212" s="22"/>
      <c r="F212" s="25"/>
      <c r="G212" s="42">
        <v>96.0</v>
      </c>
      <c r="H212" s="25" t="s">
        <v>36</v>
      </c>
      <c r="I212" s="46" t="s">
        <v>349</v>
      </c>
      <c r="J212" s="56" t="s">
        <v>223</v>
      </c>
      <c r="K212" s="5" t="s">
        <v>39</v>
      </c>
      <c r="L212" s="22" t="s">
        <v>40</v>
      </c>
      <c r="M212" s="42">
        <v>1000.0</v>
      </c>
      <c r="N212" s="42">
        <v>0.001008</v>
      </c>
      <c r="O212" s="48">
        <v>150.0</v>
      </c>
      <c r="P212" s="45" t="s">
        <v>224</v>
      </c>
      <c r="Q212" s="5">
        <v>5.5</v>
      </c>
      <c r="R212" s="5">
        <v>1.57</v>
      </c>
    </row>
    <row r="213" spans="1:16" ht="14.25" customHeight="1" x14ac:dyDescent="0.15">
      <c r="A213" s="27"/>
      <c r="B213" s="28"/>
      <c r="C213" s="26" t="s">
        <v>348</v>
      </c>
      <c r="D213" s="22"/>
      <c r="E213" s="22"/>
      <c r="F213" s="25"/>
      <c r="G213" s="42">
        <v>96.0</v>
      </c>
      <c r="H213" s="25" t="s">
        <v>36</v>
      </c>
      <c r="I213" s="46" t="s">
        <v>225</v>
      </c>
      <c r="J213" s="56" t="s">
        <v>223</v>
      </c>
      <c r="K213" s="5" t="s">
        <v>39</v>
      </c>
      <c r="L213" s="22" t="s">
        <v>40</v>
      </c>
      <c r="M213" s="42">
        <v>1000.0</v>
      </c>
      <c r="N213" s="42">
        <v>3.7296E-4</v>
      </c>
      <c r="O213" s="48">
        <v>230.0</v>
      </c>
      <c r="P213" s="45" t="s">
        <v>224</v>
      </c>
    </row>
    <row r="214" spans="1:16" ht="14.25" customHeight="1" x14ac:dyDescent="0.15">
      <c r="A214" s="27"/>
      <c r="B214" s="28"/>
      <c r="C214" s="26" t="s">
        <v>348</v>
      </c>
      <c r="D214" s="22"/>
      <c r="E214" s="22"/>
      <c r="F214" s="25"/>
      <c r="G214" s="42">
        <v>96.0</v>
      </c>
      <c r="H214" s="25" t="s">
        <v>36</v>
      </c>
      <c r="I214" s="46" t="s">
        <v>227</v>
      </c>
      <c r="J214" s="56" t="s">
        <v>223</v>
      </c>
      <c r="K214" s="5" t="s">
        <v>39</v>
      </c>
      <c r="L214" s="22" t="s">
        <v>40</v>
      </c>
      <c r="M214" s="42">
        <v>1000.0</v>
      </c>
      <c r="N214" s="42">
        <v>0.008064</v>
      </c>
      <c r="O214" s="48">
        <v>50.0</v>
      </c>
      <c r="P214" s="45" t="s">
        <v>224</v>
      </c>
    </row>
    <row r="215" spans="1:19" ht="14.25" customHeight="1" x14ac:dyDescent="0.15">
      <c r="A215" s="27"/>
      <c r="B215" s="28"/>
      <c r="C215" s="26" t="s">
        <v>350</v>
      </c>
      <c r="D215" s="22" t="s">
        <v>26</v>
      </c>
      <c r="E215" s="22" t="s">
        <v>26</v>
      </c>
      <c r="F215" s="25">
        <v>1.0</v>
      </c>
      <c r="G215" s="42">
        <v>96.0</v>
      </c>
      <c r="H215" s="25" t="s">
        <v>36</v>
      </c>
      <c r="I215" s="46" t="s">
        <v>303</v>
      </c>
      <c r="J215" s="26" t="s">
        <v>350</v>
      </c>
      <c r="K215" s="5" t="s">
        <v>39</v>
      </c>
      <c r="L215" s="22" t="s">
        <v>40</v>
      </c>
      <c r="M215" s="42">
        <v>1000.0</v>
      </c>
      <c r="N215" s="42">
        <v>5.184</v>
      </c>
      <c r="O215" s="48">
        <v>32.1</v>
      </c>
      <c r="P215" s="45" t="s">
        <v>221</v>
      </c>
      <c r="S215" s="5">
        <v>3477.0</v>
      </c>
    </row>
    <row r="216" spans="1:16" ht="14.25" customHeight="1" x14ac:dyDescent="0.15">
      <c r="A216" s="27"/>
      <c r="B216" s="28"/>
      <c r="C216" s="26" t="s">
        <v>350</v>
      </c>
      <c r="D216" s="22"/>
      <c r="E216" s="22"/>
      <c r="F216" s="25"/>
      <c r="G216" s="42">
        <v>96.0</v>
      </c>
      <c r="H216" s="25" t="s">
        <v>36</v>
      </c>
      <c r="I216" s="46" t="s">
        <v>227</v>
      </c>
      <c r="J216" s="56" t="s">
        <v>223</v>
      </c>
      <c r="K216" s="5" t="s">
        <v>39</v>
      </c>
      <c r="L216" s="22" t="s">
        <v>40</v>
      </c>
      <c r="M216" s="42">
        <v>1000.0</v>
      </c>
      <c r="N216" s="42">
        <v>0.004032</v>
      </c>
      <c r="O216" s="48">
        <v>50.0</v>
      </c>
      <c r="P216" s="45" t="s">
        <v>224</v>
      </c>
    </row>
    <row r="217" spans="1:16" ht="14.25" customHeight="1" x14ac:dyDescent="0.15">
      <c r="A217" s="27"/>
      <c r="B217" s="28"/>
      <c r="C217" s="26" t="s">
        <v>350</v>
      </c>
      <c r="D217" s="22"/>
      <c r="E217" s="22"/>
      <c r="F217" s="25"/>
      <c r="G217" s="42">
        <v>96.0</v>
      </c>
      <c r="H217" s="25" t="s">
        <v>36</v>
      </c>
      <c r="I217" s="46" t="s">
        <v>230</v>
      </c>
      <c r="J217" s="56" t="s">
        <v>223</v>
      </c>
      <c r="K217" s="5" t="s">
        <v>39</v>
      </c>
      <c r="L217" s="22" t="s">
        <v>40</v>
      </c>
      <c r="M217" s="42">
        <v>1000.0</v>
      </c>
      <c r="N217" s="42">
        <v>0.0062496</v>
      </c>
      <c r="O217" s="48">
        <v>135.0</v>
      </c>
      <c r="P217" s="45" t="s">
        <v>224</v>
      </c>
    </row>
    <row r="218" spans="1:16" ht="14.25" customHeight="1" x14ac:dyDescent="0.15">
      <c r="A218" s="27"/>
      <c r="B218" s="28"/>
      <c r="C218" s="26" t="s">
        <v>350</v>
      </c>
      <c r="D218" s="22"/>
      <c r="E218" s="22"/>
      <c r="F218" s="25"/>
      <c r="G218" s="42">
        <v>96.0</v>
      </c>
      <c r="H218" s="25" t="s">
        <v>36</v>
      </c>
      <c r="I218" s="46" t="s">
        <v>263</v>
      </c>
      <c r="J218" s="56" t="s">
        <v>223</v>
      </c>
      <c r="K218" s="5" t="s">
        <v>39</v>
      </c>
      <c r="L218" s="22" t="s">
        <v>40</v>
      </c>
      <c r="M218" s="42">
        <v>1000.0</v>
      </c>
      <c r="N218" s="42">
        <v>3.528E-4</v>
      </c>
      <c r="O218" s="48">
        <v>135.0</v>
      </c>
      <c r="P218" s="45" t="s">
        <v>224</v>
      </c>
    </row>
    <row r="219" spans="1:19" ht="14.25" customHeight="1" x14ac:dyDescent="0.15">
      <c r="A219" s="27"/>
      <c r="B219" s="28"/>
      <c r="C219" s="26" t="s">
        <v>351</v>
      </c>
      <c r="D219" s="22" t="s">
        <v>26</v>
      </c>
      <c r="E219" s="22" t="s">
        <v>26</v>
      </c>
      <c r="F219" s="25">
        <v>1.0</v>
      </c>
      <c r="G219" s="42">
        <v>96.0</v>
      </c>
      <c r="H219" s="25" t="s">
        <v>36</v>
      </c>
      <c r="I219" s="46" t="s">
        <v>303</v>
      </c>
      <c r="J219" s="26" t="s">
        <v>351</v>
      </c>
      <c r="K219" s="5" t="s">
        <v>39</v>
      </c>
      <c r="L219" s="22" t="s">
        <v>40</v>
      </c>
      <c r="M219" s="42">
        <v>1000.0</v>
      </c>
      <c r="N219" s="42">
        <v>5.184</v>
      </c>
      <c r="O219" s="48">
        <v>32.1</v>
      </c>
      <c r="P219" s="45" t="s">
        <v>221</v>
      </c>
      <c r="S219" s="5">
        <v>1750.0</v>
      </c>
    </row>
    <row r="220" spans="1:16" ht="14.25" customHeight="1" x14ac:dyDescent="0.15">
      <c r="A220" s="27" t="s">
        <v>352</v>
      </c>
      <c r="B220" s="28" t="s">
        <v>353</v>
      </c>
      <c r="C220" s="23" t="s">
        <v>20</v>
      </c>
      <c r="D220" s="24" t="s">
        <v>21</v>
      </c>
      <c r="E220" s="22" t="s">
        <v>22</v>
      </c>
      <c r="F220" s="24">
        <v>240.0</v>
      </c>
      <c r="G220" s="29"/>
      <c r="H220" s="25" t="s">
        <v>23</v>
      </c>
      <c r="I220" s="46" t="s">
        <v>354</v>
      </c>
      <c r="J220" s="26" t="s">
        <v>355</v>
      </c>
      <c r="K220" s="26" t="s">
        <v>26</v>
      </c>
      <c r="L220" s="26" t="s">
        <v>26</v>
      </c>
      <c r="M220" s="42">
        <v>1.0</v>
      </c>
      <c r="N220" s="42">
        <v>1.0</v>
      </c>
      <c r="O220" s="42">
        <v>8.12</v>
      </c>
      <c r="P220" s="42" t="s">
        <v>27</v>
      </c>
    </row>
    <row r="221" spans="1:17" ht="14.25" customHeight="1" x14ac:dyDescent="0.15">
      <c r="A221" s="27"/>
      <c r="B221" s="28"/>
      <c r="C221" s="23" t="s">
        <v>20</v>
      </c>
      <c r="D221" s="24"/>
      <c r="E221" s="24"/>
      <c r="F221" s="24"/>
      <c r="G221" s="29"/>
      <c r="H221" s="25" t="s">
        <v>23</v>
      </c>
      <c r="I221" s="46" t="s">
        <v>356</v>
      </c>
      <c r="J221" s="26" t="s">
        <v>357</v>
      </c>
      <c r="K221" s="26" t="s">
        <v>26</v>
      </c>
      <c r="L221" s="26" t="s">
        <v>26</v>
      </c>
      <c r="M221" s="42">
        <v>1.0</v>
      </c>
      <c r="N221" s="42">
        <v>24.0</v>
      </c>
      <c r="O221" s="44">
        <v>0.88</v>
      </c>
      <c r="P221" s="42" t="s">
        <v>27</v>
      </c>
      <c r="Q221" s="5">
        <v>13.0</v>
      </c>
    </row>
    <row r="222" spans="1:16" ht="14.25" customHeight="1" x14ac:dyDescent="0.15">
      <c r="A222" s="27"/>
      <c r="B222" s="28"/>
      <c r="C222" s="23" t="s">
        <v>20</v>
      </c>
      <c r="D222" s="24"/>
      <c r="E222" s="24"/>
      <c r="F222" s="24"/>
      <c r="G222" s="29"/>
      <c r="H222" s="25" t="s">
        <v>23</v>
      </c>
      <c r="I222" s="46" t="s">
        <v>358</v>
      </c>
      <c r="J222" s="26" t="s">
        <v>359</v>
      </c>
      <c r="K222" s="26" t="s">
        <v>26</v>
      </c>
      <c r="L222" s="26" t="s">
        <v>26</v>
      </c>
      <c r="M222" s="42">
        <v>1.0</v>
      </c>
      <c r="N222" s="42">
        <v>240.0</v>
      </c>
      <c r="O222" s="44">
        <v>0.135</v>
      </c>
      <c r="P222" s="45" t="s">
        <v>255</v>
      </c>
    </row>
    <row r="223" spans="1:17" ht="14.25" customHeight="1" x14ac:dyDescent="0.15">
      <c r="A223" s="27"/>
      <c r="B223" s="28"/>
      <c r="C223" s="23" t="s">
        <v>20</v>
      </c>
      <c r="D223" s="24"/>
      <c r="E223" s="24"/>
      <c r="F223" s="24"/>
      <c r="G223" s="29"/>
      <c r="H223" s="25" t="s">
        <v>23</v>
      </c>
      <c r="I223" s="46" t="s">
        <v>360</v>
      </c>
      <c r="J223" s="26" t="s">
        <v>361</v>
      </c>
      <c r="K223" s="51" t="s">
        <v>30</v>
      </c>
      <c r="L223" s="26" t="s">
        <v>30</v>
      </c>
      <c r="M223" s="42">
        <v>1.0</v>
      </c>
      <c r="N223" s="42">
        <v>240.0</v>
      </c>
      <c r="O223" s="44">
        <v>0.13</v>
      </c>
      <c r="P223" s="45" t="s">
        <v>31</v>
      </c>
      <c r="Q223" s="5">
        <v>900.0</v>
      </c>
    </row>
    <row r="224" spans="1:19" ht="14.25" customHeight="1" x14ac:dyDescent="0.15">
      <c r="A224" s="27"/>
      <c r="B224" s="28"/>
      <c r="C224" s="26" t="s">
        <v>362</v>
      </c>
      <c r="D224" s="22" t="s">
        <v>26</v>
      </c>
      <c r="E224" s="22" t="s">
        <v>26</v>
      </c>
      <c r="F224" s="25">
        <v>1.0</v>
      </c>
      <c r="G224" s="42">
        <v>240.0</v>
      </c>
      <c r="H224" s="25" t="s">
        <v>36</v>
      </c>
      <c r="I224" s="46" t="s">
        <v>259</v>
      </c>
      <c r="J224" s="26" t="s">
        <v>363</v>
      </c>
      <c r="K224" s="5" t="s">
        <v>39</v>
      </c>
      <c r="L224" s="22" t="s">
        <v>40</v>
      </c>
      <c r="M224" s="42">
        <v>1000.0</v>
      </c>
      <c r="N224" s="42">
        <v>1.056</v>
      </c>
      <c r="O224" s="48">
        <v>31.5</v>
      </c>
      <c r="P224" s="45" t="s">
        <v>221</v>
      </c>
      <c r="S224" s="5">
        <v>1842.0</v>
      </c>
    </row>
    <row r="225" spans="1:18" ht="14.25" customHeight="1" x14ac:dyDescent="0.15">
      <c r="A225" s="27"/>
      <c r="B225" s="28"/>
      <c r="C225" s="26" t="s">
        <v>362</v>
      </c>
      <c r="D225" s="22"/>
      <c r="E225" s="22"/>
      <c r="F225" s="25"/>
      <c r="G225" s="42">
        <v>240.0</v>
      </c>
      <c r="H225" s="25" t="s">
        <v>36</v>
      </c>
      <c r="I225" s="46" t="s">
        <v>364</v>
      </c>
      <c r="J225" s="56" t="s">
        <v>223</v>
      </c>
      <c r="K225" s="5" t="s">
        <v>39</v>
      </c>
      <c r="L225" s="22" t="s">
        <v>40</v>
      </c>
      <c r="M225" s="42">
        <v>1000.0</v>
      </c>
      <c r="N225" s="42">
        <v>2.09143E-4</v>
      </c>
      <c r="O225" s="48">
        <v>115.0</v>
      </c>
      <c r="P225" s="45" t="s">
        <v>224</v>
      </c>
      <c r="Q225" s="5">
        <v>5.5</v>
      </c>
      <c r="R225" s="5">
        <v>5.07</v>
      </c>
    </row>
    <row r="226" spans="1:16" ht="14.25" customHeight="1" x14ac:dyDescent="0.15">
      <c r="A226" s="27"/>
      <c r="B226" s="28"/>
      <c r="C226" s="26" t="s">
        <v>362</v>
      </c>
      <c r="D226" s="22"/>
      <c r="E226" s="22"/>
      <c r="F226" s="25"/>
      <c r="G226" s="42">
        <v>240.0</v>
      </c>
      <c r="H226" s="25" t="s">
        <v>36</v>
      </c>
      <c r="I226" s="46" t="s">
        <v>227</v>
      </c>
      <c r="J226" s="56" t="s">
        <v>223</v>
      </c>
      <c r="K226" s="5" t="s">
        <v>39</v>
      </c>
      <c r="L226" s="22" t="s">
        <v>40</v>
      </c>
      <c r="M226" s="42">
        <v>1000.0</v>
      </c>
      <c r="N226" s="42">
        <v>0.002091429</v>
      </c>
      <c r="O226" s="48">
        <v>50.0</v>
      </c>
      <c r="P226" s="45" t="s">
        <v>224</v>
      </c>
    </row>
    <row r="227" spans="1:16" ht="14.25" customHeight="1" x14ac:dyDescent="0.15">
      <c r="A227" s="27"/>
      <c r="B227" s="28"/>
      <c r="C227" s="26" t="s">
        <v>362</v>
      </c>
      <c r="D227" s="22"/>
      <c r="E227" s="22"/>
      <c r="F227" s="25"/>
      <c r="G227" s="42">
        <v>240.0</v>
      </c>
      <c r="H227" s="25" t="s">
        <v>36</v>
      </c>
      <c r="I227" s="46" t="s">
        <v>233</v>
      </c>
      <c r="J227" s="56" t="s">
        <v>223</v>
      </c>
      <c r="K227" s="5" t="s">
        <v>39</v>
      </c>
      <c r="L227" s="22" t="s">
        <v>40</v>
      </c>
      <c r="M227" s="42">
        <v>1000.0</v>
      </c>
      <c r="N227" s="42">
        <v>1.67314E-4</v>
      </c>
      <c r="O227" s="48">
        <v>130.0</v>
      </c>
      <c r="P227" s="45" t="s">
        <v>224</v>
      </c>
    </row>
    <row r="228" spans="1:19" ht="14.25" customHeight="1" x14ac:dyDescent="0.15">
      <c r="A228" s="27"/>
      <c r="B228" s="28"/>
      <c r="C228" s="26" t="s">
        <v>365</v>
      </c>
      <c r="D228" s="22" t="s">
        <v>26</v>
      </c>
      <c r="E228" s="22" t="s">
        <v>26</v>
      </c>
      <c r="F228" s="25">
        <v>1.0</v>
      </c>
      <c r="G228" s="42">
        <v>240.0</v>
      </c>
      <c r="H228" s="25" t="s">
        <v>36</v>
      </c>
      <c r="I228" s="46" t="s">
        <v>259</v>
      </c>
      <c r="J228" s="26" t="s">
        <v>366</v>
      </c>
      <c r="K228" s="5" t="s">
        <v>39</v>
      </c>
      <c r="L228" s="22" t="s">
        <v>40</v>
      </c>
      <c r="M228" s="42">
        <v>1000.0</v>
      </c>
      <c r="N228" s="42">
        <v>1.056</v>
      </c>
      <c r="O228" s="48">
        <v>31.5</v>
      </c>
      <c r="P228" s="45" t="s">
        <v>221</v>
      </c>
      <c r="S228" s="5">
        <v>3421.0</v>
      </c>
    </row>
    <row r="229" spans="1:16" ht="14.25" customHeight="1" x14ac:dyDescent="0.15">
      <c r="A229" s="27"/>
      <c r="B229" s="28"/>
      <c r="C229" s="26" t="s">
        <v>365</v>
      </c>
      <c r="D229" s="22"/>
      <c r="E229" s="22"/>
      <c r="F229" s="25"/>
      <c r="G229" s="42">
        <v>240.0</v>
      </c>
      <c r="H229" s="25" t="s">
        <v>36</v>
      </c>
      <c r="I229" s="46" t="s">
        <v>226</v>
      </c>
      <c r="J229" s="56" t="s">
        <v>223</v>
      </c>
      <c r="K229" s="5" t="s">
        <v>39</v>
      </c>
      <c r="L229" s="22" t="s">
        <v>40</v>
      </c>
      <c r="M229" s="42">
        <v>1000.0</v>
      </c>
      <c r="N229" s="42">
        <v>0.006274286</v>
      </c>
      <c r="O229" s="48">
        <v>150.0</v>
      </c>
      <c r="P229" s="45" t="s">
        <v>224</v>
      </c>
    </row>
    <row r="230" spans="1:16" ht="14.25" customHeight="1" x14ac:dyDescent="0.15">
      <c r="A230" s="27"/>
      <c r="B230" s="28"/>
      <c r="C230" s="26" t="s">
        <v>365</v>
      </c>
      <c r="D230" s="22"/>
      <c r="E230" s="22"/>
      <c r="F230" s="25"/>
      <c r="G230" s="42">
        <v>240.0</v>
      </c>
      <c r="H230" s="25" t="s">
        <v>36</v>
      </c>
      <c r="I230" s="46" t="s">
        <v>227</v>
      </c>
      <c r="J230" s="56" t="s">
        <v>223</v>
      </c>
      <c r="K230" s="5" t="s">
        <v>39</v>
      </c>
      <c r="L230" s="22" t="s">
        <v>40</v>
      </c>
      <c r="M230" s="42">
        <v>1000.0</v>
      </c>
      <c r="N230" s="42">
        <v>0.002718857</v>
      </c>
      <c r="O230" s="48">
        <v>50.0</v>
      </c>
      <c r="P230" s="45" t="s">
        <v>224</v>
      </c>
    </row>
    <row r="231" spans="1:16" ht="14.25" customHeight="1" x14ac:dyDescent="0.15">
      <c r="A231" s="27"/>
      <c r="B231" s="28"/>
      <c r="C231" s="26" t="s">
        <v>365</v>
      </c>
      <c r="D231" s="22"/>
      <c r="E231" s="22"/>
      <c r="F231" s="25"/>
      <c r="G231" s="42">
        <v>240.0</v>
      </c>
      <c r="H231" s="25" t="s">
        <v>36</v>
      </c>
      <c r="I231" s="46" t="s">
        <v>222</v>
      </c>
      <c r="J231" s="56" t="s">
        <v>223</v>
      </c>
      <c r="K231" s="5" t="s">
        <v>39</v>
      </c>
      <c r="L231" s="22" t="s">
        <v>40</v>
      </c>
      <c r="M231" s="42">
        <v>1000.0</v>
      </c>
      <c r="N231" s="42">
        <v>1.88229E-4</v>
      </c>
      <c r="O231" s="48">
        <v>150.0</v>
      </c>
      <c r="P231" s="45" t="s">
        <v>224</v>
      </c>
    </row>
    <row r="232" spans="1:19" ht="14.25" customHeight="1" x14ac:dyDescent="0.15">
      <c r="A232" s="27"/>
      <c r="B232" s="28"/>
      <c r="C232" s="26" t="s">
        <v>367</v>
      </c>
      <c r="D232" s="22" t="s">
        <v>26</v>
      </c>
      <c r="E232" s="22" t="s">
        <v>26</v>
      </c>
      <c r="F232" s="25">
        <v>1.0</v>
      </c>
      <c r="G232" s="42">
        <v>240.0</v>
      </c>
      <c r="H232" s="25" t="s">
        <v>36</v>
      </c>
      <c r="I232" s="46" t="s">
        <v>259</v>
      </c>
      <c r="J232" s="26" t="s">
        <v>368</v>
      </c>
      <c r="K232" s="5" t="s">
        <v>39</v>
      </c>
      <c r="L232" s="22" t="s">
        <v>40</v>
      </c>
      <c r="M232" s="42">
        <v>1000.0</v>
      </c>
      <c r="N232" s="42">
        <v>1.056</v>
      </c>
      <c r="O232" s="48">
        <v>31.5</v>
      </c>
      <c r="P232" s="45" t="s">
        <v>221</v>
      </c>
      <c r="S232" s="5">
        <v>263.0</v>
      </c>
    </row>
    <row r="233" spans="1:16" ht="14.25" customHeight="1" x14ac:dyDescent="0.15">
      <c r="A233" s="27"/>
      <c r="B233" s="28"/>
      <c r="C233" s="26" t="s">
        <v>367</v>
      </c>
      <c r="D233" s="22"/>
      <c r="E233" s="22"/>
      <c r="F233" s="25"/>
      <c r="G233" s="42">
        <v>240.0</v>
      </c>
      <c r="H233" s="25" t="s">
        <v>36</v>
      </c>
      <c r="I233" s="46" t="s">
        <v>225</v>
      </c>
      <c r="J233" s="56" t="s">
        <v>223</v>
      </c>
      <c r="K233" s="5" t="s">
        <v>39</v>
      </c>
      <c r="L233" s="22" t="s">
        <v>40</v>
      </c>
      <c r="M233" s="42">
        <v>1000.0</v>
      </c>
      <c r="N233" s="42">
        <v>3.76457E-4</v>
      </c>
      <c r="O233" s="48">
        <v>230.0</v>
      </c>
      <c r="P233" s="45" t="s">
        <v>224</v>
      </c>
    </row>
    <row r="234" spans="1:16" ht="14.25" customHeight="1" x14ac:dyDescent="0.15">
      <c r="A234" s="27"/>
      <c r="B234" s="28"/>
      <c r="C234" s="26" t="s">
        <v>367</v>
      </c>
      <c r="D234" s="22"/>
      <c r="E234" s="22"/>
      <c r="F234" s="25"/>
      <c r="G234" s="42">
        <v>240.0</v>
      </c>
      <c r="H234" s="25" t="s">
        <v>36</v>
      </c>
      <c r="I234" s="46" t="s">
        <v>227</v>
      </c>
      <c r="J234" s="56" t="s">
        <v>223</v>
      </c>
      <c r="K234" s="5" t="s">
        <v>39</v>
      </c>
      <c r="L234" s="22" t="s">
        <v>40</v>
      </c>
      <c r="M234" s="42">
        <v>1000.0</v>
      </c>
      <c r="N234" s="42">
        <v>0.003973714</v>
      </c>
      <c r="O234" s="48">
        <v>50.0</v>
      </c>
      <c r="P234" s="45" t="s">
        <v>224</v>
      </c>
    </row>
    <row r="235" spans="1:16" ht="14.25" customHeight="1" x14ac:dyDescent="0.15">
      <c r="A235" s="27"/>
      <c r="B235" s="28"/>
      <c r="C235" s="26" t="s">
        <v>367</v>
      </c>
      <c r="D235" s="22"/>
      <c r="E235" s="22"/>
      <c r="F235" s="25"/>
      <c r="G235" s="42">
        <v>240.0</v>
      </c>
      <c r="H235" s="25" t="s">
        <v>36</v>
      </c>
      <c r="I235" s="46" t="s">
        <v>349</v>
      </c>
      <c r="J235" s="56" t="s">
        <v>223</v>
      </c>
      <c r="K235" s="5" t="s">
        <v>39</v>
      </c>
      <c r="L235" s="22" t="s">
        <v>40</v>
      </c>
      <c r="M235" s="42">
        <v>1000.0</v>
      </c>
      <c r="N235" s="42">
        <v>5.64686E-4</v>
      </c>
      <c r="O235" s="48">
        <v>150.0</v>
      </c>
      <c r="P235" s="45" t="s">
        <v>224</v>
      </c>
    </row>
    <row r="236" spans="1:19" ht="14.25" customHeight="1" x14ac:dyDescent="0.15">
      <c r="A236" s="27"/>
      <c r="B236" s="28"/>
      <c r="C236" s="26" t="s">
        <v>369</v>
      </c>
      <c r="D236" s="22" t="s">
        <v>26</v>
      </c>
      <c r="E236" s="22" t="s">
        <v>26</v>
      </c>
      <c r="F236" s="25">
        <v>1.0</v>
      </c>
      <c r="G236" s="42">
        <v>240.0</v>
      </c>
      <c r="H236" s="25" t="s">
        <v>36</v>
      </c>
      <c r="I236" s="46" t="s">
        <v>259</v>
      </c>
      <c r="J236" s="26" t="s">
        <v>370</v>
      </c>
      <c r="K236" s="5" t="s">
        <v>39</v>
      </c>
      <c r="L236" s="22" t="s">
        <v>40</v>
      </c>
      <c r="M236" s="42">
        <v>1000.0</v>
      </c>
      <c r="N236" s="42">
        <v>1.056</v>
      </c>
      <c r="O236" s="48">
        <v>31.5</v>
      </c>
      <c r="P236" s="45" t="s">
        <v>221</v>
      </c>
      <c r="S236" s="5">
        <v>789.0</v>
      </c>
    </row>
    <row r="237" spans="1:16" ht="14.25" customHeight="1" x14ac:dyDescent="0.15">
      <c r="A237" s="27"/>
      <c r="B237" s="28"/>
      <c r="C237" s="26" t="s">
        <v>369</v>
      </c>
      <c r="D237" s="22"/>
      <c r="E237" s="22"/>
      <c r="F237" s="25"/>
      <c r="G237" s="42">
        <v>240.0</v>
      </c>
      <c r="H237" s="25" t="s">
        <v>36</v>
      </c>
      <c r="I237" s="46" t="s">
        <v>230</v>
      </c>
      <c r="J237" s="56" t="s">
        <v>223</v>
      </c>
      <c r="K237" s="5" t="s">
        <v>39</v>
      </c>
      <c r="L237" s="22" t="s">
        <v>40</v>
      </c>
      <c r="M237" s="42">
        <v>1000.0</v>
      </c>
      <c r="N237" s="42">
        <v>0.004182857</v>
      </c>
      <c r="O237" s="48">
        <v>135.0</v>
      </c>
      <c r="P237" s="45" t="s">
        <v>224</v>
      </c>
    </row>
    <row r="238" spans="1:16" ht="14.25" customHeight="1" x14ac:dyDescent="0.15">
      <c r="A238" s="27"/>
      <c r="B238" s="28"/>
      <c r="C238" s="26" t="s">
        <v>369</v>
      </c>
      <c r="D238" s="22"/>
      <c r="E238" s="22"/>
      <c r="F238" s="25"/>
      <c r="G238" s="42">
        <v>240.0</v>
      </c>
      <c r="H238" s="25" t="s">
        <v>36</v>
      </c>
      <c r="I238" s="46" t="s">
        <v>227</v>
      </c>
      <c r="J238" s="56" t="s">
        <v>223</v>
      </c>
      <c r="K238" s="5" t="s">
        <v>39</v>
      </c>
      <c r="L238" s="22" t="s">
        <v>40</v>
      </c>
      <c r="M238" s="42">
        <v>1000.0</v>
      </c>
      <c r="N238" s="42">
        <v>0.003137143</v>
      </c>
      <c r="O238" s="48">
        <v>50.0</v>
      </c>
      <c r="P238" s="45" t="s">
        <v>224</v>
      </c>
    </row>
    <row r="239" spans="1:18" ht="14.25" customHeight="1" x14ac:dyDescent="0.15">
      <c r="A239" s="27"/>
      <c r="B239" s="28"/>
      <c r="C239" s="26" t="s">
        <v>369</v>
      </c>
      <c r="D239" s="22"/>
      <c r="E239" s="22"/>
      <c r="F239" s="25"/>
      <c r="G239" s="42">
        <v>240.0</v>
      </c>
      <c r="H239" s="25" t="s">
        <v>36</v>
      </c>
      <c r="I239" s="46" t="s">
        <v>371</v>
      </c>
      <c r="J239" s="56" t="s">
        <v>223</v>
      </c>
      <c r="K239" s="5" t="s">
        <v>39</v>
      </c>
      <c r="L239" s="22" t="s">
        <v>40</v>
      </c>
      <c r="M239" s="42">
        <v>1000.0</v>
      </c>
      <c r="N239" s="42">
        <v>7.52914E-4</v>
      </c>
      <c r="O239" s="48">
        <v>168.0</v>
      </c>
      <c r="P239" s="45" t="s">
        <v>224</v>
      </c>
      <c r="Q239" s="5">
        <v>4.0</v>
      </c>
      <c r="R239" s="5">
        <v>0.14</v>
      </c>
    </row>
    <row r="240" spans="1:16" ht="14.25" customHeight="1" x14ac:dyDescent="0.15">
      <c r="A240" s="27"/>
      <c r="B240" s="28"/>
      <c r="C240" s="26" t="s">
        <v>369</v>
      </c>
      <c r="D240" s="22"/>
      <c r="E240" s="22"/>
      <c r="F240" s="25"/>
      <c r="G240" s="42">
        <v>240.0</v>
      </c>
      <c r="H240" s="25" t="s">
        <v>36</v>
      </c>
      <c r="I240" s="46" t="s">
        <v>263</v>
      </c>
      <c r="J240" s="56" t="s">
        <v>223</v>
      </c>
      <c r="K240" s="5" t="s">
        <v>39</v>
      </c>
      <c r="L240" s="22" t="s">
        <v>40</v>
      </c>
      <c r="M240" s="42">
        <v>1000.0</v>
      </c>
      <c r="N240" s="42">
        <v>1.25486E-4</v>
      </c>
      <c r="O240" s="48">
        <v>135.0</v>
      </c>
      <c r="P240" s="45" t="s">
        <v>224</v>
      </c>
    </row>
    <row r="241" spans="1:17" ht="14.25" customHeight="1" x14ac:dyDescent="0.15">
      <c r="A241" s="27" t="s">
        <v>372</v>
      </c>
      <c r="B241" s="28" t="s">
        <v>373</v>
      </c>
      <c r="C241" s="23" t="s">
        <v>20</v>
      </c>
      <c r="D241" s="24" t="s">
        <v>21</v>
      </c>
      <c r="E241" s="22" t="s">
        <v>22</v>
      </c>
      <c r="F241" s="24">
        <v>240.0</v>
      </c>
      <c r="G241" s="29"/>
      <c r="H241" s="25" t="s">
        <v>23</v>
      </c>
      <c r="I241" s="46" t="s">
        <v>374</v>
      </c>
      <c r="J241" s="30" t="s">
        <v>375</v>
      </c>
      <c r="K241" s="26" t="s">
        <v>26</v>
      </c>
      <c r="L241" s="26" t="s">
        <v>26</v>
      </c>
      <c r="M241" s="42">
        <v>1.0</v>
      </c>
      <c r="N241" s="42">
        <v>1.0</v>
      </c>
      <c r="O241" s="42">
        <v>7.11</v>
      </c>
      <c r="P241" s="42" t="s">
        <v>27</v>
      </c>
      <c r="Q241" s="5">
        <v>30.0</v>
      </c>
    </row>
    <row r="242" spans="1:17" ht="14.25" customHeight="1" x14ac:dyDescent="0.15">
      <c r="A242" s="27"/>
      <c r="B242" s="28"/>
      <c r="C242" s="23" t="s">
        <v>20</v>
      </c>
      <c r="D242" s="24"/>
      <c r="E242" s="24"/>
      <c r="F242" s="24"/>
      <c r="G242" s="29"/>
      <c r="H242" s="25" t="s">
        <v>23</v>
      </c>
      <c r="I242" s="46" t="s">
        <v>376</v>
      </c>
      <c r="J242" s="30" t="s">
        <v>377</v>
      </c>
      <c r="K242" s="26" t="s">
        <v>26</v>
      </c>
      <c r="L242" s="26" t="s">
        <v>26</v>
      </c>
      <c r="M242" s="42">
        <v>1.0</v>
      </c>
      <c r="N242" s="42">
        <v>24.0</v>
      </c>
      <c r="O242" s="42">
        <v>0.85</v>
      </c>
      <c r="P242" s="42" t="s">
        <v>27</v>
      </c>
      <c r="Q242" s="5">
        <f>3256+720</f>
        <v>3976</v>
      </c>
    </row>
    <row r="243" spans="1:17" ht="14.25" customHeight="1" x14ac:dyDescent="0.15">
      <c r="A243" s="27"/>
      <c r="B243" s="28"/>
      <c r="C243" s="23" t="s">
        <v>20</v>
      </c>
      <c r="D243" s="24"/>
      <c r="E243" s="24"/>
      <c r="F243" s="24"/>
      <c r="G243" s="29"/>
      <c r="H243" s="25" t="s">
        <v>23</v>
      </c>
      <c r="I243" s="46" t="s">
        <v>378</v>
      </c>
      <c r="J243" s="30" t="s">
        <v>379</v>
      </c>
      <c r="K243" s="51" t="s">
        <v>30</v>
      </c>
      <c r="L243" s="26" t="s">
        <v>30</v>
      </c>
      <c r="M243" s="42">
        <v>1.0</v>
      </c>
      <c r="N243" s="42">
        <v>240.0</v>
      </c>
      <c r="O243" s="44">
        <v>0.053</v>
      </c>
      <c r="P243" s="42" t="s">
        <v>345</v>
      </c>
      <c r="Q243" s="5">
        <f>500+7200</f>
        <v>7700</v>
      </c>
    </row>
    <row r="244" spans="1:16" ht="14.25" customHeight="1" x14ac:dyDescent="0.15">
      <c r="A244" s="27"/>
      <c r="B244" s="28"/>
      <c r="C244" s="23" t="s">
        <v>20</v>
      </c>
      <c r="D244" s="24"/>
      <c r="E244" s="24"/>
      <c r="F244" s="24"/>
      <c r="G244" s="29"/>
      <c r="H244" s="25" t="s">
        <v>23</v>
      </c>
      <c r="I244" s="46" t="s">
        <v>358</v>
      </c>
      <c r="J244" s="30" t="s">
        <v>380</v>
      </c>
      <c r="K244" s="26" t="s">
        <v>26</v>
      </c>
      <c r="L244" s="26" t="s">
        <v>26</v>
      </c>
      <c r="M244" s="42">
        <v>1.0</v>
      </c>
      <c r="N244" s="42">
        <v>240.0</v>
      </c>
      <c r="O244" s="44">
        <v>0.135</v>
      </c>
      <c r="P244" s="45" t="s">
        <v>255</v>
      </c>
    </row>
    <row r="245" spans="1:19" ht="14.25" customHeight="1" x14ac:dyDescent="0.15">
      <c r="A245" s="27"/>
      <c r="B245" s="28"/>
      <c r="C245" s="30" t="s">
        <v>381</v>
      </c>
      <c r="D245" s="22" t="s">
        <v>26</v>
      </c>
      <c r="E245" s="22" t="s">
        <v>26</v>
      </c>
      <c r="F245" s="25">
        <v>1.0</v>
      </c>
      <c r="G245" s="42">
        <v>240.0</v>
      </c>
      <c r="H245" s="25" t="s">
        <v>36</v>
      </c>
      <c r="I245" s="46" t="s">
        <v>259</v>
      </c>
      <c r="J245" s="30" t="s">
        <v>381</v>
      </c>
      <c r="K245" s="5" t="s">
        <v>39</v>
      </c>
      <c r="L245" s="22" t="s">
        <v>40</v>
      </c>
      <c r="M245" s="42">
        <v>1000.0</v>
      </c>
      <c r="N245" s="42">
        <v>1.056</v>
      </c>
      <c r="O245" s="48">
        <v>31.5</v>
      </c>
      <c r="P245" s="45" t="s">
        <v>221</v>
      </c>
      <c r="S245" s="5">
        <v>22249.0</v>
      </c>
    </row>
    <row r="246" spans="1:16" ht="14.25" customHeight="1" x14ac:dyDescent="0.15">
      <c r="A246" s="27"/>
      <c r="B246" s="28"/>
      <c r="C246" s="30" t="s">
        <v>381</v>
      </c>
      <c r="D246" s="22"/>
      <c r="E246" s="22"/>
      <c r="F246" s="25"/>
      <c r="G246" s="42">
        <v>240.0</v>
      </c>
      <c r="H246" s="25" t="s">
        <v>36</v>
      </c>
      <c r="I246" s="46" t="s">
        <v>222</v>
      </c>
      <c r="J246" s="54" t="s">
        <v>223</v>
      </c>
      <c r="K246" s="5" t="s">
        <v>39</v>
      </c>
      <c r="L246" s="22" t="s">
        <v>40</v>
      </c>
      <c r="M246" s="42">
        <v>1000.0</v>
      </c>
      <c r="N246" s="42">
        <v>1.72543E-4</v>
      </c>
      <c r="O246" s="48">
        <v>150.0</v>
      </c>
      <c r="P246" s="45" t="s">
        <v>224</v>
      </c>
    </row>
    <row r="247" spans="1:16" ht="14.25" customHeight="1" x14ac:dyDescent="0.15">
      <c r="A247" s="27"/>
      <c r="B247" s="28"/>
      <c r="C247" s="30" t="s">
        <v>381</v>
      </c>
      <c r="D247" s="22"/>
      <c r="E247" s="22"/>
      <c r="F247" s="25"/>
      <c r="G247" s="42">
        <v>240.0</v>
      </c>
      <c r="H247" s="25" t="s">
        <v>36</v>
      </c>
      <c r="I247" s="46" t="s">
        <v>225</v>
      </c>
      <c r="J247" s="54" t="s">
        <v>223</v>
      </c>
      <c r="K247" s="5" t="s">
        <v>39</v>
      </c>
      <c r="L247" s="22" t="s">
        <v>40</v>
      </c>
      <c r="M247" s="42">
        <v>1000.0</v>
      </c>
      <c r="N247" s="42">
        <v>4.07829E-4</v>
      </c>
      <c r="O247" s="48">
        <v>230.0</v>
      </c>
      <c r="P247" s="45" t="s">
        <v>224</v>
      </c>
    </row>
    <row r="248" spans="1:16" ht="14.25" customHeight="1" x14ac:dyDescent="0.15">
      <c r="A248" s="27"/>
      <c r="B248" s="28"/>
      <c r="C248" s="30" t="s">
        <v>381</v>
      </c>
      <c r="D248" s="22"/>
      <c r="E248" s="22"/>
      <c r="F248" s="25"/>
      <c r="G248" s="42">
        <v>240.0</v>
      </c>
      <c r="H248" s="25" t="s">
        <v>36</v>
      </c>
      <c r="I248" s="46" t="s">
        <v>227</v>
      </c>
      <c r="J248" s="54" t="s">
        <v>223</v>
      </c>
      <c r="K248" s="5" t="s">
        <v>39</v>
      </c>
      <c r="L248" s="22" t="s">
        <v>40</v>
      </c>
      <c r="M248" s="42">
        <v>1000.0</v>
      </c>
      <c r="N248" s="42">
        <v>0.067971429</v>
      </c>
      <c r="O248" s="48">
        <v>50.0</v>
      </c>
      <c r="P248" s="45" t="s">
        <v>224</v>
      </c>
    </row>
    <row r="249" spans="1:19" ht="14.25" customHeight="1" x14ac:dyDescent="0.15">
      <c r="A249" s="27"/>
      <c r="B249" s="28"/>
      <c r="C249" s="30" t="s">
        <v>382</v>
      </c>
      <c r="D249" s="22" t="s">
        <v>26</v>
      </c>
      <c r="E249" s="22" t="s">
        <v>26</v>
      </c>
      <c r="F249" s="25">
        <v>1.0</v>
      </c>
      <c r="G249" s="42">
        <v>240.0</v>
      </c>
      <c r="H249" s="25" t="s">
        <v>36</v>
      </c>
      <c r="I249" s="46" t="s">
        <v>259</v>
      </c>
      <c r="J249" s="30" t="s">
        <v>382</v>
      </c>
      <c r="K249" s="5" t="s">
        <v>39</v>
      </c>
      <c r="L249" s="22" t="s">
        <v>40</v>
      </c>
      <c r="M249" s="42">
        <v>1000.0</v>
      </c>
      <c r="N249" s="42">
        <v>1.056</v>
      </c>
      <c r="O249" s="48">
        <v>31.5</v>
      </c>
      <c r="P249" s="45" t="s">
        <v>221</v>
      </c>
      <c r="S249" s="5">
        <v>12368.0</v>
      </c>
    </row>
    <row r="250" spans="1:16" ht="14.25" customHeight="1" x14ac:dyDescent="0.15">
      <c r="A250" s="27"/>
      <c r="B250" s="28"/>
      <c r="C250" s="30" t="s">
        <v>382</v>
      </c>
      <c r="D250" s="22"/>
      <c r="E250" s="22"/>
      <c r="F250" s="25"/>
      <c r="G250" s="42">
        <v>240.0</v>
      </c>
      <c r="H250" s="25" t="s">
        <v>36</v>
      </c>
      <c r="I250" s="46" t="s">
        <v>227</v>
      </c>
      <c r="J250" s="54" t="s">
        <v>223</v>
      </c>
      <c r="K250" s="5" t="s">
        <v>39</v>
      </c>
      <c r="L250" s="22" t="s">
        <v>40</v>
      </c>
      <c r="M250" s="42">
        <v>1000.0</v>
      </c>
      <c r="N250" s="42">
        <v>0.002154171</v>
      </c>
      <c r="O250" s="48">
        <v>50.0</v>
      </c>
      <c r="P250" s="45" t="s">
        <v>224</v>
      </c>
    </row>
    <row r="251" spans="1:16" ht="14.25" customHeight="1" x14ac:dyDescent="0.15">
      <c r="A251" s="27"/>
      <c r="B251" s="28"/>
      <c r="C251" s="30" t="s">
        <v>382</v>
      </c>
      <c r="D251" s="22"/>
      <c r="E251" s="22"/>
      <c r="F251" s="25"/>
      <c r="G251" s="42">
        <v>240.0</v>
      </c>
      <c r="H251" s="25" t="s">
        <v>36</v>
      </c>
      <c r="I251" s="46" t="s">
        <v>307</v>
      </c>
      <c r="J251" s="54" t="s">
        <v>223</v>
      </c>
      <c r="K251" s="5" t="s">
        <v>39</v>
      </c>
      <c r="L251" s="22" t="s">
        <v>40</v>
      </c>
      <c r="M251" s="42">
        <v>1000.0</v>
      </c>
      <c r="N251" s="42">
        <v>0.003346286</v>
      </c>
      <c r="O251" s="48">
        <v>168.0</v>
      </c>
      <c r="P251" s="45" t="s">
        <v>224</v>
      </c>
    </row>
    <row r="252" spans="1:16" ht="14.25" customHeight="1" x14ac:dyDescent="0.15">
      <c r="A252" s="27"/>
      <c r="B252" s="28"/>
      <c r="C252" s="30" t="s">
        <v>382</v>
      </c>
      <c r="D252" s="22"/>
      <c r="E252" s="22"/>
      <c r="F252" s="25"/>
      <c r="G252" s="42">
        <v>240.0</v>
      </c>
      <c r="H252" s="25" t="s">
        <v>36</v>
      </c>
      <c r="I252" s="46" t="s">
        <v>222</v>
      </c>
      <c r="J252" s="54" t="s">
        <v>223</v>
      </c>
      <c r="K252" s="5" t="s">
        <v>39</v>
      </c>
      <c r="L252" s="22" t="s">
        <v>40</v>
      </c>
      <c r="M252" s="42">
        <v>1000.0</v>
      </c>
      <c r="N252" s="42">
        <v>0.001359429</v>
      </c>
      <c r="O252" s="48">
        <v>150.0</v>
      </c>
      <c r="P252" s="45" t="s">
        <v>224</v>
      </c>
    </row>
    <row r="253" spans="1:16" ht="14.25" customHeight="1" x14ac:dyDescent="0.15">
      <c r="A253" s="27"/>
      <c r="B253" s="28"/>
      <c r="C253" s="30" t="s">
        <v>383</v>
      </c>
      <c r="D253" s="22" t="s">
        <v>26</v>
      </c>
      <c r="E253" s="22" t="s">
        <v>26</v>
      </c>
      <c r="F253" s="25">
        <v>1.0</v>
      </c>
      <c r="G253" s="42">
        <v>240.0</v>
      </c>
      <c r="H253" s="25" t="s">
        <v>36</v>
      </c>
      <c r="I253" s="46" t="s">
        <v>259</v>
      </c>
      <c r="J253" s="30" t="s">
        <v>383</v>
      </c>
      <c r="K253" s="5" t="s">
        <v>39</v>
      </c>
      <c r="L253" s="22" t="s">
        <v>40</v>
      </c>
      <c r="M253" s="42">
        <v>1000.0</v>
      </c>
      <c r="N253" s="42">
        <v>1.056</v>
      </c>
      <c r="O253" s="48">
        <v>31.5</v>
      </c>
      <c r="P253" s="45" t="s">
        <v>221</v>
      </c>
    </row>
    <row r="254" spans="1:16" ht="14.25" customHeight="1" x14ac:dyDescent="0.15">
      <c r="A254" s="27"/>
      <c r="B254" s="28"/>
      <c r="C254" s="30" t="s">
        <v>383</v>
      </c>
      <c r="D254" s="22"/>
      <c r="E254" s="22"/>
      <c r="F254" s="25"/>
      <c r="G254" s="42">
        <v>240.0</v>
      </c>
      <c r="H254" s="25" t="s">
        <v>36</v>
      </c>
      <c r="I254" s="46" t="s">
        <v>230</v>
      </c>
      <c r="J254" s="54" t="s">
        <v>223</v>
      </c>
      <c r="K254" s="5" t="s">
        <v>39</v>
      </c>
      <c r="L254" s="22" t="s">
        <v>40</v>
      </c>
      <c r="M254" s="42">
        <v>1000.0</v>
      </c>
      <c r="N254" s="42">
        <v>0.004392</v>
      </c>
      <c r="O254" s="48">
        <v>135.0</v>
      </c>
      <c r="P254" s="45" t="s">
        <v>224</v>
      </c>
    </row>
    <row r="255" spans="1:16" ht="14.25" customHeight="1" x14ac:dyDescent="0.15">
      <c r="A255" s="27"/>
      <c r="B255" s="28"/>
      <c r="C255" s="30" t="s">
        <v>383</v>
      </c>
      <c r="D255" s="22"/>
      <c r="E255" s="22"/>
      <c r="F255" s="25"/>
      <c r="G255" s="42">
        <v>240.0</v>
      </c>
      <c r="H255" s="25" t="s">
        <v>36</v>
      </c>
      <c r="I255" s="46" t="s">
        <v>227</v>
      </c>
      <c r="J255" s="54" t="s">
        <v>223</v>
      </c>
      <c r="K255" s="5" t="s">
        <v>39</v>
      </c>
      <c r="L255" s="22" t="s">
        <v>40</v>
      </c>
      <c r="M255" s="42">
        <v>1000.0</v>
      </c>
      <c r="N255" s="42">
        <v>0.002300571</v>
      </c>
      <c r="O255" s="48">
        <v>50.0</v>
      </c>
      <c r="P255" s="45" t="s">
        <v>224</v>
      </c>
    </row>
    <row r="256" spans="1:16" ht="14.25" customHeight="1" x14ac:dyDescent="0.15">
      <c r="A256" s="27"/>
      <c r="B256" s="28"/>
      <c r="C256" s="30" t="s">
        <v>383</v>
      </c>
      <c r="D256" s="22"/>
      <c r="E256" s="22"/>
      <c r="F256" s="25"/>
      <c r="G256" s="42">
        <v>240.0</v>
      </c>
      <c r="H256" s="25" t="s">
        <v>36</v>
      </c>
      <c r="I256" s="46" t="s">
        <v>226</v>
      </c>
      <c r="J256" s="54" t="s">
        <v>223</v>
      </c>
      <c r="K256" s="5" t="s">
        <v>39</v>
      </c>
      <c r="L256" s="22" t="s">
        <v>40</v>
      </c>
      <c r="M256" s="42">
        <v>1000.0</v>
      </c>
      <c r="N256" s="42">
        <v>3.13714E-4</v>
      </c>
      <c r="O256" s="48">
        <v>150.0</v>
      </c>
      <c r="P256" s="45" t="s">
        <v>224</v>
      </c>
    </row>
    <row r="257" spans="1:16" ht="14.25" customHeight="1" x14ac:dyDescent="0.15">
      <c r="A257" s="27"/>
      <c r="B257" s="28"/>
      <c r="C257" s="30" t="s">
        <v>384</v>
      </c>
      <c r="D257" s="22" t="s">
        <v>26</v>
      </c>
      <c r="E257" s="22" t="s">
        <v>26</v>
      </c>
      <c r="F257" s="25">
        <v>1.0</v>
      </c>
      <c r="G257" s="42">
        <v>240.0</v>
      </c>
      <c r="H257" s="25" t="s">
        <v>36</v>
      </c>
      <c r="I257" s="46" t="s">
        <v>259</v>
      </c>
      <c r="J257" s="30" t="s">
        <v>384</v>
      </c>
      <c r="K257" s="5" t="s">
        <v>39</v>
      </c>
      <c r="L257" s="22" t="s">
        <v>40</v>
      </c>
      <c r="M257" s="42">
        <v>1000.0</v>
      </c>
      <c r="N257" s="42">
        <v>1.056</v>
      </c>
      <c r="O257" s="48">
        <v>31.5</v>
      </c>
      <c r="P257" s="45" t="s">
        <v>221</v>
      </c>
    </row>
    <row r="258" spans="1:16" ht="14.25" customHeight="1" x14ac:dyDescent="0.15">
      <c r="A258" s="27"/>
      <c r="B258" s="28"/>
      <c r="C258" s="30" t="s">
        <v>384</v>
      </c>
      <c r="D258" s="22"/>
      <c r="E258" s="22"/>
      <c r="F258" s="25"/>
      <c r="G258" s="42">
        <v>240.0</v>
      </c>
      <c r="H258" s="25" t="s">
        <v>36</v>
      </c>
      <c r="I258" s="46" t="s">
        <v>227</v>
      </c>
      <c r="J258" s="54" t="s">
        <v>223</v>
      </c>
      <c r="K258" s="5" t="s">
        <v>39</v>
      </c>
      <c r="L258" s="22" t="s">
        <v>40</v>
      </c>
      <c r="M258" s="42">
        <v>1000.0</v>
      </c>
      <c r="N258" s="42">
        <v>0.002196</v>
      </c>
      <c r="O258" s="48">
        <v>50.0</v>
      </c>
      <c r="P258" s="45" t="s">
        <v>224</v>
      </c>
    </row>
    <row r="259" spans="1:16" ht="14.25" customHeight="1" x14ac:dyDescent="0.15">
      <c r="A259" s="27"/>
      <c r="B259" s="28"/>
      <c r="C259" s="30" t="s">
        <v>384</v>
      </c>
      <c r="D259" s="22"/>
      <c r="E259" s="22"/>
      <c r="F259" s="25"/>
      <c r="G259" s="42">
        <v>240.0</v>
      </c>
      <c r="H259" s="25" t="s">
        <v>36</v>
      </c>
      <c r="I259" s="46" t="s">
        <v>230</v>
      </c>
      <c r="J259" s="54" t="s">
        <v>223</v>
      </c>
      <c r="K259" s="5" t="s">
        <v>39</v>
      </c>
      <c r="L259" s="22" t="s">
        <v>40</v>
      </c>
      <c r="M259" s="42">
        <v>1000.0</v>
      </c>
      <c r="N259" s="42">
        <v>1.67314E-4</v>
      </c>
      <c r="O259" s="48">
        <v>135.0</v>
      </c>
      <c r="P259" s="45" t="s">
        <v>224</v>
      </c>
    </row>
    <row r="260" spans="1:16" ht="14.25" customHeight="1" x14ac:dyDescent="0.15">
      <c r="A260" s="27"/>
      <c r="B260" s="28"/>
      <c r="C260" s="30" t="s">
        <v>384</v>
      </c>
      <c r="D260" s="22"/>
      <c r="E260" s="22"/>
      <c r="F260" s="25"/>
      <c r="G260" s="42">
        <v>240.0</v>
      </c>
      <c r="H260" s="25" t="s">
        <v>36</v>
      </c>
      <c r="I260" s="46" t="s">
        <v>263</v>
      </c>
      <c r="J260" s="54" t="s">
        <v>223</v>
      </c>
      <c r="K260" s="5" t="s">
        <v>39</v>
      </c>
      <c r="L260" s="22" t="s">
        <v>40</v>
      </c>
      <c r="M260" s="42">
        <v>1000.0</v>
      </c>
      <c r="N260" s="42">
        <v>1.67314E-4</v>
      </c>
      <c r="O260" s="48">
        <v>135.0</v>
      </c>
      <c r="P260" s="45" t="s">
        <v>224</v>
      </c>
    </row>
    <row r="261" spans="1:16" ht="14.25" customHeight="1" x14ac:dyDescent="0.15">
      <c r="A261" s="27" t="s">
        <v>385</v>
      </c>
      <c r="B261" s="28" t="s">
        <v>386</v>
      </c>
      <c r="C261" s="23" t="s">
        <v>20</v>
      </c>
      <c r="D261" s="24" t="s">
        <v>21</v>
      </c>
      <c r="E261" s="22" t="s">
        <v>22</v>
      </c>
      <c r="F261" s="24">
        <v>240.0</v>
      </c>
      <c r="G261" s="29"/>
      <c r="H261" s="25" t="s">
        <v>23</v>
      </c>
      <c r="I261" s="46" t="s">
        <v>387</v>
      </c>
      <c r="J261" s="30" t="s">
        <v>388</v>
      </c>
      <c r="K261" s="26" t="s">
        <v>26</v>
      </c>
      <c r="L261" s="26" t="s">
        <v>26</v>
      </c>
      <c r="M261" s="42">
        <v>1.0</v>
      </c>
      <c r="N261" s="42">
        <v>1.0</v>
      </c>
      <c r="O261" s="42">
        <v>4.64</v>
      </c>
      <c r="P261" s="42" t="s">
        <v>27</v>
      </c>
    </row>
    <row r="262" spans="1:16" ht="14.25" customHeight="1" x14ac:dyDescent="0.15">
      <c r="A262" s="27"/>
      <c r="B262" s="28"/>
      <c r="C262" s="23" t="s">
        <v>20</v>
      </c>
      <c r="D262" s="24"/>
      <c r="E262" s="24"/>
      <c r="F262" s="24"/>
      <c r="G262" s="29"/>
      <c r="H262" s="25" t="s">
        <v>23</v>
      </c>
      <c r="I262" s="46" t="s">
        <v>389</v>
      </c>
      <c r="J262" s="30" t="s">
        <v>390</v>
      </c>
      <c r="K262" s="26" t="s">
        <v>26</v>
      </c>
      <c r="L262" s="26" t="s">
        <v>26</v>
      </c>
      <c r="M262" s="42">
        <v>1.0</v>
      </c>
      <c r="N262" s="42">
        <v>24.0</v>
      </c>
      <c r="O262" s="42">
        <v>0.85</v>
      </c>
      <c r="P262" s="42" t="s">
        <v>27</v>
      </c>
    </row>
    <row r="263" spans="1:16" ht="14.25" customHeight="1" x14ac:dyDescent="0.15">
      <c r="A263" s="27"/>
      <c r="B263" s="28"/>
      <c r="C263" s="23" t="s">
        <v>20</v>
      </c>
      <c r="D263" s="24"/>
      <c r="E263" s="24"/>
      <c r="F263" s="24"/>
      <c r="G263" s="29"/>
      <c r="H263" s="25" t="s">
        <v>23</v>
      </c>
      <c r="I263" s="46" t="s">
        <v>391</v>
      </c>
      <c r="J263" s="30" t="s">
        <v>380</v>
      </c>
      <c r="K263" s="26" t="s">
        <v>26</v>
      </c>
      <c r="L263" s="26" t="s">
        <v>26</v>
      </c>
      <c r="M263" s="42">
        <v>1.0</v>
      </c>
      <c r="N263" s="42">
        <v>240.0</v>
      </c>
      <c r="O263" s="44">
        <v>0.135</v>
      </c>
      <c r="P263" s="45" t="s">
        <v>255</v>
      </c>
    </row>
    <row r="264" spans="1:16" ht="14.25" customHeight="1" x14ac:dyDescent="0.15">
      <c r="A264" s="27"/>
      <c r="B264" s="28"/>
      <c r="C264" s="23" t="s">
        <v>20</v>
      </c>
      <c r="D264" s="24"/>
      <c r="E264" s="24"/>
      <c r="F264" s="24"/>
      <c r="G264" s="29"/>
      <c r="H264" s="25" t="s">
        <v>23</v>
      </c>
      <c r="I264" s="46" t="s">
        <v>392</v>
      </c>
      <c r="J264" s="30" t="s">
        <v>393</v>
      </c>
      <c r="K264" s="51" t="s">
        <v>30</v>
      </c>
      <c r="L264" s="26" t="s">
        <v>30</v>
      </c>
      <c r="M264" s="42">
        <v>1.0</v>
      </c>
      <c r="N264" s="42">
        <v>240.0</v>
      </c>
      <c r="O264" s="42">
        <v>0.11</v>
      </c>
      <c r="P264" s="45" t="s">
        <v>31</v>
      </c>
    </row>
    <row r="265" spans="1:16" ht="14.25" customHeight="1" x14ac:dyDescent="0.15">
      <c r="A265" s="27"/>
      <c r="B265" s="28"/>
      <c r="C265" s="30" t="s">
        <v>394</v>
      </c>
      <c r="D265" s="22" t="s">
        <v>26</v>
      </c>
      <c r="E265" s="22" t="s">
        <v>26</v>
      </c>
      <c r="F265" s="25">
        <v>1.0</v>
      </c>
      <c r="G265" s="42">
        <v>240.0</v>
      </c>
      <c r="H265" s="25" t="s">
        <v>36</v>
      </c>
      <c r="I265" s="46" t="s">
        <v>259</v>
      </c>
      <c r="J265" s="30" t="s">
        <v>395</v>
      </c>
      <c r="K265" s="5" t="s">
        <v>39</v>
      </c>
      <c r="L265" s="22" t="s">
        <v>40</v>
      </c>
      <c r="M265" s="42">
        <v>1000.0</v>
      </c>
      <c r="N265" s="42">
        <v>1.056</v>
      </c>
      <c r="O265" s="48">
        <v>31.5</v>
      </c>
      <c r="P265" s="45" t="s">
        <v>221</v>
      </c>
    </row>
    <row r="266" spans="1:18" ht="14.25" customHeight="1" x14ac:dyDescent="0.15">
      <c r="A266" s="27"/>
      <c r="B266" s="28"/>
      <c r="C266" s="30" t="s">
        <v>394</v>
      </c>
      <c r="D266" s="22"/>
      <c r="E266" s="22"/>
      <c r="F266" s="25"/>
      <c r="G266" s="42">
        <v>240.0</v>
      </c>
      <c r="H266" s="25" t="s">
        <v>36</v>
      </c>
      <c r="I266" s="46" t="s">
        <v>396</v>
      </c>
      <c r="J266" s="54" t="s">
        <v>223</v>
      </c>
      <c r="K266" s="5" t="s">
        <v>39</v>
      </c>
      <c r="L266" s="22" t="s">
        <v>40</v>
      </c>
      <c r="M266" s="42">
        <v>1000.0</v>
      </c>
      <c r="N266" s="42">
        <v>0.007424571</v>
      </c>
      <c r="O266" s="48">
        <v>230.0</v>
      </c>
      <c r="P266" s="45" t="s">
        <v>224</v>
      </c>
      <c r="Q266" s="5">
        <v>21.0</v>
      </c>
      <c r="R266" s="5">
        <v>4.27</v>
      </c>
    </row>
    <row r="267" spans="1:16" ht="14.25" customHeight="1" x14ac:dyDescent="0.15">
      <c r="A267" s="27"/>
      <c r="B267" s="28"/>
      <c r="C267" s="30" t="s">
        <v>394</v>
      </c>
      <c r="D267" s="22"/>
      <c r="E267" s="22"/>
      <c r="F267" s="25"/>
      <c r="G267" s="42">
        <v>240.0</v>
      </c>
      <c r="H267" s="25" t="s">
        <v>36</v>
      </c>
      <c r="I267" s="46" t="s">
        <v>225</v>
      </c>
      <c r="J267" s="54" t="s">
        <v>223</v>
      </c>
      <c r="K267" s="5" t="s">
        <v>39</v>
      </c>
      <c r="L267" s="22" t="s">
        <v>40</v>
      </c>
      <c r="M267" s="42">
        <v>1000.0</v>
      </c>
      <c r="N267" s="42">
        <v>8.36571E-4</v>
      </c>
      <c r="O267" s="48">
        <v>230.0</v>
      </c>
      <c r="P267" s="45" t="s">
        <v>224</v>
      </c>
    </row>
    <row r="268" spans="1:16" ht="14.25" customHeight="1" x14ac:dyDescent="0.15">
      <c r="A268" s="27"/>
      <c r="B268" s="28"/>
      <c r="C268" s="30" t="s">
        <v>394</v>
      </c>
      <c r="D268" s="22"/>
      <c r="E268" s="22"/>
      <c r="F268" s="25"/>
      <c r="G268" s="42">
        <v>240.0</v>
      </c>
      <c r="H268" s="25" t="s">
        <v>36</v>
      </c>
      <c r="I268" s="46" t="s">
        <v>310</v>
      </c>
      <c r="J268" s="54" t="s">
        <v>223</v>
      </c>
      <c r="K268" s="5" t="s">
        <v>39</v>
      </c>
      <c r="L268" s="22" t="s">
        <v>40</v>
      </c>
      <c r="M268" s="42">
        <v>1000.0</v>
      </c>
      <c r="N268" s="57">
        <v>3.14E-5</v>
      </c>
      <c r="O268" s="48">
        <v>50.0</v>
      </c>
      <c r="P268" s="45" t="s">
        <v>224</v>
      </c>
    </row>
    <row r="269" spans="1:16" ht="14.25" customHeight="1" x14ac:dyDescent="0.15">
      <c r="A269" s="27"/>
      <c r="B269" s="28"/>
      <c r="C269" s="30" t="s">
        <v>394</v>
      </c>
      <c r="D269" s="22"/>
      <c r="E269" s="22"/>
      <c r="F269" s="25"/>
      <c r="G269" s="42">
        <v>240.0</v>
      </c>
      <c r="H269" s="25" t="s">
        <v>36</v>
      </c>
      <c r="I269" s="46" t="s">
        <v>227</v>
      </c>
      <c r="J269" s="54" t="s">
        <v>223</v>
      </c>
      <c r="K269" s="5" t="s">
        <v>39</v>
      </c>
      <c r="L269" s="22" t="s">
        <v>40</v>
      </c>
      <c r="M269" s="42">
        <v>1000.0</v>
      </c>
      <c r="N269" s="42">
        <v>6.69257E-4</v>
      </c>
      <c r="O269" s="48">
        <v>50.0</v>
      </c>
      <c r="P269" s="45" t="s">
        <v>224</v>
      </c>
    </row>
    <row r="270" spans="1:16" ht="14.25" customHeight="1" x14ac:dyDescent="0.15">
      <c r="A270" s="27"/>
      <c r="B270" s="28"/>
      <c r="C270" s="30" t="s">
        <v>397</v>
      </c>
      <c r="D270" s="22" t="s">
        <v>26</v>
      </c>
      <c r="E270" s="22" t="s">
        <v>26</v>
      </c>
      <c r="F270" s="25">
        <v>1.0</v>
      </c>
      <c r="G270" s="42">
        <v>240.0</v>
      </c>
      <c r="H270" s="25" t="s">
        <v>36</v>
      </c>
      <c r="I270" s="46" t="s">
        <v>259</v>
      </c>
      <c r="J270" s="30" t="s">
        <v>398</v>
      </c>
      <c r="K270" s="5" t="s">
        <v>39</v>
      </c>
      <c r="L270" s="22" t="s">
        <v>40</v>
      </c>
      <c r="M270" s="42">
        <v>1000.0</v>
      </c>
      <c r="N270" s="42">
        <v>1.056</v>
      </c>
      <c r="O270" s="48">
        <v>31.5</v>
      </c>
      <c r="P270" s="45" t="s">
        <v>221</v>
      </c>
    </row>
    <row r="271" spans="1:16" ht="14.25" customHeight="1" x14ac:dyDescent="0.15">
      <c r="A271" s="27"/>
      <c r="B271" s="28"/>
      <c r="C271" s="30" t="s">
        <v>397</v>
      </c>
      <c r="D271" s="22"/>
      <c r="E271" s="22"/>
      <c r="F271" s="25"/>
      <c r="G271" s="42">
        <v>240.0</v>
      </c>
      <c r="H271" s="25" t="s">
        <v>36</v>
      </c>
      <c r="I271" s="46" t="s">
        <v>263</v>
      </c>
      <c r="J271" s="54" t="s">
        <v>223</v>
      </c>
      <c r="K271" s="5" t="s">
        <v>39</v>
      </c>
      <c r="L271" s="22" t="s">
        <v>40</v>
      </c>
      <c r="M271" s="42">
        <v>1000.0</v>
      </c>
      <c r="N271" s="42">
        <v>0.001045714</v>
      </c>
      <c r="O271" s="48">
        <v>135.0</v>
      </c>
      <c r="P271" s="45" t="s">
        <v>224</v>
      </c>
    </row>
    <row r="272" spans="1:16" ht="14.25" customHeight="1" x14ac:dyDescent="0.15">
      <c r="A272" s="27"/>
      <c r="B272" s="28"/>
      <c r="C272" s="30" t="s">
        <v>397</v>
      </c>
      <c r="D272" s="22"/>
      <c r="E272" s="22"/>
      <c r="F272" s="25"/>
      <c r="G272" s="42">
        <v>240.0</v>
      </c>
      <c r="H272" s="25" t="s">
        <v>36</v>
      </c>
      <c r="I272" s="46" t="s">
        <v>226</v>
      </c>
      <c r="J272" s="54" t="s">
        <v>223</v>
      </c>
      <c r="K272" s="5" t="s">
        <v>39</v>
      </c>
      <c r="L272" s="22" t="s">
        <v>40</v>
      </c>
      <c r="M272" s="42">
        <v>1000.0</v>
      </c>
      <c r="N272" s="42">
        <v>0.008052</v>
      </c>
      <c r="O272" s="48">
        <v>150.0</v>
      </c>
      <c r="P272" s="45" t="s">
        <v>224</v>
      </c>
    </row>
    <row r="273" spans="1:16" ht="14.25" customHeight="1" x14ac:dyDescent="0.15">
      <c r="A273" s="27"/>
      <c r="B273" s="28"/>
      <c r="C273" s="30" t="s">
        <v>397</v>
      </c>
      <c r="D273" s="22"/>
      <c r="E273" s="22"/>
      <c r="F273" s="25"/>
      <c r="G273" s="42">
        <v>240.0</v>
      </c>
      <c r="H273" s="25" t="s">
        <v>36</v>
      </c>
      <c r="I273" s="46" t="s">
        <v>227</v>
      </c>
      <c r="J273" s="54" t="s">
        <v>223</v>
      </c>
      <c r="K273" s="5" t="s">
        <v>39</v>
      </c>
      <c r="L273" s="22" t="s">
        <v>40</v>
      </c>
      <c r="M273" s="42">
        <v>1000.0</v>
      </c>
      <c r="N273" s="42">
        <v>0.001233943</v>
      </c>
      <c r="O273" s="48">
        <v>50.0</v>
      </c>
      <c r="P273" s="45" t="s">
        <v>224</v>
      </c>
    </row>
    <row r="274" spans="1:16" ht="14.25" customHeight="1" x14ac:dyDescent="0.15">
      <c r="A274" s="27"/>
      <c r="B274" s="28"/>
      <c r="C274" s="30" t="s">
        <v>399</v>
      </c>
      <c r="D274" s="22" t="s">
        <v>26</v>
      </c>
      <c r="E274" s="22" t="s">
        <v>26</v>
      </c>
      <c r="F274" s="25">
        <v>1.0</v>
      </c>
      <c r="G274" s="42">
        <v>240.0</v>
      </c>
      <c r="H274" s="25" t="s">
        <v>36</v>
      </c>
      <c r="I274" s="46" t="s">
        <v>259</v>
      </c>
      <c r="J274" s="30" t="s">
        <v>400</v>
      </c>
      <c r="K274" s="5" t="s">
        <v>39</v>
      </c>
      <c r="L274" s="22" t="s">
        <v>40</v>
      </c>
      <c r="M274" s="42">
        <v>1000.0</v>
      </c>
      <c r="N274" s="42">
        <v>1.056</v>
      </c>
      <c r="O274" s="48">
        <v>31.5</v>
      </c>
      <c r="P274" s="45" t="s">
        <v>221</v>
      </c>
    </row>
    <row r="275" spans="1:16" ht="14.25" customHeight="1" x14ac:dyDescent="0.15">
      <c r="A275" s="27"/>
      <c r="B275" s="28"/>
      <c r="C275" s="30" t="s">
        <v>399</v>
      </c>
      <c r="D275" s="22"/>
      <c r="E275" s="22"/>
      <c r="F275" s="25"/>
      <c r="G275" s="42">
        <v>240.0</v>
      </c>
      <c r="H275" s="25" t="s">
        <v>36</v>
      </c>
      <c r="I275" s="46" t="s">
        <v>226</v>
      </c>
      <c r="J275" s="54" t="s">
        <v>223</v>
      </c>
      <c r="K275" s="5" t="s">
        <v>39</v>
      </c>
      <c r="L275" s="22" t="s">
        <v>40</v>
      </c>
      <c r="M275" s="42">
        <v>1000.0</v>
      </c>
      <c r="N275" s="42">
        <v>0.009913371</v>
      </c>
      <c r="O275" s="48">
        <v>150.0</v>
      </c>
      <c r="P275" s="45" t="s">
        <v>224</v>
      </c>
    </row>
    <row r="276" spans="1:16" ht="14.25" customHeight="1" x14ac:dyDescent="0.15">
      <c r="A276" s="27"/>
      <c r="B276" s="28"/>
      <c r="C276" s="30" t="s">
        <v>399</v>
      </c>
      <c r="D276" s="22"/>
      <c r="E276" s="22"/>
      <c r="F276" s="25"/>
      <c r="G276" s="42">
        <v>240.0</v>
      </c>
      <c r="H276" s="25" t="s">
        <v>36</v>
      </c>
      <c r="I276" s="46" t="s">
        <v>222</v>
      </c>
      <c r="J276" s="54" t="s">
        <v>223</v>
      </c>
      <c r="K276" s="5" t="s">
        <v>39</v>
      </c>
      <c r="L276" s="22" t="s">
        <v>40</v>
      </c>
      <c r="M276" s="42">
        <v>1000.0</v>
      </c>
      <c r="N276" s="42">
        <v>8.784E-5</v>
      </c>
      <c r="O276" s="48">
        <v>150.0</v>
      </c>
      <c r="P276" s="45" t="s">
        <v>224</v>
      </c>
    </row>
    <row r="277" spans="1:18" ht="14.25" customHeight="1" x14ac:dyDescent="0.15">
      <c r="A277" s="27"/>
      <c r="B277" s="28"/>
      <c r="C277" s="30" t="s">
        <v>399</v>
      </c>
      <c r="D277" s="22"/>
      <c r="E277" s="22"/>
      <c r="F277" s="25"/>
      <c r="G277" s="42">
        <v>240.0</v>
      </c>
      <c r="H277" s="25" t="s">
        <v>36</v>
      </c>
      <c r="I277" s="46" t="s">
        <v>401</v>
      </c>
      <c r="J277" s="54" t="s">
        <v>223</v>
      </c>
      <c r="K277" s="5" t="s">
        <v>39</v>
      </c>
      <c r="L277" s="22" t="s">
        <v>40</v>
      </c>
      <c r="M277" s="42">
        <v>1000.0</v>
      </c>
      <c r="N277" s="42">
        <v>1.63131E-4</v>
      </c>
      <c r="O277" s="48">
        <v>90.0</v>
      </c>
      <c r="P277" s="45" t="s">
        <v>224</v>
      </c>
      <c r="Q277" s="5">
        <v>3.0</v>
      </c>
      <c r="R277" s="5">
        <v>0.91</v>
      </c>
    </row>
    <row r="278" spans="1:16" ht="14.25" customHeight="1" x14ac:dyDescent="0.15">
      <c r="A278" s="27"/>
      <c r="B278" s="28"/>
      <c r="C278" s="30" t="s">
        <v>399</v>
      </c>
      <c r="D278" s="22"/>
      <c r="E278" s="22"/>
      <c r="F278" s="25"/>
      <c r="G278" s="42">
        <v>240.0</v>
      </c>
      <c r="H278" s="25" t="s">
        <v>36</v>
      </c>
      <c r="I278" s="46" t="s">
        <v>227</v>
      </c>
      <c r="J278" s="54" t="s">
        <v>223</v>
      </c>
      <c r="K278" s="5" t="s">
        <v>39</v>
      </c>
      <c r="L278" s="22" t="s">
        <v>40</v>
      </c>
      <c r="M278" s="42">
        <v>1000.0</v>
      </c>
      <c r="N278" s="42">
        <v>0.001192114</v>
      </c>
      <c r="O278" s="48">
        <v>50.0</v>
      </c>
      <c r="P278" s="45" t="s">
        <v>224</v>
      </c>
    </row>
    <row r="279" spans="1:16" ht="14.25" customHeight="1" x14ac:dyDescent="0.15">
      <c r="A279" s="27"/>
      <c r="B279" s="28"/>
      <c r="C279" s="30" t="s">
        <v>402</v>
      </c>
      <c r="D279" s="22" t="s">
        <v>26</v>
      </c>
      <c r="E279" s="22" t="s">
        <v>26</v>
      </c>
      <c r="F279" s="25">
        <v>1.0</v>
      </c>
      <c r="G279" s="42">
        <v>240.0</v>
      </c>
      <c r="H279" s="25" t="s">
        <v>36</v>
      </c>
      <c r="I279" s="46" t="s">
        <v>259</v>
      </c>
      <c r="J279" s="30" t="s">
        <v>403</v>
      </c>
      <c r="K279" s="5" t="s">
        <v>39</v>
      </c>
      <c r="L279" s="22" t="s">
        <v>40</v>
      </c>
      <c r="M279" s="42">
        <v>1000.0</v>
      </c>
      <c r="N279" s="42">
        <v>1.056</v>
      </c>
      <c r="O279" s="48">
        <v>31.5</v>
      </c>
      <c r="P279" s="45" t="s">
        <v>221</v>
      </c>
    </row>
    <row r="280" spans="1:16" ht="14.25" customHeight="1" x14ac:dyDescent="0.15">
      <c r="A280" s="27"/>
      <c r="B280" s="28"/>
      <c r="C280" s="30" t="s">
        <v>402</v>
      </c>
      <c r="D280" s="22"/>
      <c r="E280" s="22"/>
      <c r="F280" s="25"/>
      <c r="G280" s="42">
        <v>240.0</v>
      </c>
      <c r="H280" s="25" t="s">
        <v>36</v>
      </c>
      <c r="I280" s="46" t="s">
        <v>227</v>
      </c>
      <c r="J280" s="54" t="s">
        <v>223</v>
      </c>
      <c r="K280" s="5" t="s">
        <v>39</v>
      </c>
      <c r="L280" s="22" t="s">
        <v>40</v>
      </c>
      <c r="M280" s="42">
        <v>1000.0</v>
      </c>
      <c r="N280" s="42">
        <v>0.001380343</v>
      </c>
      <c r="O280" s="48">
        <v>50.0</v>
      </c>
      <c r="P280" s="45" t="s">
        <v>224</v>
      </c>
    </row>
    <row r="281" spans="1:16" ht="14.25" customHeight="1" x14ac:dyDescent="0.15">
      <c r="A281" s="27"/>
      <c r="B281" s="28"/>
      <c r="C281" s="30" t="s">
        <v>402</v>
      </c>
      <c r="D281" s="22"/>
      <c r="E281" s="22"/>
      <c r="F281" s="25"/>
      <c r="G281" s="42">
        <v>240.0</v>
      </c>
      <c r="H281" s="25" t="s">
        <v>36</v>
      </c>
      <c r="I281" s="46" t="s">
        <v>225</v>
      </c>
      <c r="J281" s="54" t="s">
        <v>223</v>
      </c>
      <c r="K281" s="5" t="s">
        <v>39</v>
      </c>
      <c r="L281" s="22" t="s">
        <v>40</v>
      </c>
      <c r="M281" s="42">
        <v>1000.0</v>
      </c>
      <c r="N281" s="42">
        <v>0.007874229</v>
      </c>
      <c r="O281" s="48">
        <v>230.0</v>
      </c>
      <c r="P281" s="45" t="s">
        <v>224</v>
      </c>
    </row>
    <row r="282" spans="1:18" ht="14.25" customHeight="1" x14ac:dyDescent="0.15">
      <c r="A282" s="27"/>
      <c r="B282" s="28"/>
      <c r="C282" s="30" t="s">
        <v>402</v>
      </c>
      <c r="D282" s="22"/>
      <c r="E282" s="22"/>
      <c r="F282" s="25"/>
      <c r="G282" s="42">
        <v>240.0</v>
      </c>
      <c r="H282" s="25" t="s">
        <v>36</v>
      </c>
      <c r="I282" s="46" t="s">
        <v>404</v>
      </c>
      <c r="J282" s="54" t="s">
        <v>223</v>
      </c>
      <c r="K282" s="5" t="s">
        <v>39</v>
      </c>
      <c r="L282" s="22" t="s">
        <v>40</v>
      </c>
      <c r="M282" s="42">
        <v>1000.0</v>
      </c>
      <c r="N282" s="42">
        <v>0.003984171</v>
      </c>
      <c r="O282" s="48">
        <v>168.0</v>
      </c>
      <c r="P282" s="45" t="s">
        <v>224</v>
      </c>
      <c r="Q282" s="5">
        <v>2.0</v>
      </c>
      <c r="R282" s="5">
        <v>0.55</v>
      </c>
    </row>
    <row r="283" spans="1:18" ht="14.25" customHeight="1" x14ac:dyDescent="0.15">
      <c r="A283" s="27"/>
      <c r="B283" s="28"/>
      <c r="C283" s="30" t="s">
        <v>402</v>
      </c>
      <c r="D283" s="22"/>
      <c r="E283" s="22"/>
      <c r="F283" s="25"/>
      <c r="G283" s="42">
        <v>240.0</v>
      </c>
      <c r="H283" s="25" t="s">
        <v>36</v>
      </c>
      <c r="I283" s="46" t="s">
        <v>405</v>
      </c>
      <c r="J283" s="54" t="s">
        <v>223</v>
      </c>
      <c r="K283" s="5" t="s">
        <v>39</v>
      </c>
      <c r="L283" s="22" t="s">
        <v>40</v>
      </c>
      <c r="M283" s="42">
        <v>1000.0</v>
      </c>
      <c r="N283" s="42">
        <v>1.84046E-4</v>
      </c>
      <c r="O283" s="48">
        <v>100.0</v>
      </c>
      <c r="P283" s="45" t="s">
        <v>224</v>
      </c>
      <c r="Q283" s="5">
        <v>21.0</v>
      </c>
      <c r="R283" s="5">
        <v>1.21</v>
      </c>
    </row>
    <row r="284" spans="1:17" ht="14.25" customHeight="1" x14ac:dyDescent="0.15">
      <c r="A284" s="27" t="s">
        <v>406</v>
      </c>
      <c r="B284" s="28" t="s">
        <v>407</v>
      </c>
      <c r="C284" s="23" t="s">
        <v>20</v>
      </c>
      <c r="D284" s="24" t="s">
        <v>21</v>
      </c>
      <c r="E284" s="22" t="s">
        <v>22</v>
      </c>
      <c r="F284" s="24">
        <v>240.0</v>
      </c>
      <c r="G284" s="29"/>
      <c r="H284" s="25" t="s">
        <v>23</v>
      </c>
      <c r="I284" s="46" t="s">
        <v>408</v>
      </c>
      <c r="J284" s="30" t="s">
        <v>409</v>
      </c>
      <c r="K284" s="26" t="s">
        <v>26</v>
      </c>
      <c r="L284" s="26" t="s">
        <v>26</v>
      </c>
      <c r="M284" s="42">
        <v>1.0</v>
      </c>
      <c r="N284" s="42">
        <v>1.0</v>
      </c>
      <c r="O284" s="42">
        <v>9.85</v>
      </c>
      <c r="P284" s="42" t="s">
        <v>27</v>
      </c>
      <c r="Q284" s="5">
        <v>12.0</v>
      </c>
    </row>
    <row r="285" spans="1:17" ht="14.25" customHeight="1" x14ac:dyDescent="0.15">
      <c r="A285" s="27"/>
      <c r="B285" s="28"/>
      <c r="C285" s="23" t="s">
        <v>20</v>
      </c>
      <c r="D285" s="24"/>
      <c r="E285" s="24"/>
      <c r="F285" s="24"/>
      <c r="G285" s="29"/>
      <c r="H285" s="25" t="s">
        <v>23</v>
      </c>
      <c r="I285" s="46" t="s">
        <v>410</v>
      </c>
      <c r="J285" s="30" t="s">
        <v>411</v>
      </c>
      <c r="K285" s="26" t="s">
        <v>26</v>
      </c>
      <c r="L285" s="26" t="s">
        <v>26</v>
      </c>
      <c r="M285" s="42">
        <v>1.0</v>
      </c>
      <c r="N285" s="42">
        <v>24.0</v>
      </c>
      <c r="O285" s="42">
        <v>0.76</v>
      </c>
      <c r="P285" s="42" t="s">
        <v>27</v>
      </c>
      <c r="Q285" s="5">
        <v>308.0</v>
      </c>
    </row>
    <row r="286" spans="1:17" ht="14.25" customHeight="1" x14ac:dyDescent="0.15">
      <c r="A286" s="27"/>
      <c r="B286" s="28"/>
      <c r="C286" s="23" t="s">
        <v>20</v>
      </c>
      <c r="D286" s="24"/>
      <c r="E286" s="24"/>
      <c r="F286" s="24"/>
      <c r="G286" s="29"/>
      <c r="H286" s="25" t="s">
        <v>23</v>
      </c>
      <c r="I286" s="46" t="s">
        <v>412</v>
      </c>
      <c r="J286" s="30" t="s">
        <v>413</v>
      </c>
      <c r="K286" s="51" t="s">
        <v>30</v>
      </c>
      <c r="L286" s="26" t="s">
        <v>30</v>
      </c>
      <c r="M286" s="42">
        <v>1.0</v>
      </c>
      <c r="N286" s="42">
        <v>240.0</v>
      </c>
      <c r="O286" s="44">
        <v>0.13</v>
      </c>
      <c r="P286" s="45" t="s">
        <v>31</v>
      </c>
      <c r="Q286" s="5">
        <v>16900.0</v>
      </c>
    </row>
    <row r="287" spans="1:16" ht="14.25" customHeight="1" x14ac:dyDescent="0.15">
      <c r="A287" s="27"/>
      <c r="B287" s="28"/>
      <c r="C287" s="23" t="s">
        <v>20</v>
      </c>
      <c r="D287" s="24"/>
      <c r="E287" s="24"/>
      <c r="F287" s="24"/>
      <c r="G287" s="29"/>
      <c r="H287" s="25" t="s">
        <v>23</v>
      </c>
      <c r="I287" s="46" t="s">
        <v>414</v>
      </c>
      <c r="J287" s="30" t="s">
        <v>415</v>
      </c>
      <c r="K287" s="26" t="s">
        <v>26</v>
      </c>
      <c r="L287" s="26" t="s">
        <v>26</v>
      </c>
      <c r="M287" s="42">
        <v>1.0</v>
      </c>
      <c r="N287" s="42">
        <v>240.0</v>
      </c>
      <c r="O287" s="44">
        <v>0.155</v>
      </c>
      <c r="P287" s="45" t="s">
        <v>255</v>
      </c>
    </row>
    <row r="288" spans="1:19" ht="14.25" customHeight="1" x14ac:dyDescent="0.15">
      <c r="A288" s="27"/>
      <c r="B288" s="28"/>
      <c r="C288" s="30" t="s">
        <v>416</v>
      </c>
      <c r="D288" s="22" t="s">
        <v>26</v>
      </c>
      <c r="E288" s="22" t="s">
        <v>26</v>
      </c>
      <c r="F288" s="25">
        <v>1.0</v>
      </c>
      <c r="G288" s="42">
        <v>240.0</v>
      </c>
      <c r="H288" s="25" t="s">
        <v>36</v>
      </c>
      <c r="I288" s="46" t="s">
        <v>259</v>
      </c>
      <c r="J288" s="30" t="s">
        <v>417</v>
      </c>
      <c r="K288" s="5" t="s">
        <v>39</v>
      </c>
      <c r="L288" s="22" t="s">
        <v>40</v>
      </c>
      <c r="M288" s="42">
        <v>1000.0</v>
      </c>
      <c r="N288" s="42">
        <v>1.44</v>
      </c>
      <c r="O288" s="48">
        <v>31.5</v>
      </c>
      <c r="P288" s="45" t="s">
        <v>221</v>
      </c>
      <c r="S288" s="5">
        <v>8000.0</v>
      </c>
    </row>
    <row r="289" spans="1:16" ht="14.25" customHeight="1" x14ac:dyDescent="0.15">
      <c r="A289" s="27"/>
      <c r="B289" s="28"/>
      <c r="C289" s="30" t="s">
        <v>416</v>
      </c>
      <c r="D289" s="22"/>
      <c r="E289" s="22"/>
      <c r="F289" s="25"/>
      <c r="G289" s="42">
        <v>240.0</v>
      </c>
      <c r="H289" s="25" t="s">
        <v>36</v>
      </c>
      <c r="I289" s="46" t="s">
        <v>349</v>
      </c>
      <c r="J289" s="54" t="s">
        <v>223</v>
      </c>
      <c r="K289" s="5" t="s">
        <v>39</v>
      </c>
      <c r="L289" s="22" t="s">
        <v>40</v>
      </c>
      <c r="M289" s="42">
        <v>1000.0</v>
      </c>
      <c r="N289" s="42">
        <v>7.5168E-4</v>
      </c>
      <c r="O289" s="48">
        <v>150.0</v>
      </c>
      <c r="P289" s="58" t="s">
        <v>224</v>
      </c>
    </row>
    <row r="290" spans="1:16" ht="14.25" customHeight="1" x14ac:dyDescent="0.15">
      <c r="A290" s="27"/>
      <c r="B290" s="28"/>
      <c r="C290" s="30" t="s">
        <v>416</v>
      </c>
      <c r="D290" s="22"/>
      <c r="E290" s="22"/>
      <c r="F290" s="25"/>
      <c r="G290" s="42">
        <v>240.0</v>
      </c>
      <c r="H290" s="25" t="s">
        <v>36</v>
      </c>
      <c r="I290" s="46" t="s">
        <v>227</v>
      </c>
      <c r="J290" s="54" t="s">
        <v>223</v>
      </c>
      <c r="K290" s="5" t="s">
        <v>39</v>
      </c>
      <c r="L290" s="22" t="s">
        <v>40</v>
      </c>
      <c r="M290" s="42">
        <v>1000.0</v>
      </c>
      <c r="N290" s="42">
        <v>0.0052896</v>
      </c>
      <c r="O290" s="48">
        <v>50.0</v>
      </c>
      <c r="P290" s="45" t="s">
        <v>224</v>
      </c>
    </row>
    <row r="291" spans="1:16" ht="14.25" customHeight="1" x14ac:dyDescent="0.15">
      <c r="A291" s="27"/>
      <c r="B291" s="28"/>
      <c r="C291" s="30" t="s">
        <v>416</v>
      </c>
      <c r="D291" s="22"/>
      <c r="E291" s="22"/>
      <c r="F291" s="25"/>
      <c r="G291" s="42">
        <v>240.0</v>
      </c>
      <c r="H291" s="25" t="s">
        <v>36</v>
      </c>
      <c r="I291" s="46" t="s">
        <v>225</v>
      </c>
      <c r="J291" s="54" t="s">
        <v>223</v>
      </c>
      <c r="K291" s="5" t="s">
        <v>39</v>
      </c>
      <c r="L291" s="22" t="s">
        <v>40</v>
      </c>
      <c r="M291" s="42">
        <v>1000.0</v>
      </c>
      <c r="N291" s="42">
        <v>5.0112E-4</v>
      </c>
      <c r="O291" s="48">
        <v>230.0</v>
      </c>
      <c r="P291" s="45" t="s">
        <v>224</v>
      </c>
    </row>
    <row r="292" spans="1:19" ht="14.25" customHeight="1" x14ac:dyDescent="0.15">
      <c r="A292" s="27"/>
      <c r="B292" s="28"/>
      <c r="C292" s="30" t="s">
        <v>418</v>
      </c>
      <c r="D292" s="22" t="s">
        <v>26</v>
      </c>
      <c r="E292" s="22" t="s">
        <v>26</v>
      </c>
      <c r="F292" s="25">
        <v>1.0</v>
      </c>
      <c r="G292" s="42">
        <v>240.0</v>
      </c>
      <c r="H292" s="25" t="s">
        <v>36</v>
      </c>
      <c r="I292" s="46" t="s">
        <v>259</v>
      </c>
      <c r="J292" s="30" t="s">
        <v>419</v>
      </c>
      <c r="K292" s="5" t="s">
        <v>39</v>
      </c>
      <c r="L292" s="22" t="s">
        <v>40</v>
      </c>
      <c r="M292" s="42">
        <v>1000.0</v>
      </c>
      <c r="N292" s="42">
        <v>1.44</v>
      </c>
      <c r="O292" s="48">
        <v>31.5</v>
      </c>
      <c r="P292" s="45" t="s">
        <v>221</v>
      </c>
      <c r="S292" s="5">
        <v>6800.0</v>
      </c>
    </row>
    <row r="293" spans="1:16" ht="14.25" customHeight="1" x14ac:dyDescent="0.15">
      <c r="A293" s="27"/>
      <c r="B293" s="28"/>
      <c r="C293" s="30" t="s">
        <v>418</v>
      </c>
      <c r="D293" s="22"/>
      <c r="E293" s="22"/>
      <c r="F293" s="25"/>
      <c r="G293" s="42">
        <v>240.0</v>
      </c>
      <c r="H293" s="25" t="s">
        <v>36</v>
      </c>
      <c r="I293" s="46" t="s">
        <v>233</v>
      </c>
      <c r="J293" s="54" t="s">
        <v>223</v>
      </c>
      <c r="K293" s="5" t="s">
        <v>39</v>
      </c>
      <c r="L293" s="22" t="s">
        <v>40</v>
      </c>
      <c r="M293" s="42">
        <v>1000.0</v>
      </c>
      <c r="N293" s="42">
        <v>2.2272E-4</v>
      </c>
      <c r="O293" s="48">
        <v>130.0</v>
      </c>
      <c r="P293" s="45" t="s">
        <v>224</v>
      </c>
    </row>
    <row r="294" spans="1:16" ht="14.25" customHeight="1" x14ac:dyDescent="0.15">
      <c r="A294" s="27"/>
      <c r="B294" s="28"/>
      <c r="C294" s="30" t="s">
        <v>418</v>
      </c>
      <c r="D294" s="22"/>
      <c r="E294" s="22"/>
      <c r="F294" s="25"/>
      <c r="G294" s="42">
        <v>240.0</v>
      </c>
      <c r="H294" s="25" t="s">
        <v>36</v>
      </c>
      <c r="I294" s="46" t="s">
        <v>227</v>
      </c>
      <c r="J294" s="54" t="s">
        <v>223</v>
      </c>
      <c r="K294" s="5" t="s">
        <v>39</v>
      </c>
      <c r="L294" s="22" t="s">
        <v>40</v>
      </c>
      <c r="M294" s="42">
        <v>1000.0</v>
      </c>
      <c r="N294" s="42">
        <v>0.002784</v>
      </c>
      <c r="O294" s="48">
        <v>50.0</v>
      </c>
      <c r="P294" s="45" t="s">
        <v>224</v>
      </c>
    </row>
    <row r="295" spans="1:16" ht="14.25" customHeight="1" x14ac:dyDescent="0.15">
      <c r="A295" s="27"/>
      <c r="B295" s="28"/>
      <c r="C295" s="30" t="s">
        <v>418</v>
      </c>
      <c r="D295" s="22"/>
      <c r="E295" s="22"/>
      <c r="F295" s="25"/>
      <c r="G295" s="42">
        <v>240.0</v>
      </c>
      <c r="H295" s="25" t="s">
        <v>36</v>
      </c>
      <c r="I295" s="46" t="s">
        <v>364</v>
      </c>
      <c r="J295" s="54" t="s">
        <v>223</v>
      </c>
      <c r="K295" s="5" t="s">
        <v>39</v>
      </c>
      <c r="L295" s="22" t="s">
        <v>40</v>
      </c>
      <c r="M295" s="42">
        <v>1000.0</v>
      </c>
      <c r="N295" s="42">
        <v>2.784E-4</v>
      </c>
      <c r="O295" s="59">
        <v>115.0</v>
      </c>
      <c r="P295" s="58" t="s">
        <v>224</v>
      </c>
    </row>
    <row r="296" spans="1:19" ht="14.25" customHeight="1" x14ac:dyDescent="0.15">
      <c r="A296" s="27"/>
      <c r="B296" s="28"/>
      <c r="C296" s="30" t="s">
        <v>420</v>
      </c>
      <c r="D296" s="22" t="s">
        <v>26</v>
      </c>
      <c r="E296" s="22" t="s">
        <v>26</v>
      </c>
      <c r="F296" s="25">
        <v>1.0</v>
      </c>
      <c r="G296" s="42">
        <v>240.0</v>
      </c>
      <c r="H296" s="25" t="s">
        <v>36</v>
      </c>
      <c r="I296" s="46" t="s">
        <v>259</v>
      </c>
      <c r="J296" s="30" t="s">
        <v>421</v>
      </c>
      <c r="K296" s="5" t="s">
        <v>39</v>
      </c>
      <c r="L296" s="22" t="s">
        <v>40</v>
      </c>
      <c r="M296" s="42">
        <v>1000.0</v>
      </c>
      <c r="N296" s="42">
        <v>1.44</v>
      </c>
      <c r="O296" s="48">
        <v>31.5</v>
      </c>
      <c r="P296" s="45" t="s">
        <v>221</v>
      </c>
      <c r="S296" s="5">
        <v>11600.0</v>
      </c>
    </row>
    <row r="297" spans="1:16" ht="14.25" customHeight="1" x14ac:dyDescent="0.15">
      <c r="A297" s="27"/>
      <c r="B297" s="28"/>
      <c r="C297" s="30" t="s">
        <v>420</v>
      </c>
      <c r="D297" s="22"/>
      <c r="E297" s="22"/>
      <c r="F297" s="25"/>
      <c r="G297" s="42">
        <v>240.0</v>
      </c>
      <c r="H297" s="25" t="s">
        <v>36</v>
      </c>
      <c r="I297" s="46" t="s">
        <v>226</v>
      </c>
      <c r="J297" s="54" t="s">
        <v>223</v>
      </c>
      <c r="K297" s="5" t="s">
        <v>39</v>
      </c>
      <c r="L297" s="22" t="s">
        <v>40</v>
      </c>
      <c r="M297" s="42">
        <v>1000.0</v>
      </c>
      <c r="N297" s="42">
        <v>3.6192E-4</v>
      </c>
      <c r="O297" s="48">
        <v>150.0</v>
      </c>
      <c r="P297" s="45" t="s">
        <v>224</v>
      </c>
    </row>
    <row r="298" spans="1:16" ht="14.25" customHeight="1" x14ac:dyDescent="0.15">
      <c r="A298" s="27"/>
      <c r="B298" s="28"/>
      <c r="C298" s="30" t="s">
        <v>420</v>
      </c>
      <c r="D298" s="22"/>
      <c r="E298" s="22"/>
      <c r="F298" s="25"/>
      <c r="G298" s="42">
        <v>240.0</v>
      </c>
      <c r="H298" s="25" t="s">
        <v>36</v>
      </c>
      <c r="I298" s="46" t="s">
        <v>227</v>
      </c>
      <c r="J298" s="54" t="s">
        <v>223</v>
      </c>
      <c r="K298" s="5" t="s">
        <v>39</v>
      </c>
      <c r="L298" s="22" t="s">
        <v>40</v>
      </c>
      <c r="M298" s="42">
        <v>1000.0</v>
      </c>
      <c r="N298" s="42">
        <v>0.00348</v>
      </c>
      <c r="O298" s="48">
        <v>50.0</v>
      </c>
      <c r="P298" s="45" t="s">
        <v>224</v>
      </c>
    </row>
    <row r="299" spans="1:16" ht="14.25" customHeight="1" x14ac:dyDescent="0.15">
      <c r="A299" s="27"/>
      <c r="B299" s="28"/>
      <c r="C299" s="30" t="s">
        <v>420</v>
      </c>
      <c r="D299" s="22"/>
      <c r="E299" s="22"/>
      <c r="F299" s="25"/>
      <c r="G299" s="42">
        <v>240.0</v>
      </c>
      <c r="H299" s="25" t="s">
        <v>36</v>
      </c>
      <c r="I299" s="46" t="s">
        <v>230</v>
      </c>
      <c r="J299" s="54" t="s">
        <v>223</v>
      </c>
      <c r="K299" s="5" t="s">
        <v>39</v>
      </c>
      <c r="L299" s="22" t="s">
        <v>40</v>
      </c>
      <c r="M299" s="42">
        <v>1000.0</v>
      </c>
      <c r="N299" s="42">
        <v>0.0026448</v>
      </c>
      <c r="O299" s="48">
        <v>135.0</v>
      </c>
      <c r="P299" s="45" t="s">
        <v>224</v>
      </c>
    </row>
    <row r="300" spans="1:17" ht="14.25" customHeight="1" x14ac:dyDescent="0.15">
      <c r="A300" s="27" t="s">
        <v>422</v>
      </c>
      <c r="B300" s="28" t="s">
        <v>423</v>
      </c>
      <c r="C300" s="23" t="s">
        <v>20</v>
      </c>
      <c r="D300" s="24" t="s">
        <v>21</v>
      </c>
      <c r="E300" s="22" t="s">
        <v>22</v>
      </c>
      <c r="F300" s="24">
        <v>240.0</v>
      </c>
      <c r="G300" s="29"/>
      <c r="H300" s="25" t="s">
        <v>23</v>
      </c>
      <c r="I300" s="46" t="s">
        <v>424</v>
      </c>
      <c r="J300" s="30" t="s">
        <v>425</v>
      </c>
      <c r="K300" s="26" t="s">
        <v>26</v>
      </c>
      <c r="L300" s="26" t="s">
        <v>26</v>
      </c>
      <c r="M300" s="42">
        <v>1.0</v>
      </c>
      <c r="N300" s="42">
        <v>1.0</v>
      </c>
      <c r="O300" s="42">
        <v>8.62</v>
      </c>
      <c r="P300" s="42" t="s">
        <v>27</v>
      </c>
      <c r="Q300" s="5">
        <v>45.0</v>
      </c>
    </row>
    <row r="301" spans="1:17" ht="14.25" customHeight="1" x14ac:dyDescent="0.15">
      <c r="A301" s="27"/>
      <c r="B301" s="28"/>
      <c r="C301" s="23" t="s">
        <v>20</v>
      </c>
      <c r="D301" s="24"/>
      <c r="E301" s="24"/>
      <c r="F301" s="24"/>
      <c r="G301" s="29"/>
      <c r="H301" s="25" t="s">
        <v>23</v>
      </c>
      <c r="I301" s="46" t="s">
        <v>426</v>
      </c>
      <c r="J301" s="30" t="s">
        <v>427</v>
      </c>
      <c r="K301" s="26" t="s">
        <v>26</v>
      </c>
      <c r="L301" s="26" t="s">
        <v>26</v>
      </c>
      <c r="M301" s="42">
        <v>1.0</v>
      </c>
      <c r="N301" s="42">
        <v>24.0</v>
      </c>
      <c r="O301" s="42">
        <v>0.94</v>
      </c>
      <c r="P301" s="42" t="s">
        <v>27</v>
      </c>
      <c r="Q301" s="5">
        <f>40+1080</f>
        <v>1120</v>
      </c>
    </row>
    <row r="302" spans="1:17" ht="14.25" customHeight="1" x14ac:dyDescent="0.15">
      <c r="A302" s="27"/>
      <c r="B302" s="28"/>
      <c r="C302" s="23" t="s">
        <v>20</v>
      </c>
      <c r="D302" s="24"/>
      <c r="E302" s="24"/>
      <c r="F302" s="24"/>
      <c r="G302" s="29"/>
      <c r="H302" s="25" t="s">
        <v>23</v>
      </c>
      <c r="I302" s="46" t="s">
        <v>428</v>
      </c>
      <c r="J302" s="30" t="s">
        <v>429</v>
      </c>
      <c r="K302" s="51" t="s">
        <v>30</v>
      </c>
      <c r="L302" s="26" t="s">
        <v>30</v>
      </c>
      <c r="M302" s="42">
        <v>1.0</v>
      </c>
      <c r="N302" s="42">
        <v>240.0</v>
      </c>
      <c r="O302" s="44">
        <v>0.063</v>
      </c>
      <c r="P302" s="42" t="s">
        <v>345</v>
      </c>
      <c r="Q302" s="5">
        <v>10700.0</v>
      </c>
    </row>
    <row r="303" spans="1:16" ht="14.25" customHeight="1" x14ac:dyDescent="0.15">
      <c r="A303" s="27"/>
      <c r="B303" s="28"/>
      <c r="C303" s="23" t="s">
        <v>20</v>
      </c>
      <c r="D303" s="24"/>
      <c r="E303" s="24"/>
      <c r="F303" s="24"/>
      <c r="G303" s="29"/>
      <c r="H303" s="25" t="s">
        <v>23</v>
      </c>
      <c r="I303" s="46" t="s">
        <v>414</v>
      </c>
      <c r="J303" s="30" t="s">
        <v>415</v>
      </c>
      <c r="K303" s="51" t="s">
        <v>30</v>
      </c>
      <c r="L303" s="26" t="s">
        <v>30</v>
      </c>
      <c r="M303" s="42">
        <v>1.0</v>
      </c>
      <c r="N303" s="42">
        <v>240.0</v>
      </c>
      <c r="O303" s="44">
        <v>0.155</v>
      </c>
      <c r="P303" s="45" t="s">
        <v>255</v>
      </c>
    </row>
    <row r="304" spans="1:19" ht="14.25" customHeight="1" x14ac:dyDescent="0.15">
      <c r="A304" s="27"/>
      <c r="B304" s="28"/>
      <c r="C304" s="24" t="s">
        <v>430</v>
      </c>
      <c r="D304" s="22" t="s">
        <v>26</v>
      </c>
      <c r="E304" s="22" t="s">
        <v>26</v>
      </c>
      <c r="F304" s="25">
        <v>1.0</v>
      </c>
      <c r="G304" s="42">
        <v>240.0</v>
      </c>
      <c r="H304" s="25" t="s">
        <v>36</v>
      </c>
      <c r="I304" s="46" t="s">
        <v>259</v>
      </c>
      <c r="J304" s="24" t="s">
        <v>430</v>
      </c>
      <c r="K304" s="5" t="s">
        <v>39</v>
      </c>
      <c r="L304" s="22" t="s">
        <v>40</v>
      </c>
      <c r="M304" s="42">
        <v>1000.0</v>
      </c>
      <c r="N304" s="42">
        <v>1.44</v>
      </c>
      <c r="O304" s="48">
        <v>31.5</v>
      </c>
      <c r="P304" s="45" t="s">
        <v>221</v>
      </c>
      <c r="S304" s="5">
        <v>11800.0</v>
      </c>
    </row>
    <row r="305" spans="1:16" ht="14.25" customHeight="1" x14ac:dyDescent="0.15">
      <c r="A305" s="27"/>
      <c r="B305" s="28"/>
      <c r="C305" s="24" t="s">
        <v>430</v>
      </c>
      <c r="D305" s="22"/>
      <c r="E305" s="22"/>
      <c r="F305" s="25"/>
      <c r="G305" s="42">
        <v>240.0</v>
      </c>
      <c r="H305" s="25" t="s">
        <v>36</v>
      </c>
      <c r="I305" s="46" t="s">
        <v>222</v>
      </c>
      <c r="J305" s="54" t="s">
        <v>223</v>
      </c>
      <c r="K305" s="5" t="s">
        <v>39</v>
      </c>
      <c r="L305" s="22" t="s">
        <v>40</v>
      </c>
      <c r="M305" s="42">
        <v>1000.0</v>
      </c>
      <c r="N305" s="42">
        <v>2.2968E-4</v>
      </c>
      <c r="O305" s="48">
        <v>150.0</v>
      </c>
      <c r="P305" s="45" t="s">
        <v>224</v>
      </c>
    </row>
    <row r="306" spans="1:16" ht="14.25" customHeight="1" x14ac:dyDescent="0.15">
      <c r="A306" s="27"/>
      <c r="B306" s="28"/>
      <c r="C306" s="24" t="s">
        <v>430</v>
      </c>
      <c r="D306" s="22"/>
      <c r="E306" s="22"/>
      <c r="F306" s="25"/>
      <c r="G306" s="42">
        <v>240.0</v>
      </c>
      <c r="H306" s="25" t="s">
        <v>36</v>
      </c>
      <c r="I306" s="46" t="s">
        <v>225</v>
      </c>
      <c r="J306" s="54" t="s">
        <v>223</v>
      </c>
      <c r="K306" s="5" t="s">
        <v>39</v>
      </c>
      <c r="L306" s="22" t="s">
        <v>40</v>
      </c>
      <c r="M306" s="42">
        <v>1000.0</v>
      </c>
      <c r="N306" s="42">
        <v>5.4288E-4</v>
      </c>
      <c r="O306" s="48">
        <v>230.0</v>
      </c>
      <c r="P306" s="45" t="s">
        <v>224</v>
      </c>
    </row>
    <row r="307" spans="1:16" ht="14.25" customHeight="1" x14ac:dyDescent="0.15">
      <c r="A307" s="27"/>
      <c r="B307" s="28"/>
      <c r="C307" s="24" t="s">
        <v>430</v>
      </c>
      <c r="D307" s="22"/>
      <c r="E307" s="22"/>
      <c r="F307" s="25"/>
      <c r="G307" s="42">
        <v>240.0</v>
      </c>
      <c r="H307" s="25" t="s">
        <v>36</v>
      </c>
      <c r="I307" s="46" t="s">
        <v>227</v>
      </c>
      <c r="J307" s="54" t="s">
        <v>223</v>
      </c>
      <c r="K307" s="5" t="s">
        <v>39</v>
      </c>
      <c r="L307" s="22" t="s">
        <v>40</v>
      </c>
      <c r="M307" s="42">
        <v>1000.0</v>
      </c>
      <c r="N307" s="42">
        <v>0.009048</v>
      </c>
      <c r="O307" s="48">
        <v>50.0</v>
      </c>
      <c r="P307" s="45" t="s">
        <v>224</v>
      </c>
    </row>
    <row r="308" spans="1:19" ht="14.25" customHeight="1" x14ac:dyDescent="0.15">
      <c r="A308" s="27"/>
      <c r="B308" s="28"/>
      <c r="C308" s="24" t="s">
        <v>431</v>
      </c>
      <c r="D308" s="22" t="s">
        <v>26</v>
      </c>
      <c r="E308" s="22" t="s">
        <v>26</v>
      </c>
      <c r="F308" s="25">
        <v>1.0</v>
      </c>
      <c r="G308" s="42">
        <v>240.0</v>
      </c>
      <c r="H308" s="25" t="s">
        <v>36</v>
      </c>
      <c r="I308" s="46" t="s">
        <v>259</v>
      </c>
      <c r="J308" s="24" t="s">
        <v>431</v>
      </c>
      <c r="K308" s="5" t="s">
        <v>39</v>
      </c>
      <c r="L308" s="22" t="s">
        <v>40</v>
      </c>
      <c r="M308" s="42">
        <v>1000.0</v>
      </c>
      <c r="N308" s="42">
        <v>1.44</v>
      </c>
      <c r="O308" s="48">
        <v>31.5</v>
      </c>
      <c r="P308" s="45" t="s">
        <v>221</v>
      </c>
      <c r="S308" s="5">
        <v>15000.0</v>
      </c>
    </row>
    <row r="309" spans="1:16" ht="14.25" customHeight="1" x14ac:dyDescent="0.15">
      <c r="A309" s="27"/>
      <c r="B309" s="28"/>
      <c r="C309" s="24" t="s">
        <v>431</v>
      </c>
      <c r="D309" s="22"/>
      <c r="E309" s="22"/>
      <c r="F309" s="25"/>
      <c r="G309" s="42">
        <v>240.0</v>
      </c>
      <c r="H309" s="25" t="s">
        <v>36</v>
      </c>
      <c r="I309" s="46" t="s">
        <v>227</v>
      </c>
      <c r="J309" s="54" t="s">
        <v>223</v>
      </c>
      <c r="K309" s="5" t="s">
        <v>39</v>
      </c>
      <c r="L309" s="22" t="s">
        <v>40</v>
      </c>
      <c r="M309" s="42">
        <v>1000.0</v>
      </c>
      <c r="N309" s="42">
        <v>0.00286752</v>
      </c>
      <c r="O309" s="48">
        <v>50.0</v>
      </c>
      <c r="P309" s="45" t="s">
        <v>224</v>
      </c>
    </row>
    <row r="310" spans="1:16" ht="14.25" customHeight="1" x14ac:dyDescent="0.15">
      <c r="A310" s="27"/>
      <c r="B310" s="28"/>
      <c r="C310" s="24" t="s">
        <v>431</v>
      </c>
      <c r="D310" s="22"/>
      <c r="E310" s="22"/>
      <c r="F310" s="25"/>
      <c r="G310" s="42">
        <v>240.0</v>
      </c>
      <c r="H310" s="25" t="s">
        <v>36</v>
      </c>
      <c r="I310" s="46" t="s">
        <v>307</v>
      </c>
      <c r="J310" s="54" t="s">
        <v>223</v>
      </c>
      <c r="K310" s="5" t="s">
        <v>39</v>
      </c>
      <c r="L310" s="22" t="s">
        <v>40</v>
      </c>
      <c r="M310" s="42">
        <v>1000.0</v>
      </c>
      <c r="N310" s="42">
        <v>0.0044544</v>
      </c>
      <c r="O310" s="48">
        <v>168.0</v>
      </c>
      <c r="P310" s="45" t="s">
        <v>224</v>
      </c>
    </row>
    <row r="311" spans="1:16" ht="14.25" customHeight="1" x14ac:dyDescent="0.15">
      <c r="A311" s="27"/>
      <c r="B311" s="28"/>
      <c r="C311" s="24" t="s">
        <v>431</v>
      </c>
      <c r="D311" s="22"/>
      <c r="E311" s="22"/>
      <c r="F311" s="25"/>
      <c r="G311" s="42">
        <v>240.0</v>
      </c>
      <c r="H311" s="25" t="s">
        <v>36</v>
      </c>
      <c r="I311" s="46" t="s">
        <v>222</v>
      </c>
      <c r="J311" s="54" t="s">
        <v>223</v>
      </c>
      <c r="K311" s="5" t="s">
        <v>39</v>
      </c>
      <c r="L311" s="22" t="s">
        <v>40</v>
      </c>
      <c r="M311" s="42">
        <v>1000.0</v>
      </c>
      <c r="N311" s="42">
        <v>0.0018096</v>
      </c>
      <c r="O311" s="48">
        <v>150.0</v>
      </c>
      <c r="P311" s="45" t="s">
        <v>224</v>
      </c>
    </row>
    <row r="312" spans="1:16" ht="14.25" customHeight="1" x14ac:dyDescent="0.15">
      <c r="A312" s="27"/>
      <c r="B312" s="28"/>
      <c r="C312" s="24" t="s">
        <v>432</v>
      </c>
      <c r="D312" s="22" t="s">
        <v>26</v>
      </c>
      <c r="E312" s="22" t="s">
        <v>26</v>
      </c>
      <c r="F312" s="25">
        <v>1.0</v>
      </c>
      <c r="G312" s="42">
        <v>240.0</v>
      </c>
      <c r="H312" s="25" t="s">
        <v>36</v>
      </c>
      <c r="I312" s="46" t="s">
        <v>259</v>
      </c>
      <c r="J312" s="24" t="s">
        <v>432</v>
      </c>
      <c r="K312" s="5" t="s">
        <v>39</v>
      </c>
      <c r="L312" s="22" t="s">
        <v>40</v>
      </c>
      <c r="M312" s="42">
        <v>1000.0</v>
      </c>
      <c r="N312" s="42">
        <v>1.44</v>
      </c>
      <c r="O312" s="48">
        <v>31.5</v>
      </c>
      <c r="P312" s="45" t="s">
        <v>221</v>
      </c>
    </row>
    <row r="313" spans="1:16" ht="14.25" customHeight="1" x14ac:dyDescent="0.15">
      <c r="A313" s="27"/>
      <c r="B313" s="28"/>
      <c r="C313" s="24" t="s">
        <v>432</v>
      </c>
      <c r="D313" s="22"/>
      <c r="E313" s="22"/>
      <c r="F313" s="25"/>
      <c r="G313" s="42">
        <v>240.0</v>
      </c>
      <c r="H313" s="25" t="s">
        <v>36</v>
      </c>
      <c r="I313" s="46" t="s">
        <v>227</v>
      </c>
      <c r="J313" s="54" t="s">
        <v>223</v>
      </c>
      <c r="K313" s="5" t="s">
        <v>39</v>
      </c>
      <c r="L313" s="22" t="s">
        <v>40</v>
      </c>
      <c r="M313" s="42">
        <v>1000.0</v>
      </c>
      <c r="N313" s="42">
        <v>0.0029232</v>
      </c>
      <c r="O313" s="48">
        <v>50.0</v>
      </c>
      <c r="P313" s="45" t="s">
        <v>224</v>
      </c>
    </row>
    <row r="314" spans="1:16" ht="14.25" customHeight="1" x14ac:dyDescent="0.15">
      <c r="A314" s="27"/>
      <c r="B314" s="28"/>
      <c r="C314" s="24" t="s">
        <v>432</v>
      </c>
      <c r="D314" s="22"/>
      <c r="E314" s="22"/>
      <c r="F314" s="25"/>
      <c r="G314" s="42">
        <v>240.0</v>
      </c>
      <c r="H314" s="25" t="s">
        <v>36</v>
      </c>
      <c r="I314" s="46" t="s">
        <v>230</v>
      </c>
      <c r="J314" s="54" t="s">
        <v>223</v>
      </c>
      <c r="K314" s="5" t="s">
        <v>39</v>
      </c>
      <c r="L314" s="22" t="s">
        <v>40</v>
      </c>
      <c r="M314" s="42">
        <v>1000.0</v>
      </c>
      <c r="N314" s="42">
        <v>2.2272E-4</v>
      </c>
      <c r="O314" s="48">
        <v>135.0</v>
      </c>
      <c r="P314" s="45" t="s">
        <v>224</v>
      </c>
    </row>
    <row r="315" spans="1:16" ht="14.25" customHeight="1" x14ac:dyDescent="0.15">
      <c r="A315" s="27"/>
      <c r="B315" s="28"/>
      <c r="C315" s="24" t="s">
        <v>432</v>
      </c>
      <c r="D315" s="22"/>
      <c r="E315" s="22"/>
      <c r="F315" s="25"/>
      <c r="G315" s="42">
        <v>240.0</v>
      </c>
      <c r="H315" s="25" t="s">
        <v>36</v>
      </c>
      <c r="I315" s="46" t="s">
        <v>263</v>
      </c>
      <c r="J315" s="54" t="s">
        <v>223</v>
      </c>
      <c r="K315" s="5" t="s">
        <v>39</v>
      </c>
      <c r="L315" s="22" t="s">
        <v>40</v>
      </c>
      <c r="M315" s="42">
        <v>1000.0</v>
      </c>
      <c r="N315" s="42">
        <v>2.2272E-4</v>
      </c>
      <c r="O315" s="48">
        <v>135.0</v>
      </c>
      <c r="P315" s="45" t="s">
        <v>224</v>
      </c>
    </row>
    <row r="316" spans="1:16" ht="14.25" customHeight="1" x14ac:dyDescent="0.15">
      <c r="A316" s="27" t="s">
        <v>433</v>
      </c>
      <c r="B316" s="28" t="s">
        <v>434</v>
      </c>
      <c r="C316" s="23" t="s">
        <v>20</v>
      </c>
      <c r="D316" s="24" t="s">
        <v>21</v>
      </c>
      <c r="E316" s="22" t="s">
        <v>22</v>
      </c>
      <c r="F316" s="24">
        <v>240.0</v>
      </c>
      <c r="G316" s="29"/>
      <c r="H316" s="25" t="s">
        <v>23</v>
      </c>
      <c r="I316" s="46" t="s">
        <v>435</v>
      </c>
      <c r="J316" s="30" t="s">
        <v>409</v>
      </c>
      <c r="K316" s="26" t="s">
        <v>26</v>
      </c>
      <c r="L316" s="26" t="s">
        <v>26</v>
      </c>
      <c r="M316" s="42">
        <v>1.0</v>
      </c>
      <c r="N316" s="42">
        <v>1.0</v>
      </c>
      <c r="O316" s="42">
        <v>5.65</v>
      </c>
      <c r="P316" s="42" t="s">
        <v>27</v>
      </c>
    </row>
    <row r="317" spans="1:16" ht="14.25" customHeight="1" x14ac:dyDescent="0.15">
      <c r="A317" s="27"/>
      <c r="B317" s="28"/>
      <c r="C317" s="23" t="s">
        <v>20</v>
      </c>
      <c r="D317" s="24"/>
      <c r="E317" s="24"/>
      <c r="F317" s="24"/>
      <c r="G317" s="29"/>
      <c r="H317" s="25" t="s">
        <v>23</v>
      </c>
      <c r="I317" s="46" t="s">
        <v>436</v>
      </c>
      <c r="J317" s="30" t="s">
        <v>411</v>
      </c>
      <c r="K317" s="26" t="s">
        <v>26</v>
      </c>
      <c r="L317" s="26" t="s">
        <v>26</v>
      </c>
      <c r="M317" s="42">
        <v>1.0</v>
      </c>
      <c r="N317" s="42">
        <v>24.0</v>
      </c>
      <c r="O317" s="42">
        <v>0.76</v>
      </c>
      <c r="P317" s="42" t="s">
        <v>27</v>
      </c>
    </row>
    <row r="318" spans="1:16" ht="14.25" customHeight="1" x14ac:dyDescent="0.15">
      <c r="A318" s="27"/>
      <c r="B318" s="28"/>
      <c r="C318" s="23" t="s">
        <v>20</v>
      </c>
      <c r="D318" s="24"/>
      <c r="E318" s="24"/>
      <c r="F318" s="24"/>
      <c r="G318" s="29"/>
      <c r="H318" s="25" t="s">
        <v>23</v>
      </c>
      <c r="I318" s="46" t="s">
        <v>437</v>
      </c>
      <c r="J318" s="30" t="s">
        <v>413</v>
      </c>
      <c r="K318" s="51" t="s">
        <v>30</v>
      </c>
      <c r="L318" s="26" t="s">
        <v>30</v>
      </c>
      <c r="M318" s="42">
        <v>1.0</v>
      </c>
      <c r="N318" s="42">
        <v>240.0</v>
      </c>
      <c r="O318" s="44">
        <v>0.11</v>
      </c>
      <c r="P318" s="42" t="s">
        <v>240</v>
      </c>
    </row>
    <row r="319" spans="1:16" ht="14.25" customHeight="1" x14ac:dyDescent="0.15">
      <c r="A319" s="27"/>
      <c r="B319" s="28"/>
      <c r="C319" s="23" t="s">
        <v>20</v>
      </c>
      <c r="D319" s="24"/>
      <c r="E319" s="24"/>
      <c r="F319" s="24"/>
      <c r="G319" s="29"/>
      <c r="H319" s="25" t="s">
        <v>23</v>
      </c>
      <c r="I319" s="46" t="s">
        <v>414</v>
      </c>
      <c r="J319" s="30" t="s">
        <v>415</v>
      </c>
      <c r="K319" s="26" t="s">
        <v>26</v>
      </c>
      <c r="L319" s="26" t="s">
        <v>26</v>
      </c>
      <c r="M319" s="42">
        <v>1.0</v>
      </c>
      <c r="N319" s="42">
        <v>240.0</v>
      </c>
      <c r="O319" s="44">
        <v>0.155</v>
      </c>
      <c r="P319" s="45" t="s">
        <v>255</v>
      </c>
    </row>
    <row r="320" spans="1:16" ht="14.25" customHeight="1" x14ac:dyDescent="0.15">
      <c r="A320" s="27"/>
      <c r="B320" s="28"/>
      <c r="C320" s="24" t="s">
        <v>420</v>
      </c>
      <c r="D320" s="22" t="s">
        <v>26</v>
      </c>
      <c r="E320" s="22" t="s">
        <v>26</v>
      </c>
      <c r="F320" s="25">
        <v>1.0</v>
      </c>
      <c r="G320" s="42">
        <v>240.0</v>
      </c>
      <c r="H320" s="25" t="s">
        <v>36</v>
      </c>
      <c r="I320" s="46" t="s">
        <v>259</v>
      </c>
      <c r="J320" s="30" t="s">
        <v>417</v>
      </c>
      <c r="K320" s="5" t="s">
        <v>39</v>
      </c>
      <c r="L320" s="22" t="s">
        <v>40</v>
      </c>
      <c r="M320" s="42">
        <v>1000.0</v>
      </c>
      <c r="N320" s="42">
        <v>1.44</v>
      </c>
      <c r="O320" s="48">
        <v>31.5</v>
      </c>
      <c r="P320" s="45" t="s">
        <v>221</v>
      </c>
    </row>
    <row r="321" spans="1:16" ht="14.25" customHeight="1" x14ac:dyDescent="0.15">
      <c r="A321" s="27"/>
      <c r="B321" s="28"/>
      <c r="C321" s="24" t="s">
        <v>420</v>
      </c>
      <c r="D321" s="22"/>
      <c r="E321" s="22"/>
      <c r="F321" s="25"/>
      <c r="G321" s="42">
        <v>240.0</v>
      </c>
      <c r="H321" s="25" t="s">
        <v>36</v>
      </c>
      <c r="I321" s="46" t="s">
        <v>226</v>
      </c>
      <c r="J321" s="54" t="s">
        <v>223</v>
      </c>
      <c r="K321" s="5" t="s">
        <v>39</v>
      </c>
      <c r="L321" s="22" t="s">
        <v>40</v>
      </c>
      <c r="M321" s="42">
        <v>1000.0</v>
      </c>
      <c r="N321" s="42">
        <v>3.6192E-4</v>
      </c>
      <c r="O321" s="48">
        <v>150.0</v>
      </c>
      <c r="P321" s="45" t="s">
        <v>224</v>
      </c>
    </row>
    <row r="322" spans="1:16" ht="14.25" customHeight="1" x14ac:dyDescent="0.15">
      <c r="A322" s="27"/>
      <c r="B322" s="28"/>
      <c r="C322" s="24" t="s">
        <v>420</v>
      </c>
      <c r="D322" s="22"/>
      <c r="E322" s="22"/>
      <c r="F322" s="25"/>
      <c r="G322" s="42">
        <v>240.0</v>
      </c>
      <c r="H322" s="25" t="s">
        <v>36</v>
      </c>
      <c r="I322" s="46" t="s">
        <v>227</v>
      </c>
      <c r="J322" s="54" t="s">
        <v>223</v>
      </c>
      <c r="K322" s="5" t="s">
        <v>39</v>
      </c>
      <c r="L322" s="22" t="s">
        <v>40</v>
      </c>
      <c r="M322" s="42">
        <v>1000.0</v>
      </c>
      <c r="N322" s="42">
        <v>0.00348</v>
      </c>
      <c r="O322" s="48">
        <v>50.0</v>
      </c>
      <c r="P322" s="45" t="s">
        <v>224</v>
      </c>
    </row>
    <row r="323" spans="1:16" ht="14.25" customHeight="1" x14ac:dyDescent="0.15">
      <c r="A323" s="27"/>
      <c r="B323" s="28"/>
      <c r="C323" s="24" t="s">
        <v>420</v>
      </c>
      <c r="D323" s="22"/>
      <c r="E323" s="22"/>
      <c r="F323" s="25"/>
      <c r="G323" s="42">
        <v>240.0</v>
      </c>
      <c r="H323" s="25" t="s">
        <v>36</v>
      </c>
      <c r="I323" s="46" t="s">
        <v>230</v>
      </c>
      <c r="J323" s="54" t="s">
        <v>223</v>
      </c>
      <c r="K323" s="5" t="s">
        <v>39</v>
      </c>
      <c r="L323" s="22" t="s">
        <v>40</v>
      </c>
      <c r="M323" s="42">
        <v>1000.0</v>
      </c>
      <c r="N323" s="42">
        <v>0.0026448</v>
      </c>
      <c r="O323" s="48">
        <v>135.0</v>
      </c>
      <c r="P323" s="45" t="s">
        <v>224</v>
      </c>
    </row>
    <row r="324" spans="1:16" ht="14.25" customHeight="1" x14ac:dyDescent="0.15">
      <c r="A324" s="27"/>
      <c r="B324" s="28"/>
      <c r="C324" s="24" t="s">
        <v>416</v>
      </c>
      <c r="D324" s="22" t="s">
        <v>26</v>
      </c>
      <c r="E324" s="22" t="s">
        <v>26</v>
      </c>
      <c r="F324" s="25">
        <v>1.0</v>
      </c>
      <c r="G324" s="42">
        <v>240.0</v>
      </c>
      <c r="H324" s="25" t="s">
        <v>36</v>
      </c>
      <c r="I324" s="46" t="s">
        <v>259</v>
      </c>
      <c r="J324" s="30" t="s">
        <v>419</v>
      </c>
      <c r="K324" s="5" t="s">
        <v>39</v>
      </c>
      <c r="L324" s="22" t="s">
        <v>40</v>
      </c>
      <c r="M324" s="42">
        <v>1000.0</v>
      </c>
      <c r="N324" s="42">
        <v>1.44</v>
      </c>
      <c r="O324" s="48">
        <v>31.5</v>
      </c>
      <c r="P324" s="45" t="s">
        <v>221</v>
      </c>
    </row>
    <row r="325" spans="1:16" ht="14.25" customHeight="1" x14ac:dyDescent="0.15">
      <c r="A325" s="27"/>
      <c r="B325" s="28"/>
      <c r="C325" s="24" t="s">
        <v>416</v>
      </c>
      <c r="D325" s="22"/>
      <c r="E325" s="22"/>
      <c r="F325" s="25"/>
      <c r="G325" s="42">
        <v>240.0</v>
      </c>
      <c r="H325" s="25" t="s">
        <v>36</v>
      </c>
      <c r="I325" s="46" t="s">
        <v>349</v>
      </c>
      <c r="J325" s="54" t="s">
        <v>223</v>
      </c>
      <c r="K325" s="5" t="s">
        <v>39</v>
      </c>
      <c r="L325" s="22" t="s">
        <v>40</v>
      </c>
      <c r="M325" s="42">
        <v>1000.0</v>
      </c>
      <c r="N325" s="42">
        <v>7.5168E-4</v>
      </c>
      <c r="O325" s="48">
        <v>150.0</v>
      </c>
      <c r="P325" s="58" t="s">
        <v>224</v>
      </c>
    </row>
    <row r="326" spans="1:16" ht="14.25" customHeight="1" x14ac:dyDescent="0.15">
      <c r="A326" s="27"/>
      <c r="B326" s="28"/>
      <c r="C326" s="24" t="s">
        <v>416</v>
      </c>
      <c r="D326" s="22"/>
      <c r="E326" s="22"/>
      <c r="F326" s="25"/>
      <c r="G326" s="42">
        <v>240.0</v>
      </c>
      <c r="H326" s="25" t="s">
        <v>36</v>
      </c>
      <c r="I326" s="46" t="s">
        <v>227</v>
      </c>
      <c r="J326" s="54" t="s">
        <v>223</v>
      </c>
      <c r="K326" s="5" t="s">
        <v>39</v>
      </c>
      <c r="L326" s="22" t="s">
        <v>40</v>
      </c>
      <c r="M326" s="42">
        <v>1000.0</v>
      </c>
      <c r="N326" s="42">
        <v>0.0052896</v>
      </c>
      <c r="O326" s="48">
        <v>50.0</v>
      </c>
      <c r="P326" s="45" t="s">
        <v>224</v>
      </c>
    </row>
    <row r="327" spans="1:16" ht="14.25" customHeight="1" x14ac:dyDescent="0.15">
      <c r="A327" s="27"/>
      <c r="B327" s="28"/>
      <c r="C327" s="24" t="s">
        <v>416</v>
      </c>
      <c r="D327" s="22"/>
      <c r="E327" s="22"/>
      <c r="F327" s="25"/>
      <c r="G327" s="42">
        <v>240.0</v>
      </c>
      <c r="H327" s="25" t="s">
        <v>36</v>
      </c>
      <c r="I327" s="46" t="s">
        <v>225</v>
      </c>
      <c r="J327" s="54" t="s">
        <v>223</v>
      </c>
      <c r="K327" s="5" t="s">
        <v>39</v>
      </c>
      <c r="L327" s="22" t="s">
        <v>40</v>
      </c>
      <c r="M327" s="42">
        <v>1000.0</v>
      </c>
      <c r="N327" s="42">
        <v>5.0112E-4</v>
      </c>
      <c r="O327" s="48">
        <v>230.0</v>
      </c>
      <c r="P327" s="45" t="s">
        <v>224</v>
      </c>
    </row>
    <row r="328" spans="1:16" ht="14.25" customHeight="1" x14ac:dyDescent="0.15">
      <c r="A328" s="27"/>
      <c r="B328" s="28"/>
      <c r="C328" s="24" t="s">
        <v>418</v>
      </c>
      <c r="D328" s="22" t="s">
        <v>26</v>
      </c>
      <c r="E328" s="22" t="s">
        <v>26</v>
      </c>
      <c r="F328" s="25">
        <v>1.0</v>
      </c>
      <c r="G328" s="42">
        <v>240.0</v>
      </c>
      <c r="H328" s="25" t="s">
        <v>36</v>
      </c>
      <c r="I328" s="46" t="s">
        <v>259</v>
      </c>
      <c r="J328" s="30" t="s">
        <v>421</v>
      </c>
      <c r="K328" s="5" t="s">
        <v>39</v>
      </c>
      <c r="L328" s="22" t="s">
        <v>40</v>
      </c>
      <c r="M328" s="42">
        <v>1000.0</v>
      </c>
      <c r="N328" s="42">
        <v>1.44</v>
      </c>
      <c r="O328" s="48">
        <v>31.5</v>
      </c>
      <c r="P328" s="45" t="s">
        <v>221</v>
      </c>
    </row>
    <row r="329" spans="1:16" ht="14.25" customHeight="1" x14ac:dyDescent="0.15">
      <c r="A329" s="27"/>
      <c r="B329" s="28"/>
      <c r="C329" s="24" t="s">
        <v>418</v>
      </c>
      <c r="D329" s="22"/>
      <c r="E329" s="22"/>
      <c r="F329" s="25"/>
      <c r="G329" s="42">
        <v>240.0</v>
      </c>
      <c r="H329" s="25" t="s">
        <v>36</v>
      </c>
      <c r="I329" s="46" t="s">
        <v>233</v>
      </c>
      <c r="J329" s="54" t="s">
        <v>223</v>
      </c>
      <c r="K329" s="5" t="s">
        <v>39</v>
      </c>
      <c r="L329" s="22" t="s">
        <v>40</v>
      </c>
      <c r="M329" s="42">
        <v>1000.0</v>
      </c>
      <c r="N329" s="42">
        <v>2.2272E-4</v>
      </c>
      <c r="O329" s="48">
        <v>130.0</v>
      </c>
      <c r="P329" s="45" t="s">
        <v>224</v>
      </c>
    </row>
    <row r="330" spans="1:16" ht="14.25" customHeight="1" x14ac:dyDescent="0.15">
      <c r="A330" s="27"/>
      <c r="B330" s="28"/>
      <c r="C330" s="24" t="s">
        <v>418</v>
      </c>
      <c r="D330" s="22"/>
      <c r="E330" s="22"/>
      <c r="F330" s="25"/>
      <c r="G330" s="42">
        <v>240.0</v>
      </c>
      <c r="H330" s="25" t="s">
        <v>36</v>
      </c>
      <c r="I330" s="46" t="s">
        <v>227</v>
      </c>
      <c r="J330" s="54" t="s">
        <v>223</v>
      </c>
      <c r="K330" s="5" t="s">
        <v>39</v>
      </c>
      <c r="L330" s="22" t="s">
        <v>40</v>
      </c>
      <c r="M330" s="42">
        <v>1000.0</v>
      </c>
      <c r="N330" s="42">
        <v>0.002784</v>
      </c>
      <c r="O330" s="48">
        <v>50.0</v>
      </c>
      <c r="P330" s="45" t="s">
        <v>224</v>
      </c>
    </row>
    <row r="331" spans="1:16" ht="14.25" customHeight="1" x14ac:dyDescent="0.15">
      <c r="A331" s="27"/>
      <c r="B331" s="28"/>
      <c r="C331" s="24" t="s">
        <v>418</v>
      </c>
      <c r="D331" s="22"/>
      <c r="E331" s="22"/>
      <c r="F331" s="25"/>
      <c r="G331" s="42">
        <v>240.0</v>
      </c>
      <c r="H331" s="25" t="s">
        <v>36</v>
      </c>
      <c r="I331" s="46" t="s">
        <v>364</v>
      </c>
      <c r="J331" s="54" t="s">
        <v>223</v>
      </c>
      <c r="K331" s="5" t="s">
        <v>39</v>
      </c>
      <c r="L331" s="22" t="s">
        <v>40</v>
      </c>
      <c r="M331" s="42">
        <v>1000.0</v>
      </c>
      <c r="N331" s="42">
        <v>2.784E-4</v>
      </c>
      <c r="O331" s="59">
        <v>115.0</v>
      </c>
      <c r="P331" s="58" t="s">
        <v>224</v>
      </c>
    </row>
    <row r="332" spans="1:16" ht="14.25" customHeight="1" x14ac:dyDescent="0.15">
      <c r="A332" s="27" t="s">
        <v>438</v>
      </c>
      <c r="B332" s="28" t="s">
        <v>439</v>
      </c>
      <c r="C332" s="23" t="s">
        <v>20</v>
      </c>
      <c r="D332" s="24" t="s">
        <v>21</v>
      </c>
      <c r="E332" s="22" t="s">
        <v>22</v>
      </c>
      <c r="F332" s="24">
        <v>240.0</v>
      </c>
      <c r="G332" s="29"/>
      <c r="H332" s="25" t="s">
        <v>23</v>
      </c>
      <c r="I332" s="46" t="s">
        <v>440</v>
      </c>
      <c r="J332" s="30" t="s">
        <v>441</v>
      </c>
      <c r="K332" s="26" t="s">
        <v>26</v>
      </c>
      <c r="L332" s="26" t="s">
        <v>26</v>
      </c>
      <c r="M332" s="42">
        <v>1.0</v>
      </c>
      <c r="N332" s="42">
        <v>1.0</v>
      </c>
      <c r="O332" s="42">
        <v>7.47</v>
      </c>
      <c r="P332" s="42" t="s">
        <v>27</v>
      </c>
    </row>
    <row r="333" spans="1:16" ht="14.25" customHeight="1" x14ac:dyDescent="0.15">
      <c r="A333" s="27"/>
      <c r="B333" s="28"/>
      <c r="C333" s="23" t="s">
        <v>20</v>
      </c>
      <c r="D333" s="24"/>
      <c r="E333" s="24"/>
      <c r="F333" s="24"/>
      <c r="G333" s="29"/>
      <c r="H333" s="25" t="s">
        <v>23</v>
      </c>
      <c r="I333" s="46" t="s">
        <v>442</v>
      </c>
      <c r="J333" s="30" t="s">
        <v>443</v>
      </c>
      <c r="K333" s="26" t="s">
        <v>26</v>
      </c>
      <c r="L333" s="26" t="s">
        <v>26</v>
      </c>
      <c r="M333" s="42">
        <v>1.0</v>
      </c>
      <c r="N333" s="42">
        <v>24.0</v>
      </c>
      <c r="O333" s="44">
        <v>0.8</v>
      </c>
      <c r="P333" s="42" t="s">
        <v>27</v>
      </c>
    </row>
    <row r="334" spans="1:16" ht="14.25" customHeight="1" x14ac:dyDescent="0.15">
      <c r="A334" s="27"/>
      <c r="B334" s="28"/>
      <c r="C334" s="23" t="s">
        <v>20</v>
      </c>
      <c r="D334" s="24"/>
      <c r="E334" s="24"/>
      <c r="F334" s="24"/>
      <c r="G334" s="29"/>
      <c r="H334" s="25" t="s">
        <v>23</v>
      </c>
      <c r="I334" s="46" t="s">
        <v>444</v>
      </c>
      <c r="J334" s="30" t="s">
        <v>445</v>
      </c>
      <c r="K334" s="51" t="s">
        <v>30</v>
      </c>
      <c r="L334" s="26" t="s">
        <v>30</v>
      </c>
      <c r="M334" s="42">
        <v>1.0</v>
      </c>
      <c r="N334" s="42">
        <v>240.0</v>
      </c>
      <c r="O334" s="44">
        <v>0.12</v>
      </c>
      <c r="P334" s="42" t="s">
        <v>240</v>
      </c>
    </row>
    <row r="335" spans="1:16" ht="14.25" customHeight="1" x14ac:dyDescent="0.15">
      <c r="A335" s="27"/>
      <c r="B335" s="28"/>
      <c r="C335" s="23" t="s">
        <v>20</v>
      </c>
      <c r="D335" s="24"/>
      <c r="E335" s="24"/>
      <c r="F335" s="24"/>
      <c r="G335" s="29"/>
      <c r="H335" s="25" t="s">
        <v>23</v>
      </c>
      <c r="I335" s="46" t="s">
        <v>414</v>
      </c>
      <c r="J335" s="30" t="s">
        <v>415</v>
      </c>
      <c r="K335" s="51" t="s">
        <v>30</v>
      </c>
      <c r="L335" s="26" t="s">
        <v>30</v>
      </c>
      <c r="M335" s="42">
        <v>1.0</v>
      </c>
      <c r="N335" s="42">
        <v>240.0</v>
      </c>
      <c r="O335" s="44">
        <v>0.155</v>
      </c>
      <c r="P335" s="45" t="s">
        <v>255</v>
      </c>
    </row>
    <row r="336" spans="1:16" ht="14.25" customHeight="1" x14ac:dyDescent="0.15">
      <c r="A336" s="27"/>
      <c r="B336" s="28"/>
      <c r="C336" s="24" t="s">
        <v>420</v>
      </c>
      <c r="D336" s="22" t="s">
        <v>26</v>
      </c>
      <c r="E336" s="22" t="s">
        <v>26</v>
      </c>
      <c r="F336" s="25">
        <v>1.0</v>
      </c>
      <c r="G336" s="42">
        <v>240.0</v>
      </c>
      <c r="H336" s="25" t="s">
        <v>36</v>
      </c>
      <c r="I336" s="46" t="s">
        <v>259</v>
      </c>
      <c r="J336" s="30" t="s">
        <v>417</v>
      </c>
      <c r="K336" s="5" t="s">
        <v>39</v>
      </c>
      <c r="L336" s="22" t="s">
        <v>40</v>
      </c>
      <c r="M336" s="42">
        <v>1000.0</v>
      </c>
      <c r="N336" s="42">
        <v>1.44</v>
      </c>
      <c r="O336" s="48">
        <v>31.5</v>
      </c>
      <c r="P336" s="45" t="s">
        <v>221</v>
      </c>
    </row>
    <row r="337" spans="1:16" ht="14.25" customHeight="1" x14ac:dyDescent="0.15">
      <c r="A337" s="27"/>
      <c r="B337" s="28"/>
      <c r="C337" s="24" t="s">
        <v>420</v>
      </c>
      <c r="D337" s="22"/>
      <c r="E337" s="22"/>
      <c r="F337" s="25"/>
      <c r="G337" s="42">
        <v>240.0</v>
      </c>
      <c r="H337" s="25" t="s">
        <v>36</v>
      </c>
      <c r="I337" s="46" t="s">
        <v>226</v>
      </c>
      <c r="J337" s="54" t="s">
        <v>223</v>
      </c>
      <c r="K337" s="5" t="s">
        <v>39</v>
      </c>
      <c r="L337" s="22" t="s">
        <v>40</v>
      </c>
      <c r="M337" s="42">
        <v>1000.0</v>
      </c>
      <c r="N337" s="42">
        <v>3.6192E-4</v>
      </c>
      <c r="O337" s="48">
        <v>150.0</v>
      </c>
      <c r="P337" s="45" t="s">
        <v>224</v>
      </c>
    </row>
    <row r="338" spans="1:16" ht="14.25" customHeight="1" x14ac:dyDescent="0.15">
      <c r="A338" s="27"/>
      <c r="B338" s="28"/>
      <c r="C338" s="24" t="s">
        <v>420</v>
      </c>
      <c r="D338" s="22"/>
      <c r="E338" s="22"/>
      <c r="F338" s="25"/>
      <c r="G338" s="42">
        <v>240.0</v>
      </c>
      <c r="H338" s="25" t="s">
        <v>36</v>
      </c>
      <c r="I338" s="46" t="s">
        <v>227</v>
      </c>
      <c r="J338" s="54" t="s">
        <v>223</v>
      </c>
      <c r="K338" s="5" t="s">
        <v>39</v>
      </c>
      <c r="L338" s="22" t="s">
        <v>40</v>
      </c>
      <c r="M338" s="42">
        <v>1000.0</v>
      </c>
      <c r="N338" s="42">
        <v>0.00348</v>
      </c>
      <c r="O338" s="48">
        <v>50.0</v>
      </c>
      <c r="P338" s="45" t="s">
        <v>224</v>
      </c>
    </row>
    <row r="339" spans="1:16" ht="14.25" customHeight="1" x14ac:dyDescent="0.15">
      <c r="A339" s="27"/>
      <c r="B339" s="28"/>
      <c r="C339" s="24" t="s">
        <v>420</v>
      </c>
      <c r="D339" s="22"/>
      <c r="E339" s="22"/>
      <c r="F339" s="25"/>
      <c r="G339" s="42">
        <v>240.0</v>
      </c>
      <c r="H339" s="25" t="s">
        <v>36</v>
      </c>
      <c r="I339" s="46" t="s">
        <v>230</v>
      </c>
      <c r="J339" s="54" t="s">
        <v>223</v>
      </c>
      <c r="K339" s="5" t="s">
        <v>39</v>
      </c>
      <c r="L339" s="22" t="s">
        <v>40</v>
      </c>
      <c r="M339" s="42">
        <v>1000.0</v>
      </c>
      <c r="N339" s="42">
        <v>0.0026448</v>
      </c>
      <c r="O339" s="48">
        <v>135.0</v>
      </c>
      <c r="P339" s="45" t="s">
        <v>224</v>
      </c>
    </row>
    <row r="340" spans="1:16" ht="14.25" customHeight="1" x14ac:dyDescent="0.15">
      <c r="A340" s="27"/>
      <c r="B340" s="28"/>
      <c r="C340" s="24" t="s">
        <v>416</v>
      </c>
      <c r="D340" s="22" t="s">
        <v>26</v>
      </c>
      <c r="E340" s="22" t="s">
        <v>26</v>
      </c>
      <c r="F340" s="25">
        <v>1.0</v>
      </c>
      <c r="G340" s="42">
        <v>240.0</v>
      </c>
      <c r="H340" s="25" t="s">
        <v>36</v>
      </c>
      <c r="I340" s="46" t="s">
        <v>259</v>
      </c>
      <c r="J340" s="30" t="s">
        <v>419</v>
      </c>
      <c r="K340" s="5" t="s">
        <v>39</v>
      </c>
      <c r="L340" s="22" t="s">
        <v>40</v>
      </c>
      <c r="M340" s="42">
        <v>1000.0</v>
      </c>
      <c r="N340" s="42">
        <v>1.44</v>
      </c>
      <c r="O340" s="48">
        <v>31.5</v>
      </c>
      <c r="P340" s="45" t="s">
        <v>221</v>
      </c>
    </row>
    <row r="341" spans="1:16" ht="14.25" customHeight="1" x14ac:dyDescent="0.15">
      <c r="A341" s="27"/>
      <c r="B341" s="28"/>
      <c r="C341" s="24" t="s">
        <v>416</v>
      </c>
      <c r="D341" s="22"/>
      <c r="E341" s="22"/>
      <c r="F341" s="25"/>
      <c r="G341" s="42">
        <v>240.0</v>
      </c>
      <c r="H341" s="25" t="s">
        <v>36</v>
      </c>
      <c r="I341" s="46" t="s">
        <v>349</v>
      </c>
      <c r="J341" s="54" t="s">
        <v>223</v>
      </c>
      <c r="K341" s="5" t="s">
        <v>39</v>
      </c>
      <c r="L341" s="22" t="s">
        <v>40</v>
      </c>
      <c r="M341" s="42">
        <v>1000.0</v>
      </c>
      <c r="N341" s="42">
        <v>7.5168E-4</v>
      </c>
      <c r="O341" s="48">
        <v>150.0</v>
      </c>
      <c r="P341" s="58" t="s">
        <v>224</v>
      </c>
    </row>
    <row r="342" spans="1:16" ht="14.25" customHeight="1" x14ac:dyDescent="0.15">
      <c r="A342" s="27"/>
      <c r="B342" s="28"/>
      <c r="C342" s="24" t="s">
        <v>416</v>
      </c>
      <c r="D342" s="22"/>
      <c r="E342" s="22"/>
      <c r="F342" s="25"/>
      <c r="G342" s="42">
        <v>240.0</v>
      </c>
      <c r="H342" s="25" t="s">
        <v>36</v>
      </c>
      <c r="I342" s="46" t="s">
        <v>227</v>
      </c>
      <c r="J342" s="54" t="s">
        <v>223</v>
      </c>
      <c r="K342" s="5" t="s">
        <v>39</v>
      </c>
      <c r="L342" s="22" t="s">
        <v>40</v>
      </c>
      <c r="M342" s="42">
        <v>1000.0</v>
      </c>
      <c r="N342" s="42">
        <v>0.0052896</v>
      </c>
      <c r="O342" s="48">
        <v>50.0</v>
      </c>
      <c r="P342" s="45" t="s">
        <v>224</v>
      </c>
    </row>
    <row r="343" spans="1:16" ht="14.25" customHeight="1" x14ac:dyDescent="0.15">
      <c r="A343" s="27"/>
      <c r="B343" s="28"/>
      <c r="C343" s="24" t="s">
        <v>416</v>
      </c>
      <c r="D343" s="22"/>
      <c r="E343" s="22"/>
      <c r="F343" s="25"/>
      <c r="G343" s="42">
        <v>240.0</v>
      </c>
      <c r="H343" s="25" t="s">
        <v>36</v>
      </c>
      <c r="I343" s="46" t="s">
        <v>225</v>
      </c>
      <c r="J343" s="54" t="s">
        <v>223</v>
      </c>
      <c r="K343" s="5" t="s">
        <v>39</v>
      </c>
      <c r="L343" s="22" t="s">
        <v>40</v>
      </c>
      <c r="M343" s="42">
        <v>1000.0</v>
      </c>
      <c r="N343" s="42">
        <v>5.0112E-4</v>
      </c>
      <c r="O343" s="48">
        <v>230.0</v>
      </c>
      <c r="P343" s="45" t="s">
        <v>224</v>
      </c>
    </row>
    <row r="344" spans="1:16" ht="14.25" customHeight="1" x14ac:dyDescent="0.15">
      <c r="A344" s="27"/>
      <c r="B344" s="28"/>
      <c r="C344" s="24" t="s">
        <v>418</v>
      </c>
      <c r="D344" s="22" t="s">
        <v>26</v>
      </c>
      <c r="E344" s="22" t="s">
        <v>26</v>
      </c>
      <c r="F344" s="25">
        <v>1.0</v>
      </c>
      <c r="G344" s="42">
        <v>240.0</v>
      </c>
      <c r="H344" s="25" t="s">
        <v>36</v>
      </c>
      <c r="I344" s="46" t="s">
        <v>259</v>
      </c>
      <c r="J344" s="30" t="s">
        <v>421</v>
      </c>
      <c r="K344" s="5" t="s">
        <v>39</v>
      </c>
      <c r="L344" s="22" t="s">
        <v>40</v>
      </c>
      <c r="M344" s="42">
        <v>1000.0</v>
      </c>
      <c r="N344" s="42">
        <v>1.44</v>
      </c>
      <c r="O344" s="48">
        <v>31.5</v>
      </c>
      <c r="P344" s="45" t="s">
        <v>221</v>
      </c>
    </row>
    <row r="345" spans="1:16" ht="14.25" customHeight="1" x14ac:dyDescent="0.15">
      <c r="A345" s="27"/>
      <c r="B345" s="28"/>
      <c r="C345" s="24" t="s">
        <v>418</v>
      </c>
      <c r="D345" s="22"/>
      <c r="E345" s="22"/>
      <c r="F345" s="25"/>
      <c r="G345" s="42">
        <v>240.0</v>
      </c>
      <c r="H345" s="25" t="s">
        <v>36</v>
      </c>
      <c r="I345" s="46" t="s">
        <v>233</v>
      </c>
      <c r="J345" s="54" t="s">
        <v>223</v>
      </c>
      <c r="K345" s="5" t="s">
        <v>39</v>
      </c>
      <c r="L345" s="22" t="s">
        <v>40</v>
      </c>
      <c r="M345" s="42">
        <v>1000.0</v>
      </c>
      <c r="N345" s="42">
        <v>2.2272E-4</v>
      </c>
      <c r="O345" s="48">
        <v>130.0</v>
      </c>
      <c r="P345" s="45" t="s">
        <v>224</v>
      </c>
    </row>
    <row r="346" spans="1:16" ht="14.25" customHeight="1" x14ac:dyDescent="0.15">
      <c r="A346" s="27"/>
      <c r="B346" s="28"/>
      <c r="C346" s="24" t="s">
        <v>418</v>
      </c>
      <c r="D346" s="22"/>
      <c r="E346" s="22"/>
      <c r="F346" s="25"/>
      <c r="G346" s="42">
        <v>240.0</v>
      </c>
      <c r="H346" s="25" t="s">
        <v>36</v>
      </c>
      <c r="I346" s="46" t="s">
        <v>227</v>
      </c>
      <c r="J346" s="54" t="s">
        <v>223</v>
      </c>
      <c r="K346" s="5" t="s">
        <v>39</v>
      </c>
      <c r="L346" s="22" t="s">
        <v>40</v>
      </c>
      <c r="M346" s="42">
        <v>1000.0</v>
      </c>
      <c r="N346" s="42">
        <v>0.002784</v>
      </c>
      <c r="O346" s="48">
        <v>50.0</v>
      </c>
      <c r="P346" s="45" t="s">
        <v>224</v>
      </c>
    </row>
    <row r="347" spans="1:16" ht="14.25" customHeight="1" x14ac:dyDescent="0.15">
      <c r="A347" s="27"/>
      <c r="B347" s="28"/>
      <c r="C347" s="24" t="s">
        <v>418</v>
      </c>
      <c r="D347" s="22"/>
      <c r="E347" s="22"/>
      <c r="F347" s="25"/>
      <c r="G347" s="42">
        <v>240.0</v>
      </c>
      <c r="H347" s="25" t="s">
        <v>36</v>
      </c>
      <c r="I347" s="46" t="s">
        <v>364</v>
      </c>
      <c r="J347" s="54" t="s">
        <v>223</v>
      </c>
      <c r="K347" s="5" t="s">
        <v>39</v>
      </c>
      <c r="L347" s="22" t="s">
        <v>40</v>
      </c>
      <c r="M347" s="42">
        <v>1000.0</v>
      </c>
      <c r="N347" s="42">
        <v>2.784E-4</v>
      </c>
      <c r="O347" s="59">
        <v>115.0</v>
      </c>
      <c r="P347" s="58" t="s">
        <v>224</v>
      </c>
    </row>
    <row r="348" spans="1:17" ht="14.25" customHeight="1" x14ac:dyDescent="0.15">
      <c r="A348" s="27" t="s">
        <v>446</v>
      </c>
      <c r="B348" s="28" t="s">
        <v>447</v>
      </c>
      <c r="C348" s="23" t="s">
        <v>20</v>
      </c>
      <c r="D348" s="24" t="s">
        <v>21</v>
      </c>
      <c r="E348" s="22" t="s">
        <v>22</v>
      </c>
      <c r="F348" s="24">
        <v>480.0</v>
      </c>
      <c r="G348" s="29"/>
      <c r="H348" s="25" t="s">
        <v>23</v>
      </c>
      <c r="I348" s="46" t="s">
        <v>448</v>
      </c>
      <c r="J348" s="30" t="s">
        <v>449</v>
      </c>
      <c r="K348" s="26" t="s">
        <v>26</v>
      </c>
      <c r="L348" s="26" t="s">
        <v>26</v>
      </c>
      <c r="M348" s="42">
        <v>1.0</v>
      </c>
      <c r="N348" s="42">
        <v>1.0</v>
      </c>
      <c r="O348" s="42">
        <v>10.9</v>
      </c>
      <c r="P348" s="42" t="s">
        <v>27</v>
      </c>
      <c r="Q348" s="5">
        <v>25.0</v>
      </c>
    </row>
    <row r="349" spans="1:17" ht="14.25" customHeight="1" x14ac:dyDescent="0.15">
      <c r="A349" s="27"/>
      <c r="B349" s="28"/>
      <c r="C349" s="23" t="s">
        <v>20</v>
      </c>
      <c r="D349" s="24"/>
      <c r="E349" s="24"/>
      <c r="F349" s="24"/>
      <c r="G349" s="29"/>
      <c r="H349" s="25" t="s">
        <v>23</v>
      </c>
      <c r="I349" s="46" t="s">
        <v>450</v>
      </c>
      <c r="J349" s="30" t="s">
        <v>451</v>
      </c>
      <c r="K349" s="26" t="s">
        <v>26</v>
      </c>
      <c r="L349" s="26" t="s">
        <v>26</v>
      </c>
      <c r="M349" s="42">
        <v>1.0</v>
      </c>
      <c r="N349" s="42">
        <v>24.0</v>
      </c>
      <c r="O349" s="44">
        <v>1.11</v>
      </c>
      <c r="P349" s="42" t="s">
        <v>27</v>
      </c>
      <c r="Q349" s="5">
        <v>615.0</v>
      </c>
    </row>
    <row r="350" spans="1:17" ht="14.25" customHeight="1" x14ac:dyDescent="0.15">
      <c r="A350" s="27"/>
      <c r="B350" s="28"/>
      <c r="C350" s="23" t="s">
        <v>20</v>
      </c>
      <c r="D350" s="24"/>
      <c r="E350" s="24"/>
      <c r="F350" s="24"/>
      <c r="G350" s="29"/>
      <c r="H350" s="25" t="s">
        <v>23</v>
      </c>
      <c r="I350" s="46" t="s">
        <v>452</v>
      </c>
      <c r="J350" s="30" t="s">
        <v>453</v>
      </c>
      <c r="K350" s="51" t="s">
        <v>30</v>
      </c>
      <c r="L350" s="26" t="s">
        <v>30</v>
      </c>
      <c r="M350" s="42">
        <v>1.0</v>
      </c>
      <c r="N350" s="42">
        <v>240.0</v>
      </c>
      <c r="O350" s="44">
        <v>0.13</v>
      </c>
      <c r="P350" s="45" t="s">
        <v>31</v>
      </c>
      <c r="Q350" s="5">
        <v>6800.0</v>
      </c>
    </row>
    <row r="351" spans="1:16" ht="14.25" customHeight="1" x14ac:dyDescent="0.15">
      <c r="A351" s="27"/>
      <c r="B351" s="28"/>
      <c r="C351" s="23" t="s">
        <v>20</v>
      </c>
      <c r="D351" s="24"/>
      <c r="E351" s="24"/>
      <c r="F351" s="24"/>
      <c r="G351" s="29"/>
      <c r="H351" s="25" t="s">
        <v>23</v>
      </c>
      <c r="I351" s="46" t="s">
        <v>454</v>
      </c>
      <c r="J351" s="30" t="s">
        <v>455</v>
      </c>
      <c r="K351" s="26" t="s">
        <v>26</v>
      </c>
      <c r="L351" s="26" t="s">
        <v>26</v>
      </c>
      <c r="M351" s="42">
        <v>1.0</v>
      </c>
      <c r="N351" s="42">
        <v>240.0</v>
      </c>
      <c r="O351" s="44">
        <v>0.155</v>
      </c>
      <c r="P351" s="45" t="s">
        <v>255</v>
      </c>
    </row>
    <row r="352" spans="1:19" ht="14.25" customHeight="1" x14ac:dyDescent="0.15">
      <c r="A352" s="27"/>
      <c r="B352" s="28"/>
      <c r="C352" s="24" t="s">
        <v>456</v>
      </c>
      <c r="D352" s="22" t="s">
        <v>26</v>
      </c>
      <c r="E352" s="22" t="s">
        <v>26</v>
      </c>
      <c r="F352" s="25">
        <v>1.0</v>
      </c>
      <c r="G352" s="29">
        <v>240.0</v>
      </c>
      <c r="H352" s="25" t="s">
        <v>36</v>
      </c>
      <c r="I352" s="46" t="s">
        <v>259</v>
      </c>
      <c r="J352" s="30" t="s">
        <v>457</v>
      </c>
      <c r="K352" s="5" t="s">
        <v>39</v>
      </c>
      <c r="L352" s="22" t="s">
        <v>40</v>
      </c>
      <c r="M352" s="42">
        <v>1000.0</v>
      </c>
      <c r="N352" s="42">
        <v>2.28</v>
      </c>
      <c r="O352" s="48">
        <v>31.5</v>
      </c>
      <c r="P352" s="45" t="s">
        <v>221</v>
      </c>
      <c r="S352" s="5">
        <v>4048.0</v>
      </c>
    </row>
    <row r="353" spans="1:16" ht="14.25" customHeight="1" x14ac:dyDescent="0.15">
      <c r="A353" s="27"/>
      <c r="B353" s="28"/>
      <c r="C353" s="24" t="s">
        <v>456</v>
      </c>
      <c r="D353" s="22"/>
      <c r="E353" s="22"/>
      <c r="F353" s="25"/>
      <c r="G353" s="29">
        <v>240.0</v>
      </c>
      <c r="H353" s="25" t="s">
        <v>36</v>
      </c>
      <c r="I353" s="46" t="s">
        <v>349</v>
      </c>
      <c r="J353" s="54" t="s">
        <v>223</v>
      </c>
      <c r="K353" s="5" t="s">
        <v>39</v>
      </c>
      <c r="L353" s="22" t="s">
        <v>40</v>
      </c>
      <c r="M353" s="42">
        <v>1000.0</v>
      </c>
      <c r="N353" s="42">
        <v>0.001296</v>
      </c>
      <c r="O353" s="48">
        <v>150.0</v>
      </c>
      <c r="P353" s="58" t="s">
        <v>224</v>
      </c>
    </row>
    <row r="354" spans="1:16" ht="14.25" customHeight="1" x14ac:dyDescent="0.15">
      <c r="A354" s="27"/>
      <c r="B354" s="28"/>
      <c r="C354" s="24" t="s">
        <v>456</v>
      </c>
      <c r="D354" s="22"/>
      <c r="E354" s="22"/>
      <c r="F354" s="25"/>
      <c r="G354" s="29">
        <v>240.0</v>
      </c>
      <c r="H354" s="25" t="s">
        <v>36</v>
      </c>
      <c r="I354" s="46" t="s">
        <v>227</v>
      </c>
      <c r="J354" s="54" t="s">
        <v>223</v>
      </c>
      <c r="K354" s="5" t="s">
        <v>39</v>
      </c>
      <c r="L354" s="22" t="s">
        <v>40</v>
      </c>
      <c r="M354" s="42">
        <v>1000.0</v>
      </c>
      <c r="N354" s="42">
        <v>0.00912</v>
      </c>
      <c r="O354" s="48">
        <v>50.0</v>
      </c>
      <c r="P354" s="45" t="s">
        <v>224</v>
      </c>
    </row>
    <row r="355" spans="1:16" ht="14.25" customHeight="1" x14ac:dyDescent="0.15">
      <c r="A355" s="27"/>
      <c r="B355" s="28"/>
      <c r="C355" s="24" t="s">
        <v>456</v>
      </c>
      <c r="D355" s="22"/>
      <c r="E355" s="22"/>
      <c r="F355" s="25"/>
      <c r="G355" s="29">
        <v>240.0</v>
      </c>
      <c r="H355" s="25" t="s">
        <v>36</v>
      </c>
      <c r="I355" s="46" t="s">
        <v>225</v>
      </c>
      <c r="J355" s="54" t="s">
        <v>223</v>
      </c>
      <c r="K355" s="5" t="s">
        <v>39</v>
      </c>
      <c r="L355" s="22" t="s">
        <v>40</v>
      </c>
      <c r="M355" s="42">
        <v>1000.0</v>
      </c>
      <c r="N355" s="42">
        <v>8.64E-4</v>
      </c>
      <c r="O355" s="48">
        <v>230.0</v>
      </c>
      <c r="P355" s="45" t="s">
        <v>224</v>
      </c>
    </row>
    <row r="356" spans="1:19" ht="14.25" customHeight="1" x14ac:dyDescent="0.15">
      <c r="A356" s="27"/>
      <c r="B356" s="28"/>
      <c r="C356" s="24" t="s">
        <v>458</v>
      </c>
      <c r="D356" s="22" t="s">
        <v>26</v>
      </c>
      <c r="E356" s="22" t="s">
        <v>26</v>
      </c>
      <c r="F356" s="25">
        <v>1.0</v>
      </c>
      <c r="G356" s="29">
        <v>240.0</v>
      </c>
      <c r="H356" s="25" t="s">
        <v>36</v>
      </c>
      <c r="I356" s="46" t="s">
        <v>259</v>
      </c>
      <c r="J356" s="30" t="s">
        <v>459</v>
      </c>
      <c r="K356" s="5" t="s">
        <v>39</v>
      </c>
      <c r="L356" s="22" t="s">
        <v>40</v>
      </c>
      <c r="M356" s="42">
        <v>1000.0</v>
      </c>
      <c r="N356" s="42">
        <v>2.28</v>
      </c>
      <c r="O356" s="48">
        <v>31.5</v>
      </c>
      <c r="P356" s="45" t="s">
        <v>221</v>
      </c>
      <c r="S356" s="5">
        <v>2857.0</v>
      </c>
    </row>
    <row r="357" spans="1:16" ht="14.25" customHeight="1" x14ac:dyDescent="0.15">
      <c r="A357" s="27"/>
      <c r="B357" s="28"/>
      <c r="C357" s="24" t="s">
        <v>458</v>
      </c>
      <c r="D357" s="22"/>
      <c r="E357" s="22"/>
      <c r="F357" s="25"/>
      <c r="G357" s="29">
        <v>240.0</v>
      </c>
      <c r="H357" s="25" t="s">
        <v>36</v>
      </c>
      <c r="I357" s="46" t="s">
        <v>263</v>
      </c>
      <c r="J357" s="54" t="s">
        <v>223</v>
      </c>
      <c r="K357" s="5" t="s">
        <v>39</v>
      </c>
      <c r="L357" s="22" t="s">
        <v>40</v>
      </c>
      <c r="M357" s="42">
        <v>1000.0</v>
      </c>
      <c r="N357" s="42">
        <v>2.88E-4</v>
      </c>
      <c r="O357" s="48">
        <v>135.0</v>
      </c>
      <c r="P357" s="45" t="s">
        <v>224</v>
      </c>
    </row>
    <row r="358" spans="1:16" ht="14.25" customHeight="1" x14ac:dyDescent="0.15">
      <c r="A358" s="27"/>
      <c r="B358" s="28"/>
      <c r="C358" s="24" t="s">
        <v>458</v>
      </c>
      <c r="D358" s="22"/>
      <c r="E358" s="22"/>
      <c r="F358" s="25"/>
      <c r="G358" s="29">
        <v>240.0</v>
      </c>
      <c r="H358" s="25" t="s">
        <v>36</v>
      </c>
      <c r="I358" s="46" t="s">
        <v>371</v>
      </c>
      <c r="J358" s="54" t="s">
        <v>223</v>
      </c>
      <c r="K358" s="5" t="s">
        <v>39</v>
      </c>
      <c r="L358" s="22" t="s">
        <v>40</v>
      </c>
      <c r="M358" s="42">
        <v>1000.0</v>
      </c>
      <c r="N358" s="42">
        <v>0.001728</v>
      </c>
      <c r="O358" s="59">
        <v>168.0</v>
      </c>
      <c r="P358" s="58" t="s">
        <v>224</v>
      </c>
    </row>
    <row r="359" spans="1:16" ht="14.25" customHeight="1" x14ac:dyDescent="0.15">
      <c r="A359" s="27"/>
      <c r="B359" s="28"/>
      <c r="C359" s="24" t="s">
        <v>458</v>
      </c>
      <c r="D359" s="22"/>
      <c r="E359" s="22"/>
      <c r="F359" s="25"/>
      <c r="G359" s="29">
        <v>240.0</v>
      </c>
      <c r="H359" s="25" t="s">
        <v>36</v>
      </c>
      <c r="I359" s="46" t="s">
        <v>227</v>
      </c>
      <c r="J359" s="54" t="s">
        <v>223</v>
      </c>
      <c r="K359" s="5" t="s">
        <v>39</v>
      </c>
      <c r="L359" s="22" t="s">
        <v>40</v>
      </c>
      <c r="M359" s="42">
        <v>1000.0</v>
      </c>
      <c r="N359" s="42">
        <v>0.0072</v>
      </c>
      <c r="O359" s="48">
        <v>50.0</v>
      </c>
      <c r="P359" s="45" t="s">
        <v>224</v>
      </c>
    </row>
    <row r="360" spans="1:16" ht="14.25" customHeight="1" x14ac:dyDescent="0.15">
      <c r="A360" s="27"/>
      <c r="B360" s="28"/>
      <c r="C360" s="24" t="s">
        <v>458</v>
      </c>
      <c r="D360" s="22"/>
      <c r="E360" s="22"/>
      <c r="F360" s="25"/>
      <c r="G360" s="29">
        <v>240.0</v>
      </c>
      <c r="H360" s="25" t="s">
        <v>36</v>
      </c>
      <c r="I360" s="46" t="s">
        <v>230</v>
      </c>
      <c r="J360" s="54" t="s">
        <v>223</v>
      </c>
      <c r="K360" s="5" t="s">
        <v>39</v>
      </c>
      <c r="L360" s="22" t="s">
        <v>40</v>
      </c>
      <c r="M360" s="42">
        <v>1000.0</v>
      </c>
      <c r="N360" s="42">
        <v>0.0096</v>
      </c>
      <c r="O360" s="48">
        <v>135.0</v>
      </c>
      <c r="P360" s="45" t="s">
        <v>224</v>
      </c>
    </row>
    <row r="361" spans="1:16" ht="14.25" customHeight="1" x14ac:dyDescent="0.15">
      <c r="A361" s="27" t="s">
        <v>460</v>
      </c>
      <c r="B361" s="28" t="s">
        <v>461</v>
      </c>
      <c r="C361" s="23" t="s">
        <v>20</v>
      </c>
      <c r="D361" s="24" t="s">
        <v>21</v>
      </c>
      <c r="E361" s="22" t="s">
        <v>22</v>
      </c>
      <c r="F361" s="24">
        <v>240.0</v>
      </c>
      <c r="G361" s="29"/>
      <c r="H361" s="25" t="s">
        <v>23</v>
      </c>
      <c r="I361" s="46" t="s">
        <v>462</v>
      </c>
      <c r="J361" s="30" t="s">
        <v>463</v>
      </c>
      <c r="K361" s="26" t="s">
        <v>26</v>
      </c>
      <c r="L361" s="26" t="s">
        <v>26</v>
      </c>
      <c r="M361" s="42">
        <v>1.0</v>
      </c>
      <c r="N361" s="42">
        <v>1.0</v>
      </c>
      <c r="O361" s="42">
        <v>8.2</v>
      </c>
      <c r="P361" s="42" t="s">
        <v>27</v>
      </c>
    </row>
    <row r="362" spans="1:16" ht="14.25" customHeight="1" x14ac:dyDescent="0.15">
      <c r="A362" s="27"/>
      <c r="B362" s="28"/>
      <c r="C362" s="23" t="s">
        <v>20</v>
      </c>
      <c r="D362" s="24"/>
      <c r="E362" s="24"/>
      <c r="F362" s="24"/>
      <c r="G362" s="29"/>
      <c r="H362" s="25" t="s">
        <v>23</v>
      </c>
      <c r="I362" s="46" t="s">
        <v>464</v>
      </c>
      <c r="J362" s="30" t="s">
        <v>465</v>
      </c>
      <c r="K362" s="26" t="s">
        <v>26</v>
      </c>
      <c r="L362" s="26" t="s">
        <v>26</v>
      </c>
      <c r="M362" s="42">
        <v>1.0</v>
      </c>
      <c r="N362" s="42">
        <v>24.0</v>
      </c>
      <c r="O362" s="42">
        <v>0.85</v>
      </c>
      <c r="P362" s="42" t="s">
        <v>27</v>
      </c>
    </row>
    <row r="363" spans="1:16" ht="14.25" customHeight="1" x14ac:dyDescent="0.15">
      <c r="A363" s="27"/>
      <c r="B363" s="28"/>
      <c r="C363" s="23" t="s">
        <v>20</v>
      </c>
      <c r="D363" s="24"/>
      <c r="E363" s="24"/>
      <c r="F363" s="24"/>
      <c r="G363" s="29"/>
      <c r="H363" s="25" t="s">
        <v>23</v>
      </c>
      <c r="I363" s="46" t="s">
        <v>466</v>
      </c>
      <c r="J363" s="30" t="s">
        <v>467</v>
      </c>
      <c r="K363" s="51" t="s">
        <v>30</v>
      </c>
      <c r="L363" s="26" t="s">
        <v>30</v>
      </c>
      <c r="M363" s="42">
        <v>1.0</v>
      </c>
      <c r="N363" s="42">
        <v>240.0</v>
      </c>
      <c r="O363" s="42">
        <v>0.12</v>
      </c>
      <c r="P363" s="42" t="s">
        <v>240</v>
      </c>
    </row>
    <row r="364" spans="1:16" ht="14.25" customHeight="1" x14ac:dyDescent="0.15">
      <c r="A364" s="27"/>
      <c r="B364" s="28"/>
      <c r="C364" s="23" t="s">
        <v>20</v>
      </c>
      <c r="D364" s="24"/>
      <c r="E364" s="24"/>
      <c r="F364" s="24"/>
      <c r="G364" s="29"/>
      <c r="H364" s="25" t="s">
        <v>23</v>
      </c>
      <c r="I364" s="46" t="s">
        <v>468</v>
      </c>
      <c r="J364" s="30" t="s">
        <v>455</v>
      </c>
      <c r="K364" s="26" t="s">
        <v>26</v>
      </c>
      <c r="L364" s="26" t="s">
        <v>26</v>
      </c>
      <c r="M364" s="42">
        <v>1.0</v>
      </c>
      <c r="N364" s="42">
        <v>240.0</v>
      </c>
      <c r="O364" s="44">
        <v>0.155</v>
      </c>
      <c r="P364" s="45" t="s">
        <v>255</v>
      </c>
    </row>
    <row r="365" spans="1:16" ht="14.25" customHeight="1" x14ac:dyDescent="0.15">
      <c r="A365" s="27"/>
      <c r="B365" s="28"/>
      <c r="C365" s="24" t="s">
        <v>456</v>
      </c>
      <c r="D365" s="22" t="s">
        <v>26</v>
      </c>
      <c r="E365" s="22" t="s">
        <v>26</v>
      </c>
      <c r="F365" s="25">
        <v>1.0</v>
      </c>
      <c r="G365" s="29">
        <v>240.0</v>
      </c>
      <c r="H365" s="25" t="s">
        <v>36</v>
      </c>
      <c r="I365" s="46" t="s">
        <v>259</v>
      </c>
      <c r="J365" s="30" t="s">
        <v>457</v>
      </c>
      <c r="K365" s="5" t="s">
        <v>39</v>
      </c>
      <c r="L365" s="22" t="s">
        <v>40</v>
      </c>
      <c r="M365" s="42">
        <v>1000.0</v>
      </c>
      <c r="N365" s="42">
        <v>2.28</v>
      </c>
      <c r="O365" s="48">
        <v>31.5</v>
      </c>
      <c r="P365" s="45" t="s">
        <v>221</v>
      </c>
    </row>
    <row r="366" spans="1:16" ht="14.25" customHeight="1" x14ac:dyDescent="0.15">
      <c r="A366" s="27"/>
      <c r="B366" s="28"/>
      <c r="C366" s="24" t="s">
        <v>456</v>
      </c>
      <c r="D366" s="22"/>
      <c r="E366" s="22"/>
      <c r="F366" s="25"/>
      <c r="G366" s="29">
        <v>240.0</v>
      </c>
      <c r="H366" s="25" t="s">
        <v>36</v>
      </c>
      <c r="I366" s="46" t="s">
        <v>349</v>
      </c>
      <c r="J366" s="54" t="s">
        <v>223</v>
      </c>
      <c r="K366" s="5" t="s">
        <v>39</v>
      </c>
      <c r="L366" s="22" t="s">
        <v>40</v>
      </c>
      <c r="M366" s="42">
        <v>1000.0</v>
      </c>
      <c r="N366" s="42">
        <v>0.001296</v>
      </c>
      <c r="O366" s="48">
        <v>150.0</v>
      </c>
      <c r="P366" s="58" t="s">
        <v>224</v>
      </c>
    </row>
    <row r="367" spans="1:16" ht="14.25" customHeight="1" x14ac:dyDescent="0.15">
      <c r="A367" s="27"/>
      <c r="B367" s="28"/>
      <c r="C367" s="24" t="s">
        <v>456</v>
      </c>
      <c r="D367" s="22"/>
      <c r="E367" s="22"/>
      <c r="F367" s="25"/>
      <c r="G367" s="29">
        <v>240.0</v>
      </c>
      <c r="H367" s="25" t="s">
        <v>36</v>
      </c>
      <c r="I367" s="46" t="s">
        <v>227</v>
      </c>
      <c r="J367" s="54" t="s">
        <v>223</v>
      </c>
      <c r="K367" s="5" t="s">
        <v>39</v>
      </c>
      <c r="L367" s="22" t="s">
        <v>40</v>
      </c>
      <c r="M367" s="42">
        <v>1000.0</v>
      </c>
      <c r="N367" s="42">
        <v>0.00912</v>
      </c>
      <c r="O367" s="48">
        <v>50.0</v>
      </c>
      <c r="P367" s="45" t="s">
        <v>224</v>
      </c>
    </row>
    <row r="368" spans="1:16" ht="14.25" customHeight="1" x14ac:dyDescent="0.15">
      <c r="A368" s="27"/>
      <c r="B368" s="28"/>
      <c r="C368" s="24" t="s">
        <v>456</v>
      </c>
      <c r="D368" s="22"/>
      <c r="E368" s="22"/>
      <c r="F368" s="25"/>
      <c r="G368" s="29">
        <v>240.0</v>
      </c>
      <c r="H368" s="25" t="s">
        <v>36</v>
      </c>
      <c r="I368" s="46" t="s">
        <v>225</v>
      </c>
      <c r="J368" s="54" t="s">
        <v>223</v>
      </c>
      <c r="K368" s="5" t="s">
        <v>39</v>
      </c>
      <c r="L368" s="22" t="s">
        <v>40</v>
      </c>
      <c r="M368" s="42">
        <v>1000.0</v>
      </c>
      <c r="N368" s="42">
        <v>8.64E-4</v>
      </c>
      <c r="O368" s="48">
        <v>230.0</v>
      </c>
      <c r="P368" s="45" t="s">
        <v>224</v>
      </c>
    </row>
    <row r="369" spans="1:16" ht="14.25" customHeight="1" x14ac:dyDescent="0.15">
      <c r="A369" s="27"/>
      <c r="B369" s="28"/>
      <c r="C369" s="24" t="s">
        <v>458</v>
      </c>
      <c r="D369" s="22" t="s">
        <v>26</v>
      </c>
      <c r="E369" s="22" t="s">
        <v>26</v>
      </c>
      <c r="F369" s="25">
        <v>1.0</v>
      </c>
      <c r="G369" s="29">
        <v>240.0</v>
      </c>
      <c r="H369" s="25" t="s">
        <v>36</v>
      </c>
      <c r="I369" s="46" t="s">
        <v>259</v>
      </c>
      <c r="J369" s="30" t="s">
        <v>459</v>
      </c>
      <c r="K369" s="5" t="s">
        <v>39</v>
      </c>
      <c r="L369" s="22" t="s">
        <v>40</v>
      </c>
      <c r="M369" s="42">
        <v>1000.0</v>
      </c>
      <c r="N369" s="42">
        <v>2.28</v>
      </c>
      <c r="O369" s="48">
        <v>31.5</v>
      </c>
      <c r="P369" s="45" t="s">
        <v>221</v>
      </c>
    </row>
    <row r="370" spans="1:16" ht="14.25" customHeight="1" x14ac:dyDescent="0.15">
      <c r="A370" s="27"/>
      <c r="B370" s="28"/>
      <c r="C370" s="24" t="s">
        <v>458</v>
      </c>
      <c r="D370" s="22"/>
      <c r="E370" s="22"/>
      <c r="F370" s="25"/>
      <c r="G370" s="29">
        <v>240.0</v>
      </c>
      <c r="H370" s="25" t="s">
        <v>36</v>
      </c>
      <c r="I370" s="46" t="s">
        <v>263</v>
      </c>
      <c r="J370" s="54" t="s">
        <v>223</v>
      </c>
      <c r="K370" s="5" t="s">
        <v>39</v>
      </c>
      <c r="L370" s="22" t="s">
        <v>40</v>
      </c>
      <c r="M370" s="42">
        <v>1000.0</v>
      </c>
      <c r="N370" s="42">
        <v>2.88E-4</v>
      </c>
      <c r="O370" s="48">
        <v>135.0</v>
      </c>
      <c r="P370" s="45" t="s">
        <v>224</v>
      </c>
    </row>
    <row r="371" spans="1:16" ht="14.25" customHeight="1" x14ac:dyDescent="0.15">
      <c r="A371" s="27"/>
      <c r="B371" s="28"/>
      <c r="C371" s="24" t="s">
        <v>458</v>
      </c>
      <c r="D371" s="22"/>
      <c r="E371" s="22"/>
      <c r="F371" s="25"/>
      <c r="G371" s="29">
        <v>240.0</v>
      </c>
      <c r="H371" s="25" t="s">
        <v>36</v>
      </c>
      <c r="I371" s="46" t="s">
        <v>371</v>
      </c>
      <c r="J371" s="54" t="s">
        <v>223</v>
      </c>
      <c r="K371" s="5" t="s">
        <v>39</v>
      </c>
      <c r="L371" s="22" t="s">
        <v>40</v>
      </c>
      <c r="M371" s="42">
        <v>1000.0</v>
      </c>
      <c r="N371" s="42">
        <v>0.001728</v>
      </c>
      <c r="O371" s="59">
        <v>168.0</v>
      </c>
      <c r="P371" s="58" t="s">
        <v>224</v>
      </c>
    </row>
    <row r="372" spans="1:16" ht="14.25" customHeight="1" x14ac:dyDescent="0.15">
      <c r="A372" s="27"/>
      <c r="B372" s="28"/>
      <c r="C372" s="24" t="s">
        <v>458</v>
      </c>
      <c r="D372" s="22"/>
      <c r="E372" s="22"/>
      <c r="F372" s="25"/>
      <c r="G372" s="29">
        <v>240.0</v>
      </c>
      <c r="H372" s="25" t="s">
        <v>36</v>
      </c>
      <c r="I372" s="46" t="s">
        <v>227</v>
      </c>
      <c r="J372" s="54" t="s">
        <v>223</v>
      </c>
      <c r="K372" s="5" t="s">
        <v>39</v>
      </c>
      <c r="L372" s="22" t="s">
        <v>40</v>
      </c>
      <c r="M372" s="42">
        <v>1000.0</v>
      </c>
      <c r="N372" s="42">
        <v>0.0072</v>
      </c>
      <c r="O372" s="48">
        <v>50.0</v>
      </c>
      <c r="P372" s="45" t="s">
        <v>224</v>
      </c>
    </row>
    <row r="373" spans="1:16" ht="14.25" customHeight="1" x14ac:dyDescent="0.15">
      <c r="A373" s="27"/>
      <c r="B373" s="28"/>
      <c r="C373" s="24" t="s">
        <v>458</v>
      </c>
      <c r="D373" s="22"/>
      <c r="E373" s="22"/>
      <c r="F373" s="25"/>
      <c r="G373" s="29">
        <v>240.0</v>
      </c>
      <c r="H373" s="25" t="s">
        <v>36</v>
      </c>
      <c r="I373" s="46" t="s">
        <v>230</v>
      </c>
      <c r="J373" s="54" t="s">
        <v>223</v>
      </c>
      <c r="K373" s="5" t="s">
        <v>39</v>
      </c>
      <c r="L373" s="22" t="s">
        <v>40</v>
      </c>
      <c r="M373" s="42">
        <v>1000.0</v>
      </c>
      <c r="N373" s="42">
        <v>0.0096</v>
      </c>
      <c r="O373" s="48">
        <v>135.0</v>
      </c>
      <c r="P373" s="45" t="s">
        <v>224</v>
      </c>
    </row>
    <row r="374" spans="1:17" ht="14.25" customHeight="1" x14ac:dyDescent="0.15">
      <c r="A374" s="27" t="s">
        <v>469</v>
      </c>
      <c r="B374" s="28" t="s">
        <v>470</v>
      </c>
      <c r="C374" s="23" t="s">
        <v>20</v>
      </c>
      <c r="D374" s="24" t="s">
        <v>21</v>
      </c>
      <c r="E374" s="22" t="s">
        <v>22</v>
      </c>
      <c r="F374" s="24">
        <v>240.0</v>
      </c>
      <c r="G374" s="29"/>
      <c r="H374" s="25" t="s">
        <v>23</v>
      </c>
      <c r="I374" s="46" t="s">
        <v>471</v>
      </c>
      <c r="J374" s="30" t="s">
        <v>472</v>
      </c>
      <c r="K374" s="26" t="s">
        <v>26</v>
      </c>
      <c r="L374" s="26" t="s">
        <v>26</v>
      </c>
      <c r="M374" s="42">
        <v>1.0</v>
      </c>
      <c r="N374" s="42">
        <v>1.0</v>
      </c>
      <c r="O374" s="42">
        <v>9.54</v>
      </c>
      <c r="P374" s="42" t="s">
        <v>27</v>
      </c>
      <c r="Q374" s="5">
        <v>40.0</v>
      </c>
    </row>
    <row r="375" spans="1:17" ht="14.25" customHeight="1" x14ac:dyDescent="0.15">
      <c r="A375" s="27"/>
      <c r="B375" s="28"/>
      <c r="C375" s="23" t="s">
        <v>20</v>
      </c>
      <c r="D375" s="24"/>
      <c r="E375" s="24"/>
      <c r="F375" s="24"/>
      <c r="G375" s="29"/>
      <c r="H375" s="25" t="s">
        <v>23</v>
      </c>
      <c r="I375" s="46" t="s">
        <v>473</v>
      </c>
      <c r="J375" s="30" t="s">
        <v>474</v>
      </c>
      <c r="K375" s="26" t="s">
        <v>26</v>
      </c>
      <c r="L375" s="26" t="s">
        <v>26</v>
      </c>
      <c r="M375" s="42">
        <v>1.0</v>
      </c>
      <c r="N375" s="42">
        <v>24.0</v>
      </c>
      <c r="O375" s="42">
        <v>1.1</v>
      </c>
      <c r="P375" s="42" t="s">
        <v>27</v>
      </c>
      <c r="Q375" s="5">
        <v>950.0</v>
      </c>
    </row>
    <row r="376" spans="1:17" ht="14.25" customHeight="1" x14ac:dyDescent="0.15">
      <c r="A376" s="27"/>
      <c r="B376" s="28"/>
      <c r="C376" s="23" t="s">
        <v>20</v>
      </c>
      <c r="D376" s="24"/>
      <c r="E376" s="24"/>
      <c r="F376" s="24"/>
      <c r="G376" s="29"/>
      <c r="H376" s="25" t="s">
        <v>23</v>
      </c>
      <c r="I376" s="46" t="s">
        <v>475</v>
      </c>
      <c r="J376" s="30" t="s">
        <v>476</v>
      </c>
      <c r="K376" s="51" t="s">
        <v>30</v>
      </c>
      <c r="L376" s="51" t="s">
        <v>30</v>
      </c>
      <c r="M376" s="42">
        <v>1.0</v>
      </c>
      <c r="N376" s="42">
        <v>240.0</v>
      </c>
      <c r="O376" s="44">
        <v>0.063</v>
      </c>
      <c r="P376" s="42" t="s">
        <v>345</v>
      </c>
      <c r="Q376" s="5">
        <v>9000.0</v>
      </c>
    </row>
    <row r="377" spans="1:16" ht="14.25" customHeight="1" x14ac:dyDescent="0.15">
      <c r="A377" s="27"/>
      <c r="B377" s="28"/>
      <c r="C377" s="23" t="s">
        <v>20</v>
      </c>
      <c r="D377" s="24"/>
      <c r="E377" s="24"/>
      <c r="F377" s="24"/>
      <c r="G377" s="29"/>
      <c r="H377" s="25" t="s">
        <v>23</v>
      </c>
      <c r="I377" s="46" t="s">
        <v>454</v>
      </c>
      <c r="J377" s="30" t="s">
        <v>455</v>
      </c>
      <c r="K377" s="26" t="s">
        <v>26</v>
      </c>
      <c r="L377" s="26" t="s">
        <v>26</v>
      </c>
      <c r="M377" s="42">
        <v>1.0</v>
      </c>
      <c r="N377" s="42">
        <v>240.0</v>
      </c>
      <c r="O377" s="44">
        <v>0.155</v>
      </c>
      <c r="P377" s="45" t="s">
        <v>255</v>
      </c>
    </row>
    <row r="378" spans="1:19" ht="14.25" customHeight="1" x14ac:dyDescent="0.15">
      <c r="A378" s="27"/>
      <c r="B378" s="28"/>
      <c r="C378" s="24" t="s">
        <v>477</v>
      </c>
      <c r="D378" s="22" t="s">
        <v>26</v>
      </c>
      <c r="E378" s="22" t="s">
        <v>26</v>
      </c>
      <c r="F378" s="25">
        <v>1.0</v>
      </c>
      <c r="G378" s="29">
        <v>240.0</v>
      </c>
      <c r="H378" s="25" t="s">
        <v>36</v>
      </c>
      <c r="I378" s="46" t="s">
        <v>259</v>
      </c>
      <c r="J378" s="24" t="s">
        <v>477</v>
      </c>
      <c r="K378" s="5" t="s">
        <v>39</v>
      </c>
      <c r="L378" s="22" t="s">
        <v>40</v>
      </c>
      <c r="M378" s="42">
        <v>1000.0</v>
      </c>
      <c r="N378" s="42">
        <v>2.28</v>
      </c>
      <c r="O378" s="48">
        <v>31.5</v>
      </c>
      <c r="P378" s="45" t="s">
        <v>221</v>
      </c>
      <c r="S378" s="5">
        <v>1905.0</v>
      </c>
    </row>
    <row r="379" spans="1:16" ht="14.25" customHeight="1" x14ac:dyDescent="0.15">
      <c r="A379" s="27"/>
      <c r="B379" s="28"/>
      <c r="C379" s="24" t="s">
        <v>477</v>
      </c>
      <c r="D379" s="22"/>
      <c r="E379" s="22"/>
      <c r="F379" s="25"/>
      <c r="G379" s="29">
        <v>240.0</v>
      </c>
      <c r="H379" s="25" t="s">
        <v>36</v>
      </c>
      <c r="I379" s="46" t="s">
        <v>227</v>
      </c>
      <c r="J379" s="54" t="s">
        <v>223</v>
      </c>
      <c r="K379" s="5" t="s">
        <v>39</v>
      </c>
      <c r="L379" s="22" t="s">
        <v>40</v>
      </c>
      <c r="M379" s="42">
        <v>1000.0</v>
      </c>
      <c r="N379" s="42">
        <v>0.004944</v>
      </c>
      <c r="O379" s="48">
        <v>50.0</v>
      </c>
      <c r="P379" s="45" t="s">
        <v>224</v>
      </c>
    </row>
    <row r="380" spans="1:16" ht="14.25" customHeight="1" x14ac:dyDescent="0.15">
      <c r="A380" s="27"/>
      <c r="B380" s="28"/>
      <c r="C380" s="24" t="s">
        <v>477</v>
      </c>
      <c r="D380" s="22"/>
      <c r="E380" s="22"/>
      <c r="F380" s="25"/>
      <c r="G380" s="29">
        <v>240.0</v>
      </c>
      <c r="H380" s="25" t="s">
        <v>36</v>
      </c>
      <c r="I380" s="46" t="s">
        <v>307</v>
      </c>
      <c r="J380" s="54" t="s">
        <v>223</v>
      </c>
      <c r="K380" s="5" t="s">
        <v>39</v>
      </c>
      <c r="L380" s="22" t="s">
        <v>40</v>
      </c>
      <c r="M380" s="42">
        <v>1000.0</v>
      </c>
      <c r="N380" s="42">
        <v>0.00768</v>
      </c>
      <c r="O380" s="48">
        <v>168.0</v>
      </c>
      <c r="P380" s="45" t="s">
        <v>224</v>
      </c>
    </row>
    <row r="381" spans="1:16" ht="14.25" customHeight="1" x14ac:dyDescent="0.15">
      <c r="A381" s="27"/>
      <c r="B381" s="28"/>
      <c r="C381" s="24" t="s">
        <v>477</v>
      </c>
      <c r="D381" s="22"/>
      <c r="E381" s="22"/>
      <c r="F381" s="25"/>
      <c r="G381" s="29">
        <v>240.0</v>
      </c>
      <c r="H381" s="25" t="s">
        <v>36</v>
      </c>
      <c r="I381" s="46" t="s">
        <v>222</v>
      </c>
      <c r="J381" s="54" t="s">
        <v>223</v>
      </c>
      <c r="K381" s="5" t="s">
        <v>39</v>
      </c>
      <c r="L381" s="22" t="s">
        <v>40</v>
      </c>
      <c r="M381" s="42">
        <v>1000.0</v>
      </c>
      <c r="N381" s="42">
        <v>0.00312</v>
      </c>
      <c r="O381" s="48">
        <v>150.0</v>
      </c>
      <c r="P381" s="45" t="s">
        <v>224</v>
      </c>
    </row>
    <row r="382" spans="1:16" ht="14.25" customHeight="1" x14ac:dyDescent="0.15">
      <c r="A382" s="27"/>
      <c r="B382" s="28"/>
      <c r="C382" s="24" t="s">
        <v>458</v>
      </c>
      <c r="D382" s="22" t="s">
        <v>26</v>
      </c>
      <c r="E382" s="22" t="s">
        <v>26</v>
      </c>
      <c r="F382" s="25">
        <v>1.0</v>
      </c>
      <c r="G382" s="29">
        <v>240.0</v>
      </c>
      <c r="H382" s="25" t="s">
        <v>36</v>
      </c>
      <c r="I382" s="46" t="s">
        <v>259</v>
      </c>
      <c r="J382" s="24" t="s">
        <v>458</v>
      </c>
      <c r="K382" s="5" t="s">
        <v>39</v>
      </c>
      <c r="L382" s="22" t="s">
        <v>40</v>
      </c>
      <c r="M382" s="42">
        <v>1000.0</v>
      </c>
      <c r="N382" s="42">
        <v>2.28</v>
      </c>
      <c r="O382" s="48">
        <v>31.5</v>
      </c>
      <c r="P382" s="45" t="s">
        <v>221</v>
      </c>
    </row>
    <row r="383" spans="1:16" ht="14.25" customHeight="1" x14ac:dyDescent="0.15">
      <c r="A383" s="27"/>
      <c r="B383" s="28"/>
      <c r="C383" s="24" t="s">
        <v>458</v>
      </c>
      <c r="D383" s="22"/>
      <c r="E383" s="22"/>
      <c r="F383" s="25"/>
      <c r="G383" s="29">
        <v>240.0</v>
      </c>
      <c r="H383" s="25" t="s">
        <v>36</v>
      </c>
      <c r="I383" s="46" t="s">
        <v>227</v>
      </c>
      <c r="J383" s="54" t="s">
        <v>223</v>
      </c>
      <c r="K383" s="5" t="s">
        <v>39</v>
      </c>
      <c r="L383" s="22" t="s">
        <v>40</v>
      </c>
      <c r="M383" s="42">
        <v>1000.0</v>
      </c>
      <c r="N383" s="42">
        <v>0.00504</v>
      </c>
      <c r="O383" s="48">
        <v>50.0</v>
      </c>
      <c r="P383" s="45" t="s">
        <v>224</v>
      </c>
    </row>
    <row r="384" spans="1:16" ht="14.25" customHeight="1" x14ac:dyDescent="0.15">
      <c r="A384" s="27"/>
      <c r="B384" s="28"/>
      <c r="C384" s="24" t="s">
        <v>458</v>
      </c>
      <c r="D384" s="22"/>
      <c r="E384" s="22"/>
      <c r="F384" s="25"/>
      <c r="G384" s="29">
        <v>240.0</v>
      </c>
      <c r="H384" s="25" t="s">
        <v>36</v>
      </c>
      <c r="I384" s="46" t="s">
        <v>230</v>
      </c>
      <c r="J384" s="54" t="s">
        <v>223</v>
      </c>
      <c r="K384" s="5" t="s">
        <v>39</v>
      </c>
      <c r="L384" s="22" t="s">
        <v>40</v>
      </c>
      <c r="M384" s="42">
        <v>1000.0</v>
      </c>
      <c r="N384" s="42">
        <v>3.84E-4</v>
      </c>
      <c r="O384" s="48">
        <v>135.0</v>
      </c>
      <c r="P384" s="45" t="s">
        <v>224</v>
      </c>
    </row>
    <row r="385" spans="1:16" ht="14.25" customHeight="1" x14ac:dyDescent="0.15">
      <c r="A385" s="27"/>
      <c r="B385" s="28"/>
      <c r="C385" s="24" t="s">
        <v>458</v>
      </c>
      <c r="D385" s="22"/>
      <c r="E385" s="22"/>
      <c r="F385" s="25"/>
      <c r="G385" s="29">
        <v>240.0</v>
      </c>
      <c r="H385" s="25" t="s">
        <v>36</v>
      </c>
      <c r="I385" s="46" t="s">
        <v>263</v>
      </c>
      <c r="J385" s="54" t="s">
        <v>223</v>
      </c>
      <c r="K385" s="5" t="s">
        <v>39</v>
      </c>
      <c r="L385" s="22" t="s">
        <v>40</v>
      </c>
      <c r="M385" s="42">
        <v>1000.0</v>
      </c>
      <c r="N385" s="42">
        <v>3.84E-4</v>
      </c>
      <c r="O385" s="48">
        <v>135.0</v>
      </c>
      <c r="P385" s="45" t="s">
        <v>224</v>
      </c>
    </row>
    <row r="386" spans="1:16" ht="14.25" customHeight="1" x14ac:dyDescent="0.15">
      <c r="A386" s="27" t="s">
        <v>478</v>
      </c>
      <c r="B386" s="28" t="s">
        <v>479</v>
      </c>
      <c r="C386" s="23" t="s">
        <v>20</v>
      </c>
      <c r="D386" s="24" t="s">
        <v>21</v>
      </c>
      <c r="E386" s="22" t="s">
        <v>22</v>
      </c>
      <c r="F386" s="24">
        <v>240.0</v>
      </c>
      <c r="G386" s="29"/>
      <c r="H386" s="25" t="s">
        <v>23</v>
      </c>
      <c r="I386" s="46" t="s">
        <v>480</v>
      </c>
      <c r="J386" s="30" t="s">
        <v>449</v>
      </c>
      <c r="K386" s="26" t="s">
        <v>26</v>
      </c>
      <c r="L386" s="26" t="s">
        <v>26</v>
      </c>
      <c r="M386" s="42">
        <v>1.0</v>
      </c>
      <c r="N386" s="42">
        <v>1.0</v>
      </c>
      <c r="O386" s="42">
        <v>8.2</v>
      </c>
      <c r="P386" s="42" t="s">
        <v>27</v>
      </c>
    </row>
    <row r="387" spans="1:16" ht="14.25" customHeight="1" x14ac:dyDescent="0.15">
      <c r="A387" s="27"/>
      <c r="B387" s="28"/>
      <c r="C387" s="23" t="s">
        <v>20</v>
      </c>
      <c r="D387" s="24"/>
      <c r="E387" s="24"/>
      <c r="F387" s="24"/>
      <c r="G387" s="29"/>
      <c r="H387" s="25" t="s">
        <v>23</v>
      </c>
      <c r="I387" s="46" t="s">
        <v>481</v>
      </c>
      <c r="J387" s="30" t="s">
        <v>451</v>
      </c>
      <c r="K387" s="26" t="s">
        <v>26</v>
      </c>
      <c r="L387" s="26" t="s">
        <v>26</v>
      </c>
      <c r="M387" s="42">
        <v>1.0</v>
      </c>
      <c r="N387" s="42">
        <v>24.0</v>
      </c>
      <c r="O387" s="42">
        <v>0.8</v>
      </c>
      <c r="P387" s="42" t="s">
        <v>27</v>
      </c>
    </row>
    <row r="388" spans="1:16" ht="14.25" customHeight="1" x14ac:dyDescent="0.15">
      <c r="A388" s="27"/>
      <c r="B388" s="28"/>
      <c r="C388" s="23" t="s">
        <v>20</v>
      </c>
      <c r="D388" s="24"/>
      <c r="E388" s="24"/>
      <c r="F388" s="24"/>
      <c r="G388" s="29"/>
      <c r="H388" s="25" t="s">
        <v>23</v>
      </c>
      <c r="I388" s="46" t="s">
        <v>482</v>
      </c>
      <c r="J388" s="30" t="s">
        <v>483</v>
      </c>
      <c r="K388" s="51" t="s">
        <v>30</v>
      </c>
      <c r="L388" s="51" t="s">
        <v>30</v>
      </c>
      <c r="M388" s="42">
        <v>1.0</v>
      </c>
      <c r="N388" s="42">
        <v>240.0</v>
      </c>
      <c r="O388" s="42">
        <v>0.11</v>
      </c>
      <c r="P388" s="42" t="s">
        <v>240</v>
      </c>
    </row>
    <row r="389" spans="1:16" ht="14.25" customHeight="1" x14ac:dyDescent="0.15">
      <c r="A389" s="27"/>
      <c r="B389" s="28"/>
      <c r="C389" s="23" t="s">
        <v>20</v>
      </c>
      <c r="D389" s="24"/>
      <c r="E389" s="24"/>
      <c r="F389" s="24"/>
      <c r="G389" s="29"/>
      <c r="H389" s="25" t="s">
        <v>23</v>
      </c>
      <c r="I389" s="46" t="s">
        <v>454</v>
      </c>
      <c r="J389" s="30" t="s">
        <v>455</v>
      </c>
      <c r="K389" s="51" t="s">
        <v>30</v>
      </c>
      <c r="L389" s="51" t="s">
        <v>30</v>
      </c>
      <c r="M389" s="42">
        <v>1.0</v>
      </c>
      <c r="N389" s="42">
        <v>240.0</v>
      </c>
      <c r="O389" s="44">
        <v>0.155</v>
      </c>
      <c r="P389" s="45" t="s">
        <v>255</v>
      </c>
    </row>
    <row r="390" spans="1:19" ht="14.25" customHeight="1" x14ac:dyDescent="0.15">
      <c r="A390" s="27"/>
      <c r="B390" s="28"/>
      <c r="C390" s="30" t="s">
        <v>484</v>
      </c>
      <c r="D390" s="22" t="s">
        <v>26</v>
      </c>
      <c r="E390" s="22" t="s">
        <v>26</v>
      </c>
      <c r="F390" s="25">
        <v>1.0</v>
      </c>
      <c r="G390" s="29">
        <v>240.0</v>
      </c>
      <c r="H390" s="25" t="s">
        <v>36</v>
      </c>
      <c r="I390" s="46" t="s">
        <v>259</v>
      </c>
      <c r="J390" s="30" t="s">
        <v>484</v>
      </c>
      <c r="K390" s="5" t="s">
        <v>39</v>
      </c>
      <c r="L390" s="22" t="s">
        <v>40</v>
      </c>
      <c r="M390" s="42">
        <v>1000.0</v>
      </c>
      <c r="N390" s="42">
        <v>2.28</v>
      </c>
      <c r="O390" s="48">
        <v>31.5</v>
      </c>
      <c r="P390" s="45" t="s">
        <v>221</v>
      </c>
      <c r="S390" s="5">
        <v>357.0</v>
      </c>
    </row>
    <row r="391" spans="1:16" ht="14.25" customHeight="1" x14ac:dyDescent="0.15">
      <c r="A391" s="27"/>
      <c r="B391" s="28"/>
      <c r="C391" s="30" t="s">
        <v>484</v>
      </c>
      <c r="D391" s="22"/>
      <c r="E391" s="22"/>
      <c r="F391" s="25"/>
      <c r="G391" s="29">
        <v>240.0</v>
      </c>
      <c r="H391" s="25" t="s">
        <v>36</v>
      </c>
      <c r="I391" s="46" t="s">
        <v>222</v>
      </c>
      <c r="J391" s="54" t="s">
        <v>223</v>
      </c>
      <c r="K391" s="5" t="s">
        <v>39</v>
      </c>
      <c r="L391" s="22" t="s">
        <v>40</v>
      </c>
      <c r="M391" s="42">
        <v>1000.0</v>
      </c>
      <c r="N391" s="42">
        <v>0.036624</v>
      </c>
      <c r="O391" s="48">
        <v>150.0</v>
      </c>
      <c r="P391" s="45" t="s">
        <v>224</v>
      </c>
    </row>
    <row r="392" spans="1:16" ht="14.25" customHeight="1" x14ac:dyDescent="0.15">
      <c r="A392" s="27"/>
      <c r="B392" s="28"/>
      <c r="C392" s="30" t="s">
        <v>484</v>
      </c>
      <c r="D392" s="22"/>
      <c r="E392" s="22"/>
      <c r="F392" s="25"/>
      <c r="G392" s="29">
        <v>240.0</v>
      </c>
      <c r="H392" s="25" t="s">
        <v>36</v>
      </c>
      <c r="I392" s="46" t="s">
        <v>404</v>
      </c>
      <c r="J392" s="54" t="s">
        <v>223</v>
      </c>
      <c r="K392" s="5" t="s">
        <v>39</v>
      </c>
      <c r="L392" s="22" t="s">
        <v>40</v>
      </c>
      <c r="M392" s="42">
        <v>1000.0</v>
      </c>
      <c r="N392" s="42">
        <v>0.0036</v>
      </c>
      <c r="O392" s="48">
        <v>168.0</v>
      </c>
      <c r="P392" s="45" t="s">
        <v>224</v>
      </c>
    </row>
    <row r="393" spans="1:16" ht="14.25" customHeight="1" x14ac:dyDescent="0.15">
      <c r="A393" s="27"/>
      <c r="B393" s="28"/>
      <c r="C393" s="30" t="s">
        <v>484</v>
      </c>
      <c r="D393" s="22"/>
      <c r="E393" s="22"/>
      <c r="F393" s="25"/>
      <c r="G393" s="29">
        <v>240.0</v>
      </c>
      <c r="H393" s="25" t="s">
        <v>36</v>
      </c>
      <c r="I393" s="46" t="s">
        <v>225</v>
      </c>
      <c r="J393" s="54" t="s">
        <v>223</v>
      </c>
      <c r="K393" s="5" t="s">
        <v>39</v>
      </c>
      <c r="L393" s="22" t="s">
        <v>40</v>
      </c>
      <c r="M393" s="42">
        <v>1000.0</v>
      </c>
      <c r="N393" s="42">
        <v>0.004416</v>
      </c>
      <c r="O393" s="48">
        <v>230.0</v>
      </c>
      <c r="P393" s="45" t="s">
        <v>224</v>
      </c>
    </row>
    <row r="394" spans="1:16" ht="14.25" customHeight="1" x14ac:dyDescent="0.15">
      <c r="A394" s="27"/>
      <c r="B394" s="28"/>
      <c r="C394" s="30" t="s">
        <v>484</v>
      </c>
      <c r="D394" s="22"/>
      <c r="E394" s="22"/>
      <c r="F394" s="25"/>
      <c r="G394" s="29">
        <v>240.0</v>
      </c>
      <c r="H394" s="25" t="s">
        <v>36</v>
      </c>
      <c r="I394" s="46" t="s">
        <v>227</v>
      </c>
      <c r="J394" s="54" t="s">
        <v>223</v>
      </c>
      <c r="K394" s="5" t="s">
        <v>39</v>
      </c>
      <c r="L394" s="22" t="s">
        <v>40</v>
      </c>
      <c r="M394" s="42">
        <v>1000.0</v>
      </c>
      <c r="N394" s="42">
        <v>0.00168</v>
      </c>
      <c r="O394" s="48">
        <v>50.0</v>
      </c>
      <c r="P394" s="45" t="s">
        <v>224</v>
      </c>
    </row>
    <row r="395" spans="1:19" ht="14.25" customHeight="1" x14ac:dyDescent="0.15">
      <c r="A395" s="27"/>
      <c r="B395" s="28"/>
      <c r="C395" s="30" t="s">
        <v>485</v>
      </c>
      <c r="D395" s="22" t="s">
        <v>26</v>
      </c>
      <c r="E395" s="22" t="s">
        <v>26</v>
      </c>
      <c r="F395" s="25">
        <v>1.0</v>
      </c>
      <c r="G395" s="29">
        <v>240.0</v>
      </c>
      <c r="H395" s="25" t="s">
        <v>36</v>
      </c>
      <c r="I395" s="46" t="s">
        <v>259</v>
      </c>
      <c r="J395" s="30" t="s">
        <v>485</v>
      </c>
      <c r="K395" s="5" t="s">
        <v>39</v>
      </c>
      <c r="L395" s="22" t="s">
        <v>40</v>
      </c>
      <c r="M395" s="42">
        <v>1000.0</v>
      </c>
      <c r="N395" s="42">
        <v>2.28</v>
      </c>
      <c r="O395" s="48">
        <v>31.5</v>
      </c>
      <c r="P395" s="45" t="s">
        <v>221</v>
      </c>
      <c r="S395" s="5">
        <v>476.0</v>
      </c>
    </row>
    <row r="396" spans="1:16" ht="14.25" customHeight="1" x14ac:dyDescent="0.15">
      <c r="A396" s="27"/>
      <c r="B396" s="28"/>
      <c r="C396" s="30" t="s">
        <v>485</v>
      </c>
      <c r="D396" s="22"/>
      <c r="E396" s="22"/>
      <c r="F396" s="25"/>
      <c r="G396" s="29">
        <v>240.0</v>
      </c>
      <c r="H396" s="25" t="s">
        <v>36</v>
      </c>
      <c r="I396" s="46" t="s">
        <v>310</v>
      </c>
      <c r="J396" s="54" t="s">
        <v>223</v>
      </c>
      <c r="K396" s="5" t="s">
        <v>39</v>
      </c>
      <c r="L396" s="22" t="s">
        <v>40</v>
      </c>
      <c r="M396" s="42">
        <v>1000.0</v>
      </c>
      <c r="N396" s="42">
        <v>0.0144</v>
      </c>
      <c r="O396" s="48">
        <v>50.0</v>
      </c>
      <c r="P396" s="45" t="s">
        <v>224</v>
      </c>
    </row>
    <row r="397" spans="1:17" ht="14.25" customHeight="1" x14ac:dyDescent="0.15">
      <c r="A397" s="27" t="s">
        <v>486</v>
      </c>
      <c r="B397" s="28" t="s">
        <v>487</v>
      </c>
      <c r="C397" s="23" t="s">
        <v>20</v>
      </c>
      <c r="D397" s="24" t="s">
        <v>21</v>
      </c>
      <c r="E397" s="22" t="s">
        <v>22</v>
      </c>
      <c r="F397" s="24">
        <v>240.0</v>
      </c>
      <c r="G397" s="29"/>
      <c r="H397" s="25" t="s">
        <v>23</v>
      </c>
      <c r="I397" s="46" t="s">
        <v>488</v>
      </c>
      <c r="J397" s="30" t="s">
        <v>489</v>
      </c>
      <c r="K397" s="26" t="s">
        <v>26</v>
      </c>
      <c r="L397" s="26" t="s">
        <v>26</v>
      </c>
      <c r="M397" s="42">
        <v>1.0</v>
      </c>
      <c r="N397" s="42">
        <v>1.0</v>
      </c>
      <c r="O397" s="42">
        <v>8.9</v>
      </c>
      <c r="P397" s="42" t="s">
        <v>27</v>
      </c>
      <c r="Q397" s="5">
        <v>5.0</v>
      </c>
    </row>
    <row r="398" spans="1:17" ht="14.25" customHeight="1" x14ac:dyDescent="0.15">
      <c r="A398" s="27"/>
      <c r="B398" s="28"/>
      <c r="C398" s="23" t="s">
        <v>20</v>
      </c>
      <c r="D398" s="24"/>
      <c r="E398" s="24"/>
      <c r="F398" s="24"/>
      <c r="G398" s="29"/>
      <c r="H398" s="25" t="s">
        <v>23</v>
      </c>
      <c r="I398" s="46" t="s">
        <v>490</v>
      </c>
      <c r="J398" s="30" t="s">
        <v>491</v>
      </c>
      <c r="K398" s="26" t="s">
        <v>26</v>
      </c>
      <c r="L398" s="26" t="s">
        <v>26</v>
      </c>
      <c r="M398" s="42">
        <v>1.0</v>
      </c>
      <c r="N398" s="42">
        <v>24.0</v>
      </c>
      <c r="O398" s="42">
        <v>1.0</v>
      </c>
      <c r="P398" s="42" t="s">
        <v>27</v>
      </c>
      <c r="Q398" s="5">
        <v>130.0</v>
      </c>
    </row>
    <row r="399" spans="1:17" ht="14.25" customHeight="1" x14ac:dyDescent="0.15">
      <c r="A399" s="27"/>
      <c r="B399" s="28"/>
      <c r="C399" s="23" t="s">
        <v>20</v>
      </c>
      <c r="D399" s="24"/>
      <c r="E399" s="24"/>
      <c r="F399" s="24"/>
      <c r="G399" s="29"/>
      <c r="H399" s="25" t="s">
        <v>23</v>
      </c>
      <c r="I399" s="46" t="s">
        <v>492</v>
      </c>
      <c r="J399" s="30" t="s">
        <v>493</v>
      </c>
      <c r="K399" s="51" t="s">
        <v>30</v>
      </c>
      <c r="L399" s="51" t="s">
        <v>30</v>
      </c>
      <c r="M399" s="42">
        <v>1.0</v>
      </c>
      <c r="N399" s="42">
        <v>240.0</v>
      </c>
      <c r="O399" s="44">
        <v>0.1</v>
      </c>
      <c r="P399" s="45" t="s">
        <v>31</v>
      </c>
      <c r="Q399" s="5">
        <v>1000.0</v>
      </c>
    </row>
    <row r="400" spans="1:16" ht="14.25" customHeight="1" x14ac:dyDescent="0.15">
      <c r="A400" s="27"/>
      <c r="B400" s="28"/>
      <c r="C400" s="23" t="s">
        <v>20</v>
      </c>
      <c r="D400" s="24"/>
      <c r="E400" s="24"/>
      <c r="F400" s="24"/>
      <c r="G400" s="29"/>
      <c r="H400" s="25" t="s">
        <v>23</v>
      </c>
      <c r="I400" s="46" t="s">
        <v>494</v>
      </c>
      <c r="J400" s="30" t="s">
        <v>495</v>
      </c>
      <c r="K400" s="51" t="s">
        <v>30</v>
      </c>
      <c r="L400" s="51" t="s">
        <v>30</v>
      </c>
      <c r="M400" s="42">
        <v>1.0</v>
      </c>
      <c r="N400" s="42">
        <v>240.0</v>
      </c>
      <c r="O400" s="44">
        <v>0.14</v>
      </c>
      <c r="P400" s="45" t="s">
        <v>255</v>
      </c>
    </row>
    <row r="401" spans="1:16" ht="14.25" customHeight="1" x14ac:dyDescent="0.15">
      <c r="A401" s="27"/>
      <c r="B401" s="28"/>
      <c r="C401" s="24" t="s">
        <v>496</v>
      </c>
      <c r="D401" s="22" t="s">
        <v>26</v>
      </c>
      <c r="E401" s="22" t="s">
        <v>26</v>
      </c>
      <c r="F401" s="25">
        <v>1.0</v>
      </c>
      <c r="G401" s="29">
        <v>240.0</v>
      </c>
      <c r="H401" s="25" t="s">
        <v>36</v>
      </c>
      <c r="I401" s="46" t="s">
        <v>259</v>
      </c>
      <c r="J401" s="30" t="s">
        <v>497</v>
      </c>
      <c r="K401" s="5" t="s">
        <v>39</v>
      </c>
      <c r="L401" s="22" t="s">
        <v>40</v>
      </c>
      <c r="M401" s="42">
        <v>1000.0</v>
      </c>
      <c r="N401" s="42">
        <v>1.056</v>
      </c>
      <c r="O401" s="48">
        <v>31.5</v>
      </c>
      <c r="P401" s="45" t="s">
        <v>221</v>
      </c>
    </row>
    <row r="402" spans="1:16" ht="14.25" customHeight="1" x14ac:dyDescent="0.15">
      <c r="A402" s="27"/>
      <c r="B402" s="28"/>
      <c r="C402" s="24" t="s">
        <v>496</v>
      </c>
      <c r="D402" s="22"/>
      <c r="E402" s="22"/>
      <c r="F402" s="25"/>
      <c r="G402" s="29">
        <v>240.0</v>
      </c>
      <c r="H402" s="25" t="s">
        <v>36</v>
      </c>
      <c r="I402" s="46" t="s">
        <v>349</v>
      </c>
      <c r="J402" s="54" t="s">
        <v>223</v>
      </c>
      <c r="K402" s="5" t="s">
        <v>39</v>
      </c>
      <c r="L402" s="22" t="s">
        <v>40</v>
      </c>
      <c r="M402" s="42">
        <v>1000.0</v>
      </c>
      <c r="N402" s="42">
        <v>5.7024E-4</v>
      </c>
      <c r="O402" s="48">
        <v>150.0</v>
      </c>
      <c r="P402" s="58" t="s">
        <v>224</v>
      </c>
    </row>
    <row r="403" spans="1:16" ht="14.25" customHeight="1" x14ac:dyDescent="0.15">
      <c r="A403" s="27"/>
      <c r="B403" s="28"/>
      <c r="C403" s="24" t="s">
        <v>496</v>
      </c>
      <c r="D403" s="22"/>
      <c r="E403" s="22"/>
      <c r="F403" s="25"/>
      <c r="G403" s="29">
        <v>240.0</v>
      </c>
      <c r="H403" s="25" t="s">
        <v>36</v>
      </c>
      <c r="I403" s="46" t="s">
        <v>227</v>
      </c>
      <c r="J403" s="54" t="s">
        <v>223</v>
      </c>
      <c r="K403" s="5" t="s">
        <v>39</v>
      </c>
      <c r="L403" s="22" t="s">
        <v>40</v>
      </c>
      <c r="M403" s="42">
        <v>1000.0</v>
      </c>
      <c r="N403" s="42">
        <v>0.0040128</v>
      </c>
      <c r="O403" s="48">
        <v>50.0</v>
      </c>
      <c r="P403" s="45" t="s">
        <v>224</v>
      </c>
    </row>
    <row r="404" spans="1:16" ht="14.25" customHeight="1" x14ac:dyDescent="0.15">
      <c r="A404" s="27"/>
      <c r="B404" s="28"/>
      <c r="C404" s="24" t="s">
        <v>496</v>
      </c>
      <c r="D404" s="22"/>
      <c r="E404" s="22"/>
      <c r="F404" s="25"/>
      <c r="G404" s="29">
        <v>240.0</v>
      </c>
      <c r="H404" s="25" t="s">
        <v>36</v>
      </c>
      <c r="I404" s="46" t="s">
        <v>225</v>
      </c>
      <c r="J404" s="54" t="s">
        <v>223</v>
      </c>
      <c r="K404" s="5" t="s">
        <v>39</v>
      </c>
      <c r="L404" s="22" t="s">
        <v>40</v>
      </c>
      <c r="M404" s="42">
        <v>1000.0</v>
      </c>
      <c r="N404" s="42">
        <v>3.8016E-4</v>
      </c>
      <c r="O404" s="48">
        <v>230.0</v>
      </c>
      <c r="P404" s="45" t="s">
        <v>224</v>
      </c>
    </row>
    <row r="405" spans="1:19" ht="14.25" customHeight="1" x14ac:dyDescent="0.15">
      <c r="A405" s="27"/>
      <c r="B405" s="28"/>
      <c r="C405" s="24" t="s">
        <v>498</v>
      </c>
      <c r="D405" s="22" t="s">
        <v>26</v>
      </c>
      <c r="E405" s="22" t="s">
        <v>26</v>
      </c>
      <c r="F405" s="25">
        <v>1.0</v>
      </c>
      <c r="G405" s="29">
        <v>240.0</v>
      </c>
      <c r="H405" s="25" t="s">
        <v>36</v>
      </c>
      <c r="I405" s="46" t="s">
        <v>259</v>
      </c>
      <c r="J405" s="30" t="s">
        <v>499</v>
      </c>
      <c r="K405" s="5" t="s">
        <v>39</v>
      </c>
      <c r="L405" s="22" t="s">
        <v>40</v>
      </c>
      <c r="M405" s="42">
        <v>1000.0</v>
      </c>
      <c r="N405" s="42">
        <v>1.056</v>
      </c>
      <c r="O405" s="48">
        <v>31.5</v>
      </c>
      <c r="P405" s="45" t="s">
        <v>221</v>
      </c>
      <c r="S405" s="5">
        <v>513.0</v>
      </c>
    </row>
    <row r="406" spans="1:16" ht="14.25" customHeight="1" x14ac:dyDescent="0.15">
      <c r="A406" s="27"/>
      <c r="B406" s="28"/>
      <c r="C406" s="24" t="s">
        <v>498</v>
      </c>
      <c r="D406" s="22"/>
      <c r="E406" s="22"/>
      <c r="F406" s="25"/>
      <c r="G406" s="29">
        <v>240.0</v>
      </c>
      <c r="H406" s="25" t="s">
        <v>36</v>
      </c>
      <c r="I406" s="46" t="s">
        <v>263</v>
      </c>
      <c r="J406" s="54" t="s">
        <v>223</v>
      </c>
      <c r="K406" s="5" t="s">
        <v>39</v>
      </c>
      <c r="L406" s="22" t="s">
        <v>40</v>
      </c>
      <c r="M406" s="42">
        <v>1000.0</v>
      </c>
      <c r="N406" s="42">
        <v>1.2672E-4</v>
      </c>
      <c r="O406" s="48">
        <v>135.0</v>
      </c>
      <c r="P406" s="45" t="s">
        <v>224</v>
      </c>
    </row>
    <row r="407" spans="1:16" ht="14.25" customHeight="1" x14ac:dyDescent="0.15">
      <c r="A407" s="27"/>
      <c r="B407" s="28"/>
      <c r="C407" s="24" t="s">
        <v>498</v>
      </c>
      <c r="D407" s="22"/>
      <c r="E407" s="22"/>
      <c r="F407" s="25"/>
      <c r="G407" s="29">
        <v>240.0</v>
      </c>
      <c r="H407" s="25" t="s">
        <v>36</v>
      </c>
      <c r="I407" s="46" t="s">
        <v>371</v>
      </c>
      <c r="J407" s="54" t="s">
        <v>223</v>
      </c>
      <c r="K407" s="5" t="s">
        <v>39</v>
      </c>
      <c r="L407" s="22" t="s">
        <v>40</v>
      </c>
      <c r="M407" s="42">
        <v>1000.0</v>
      </c>
      <c r="N407" s="42">
        <v>7.6032E-4</v>
      </c>
      <c r="O407" s="59">
        <v>168.0</v>
      </c>
      <c r="P407" s="58" t="s">
        <v>224</v>
      </c>
    </row>
    <row r="408" spans="1:16" ht="14.25" customHeight="1" x14ac:dyDescent="0.15">
      <c r="A408" s="27"/>
      <c r="B408" s="28"/>
      <c r="C408" s="24" t="s">
        <v>498</v>
      </c>
      <c r="D408" s="22"/>
      <c r="E408" s="22"/>
      <c r="F408" s="25"/>
      <c r="G408" s="29">
        <v>240.0</v>
      </c>
      <c r="H408" s="25" t="s">
        <v>36</v>
      </c>
      <c r="I408" s="46" t="s">
        <v>227</v>
      </c>
      <c r="J408" s="54" t="s">
        <v>223</v>
      </c>
      <c r="K408" s="5" t="s">
        <v>39</v>
      </c>
      <c r="L408" s="22" t="s">
        <v>40</v>
      </c>
      <c r="M408" s="42">
        <v>1000.0</v>
      </c>
      <c r="N408" s="42">
        <v>0.003168</v>
      </c>
      <c r="O408" s="48">
        <v>50.0</v>
      </c>
      <c r="P408" s="45" t="s">
        <v>224</v>
      </c>
    </row>
    <row r="409" spans="1:16" ht="14.25" customHeight="1" x14ac:dyDescent="0.15">
      <c r="A409" s="27"/>
      <c r="B409" s="28"/>
      <c r="C409" s="24" t="s">
        <v>498</v>
      </c>
      <c r="D409" s="22"/>
      <c r="E409" s="22"/>
      <c r="F409" s="25"/>
      <c r="G409" s="29">
        <v>240.0</v>
      </c>
      <c r="H409" s="25" t="s">
        <v>36</v>
      </c>
      <c r="I409" s="46" t="s">
        <v>230</v>
      </c>
      <c r="J409" s="54" t="s">
        <v>223</v>
      </c>
      <c r="K409" s="5" t="s">
        <v>39</v>
      </c>
      <c r="L409" s="22" t="s">
        <v>40</v>
      </c>
      <c r="M409" s="42">
        <v>1000.0</v>
      </c>
      <c r="N409" s="42">
        <v>0.004224</v>
      </c>
      <c r="O409" s="48">
        <v>135.0</v>
      </c>
      <c r="P409" s="45" t="s">
        <v>224</v>
      </c>
    </row>
    <row r="410" spans="1:19" ht="14.25" customHeight="1" x14ac:dyDescent="0.15">
      <c r="A410" s="27"/>
      <c r="B410" s="28"/>
      <c r="C410" s="24" t="s">
        <v>500</v>
      </c>
      <c r="D410" s="22" t="s">
        <v>26</v>
      </c>
      <c r="E410" s="22" t="s">
        <v>26</v>
      </c>
      <c r="F410" s="25">
        <v>1.0</v>
      </c>
      <c r="G410" s="29">
        <v>240.0</v>
      </c>
      <c r="H410" s="25" t="s">
        <v>36</v>
      </c>
      <c r="I410" s="46" t="s">
        <v>259</v>
      </c>
      <c r="J410" s="30" t="s">
        <v>501</v>
      </c>
      <c r="K410" s="5" t="s">
        <v>39</v>
      </c>
      <c r="L410" s="22" t="s">
        <v>40</v>
      </c>
      <c r="M410" s="42">
        <v>1000.0</v>
      </c>
      <c r="N410" s="42">
        <v>1.056</v>
      </c>
      <c r="O410" s="48">
        <v>31.5</v>
      </c>
      <c r="P410" s="45" t="s">
        <v>221</v>
      </c>
      <c r="S410" s="5">
        <v>1026.0</v>
      </c>
    </row>
    <row r="411" spans="1:16" ht="14.25" customHeight="1" x14ac:dyDescent="0.15">
      <c r="A411" s="27"/>
      <c r="B411" s="28"/>
      <c r="C411" s="24" t="s">
        <v>500</v>
      </c>
      <c r="D411" s="22"/>
      <c r="E411" s="22"/>
      <c r="F411" s="25"/>
      <c r="G411" s="29">
        <v>240.0</v>
      </c>
      <c r="H411" s="25" t="s">
        <v>36</v>
      </c>
      <c r="I411" s="46" t="s">
        <v>222</v>
      </c>
      <c r="J411" s="54" t="s">
        <v>223</v>
      </c>
      <c r="K411" s="5" t="s">
        <v>39</v>
      </c>
      <c r="L411" s="22" t="s">
        <v>40</v>
      </c>
      <c r="M411" s="42">
        <v>1000.0</v>
      </c>
      <c r="N411" s="42">
        <v>1.9008E-4</v>
      </c>
      <c r="O411" s="48">
        <v>150.0</v>
      </c>
      <c r="P411" s="45" t="s">
        <v>224</v>
      </c>
    </row>
    <row r="412" spans="1:16" ht="14.25" customHeight="1" x14ac:dyDescent="0.15">
      <c r="A412" s="27"/>
      <c r="B412" s="28"/>
      <c r="C412" s="24" t="s">
        <v>500</v>
      </c>
      <c r="D412" s="22"/>
      <c r="E412" s="22"/>
      <c r="F412" s="25"/>
      <c r="G412" s="29">
        <v>240.0</v>
      </c>
      <c r="H412" s="25" t="s">
        <v>36</v>
      </c>
      <c r="I412" s="46" t="s">
        <v>227</v>
      </c>
      <c r="J412" s="54" t="s">
        <v>223</v>
      </c>
      <c r="K412" s="5" t="s">
        <v>39</v>
      </c>
      <c r="L412" s="22" t="s">
        <v>40</v>
      </c>
      <c r="M412" s="42">
        <v>1000.0</v>
      </c>
      <c r="N412" s="42">
        <v>0.0027456</v>
      </c>
      <c r="O412" s="48">
        <v>50.0</v>
      </c>
      <c r="P412" s="45" t="s">
        <v>224</v>
      </c>
    </row>
    <row r="413" spans="1:16" ht="14.25" customHeight="1" x14ac:dyDescent="0.15">
      <c r="A413" s="27"/>
      <c r="B413" s="28"/>
      <c r="C413" s="24" t="s">
        <v>500</v>
      </c>
      <c r="D413" s="22"/>
      <c r="E413" s="22"/>
      <c r="F413" s="25"/>
      <c r="G413" s="29">
        <v>240.0</v>
      </c>
      <c r="H413" s="25" t="s">
        <v>36</v>
      </c>
      <c r="I413" s="46" t="s">
        <v>226</v>
      </c>
      <c r="J413" s="54" t="s">
        <v>223</v>
      </c>
      <c r="K413" s="5" t="s">
        <v>39</v>
      </c>
      <c r="L413" s="22" t="s">
        <v>40</v>
      </c>
      <c r="M413" s="42">
        <v>1000.0</v>
      </c>
      <c r="N413" s="42">
        <v>0.006336</v>
      </c>
      <c r="O413" s="48">
        <v>150.0</v>
      </c>
      <c r="P413" s="45" t="s">
        <v>224</v>
      </c>
    </row>
    <row r="414" spans="1:17" ht="14.25" customHeight="1" x14ac:dyDescent="0.15">
      <c r="A414" s="27" t="s">
        <v>502</v>
      </c>
      <c r="B414" s="28" t="s">
        <v>503</v>
      </c>
      <c r="C414" s="23" t="s">
        <v>20</v>
      </c>
      <c r="D414" s="24" t="s">
        <v>21</v>
      </c>
      <c r="E414" s="22" t="s">
        <v>22</v>
      </c>
      <c r="F414" s="24">
        <v>240.0</v>
      </c>
      <c r="G414" s="29"/>
      <c r="H414" s="25" t="s">
        <v>23</v>
      </c>
      <c r="I414" s="46" t="s">
        <v>504</v>
      </c>
      <c r="J414" s="30" t="s">
        <v>505</v>
      </c>
      <c r="K414" s="26" t="s">
        <v>26</v>
      </c>
      <c r="L414" s="26" t="s">
        <v>26</v>
      </c>
      <c r="M414" s="42">
        <v>1.0</v>
      </c>
      <c r="N414" s="42">
        <v>1.0</v>
      </c>
      <c r="O414" s="42">
        <v>7.79</v>
      </c>
      <c r="P414" s="42" t="s">
        <v>27</v>
      </c>
      <c r="Q414" s="5">
        <v>25.0</v>
      </c>
    </row>
    <row r="415" spans="1:17" ht="14.25" customHeight="1" x14ac:dyDescent="0.15">
      <c r="A415" s="27"/>
      <c r="B415" s="28"/>
      <c r="C415" s="23" t="s">
        <v>20</v>
      </c>
      <c r="D415" s="24"/>
      <c r="E415" s="24"/>
      <c r="F415" s="24"/>
      <c r="G415" s="29"/>
      <c r="H415" s="25" t="s">
        <v>23</v>
      </c>
      <c r="I415" s="46" t="s">
        <v>506</v>
      </c>
      <c r="J415" s="30" t="s">
        <v>507</v>
      </c>
      <c r="K415" s="26" t="s">
        <v>26</v>
      </c>
      <c r="L415" s="26" t="s">
        <v>26</v>
      </c>
      <c r="M415" s="42">
        <v>1.0</v>
      </c>
      <c r="N415" s="42">
        <v>24.0</v>
      </c>
      <c r="O415" s="44">
        <v>1.0</v>
      </c>
      <c r="P415" s="42" t="s">
        <v>27</v>
      </c>
      <c r="Q415" s="5">
        <f>2058+600</f>
        <v>2658</v>
      </c>
    </row>
    <row r="416" spans="1:17" ht="14.25" customHeight="1" x14ac:dyDescent="0.15">
      <c r="A416" s="27"/>
      <c r="B416" s="28"/>
      <c r="C416" s="23" t="s">
        <v>20</v>
      </c>
      <c r="D416" s="24"/>
      <c r="E416" s="24"/>
      <c r="F416" s="24"/>
      <c r="G416" s="29"/>
      <c r="H416" s="25" t="s">
        <v>23</v>
      </c>
      <c r="I416" s="46" t="s">
        <v>508</v>
      </c>
      <c r="J416" s="30" t="s">
        <v>509</v>
      </c>
      <c r="K416" s="51" t="s">
        <v>30</v>
      </c>
      <c r="L416" s="51" t="s">
        <v>30</v>
      </c>
      <c r="M416" s="42">
        <v>1.0</v>
      </c>
      <c r="N416" s="42">
        <v>240.0</v>
      </c>
      <c r="O416" s="44">
        <v>0.055</v>
      </c>
      <c r="P416" s="42" t="s">
        <v>345</v>
      </c>
      <c r="Q416" s="5">
        <f>300+6000</f>
        <v>6300</v>
      </c>
    </row>
    <row r="417" spans="1:16" ht="14.25" customHeight="1" x14ac:dyDescent="0.15">
      <c r="A417" s="27"/>
      <c r="B417" s="28"/>
      <c r="C417" s="23" t="s">
        <v>20</v>
      </c>
      <c r="D417" s="24"/>
      <c r="E417" s="24"/>
      <c r="F417" s="24"/>
      <c r="G417" s="29"/>
      <c r="H417" s="25" t="s">
        <v>23</v>
      </c>
      <c r="I417" s="46" t="s">
        <v>494</v>
      </c>
      <c r="J417" s="30" t="s">
        <v>495</v>
      </c>
      <c r="K417" s="26" t="s">
        <v>26</v>
      </c>
      <c r="L417" s="26" t="s">
        <v>26</v>
      </c>
      <c r="M417" s="42">
        <v>1.0</v>
      </c>
      <c r="N417" s="42">
        <v>240.0</v>
      </c>
      <c r="O417" s="44">
        <v>0.14</v>
      </c>
      <c r="P417" s="45" t="s">
        <v>255</v>
      </c>
    </row>
    <row r="418" spans="1:19" ht="14.25" customHeight="1" x14ac:dyDescent="0.15">
      <c r="A418" s="27"/>
      <c r="B418" s="28"/>
      <c r="C418" s="24" t="s">
        <v>496</v>
      </c>
      <c r="D418" s="22" t="s">
        <v>26</v>
      </c>
      <c r="E418" s="22" t="s">
        <v>26</v>
      </c>
      <c r="F418" s="25">
        <v>1.0</v>
      </c>
      <c r="G418" s="29">
        <v>240.0</v>
      </c>
      <c r="H418" s="25" t="s">
        <v>36</v>
      </c>
      <c r="I418" s="46" t="s">
        <v>259</v>
      </c>
      <c r="J418" s="30" t="s">
        <v>497</v>
      </c>
      <c r="K418" s="5" t="s">
        <v>39</v>
      </c>
      <c r="L418" s="22" t="s">
        <v>40</v>
      </c>
      <c r="M418" s="42">
        <v>1000.0</v>
      </c>
      <c r="N418" s="42">
        <v>1.056</v>
      </c>
      <c r="O418" s="48">
        <v>31.5</v>
      </c>
      <c r="P418" s="45" t="s">
        <v>221</v>
      </c>
      <c r="S418" s="5">
        <v>11171.0</v>
      </c>
    </row>
    <row r="419" spans="1:16" ht="14.25" customHeight="1" x14ac:dyDescent="0.15">
      <c r="A419" s="27"/>
      <c r="B419" s="28"/>
      <c r="C419" s="24" t="s">
        <v>496</v>
      </c>
      <c r="D419" s="22"/>
      <c r="E419" s="22"/>
      <c r="F419" s="25"/>
      <c r="G419" s="29">
        <v>240.0</v>
      </c>
      <c r="H419" s="25" t="s">
        <v>36</v>
      </c>
      <c r="I419" s="46" t="s">
        <v>349</v>
      </c>
      <c r="J419" s="54" t="s">
        <v>223</v>
      </c>
      <c r="K419" s="5" t="s">
        <v>39</v>
      </c>
      <c r="L419" s="22" t="s">
        <v>40</v>
      </c>
      <c r="M419" s="42">
        <v>1000.0</v>
      </c>
      <c r="N419" s="42">
        <v>5.7024E-4</v>
      </c>
      <c r="O419" s="48">
        <v>150.0</v>
      </c>
      <c r="P419" s="58" t="s">
        <v>224</v>
      </c>
    </row>
    <row r="420" spans="1:16" ht="14.25" customHeight="1" x14ac:dyDescent="0.15">
      <c r="A420" s="27"/>
      <c r="B420" s="28"/>
      <c r="C420" s="24" t="s">
        <v>496</v>
      </c>
      <c r="D420" s="22"/>
      <c r="E420" s="22"/>
      <c r="F420" s="25"/>
      <c r="G420" s="29">
        <v>240.0</v>
      </c>
      <c r="H420" s="25" t="s">
        <v>36</v>
      </c>
      <c r="I420" s="46" t="s">
        <v>227</v>
      </c>
      <c r="J420" s="54" t="s">
        <v>223</v>
      </c>
      <c r="K420" s="5" t="s">
        <v>39</v>
      </c>
      <c r="L420" s="22" t="s">
        <v>40</v>
      </c>
      <c r="M420" s="42">
        <v>1000.0</v>
      </c>
      <c r="N420" s="42">
        <v>0.0040128</v>
      </c>
      <c r="O420" s="48">
        <v>50.0</v>
      </c>
      <c r="P420" s="45" t="s">
        <v>224</v>
      </c>
    </row>
    <row r="421" spans="1:16" ht="14.25" customHeight="1" x14ac:dyDescent="0.15">
      <c r="A421" s="27"/>
      <c r="B421" s="28"/>
      <c r="C421" s="24" t="s">
        <v>496</v>
      </c>
      <c r="D421" s="22"/>
      <c r="E421" s="22"/>
      <c r="F421" s="25"/>
      <c r="G421" s="29">
        <v>240.0</v>
      </c>
      <c r="H421" s="25" t="s">
        <v>36</v>
      </c>
      <c r="I421" s="46" t="s">
        <v>225</v>
      </c>
      <c r="J421" s="54" t="s">
        <v>223</v>
      </c>
      <c r="K421" s="5" t="s">
        <v>39</v>
      </c>
      <c r="L421" s="22" t="s">
        <v>40</v>
      </c>
      <c r="M421" s="42">
        <v>1000.0</v>
      </c>
      <c r="N421" s="42">
        <v>3.8016E-4</v>
      </c>
      <c r="O421" s="48">
        <v>230.0</v>
      </c>
      <c r="P421" s="45" t="s">
        <v>224</v>
      </c>
    </row>
    <row r="422" spans="1:19" ht="14.25" customHeight="1" x14ac:dyDescent="0.15">
      <c r="A422" s="27"/>
      <c r="B422" s="28"/>
      <c r="C422" s="24" t="s">
        <v>498</v>
      </c>
      <c r="D422" s="22" t="s">
        <v>26</v>
      </c>
      <c r="E422" s="22" t="s">
        <v>26</v>
      </c>
      <c r="F422" s="25">
        <v>1.0</v>
      </c>
      <c r="G422" s="29">
        <v>240.0</v>
      </c>
      <c r="H422" s="25" t="s">
        <v>36</v>
      </c>
      <c r="I422" s="46" t="s">
        <v>259</v>
      </c>
      <c r="J422" s="30" t="s">
        <v>499</v>
      </c>
      <c r="K422" s="5" t="s">
        <v>39</v>
      </c>
      <c r="L422" s="22" t="s">
        <v>40</v>
      </c>
      <c r="M422" s="42">
        <v>1000.0</v>
      </c>
      <c r="N422" s="42">
        <v>1.056</v>
      </c>
      <c r="O422" s="48">
        <v>31.5</v>
      </c>
      <c r="P422" s="45" t="s">
        <v>221</v>
      </c>
      <c r="S422" s="5">
        <v>10204.0</v>
      </c>
    </row>
    <row r="423" spans="1:16" ht="14.25" customHeight="1" x14ac:dyDescent="0.15">
      <c r="A423" s="27"/>
      <c r="B423" s="28"/>
      <c r="C423" s="24" t="s">
        <v>498</v>
      </c>
      <c r="D423" s="22"/>
      <c r="E423" s="22"/>
      <c r="F423" s="25"/>
      <c r="G423" s="29">
        <v>240.0</v>
      </c>
      <c r="H423" s="25" t="s">
        <v>36</v>
      </c>
      <c r="I423" s="46" t="s">
        <v>263</v>
      </c>
      <c r="J423" s="54" t="s">
        <v>223</v>
      </c>
      <c r="K423" s="5" t="s">
        <v>39</v>
      </c>
      <c r="L423" s="22" t="s">
        <v>40</v>
      </c>
      <c r="M423" s="42">
        <v>1000.0</v>
      </c>
      <c r="N423" s="42">
        <v>1.2672E-4</v>
      </c>
      <c r="O423" s="48">
        <v>135.0</v>
      </c>
      <c r="P423" s="45" t="s">
        <v>224</v>
      </c>
    </row>
    <row r="424" spans="1:16" ht="14.25" customHeight="1" x14ac:dyDescent="0.15">
      <c r="A424" s="27"/>
      <c r="B424" s="28"/>
      <c r="C424" s="24" t="s">
        <v>498</v>
      </c>
      <c r="D424" s="22"/>
      <c r="E424" s="22"/>
      <c r="F424" s="25"/>
      <c r="G424" s="29">
        <v>240.0</v>
      </c>
      <c r="H424" s="25" t="s">
        <v>36</v>
      </c>
      <c r="I424" s="46" t="s">
        <v>371</v>
      </c>
      <c r="J424" s="54" t="s">
        <v>223</v>
      </c>
      <c r="K424" s="5" t="s">
        <v>39</v>
      </c>
      <c r="L424" s="22" t="s">
        <v>40</v>
      </c>
      <c r="M424" s="42">
        <v>1000.0</v>
      </c>
      <c r="N424" s="42">
        <v>7.6032E-4</v>
      </c>
      <c r="O424" s="59">
        <v>168.0</v>
      </c>
      <c r="P424" s="58" t="s">
        <v>224</v>
      </c>
    </row>
    <row r="425" spans="1:16" ht="14.25" customHeight="1" x14ac:dyDescent="0.15">
      <c r="A425" s="27"/>
      <c r="B425" s="28"/>
      <c r="C425" s="24" t="s">
        <v>498</v>
      </c>
      <c r="D425" s="22"/>
      <c r="E425" s="22"/>
      <c r="F425" s="25"/>
      <c r="G425" s="29">
        <v>240.0</v>
      </c>
      <c r="H425" s="25" t="s">
        <v>36</v>
      </c>
      <c r="I425" s="46" t="s">
        <v>227</v>
      </c>
      <c r="J425" s="54" t="s">
        <v>223</v>
      </c>
      <c r="K425" s="5" t="s">
        <v>39</v>
      </c>
      <c r="L425" s="22" t="s">
        <v>40</v>
      </c>
      <c r="M425" s="42">
        <v>1000.0</v>
      </c>
      <c r="N425" s="42">
        <v>0.003168</v>
      </c>
      <c r="O425" s="48">
        <v>50.0</v>
      </c>
      <c r="P425" s="45" t="s">
        <v>224</v>
      </c>
    </row>
    <row r="426" spans="1:16" ht="14.25" customHeight="1" x14ac:dyDescent="0.15">
      <c r="A426" s="27"/>
      <c r="B426" s="28"/>
      <c r="C426" s="24" t="s">
        <v>498</v>
      </c>
      <c r="D426" s="22"/>
      <c r="E426" s="22"/>
      <c r="F426" s="25"/>
      <c r="G426" s="29">
        <v>240.0</v>
      </c>
      <c r="H426" s="25" t="s">
        <v>36</v>
      </c>
      <c r="I426" s="46" t="s">
        <v>230</v>
      </c>
      <c r="J426" s="54" t="s">
        <v>223</v>
      </c>
      <c r="K426" s="5" t="s">
        <v>39</v>
      </c>
      <c r="L426" s="22" t="s">
        <v>40</v>
      </c>
      <c r="M426" s="42">
        <v>1000.0</v>
      </c>
      <c r="N426" s="42">
        <v>0.004224</v>
      </c>
      <c r="O426" s="48">
        <v>135.0</v>
      </c>
      <c r="P426" s="45" t="s">
        <v>224</v>
      </c>
    </row>
    <row r="427" spans="1:19" ht="14.25" customHeight="1" x14ac:dyDescent="0.15">
      <c r="A427" s="27"/>
      <c r="B427" s="28"/>
      <c r="C427" s="24" t="s">
        <v>500</v>
      </c>
      <c r="D427" s="22" t="s">
        <v>26</v>
      </c>
      <c r="E427" s="22" t="s">
        <v>26</v>
      </c>
      <c r="F427" s="25">
        <v>1.0</v>
      </c>
      <c r="G427" s="29">
        <v>240.0</v>
      </c>
      <c r="H427" s="25" t="s">
        <v>36</v>
      </c>
      <c r="I427" s="46" t="s">
        <v>259</v>
      </c>
      <c r="J427" s="30" t="s">
        <v>501</v>
      </c>
      <c r="K427" s="5" t="s">
        <v>39</v>
      </c>
      <c r="L427" s="22" t="s">
        <v>40</v>
      </c>
      <c r="M427" s="42">
        <v>1000.0</v>
      </c>
      <c r="N427" s="42">
        <v>1.056</v>
      </c>
      <c r="O427" s="48">
        <v>31.5</v>
      </c>
      <c r="P427" s="45" t="s">
        <v>221</v>
      </c>
      <c r="S427" s="5">
        <v>12512.0</v>
      </c>
    </row>
    <row r="428" spans="1:16" ht="14.25" customHeight="1" x14ac:dyDescent="0.15">
      <c r="A428" s="27"/>
      <c r="B428" s="28"/>
      <c r="C428" s="24" t="s">
        <v>500</v>
      </c>
      <c r="D428" s="22"/>
      <c r="E428" s="22"/>
      <c r="F428" s="25"/>
      <c r="G428" s="29">
        <v>240.0</v>
      </c>
      <c r="H428" s="25" t="s">
        <v>36</v>
      </c>
      <c r="I428" s="46" t="s">
        <v>222</v>
      </c>
      <c r="J428" s="54" t="s">
        <v>223</v>
      </c>
      <c r="K428" s="5" t="s">
        <v>39</v>
      </c>
      <c r="L428" s="22" t="s">
        <v>40</v>
      </c>
      <c r="M428" s="42">
        <v>1000.0</v>
      </c>
      <c r="N428" s="42">
        <v>1.9008E-4</v>
      </c>
      <c r="O428" s="48">
        <v>150.0</v>
      </c>
      <c r="P428" s="45" t="s">
        <v>224</v>
      </c>
    </row>
    <row r="429" spans="1:16" ht="14.25" customHeight="1" x14ac:dyDescent="0.15">
      <c r="A429" s="27"/>
      <c r="B429" s="28"/>
      <c r="C429" s="24" t="s">
        <v>500</v>
      </c>
      <c r="D429" s="22"/>
      <c r="E429" s="22"/>
      <c r="F429" s="25"/>
      <c r="G429" s="29">
        <v>240.0</v>
      </c>
      <c r="H429" s="25" t="s">
        <v>36</v>
      </c>
      <c r="I429" s="46" t="s">
        <v>227</v>
      </c>
      <c r="J429" s="54" t="s">
        <v>223</v>
      </c>
      <c r="K429" s="5" t="s">
        <v>39</v>
      </c>
      <c r="L429" s="22" t="s">
        <v>40</v>
      </c>
      <c r="M429" s="42">
        <v>1000.0</v>
      </c>
      <c r="N429" s="42">
        <v>0.0027456</v>
      </c>
      <c r="O429" s="48">
        <v>50.0</v>
      </c>
      <c r="P429" s="45" t="s">
        <v>224</v>
      </c>
    </row>
    <row r="430" spans="1:16" ht="14.25" customHeight="1" x14ac:dyDescent="0.15">
      <c r="A430" s="27"/>
      <c r="B430" s="28"/>
      <c r="C430" s="24" t="s">
        <v>500</v>
      </c>
      <c r="D430" s="22"/>
      <c r="E430" s="22"/>
      <c r="F430" s="25"/>
      <c r="G430" s="29">
        <v>240.0</v>
      </c>
      <c r="H430" s="25" t="s">
        <v>36</v>
      </c>
      <c r="I430" s="46" t="s">
        <v>226</v>
      </c>
      <c r="J430" s="54" t="s">
        <v>223</v>
      </c>
      <c r="K430" s="5" t="s">
        <v>39</v>
      </c>
      <c r="L430" s="22" t="s">
        <v>40</v>
      </c>
      <c r="M430" s="42">
        <v>1000.0</v>
      </c>
      <c r="N430" s="42">
        <v>0.006336</v>
      </c>
      <c r="O430" s="48">
        <v>150.0</v>
      </c>
      <c r="P430" s="45" t="s">
        <v>224</v>
      </c>
    </row>
    <row r="431" spans="1:16" ht="14.25" customHeight="1" x14ac:dyDescent="0.15">
      <c r="A431" s="27" t="s">
        <v>510</v>
      </c>
      <c r="B431" s="28" t="s">
        <v>511</v>
      </c>
      <c r="C431" s="23" t="s">
        <v>20</v>
      </c>
      <c r="D431" s="22" t="s">
        <v>26</v>
      </c>
      <c r="E431" s="22" t="s">
        <v>26</v>
      </c>
      <c r="F431" s="24">
        <v>240.0</v>
      </c>
      <c r="G431" s="29"/>
      <c r="H431" s="25" t="s">
        <v>23</v>
      </c>
      <c r="I431" s="46" t="s">
        <v>512</v>
      </c>
      <c r="J431" s="30" t="s">
        <v>489</v>
      </c>
      <c r="K431" s="26" t="s">
        <v>26</v>
      </c>
      <c r="L431" s="26" t="s">
        <v>26</v>
      </c>
      <c r="M431" s="42">
        <v>1.0</v>
      </c>
      <c r="N431" s="42">
        <v>1.0</v>
      </c>
      <c r="O431" s="42">
        <v>6.64</v>
      </c>
      <c r="P431" s="42" t="s">
        <v>27</v>
      </c>
    </row>
    <row r="432" spans="1:16" ht="14.25" customHeight="1" x14ac:dyDescent="0.15">
      <c r="A432" s="27"/>
      <c r="B432" s="28"/>
      <c r="C432" s="23" t="s">
        <v>20</v>
      </c>
      <c r="D432" s="24"/>
      <c r="E432" s="24"/>
      <c r="F432" s="24"/>
      <c r="G432" s="29"/>
      <c r="H432" s="25" t="s">
        <v>23</v>
      </c>
      <c r="I432" s="46" t="s">
        <v>513</v>
      </c>
      <c r="J432" s="30" t="s">
        <v>491</v>
      </c>
      <c r="K432" s="26" t="s">
        <v>26</v>
      </c>
      <c r="L432" s="26" t="s">
        <v>26</v>
      </c>
      <c r="M432" s="42">
        <v>1.0</v>
      </c>
      <c r="N432" s="42">
        <v>24.0</v>
      </c>
      <c r="O432" s="44">
        <v>0.9</v>
      </c>
      <c r="P432" s="42" t="s">
        <v>27</v>
      </c>
    </row>
    <row r="433" spans="1:16" ht="14.25" customHeight="1" x14ac:dyDescent="0.15">
      <c r="A433" s="27"/>
      <c r="B433" s="28"/>
      <c r="C433" s="23" t="s">
        <v>20</v>
      </c>
      <c r="D433" s="24"/>
      <c r="E433" s="24"/>
      <c r="F433" s="24"/>
      <c r="G433" s="29"/>
      <c r="H433" s="25" t="s">
        <v>23</v>
      </c>
      <c r="I433" s="46" t="s">
        <v>514</v>
      </c>
      <c r="J433" s="30" t="s">
        <v>493</v>
      </c>
      <c r="K433" s="51" t="s">
        <v>30</v>
      </c>
      <c r="L433" s="51" t="s">
        <v>30</v>
      </c>
      <c r="M433" s="42">
        <v>1.0</v>
      </c>
      <c r="N433" s="42">
        <v>240.0</v>
      </c>
      <c r="O433" s="44">
        <v>0.103</v>
      </c>
      <c r="P433" s="42" t="s">
        <v>240</v>
      </c>
    </row>
    <row r="434" spans="1:16" ht="14.25" customHeight="1" x14ac:dyDescent="0.15">
      <c r="A434" s="27"/>
      <c r="B434" s="28"/>
      <c r="C434" s="23" t="s">
        <v>20</v>
      </c>
      <c r="D434" s="24"/>
      <c r="E434" s="24"/>
      <c r="F434" s="24"/>
      <c r="G434" s="29"/>
      <c r="H434" s="25" t="s">
        <v>23</v>
      </c>
      <c r="I434" s="46" t="s">
        <v>494</v>
      </c>
      <c r="J434" s="30" t="s">
        <v>495</v>
      </c>
      <c r="K434" s="26" t="s">
        <v>26</v>
      </c>
      <c r="L434" s="26" t="s">
        <v>26</v>
      </c>
      <c r="M434" s="42">
        <v>1.0</v>
      </c>
      <c r="N434" s="42">
        <v>240.0</v>
      </c>
      <c r="O434" s="44">
        <v>0.14</v>
      </c>
      <c r="P434" s="45" t="s">
        <v>255</v>
      </c>
    </row>
    <row r="435" spans="1:16" ht="14.25" customHeight="1" x14ac:dyDescent="0.15">
      <c r="A435" s="27"/>
      <c r="B435" s="28"/>
      <c r="C435" s="24" t="s">
        <v>496</v>
      </c>
      <c r="D435" s="22" t="s">
        <v>26</v>
      </c>
      <c r="E435" s="22" t="s">
        <v>26</v>
      </c>
      <c r="F435" s="25">
        <v>1.0</v>
      </c>
      <c r="G435" s="29">
        <v>240.0</v>
      </c>
      <c r="H435" s="25" t="s">
        <v>36</v>
      </c>
      <c r="I435" s="46" t="s">
        <v>259</v>
      </c>
      <c r="J435" s="30" t="s">
        <v>497</v>
      </c>
      <c r="K435" s="5" t="s">
        <v>39</v>
      </c>
      <c r="L435" s="22" t="s">
        <v>40</v>
      </c>
      <c r="M435" s="42">
        <v>1000.0</v>
      </c>
      <c r="N435" s="42">
        <v>1.056</v>
      </c>
      <c r="O435" s="48">
        <v>31.5</v>
      </c>
      <c r="P435" s="45" t="s">
        <v>221</v>
      </c>
    </row>
    <row r="436" spans="1:16" ht="14.25" customHeight="1" x14ac:dyDescent="0.15">
      <c r="A436" s="27"/>
      <c r="B436" s="28"/>
      <c r="C436" s="24" t="s">
        <v>496</v>
      </c>
      <c r="D436" s="22"/>
      <c r="E436" s="22"/>
      <c r="F436" s="25"/>
      <c r="G436" s="29">
        <v>240.0</v>
      </c>
      <c r="H436" s="25" t="s">
        <v>36</v>
      </c>
      <c r="I436" s="46" t="s">
        <v>349</v>
      </c>
      <c r="J436" s="54" t="s">
        <v>223</v>
      </c>
      <c r="K436" s="5" t="s">
        <v>39</v>
      </c>
      <c r="L436" s="22" t="s">
        <v>40</v>
      </c>
      <c r="M436" s="42">
        <v>1000.0</v>
      </c>
      <c r="N436" s="42">
        <v>5.7024E-4</v>
      </c>
      <c r="O436" s="48">
        <v>150.0</v>
      </c>
      <c r="P436" s="58" t="s">
        <v>224</v>
      </c>
    </row>
    <row r="437" spans="1:16" ht="14.25" customHeight="1" x14ac:dyDescent="0.15">
      <c r="A437" s="27"/>
      <c r="B437" s="28"/>
      <c r="C437" s="24" t="s">
        <v>496</v>
      </c>
      <c r="D437" s="22"/>
      <c r="E437" s="22"/>
      <c r="F437" s="25"/>
      <c r="G437" s="29">
        <v>240.0</v>
      </c>
      <c r="H437" s="25" t="s">
        <v>36</v>
      </c>
      <c r="I437" s="46" t="s">
        <v>227</v>
      </c>
      <c r="J437" s="54" t="s">
        <v>223</v>
      </c>
      <c r="K437" s="5" t="s">
        <v>39</v>
      </c>
      <c r="L437" s="22" t="s">
        <v>40</v>
      </c>
      <c r="M437" s="42">
        <v>1000.0</v>
      </c>
      <c r="N437" s="42">
        <v>0.0040128</v>
      </c>
      <c r="O437" s="48">
        <v>50.0</v>
      </c>
      <c r="P437" s="45" t="s">
        <v>224</v>
      </c>
    </row>
    <row r="438" spans="1:16" ht="14.25" customHeight="1" x14ac:dyDescent="0.15">
      <c r="A438" s="27"/>
      <c r="B438" s="28"/>
      <c r="C438" s="24" t="s">
        <v>496</v>
      </c>
      <c r="D438" s="22"/>
      <c r="E438" s="22"/>
      <c r="F438" s="25"/>
      <c r="G438" s="29">
        <v>240.0</v>
      </c>
      <c r="H438" s="25" t="s">
        <v>36</v>
      </c>
      <c r="I438" s="46" t="s">
        <v>225</v>
      </c>
      <c r="J438" s="54" t="s">
        <v>223</v>
      </c>
      <c r="K438" s="5" t="s">
        <v>39</v>
      </c>
      <c r="L438" s="22" t="s">
        <v>40</v>
      </c>
      <c r="M438" s="42">
        <v>1000.0</v>
      </c>
      <c r="N438" s="42">
        <v>3.8016E-4</v>
      </c>
      <c r="O438" s="48">
        <v>230.0</v>
      </c>
      <c r="P438" s="45" t="s">
        <v>224</v>
      </c>
    </row>
    <row r="439" spans="1:16" ht="14.25" customHeight="1" x14ac:dyDescent="0.15">
      <c r="A439" s="27"/>
      <c r="B439" s="28"/>
      <c r="C439" s="24" t="s">
        <v>498</v>
      </c>
      <c r="D439" s="22" t="s">
        <v>26</v>
      </c>
      <c r="E439" s="22" t="s">
        <v>26</v>
      </c>
      <c r="F439" s="25">
        <v>1.0</v>
      </c>
      <c r="G439" s="29">
        <v>240.0</v>
      </c>
      <c r="H439" s="25" t="s">
        <v>36</v>
      </c>
      <c r="I439" s="46" t="s">
        <v>259</v>
      </c>
      <c r="J439" s="30" t="s">
        <v>499</v>
      </c>
      <c r="K439" s="5" t="s">
        <v>39</v>
      </c>
      <c r="L439" s="22" t="s">
        <v>40</v>
      </c>
      <c r="M439" s="42">
        <v>1000.0</v>
      </c>
      <c r="N439" s="42">
        <v>1.056</v>
      </c>
      <c r="O439" s="48">
        <v>31.5</v>
      </c>
      <c r="P439" s="45" t="s">
        <v>221</v>
      </c>
    </row>
    <row r="440" spans="1:16" ht="14.25" customHeight="1" x14ac:dyDescent="0.15">
      <c r="A440" s="27"/>
      <c r="B440" s="28"/>
      <c r="C440" s="24" t="s">
        <v>498</v>
      </c>
      <c r="D440" s="22"/>
      <c r="E440" s="22"/>
      <c r="F440" s="25"/>
      <c r="G440" s="29">
        <v>240.0</v>
      </c>
      <c r="H440" s="25" t="s">
        <v>36</v>
      </c>
      <c r="I440" s="46" t="s">
        <v>263</v>
      </c>
      <c r="J440" s="54" t="s">
        <v>223</v>
      </c>
      <c r="K440" s="5" t="s">
        <v>39</v>
      </c>
      <c r="L440" s="22" t="s">
        <v>40</v>
      </c>
      <c r="M440" s="42">
        <v>1000.0</v>
      </c>
      <c r="N440" s="42">
        <v>1.2672E-4</v>
      </c>
      <c r="O440" s="48">
        <v>135.0</v>
      </c>
      <c r="P440" s="45" t="s">
        <v>224</v>
      </c>
    </row>
    <row r="441" spans="1:16" ht="14.25" customHeight="1" x14ac:dyDescent="0.15">
      <c r="A441" s="27"/>
      <c r="B441" s="28"/>
      <c r="C441" s="24" t="s">
        <v>498</v>
      </c>
      <c r="D441" s="22"/>
      <c r="E441" s="22"/>
      <c r="F441" s="25"/>
      <c r="G441" s="29">
        <v>240.0</v>
      </c>
      <c r="H441" s="25" t="s">
        <v>36</v>
      </c>
      <c r="I441" s="46" t="s">
        <v>371</v>
      </c>
      <c r="J441" s="54" t="s">
        <v>223</v>
      </c>
      <c r="K441" s="5" t="s">
        <v>39</v>
      </c>
      <c r="L441" s="22" t="s">
        <v>40</v>
      </c>
      <c r="M441" s="42">
        <v>1000.0</v>
      </c>
      <c r="N441" s="42">
        <v>7.6032E-4</v>
      </c>
      <c r="O441" s="59">
        <v>168.0</v>
      </c>
      <c r="P441" s="58" t="s">
        <v>224</v>
      </c>
    </row>
    <row r="442" spans="1:16" ht="14.25" customHeight="1" x14ac:dyDescent="0.15">
      <c r="A442" s="27"/>
      <c r="B442" s="28"/>
      <c r="C442" s="24" t="s">
        <v>498</v>
      </c>
      <c r="D442" s="22"/>
      <c r="E442" s="22"/>
      <c r="F442" s="25"/>
      <c r="G442" s="29">
        <v>240.0</v>
      </c>
      <c r="H442" s="25" t="s">
        <v>36</v>
      </c>
      <c r="I442" s="46" t="s">
        <v>227</v>
      </c>
      <c r="J442" s="54" t="s">
        <v>223</v>
      </c>
      <c r="K442" s="5" t="s">
        <v>39</v>
      </c>
      <c r="L442" s="22" t="s">
        <v>40</v>
      </c>
      <c r="M442" s="42">
        <v>1000.0</v>
      </c>
      <c r="N442" s="42">
        <v>0.003168</v>
      </c>
      <c r="O442" s="48">
        <v>50.0</v>
      </c>
      <c r="P442" s="45" t="s">
        <v>224</v>
      </c>
    </row>
    <row r="443" spans="1:16" ht="14.25" customHeight="1" x14ac:dyDescent="0.15">
      <c r="A443" s="27"/>
      <c r="B443" s="28"/>
      <c r="C443" s="24" t="s">
        <v>498</v>
      </c>
      <c r="D443" s="22"/>
      <c r="E443" s="22"/>
      <c r="F443" s="25"/>
      <c r="G443" s="29">
        <v>240.0</v>
      </c>
      <c r="H443" s="25" t="s">
        <v>36</v>
      </c>
      <c r="I443" s="46" t="s">
        <v>230</v>
      </c>
      <c r="J443" s="54" t="s">
        <v>223</v>
      </c>
      <c r="K443" s="5" t="s">
        <v>39</v>
      </c>
      <c r="L443" s="22" t="s">
        <v>40</v>
      </c>
      <c r="M443" s="42">
        <v>1000.0</v>
      </c>
      <c r="N443" s="42">
        <v>0.004224</v>
      </c>
      <c r="O443" s="48">
        <v>135.0</v>
      </c>
      <c r="P443" s="45" t="s">
        <v>224</v>
      </c>
    </row>
    <row r="444" spans="1:16" ht="14.25" customHeight="1" x14ac:dyDescent="0.15">
      <c r="A444" s="27"/>
      <c r="B444" s="28"/>
      <c r="C444" s="24" t="s">
        <v>500</v>
      </c>
      <c r="D444" s="22" t="s">
        <v>26</v>
      </c>
      <c r="E444" s="22" t="s">
        <v>26</v>
      </c>
      <c r="F444" s="25">
        <v>1.0</v>
      </c>
      <c r="G444" s="29">
        <v>240.0</v>
      </c>
      <c r="H444" s="25" t="s">
        <v>36</v>
      </c>
      <c r="I444" s="46" t="s">
        <v>259</v>
      </c>
      <c r="J444" s="30" t="s">
        <v>501</v>
      </c>
      <c r="K444" s="5" t="s">
        <v>39</v>
      </c>
      <c r="L444" s="22" t="s">
        <v>40</v>
      </c>
      <c r="M444" s="42">
        <v>1000.0</v>
      </c>
      <c r="N444" s="42">
        <v>1.056</v>
      </c>
      <c r="O444" s="48">
        <v>31.5</v>
      </c>
      <c r="P444" s="45" t="s">
        <v>221</v>
      </c>
    </row>
    <row r="445" spans="1:16" ht="14.25" customHeight="1" x14ac:dyDescent="0.15">
      <c r="A445" s="27"/>
      <c r="B445" s="28"/>
      <c r="C445" s="24" t="s">
        <v>500</v>
      </c>
      <c r="D445" s="22"/>
      <c r="E445" s="22"/>
      <c r="F445" s="25"/>
      <c r="G445" s="29">
        <v>240.0</v>
      </c>
      <c r="H445" s="25" t="s">
        <v>36</v>
      </c>
      <c r="I445" s="46" t="s">
        <v>222</v>
      </c>
      <c r="J445" s="54" t="s">
        <v>223</v>
      </c>
      <c r="K445" s="5" t="s">
        <v>39</v>
      </c>
      <c r="L445" s="22" t="s">
        <v>40</v>
      </c>
      <c r="M445" s="42">
        <v>1000.0</v>
      </c>
      <c r="N445" s="42">
        <v>1.9008E-4</v>
      </c>
      <c r="O445" s="48">
        <v>150.0</v>
      </c>
      <c r="P445" s="45" t="s">
        <v>224</v>
      </c>
    </row>
    <row r="446" spans="1:16" ht="14.25" customHeight="1" x14ac:dyDescent="0.15">
      <c r="A446" s="27"/>
      <c r="B446" s="28"/>
      <c r="C446" s="24" t="s">
        <v>500</v>
      </c>
      <c r="D446" s="22"/>
      <c r="E446" s="22"/>
      <c r="F446" s="25"/>
      <c r="G446" s="29">
        <v>240.0</v>
      </c>
      <c r="H446" s="25" t="s">
        <v>36</v>
      </c>
      <c r="I446" s="46" t="s">
        <v>227</v>
      </c>
      <c r="J446" s="54" t="s">
        <v>223</v>
      </c>
      <c r="K446" s="5" t="s">
        <v>39</v>
      </c>
      <c r="L446" s="22" t="s">
        <v>40</v>
      </c>
      <c r="M446" s="42">
        <v>1000.0</v>
      </c>
      <c r="N446" s="42">
        <v>0.0027456</v>
      </c>
      <c r="O446" s="48">
        <v>50.0</v>
      </c>
      <c r="P446" s="45" t="s">
        <v>224</v>
      </c>
    </row>
    <row r="447" spans="1:16" ht="14.25" customHeight="1" x14ac:dyDescent="0.15">
      <c r="A447" s="27"/>
      <c r="B447" s="28"/>
      <c r="C447" s="24" t="s">
        <v>500</v>
      </c>
      <c r="D447" s="22"/>
      <c r="E447" s="22"/>
      <c r="F447" s="25"/>
      <c r="G447" s="29">
        <v>240.0</v>
      </c>
      <c r="H447" s="25" t="s">
        <v>36</v>
      </c>
      <c r="I447" s="46" t="s">
        <v>226</v>
      </c>
      <c r="J447" s="54" t="s">
        <v>223</v>
      </c>
      <c r="K447" s="5" t="s">
        <v>39</v>
      </c>
      <c r="L447" s="22" t="s">
        <v>40</v>
      </c>
      <c r="M447" s="42">
        <v>1000.0</v>
      </c>
      <c r="N447" s="42">
        <v>0.006336</v>
      </c>
      <c r="O447" s="48">
        <v>150.0</v>
      </c>
      <c r="P447" s="45" t="s">
        <v>224</v>
      </c>
    </row>
    <row r="448" spans="1:16" ht="14.25" customHeight="1" x14ac:dyDescent="0.15">
      <c r="A448" s="27" t="s">
        <v>515</v>
      </c>
      <c r="B448" s="28" t="s">
        <v>516</v>
      </c>
      <c r="C448" s="23" t="s">
        <v>20</v>
      </c>
      <c r="D448" s="24" t="s">
        <v>21</v>
      </c>
      <c r="E448" s="22" t="s">
        <v>22</v>
      </c>
      <c r="F448" s="24">
        <v>240.0</v>
      </c>
      <c r="G448" s="29"/>
      <c r="H448" s="25" t="s">
        <v>23</v>
      </c>
      <c r="I448" s="46" t="s">
        <v>517</v>
      </c>
      <c r="J448" s="30" t="s">
        <v>518</v>
      </c>
      <c r="K448" s="26" t="s">
        <v>26</v>
      </c>
      <c r="L448" s="26" t="s">
        <v>26</v>
      </c>
      <c r="M448" s="42">
        <v>1.0</v>
      </c>
      <c r="N448" s="42">
        <v>1.0</v>
      </c>
      <c r="O448" s="42">
        <v>6.64</v>
      </c>
      <c r="P448" s="42" t="s">
        <v>27</v>
      </c>
    </row>
    <row r="449" spans="1:16" ht="14.25" customHeight="1" x14ac:dyDescent="0.15">
      <c r="A449" s="27"/>
      <c r="B449" s="28"/>
      <c r="C449" s="23" t="s">
        <v>20</v>
      </c>
      <c r="D449" s="24"/>
      <c r="E449" s="24"/>
      <c r="F449" s="24"/>
      <c r="G449" s="29"/>
      <c r="H449" s="25" t="s">
        <v>23</v>
      </c>
      <c r="I449" s="46" t="s">
        <v>519</v>
      </c>
      <c r="J449" s="30" t="s">
        <v>520</v>
      </c>
      <c r="K449" s="26" t="s">
        <v>26</v>
      </c>
      <c r="L449" s="26" t="s">
        <v>26</v>
      </c>
      <c r="M449" s="42">
        <v>1.0</v>
      </c>
      <c r="N449" s="42">
        <v>24.0</v>
      </c>
      <c r="O449" s="42">
        <v>0.86</v>
      </c>
      <c r="P449" s="42" t="s">
        <v>27</v>
      </c>
    </row>
    <row r="450" spans="1:16" ht="14.25" customHeight="1" x14ac:dyDescent="0.15">
      <c r="A450" s="27"/>
      <c r="B450" s="28"/>
      <c r="C450" s="23" t="s">
        <v>20</v>
      </c>
      <c r="D450" s="24"/>
      <c r="E450" s="24"/>
      <c r="F450" s="24"/>
      <c r="G450" s="29"/>
      <c r="H450" s="25" t="s">
        <v>23</v>
      </c>
      <c r="I450" s="46" t="s">
        <v>521</v>
      </c>
      <c r="J450" s="30" t="s">
        <v>522</v>
      </c>
      <c r="K450" s="51" t="s">
        <v>30</v>
      </c>
      <c r="L450" s="51" t="s">
        <v>30</v>
      </c>
      <c r="M450" s="42">
        <v>1.0</v>
      </c>
      <c r="N450" s="42">
        <v>240.0</v>
      </c>
      <c r="O450" s="42">
        <v>0.1</v>
      </c>
      <c r="P450" s="45" t="s">
        <v>31</v>
      </c>
    </row>
    <row r="451" spans="1:16" ht="14.25" customHeight="1" x14ac:dyDescent="0.15">
      <c r="A451" s="27"/>
      <c r="B451" s="28"/>
      <c r="C451" s="23" t="s">
        <v>20</v>
      </c>
      <c r="D451" s="24"/>
      <c r="E451" s="24"/>
      <c r="F451" s="24"/>
      <c r="G451" s="29"/>
      <c r="H451" s="25" t="s">
        <v>23</v>
      </c>
      <c r="I451" s="46" t="s">
        <v>494</v>
      </c>
      <c r="J451" s="30" t="s">
        <v>495</v>
      </c>
      <c r="K451" s="26" t="s">
        <v>26</v>
      </c>
      <c r="L451" s="26" t="s">
        <v>26</v>
      </c>
      <c r="M451" s="42">
        <v>1.0</v>
      </c>
      <c r="N451" s="42">
        <v>240.0</v>
      </c>
      <c r="O451" s="44">
        <v>0.14</v>
      </c>
      <c r="P451" s="45" t="s">
        <v>255</v>
      </c>
    </row>
    <row r="452" spans="1:16" ht="14.25" customHeight="1" x14ac:dyDescent="0.15">
      <c r="A452" s="27"/>
      <c r="B452" s="28"/>
      <c r="C452" s="30" t="s">
        <v>523</v>
      </c>
      <c r="D452" s="22" t="s">
        <v>26</v>
      </c>
      <c r="E452" s="22" t="s">
        <v>26</v>
      </c>
      <c r="F452" s="25">
        <v>1.0</v>
      </c>
      <c r="G452" s="29">
        <v>240.0</v>
      </c>
      <c r="H452" s="25" t="s">
        <v>36</v>
      </c>
      <c r="I452" s="46" t="s">
        <v>259</v>
      </c>
      <c r="J452" s="30" t="s">
        <v>523</v>
      </c>
      <c r="K452" s="5" t="s">
        <v>39</v>
      </c>
      <c r="L452" s="22" t="s">
        <v>40</v>
      </c>
      <c r="M452" s="42">
        <v>1000.0</v>
      </c>
      <c r="N452" s="42">
        <v>1.056</v>
      </c>
      <c r="O452" s="48">
        <v>31.5</v>
      </c>
      <c r="P452" s="45" t="s">
        <v>221</v>
      </c>
    </row>
    <row r="453" spans="1:16" ht="14.25" customHeight="1" x14ac:dyDescent="0.15">
      <c r="A453" s="27"/>
      <c r="B453" s="28"/>
      <c r="C453" s="30" t="s">
        <v>523</v>
      </c>
      <c r="D453" s="22"/>
      <c r="E453" s="22"/>
      <c r="F453" s="25"/>
      <c r="G453" s="29">
        <v>240.0</v>
      </c>
      <c r="H453" s="25" t="s">
        <v>36</v>
      </c>
      <c r="I453" s="46" t="s">
        <v>263</v>
      </c>
      <c r="J453" s="54" t="s">
        <v>223</v>
      </c>
      <c r="K453" s="5" t="s">
        <v>39</v>
      </c>
      <c r="L453" s="22" t="s">
        <v>40</v>
      </c>
      <c r="M453" s="42">
        <v>1000.0</v>
      </c>
      <c r="N453" s="42">
        <v>0.001056</v>
      </c>
      <c r="O453" s="48">
        <v>135.0</v>
      </c>
      <c r="P453" s="45" t="s">
        <v>224</v>
      </c>
    </row>
    <row r="454" spans="1:16" ht="14.25" customHeight="1" x14ac:dyDescent="0.15">
      <c r="A454" s="27"/>
      <c r="B454" s="28"/>
      <c r="C454" s="30" t="s">
        <v>523</v>
      </c>
      <c r="D454" s="22"/>
      <c r="E454" s="22"/>
      <c r="F454" s="25"/>
      <c r="G454" s="29">
        <v>240.0</v>
      </c>
      <c r="H454" s="25" t="s">
        <v>36</v>
      </c>
      <c r="I454" s="46" t="s">
        <v>226</v>
      </c>
      <c r="J454" s="54" t="s">
        <v>223</v>
      </c>
      <c r="K454" s="5" t="s">
        <v>39</v>
      </c>
      <c r="L454" s="22" t="s">
        <v>40</v>
      </c>
      <c r="M454" s="42">
        <v>1000.0</v>
      </c>
      <c r="N454" s="42">
        <v>0.0081312</v>
      </c>
      <c r="O454" s="48">
        <v>150.0</v>
      </c>
      <c r="P454" s="45" t="s">
        <v>224</v>
      </c>
    </row>
    <row r="455" spans="1:16" ht="14.25" customHeight="1" x14ac:dyDescent="0.15">
      <c r="A455" s="27"/>
      <c r="B455" s="28"/>
      <c r="C455" s="30" t="s">
        <v>523</v>
      </c>
      <c r="D455" s="22"/>
      <c r="E455" s="22"/>
      <c r="F455" s="25"/>
      <c r="G455" s="29">
        <v>240.0</v>
      </c>
      <c r="H455" s="25" t="s">
        <v>36</v>
      </c>
      <c r="I455" s="46" t="s">
        <v>227</v>
      </c>
      <c r="J455" s="54" t="s">
        <v>223</v>
      </c>
      <c r="K455" s="5" t="s">
        <v>39</v>
      </c>
      <c r="L455" s="22" t="s">
        <v>40</v>
      </c>
      <c r="M455" s="42">
        <v>1000.0</v>
      </c>
      <c r="N455" s="42">
        <v>0.00124608</v>
      </c>
      <c r="O455" s="48">
        <v>50.0</v>
      </c>
      <c r="P455" s="45" t="s">
        <v>224</v>
      </c>
    </row>
    <row r="456" spans="1:16" ht="14.25" customHeight="1" x14ac:dyDescent="0.15">
      <c r="A456" s="27"/>
      <c r="B456" s="28"/>
      <c r="C456" s="30" t="s">
        <v>524</v>
      </c>
      <c r="D456" s="22" t="s">
        <v>26</v>
      </c>
      <c r="E456" s="22" t="s">
        <v>26</v>
      </c>
      <c r="F456" s="25">
        <v>1.0</v>
      </c>
      <c r="G456" s="29">
        <v>240.0</v>
      </c>
      <c r="H456" s="25" t="s">
        <v>36</v>
      </c>
      <c r="I456" s="46" t="s">
        <v>259</v>
      </c>
      <c r="J456" s="30" t="s">
        <v>524</v>
      </c>
      <c r="K456" s="5" t="s">
        <v>39</v>
      </c>
      <c r="L456" s="22" t="s">
        <v>40</v>
      </c>
      <c r="M456" s="42">
        <v>1000.0</v>
      </c>
      <c r="N456" s="42">
        <v>1.056</v>
      </c>
      <c r="O456" s="48">
        <v>31.5</v>
      </c>
      <c r="P456" s="45" t="s">
        <v>221</v>
      </c>
    </row>
    <row r="457" spans="1:16" ht="14.25" customHeight="1" x14ac:dyDescent="0.15">
      <c r="A457" s="27"/>
      <c r="B457" s="28"/>
      <c r="C457" s="30" t="s">
        <v>524</v>
      </c>
      <c r="D457" s="22"/>
      <c r="E457" s="22"/>
      <c r="F457" s="25"/>
      <c r="G457" s="29">
        <v>240.0</v>
      </c>
      <c r="H457" s="25" t="s">
        <v>36</v>
      </c>
      <c r="I457" s="46" t="s">
        <v>396</v>
      </c>
      <c r="J457" s="54" t="s">
        <v>223</v>
      </c>
      <c r="K457" s="5" t="s">
        <v>39</v>
      </c>
      <c r="L457" s="22" t="s">
        <v>40</v>
      </c>
      <c r="M457" s="42">
        <v>1000.0</v>
      </c>
      <c r="N457" s="42">
        <v>0.0074976</v>
      </c>
      <c r="O457" s="48">
        <v>230.0</v>
      </c>
      <c r="P457" s="45" t="s">
        <v>224</v>
      </c>
    </row>
    <row r="458" spans="1:16" ht="14.25" customHeight="1" x14ac:dyDescent="0.15">
      <c r="A458" s="27"/>
      <c r="B458" s="28"/>
      <c r="C458" s="30" t="s">
        <v>524</v>
      </c>
      <c r="D458" s="22"/>
      <c r="E458" s="22"/>
      <c r="F458" s="25"/>
      <c r="G458" s="29">
        <v>240.0</v>
      </c>
      <c r="H458" s="25" t="s">
        <v>36</v>
      </c>
      <c r="I458" s="46" t="s">
        <v>225</v>
      </c>
      <c r="J458" s="54" t="s">
        <v>223</v>
      </c>
      <c r="K458" s="5" t="s">
        <v>39</v>
      </c>
      <c r="L458" s="22" t="s">
        <v>40</v>
      </c>
      <c r="M458" s="42">
        <v>1000.0</v>
      </c>
      <c r="N458" s="42">
        <v>8.448E-4</v>
      </c>
      <c r="O458" s="48">
        <v>230.0</v>
      </c>
      <c r="P458" s="45" t="s">
        <v>224</v>
      </c>
    </row>
    <row r="459" spans="1:16" ht="14.25" customHeight="1" x14ac:dyDescent="0.15">
      <c r="A459" s="27"/>
      <c r="B459" s="28"/>
      <c r="C459" s="30" t="s">
        <v>524</v>
      </c>
      <c r="D459" s="22"/>
      <c r="E459" s="22"/>
      <c r="F459" s="25"/>
      <c r="G459" s="29">
        <v>240.0</v>
      </c>
      <c r="H459" s="25" t="s">
        <v>36</v>
      </c>
      <c r="I459" s="46" t="s">
        <v>310</v>
      </c>
      <c r="J459" s="54" t="s">
        <v>223</v>
      </c>
      <c r="K459" s="5" t="s">
        <v>39</v>
      </c>
      <c r="L459" s="22" t="s">
        <v>40</v>
      </c>
      <c r="M459" s="42">
        <v>1000.0</v>
      </c>
      <c r="N459" s="42">
        <v>3.168E-5</v>
      </c>
      <c r="O459" s="48">
        <v>50.0</v>
      </c>
      <c r="P459" s="45" t="s">
        <v>224</v>
      </c>
    </row>
    <row r="460" spans="1:16" ht="14.25" customHeight="1" x14ac:dyDescent="0.15">
      <c r="A460" s="27"/>
      <c r="B460" s="28"/>
      <c r="C460" s="30" t="s">
        <v>524</v>
      </c>
      <c r="D460" s="22"/>
      <c r="E460" s="22"/>
      <c r="F460" s="25"/>
      <c r="G460" s="29">
        <v>240.0</v>
      </c>
      <c r="H460" s="25" t="s">
        <v>36</v>
      </c>
      <c r="I460" s="46" t="s">
        <v>227</v>
      </c>
      <c r="J460" s="54" t="s">
        <v>223</v>
      </c>
      <c r="K460" s="5" t="s">
        <v>39</v>
      </c>
      <c r="L460" s="22" t="s">
        <v>40</v>
      </c>
      <c r="M460" s="42">
        <v>1000.0</v>
      </c>
      <c r="N460" s="42">
        <v>6.7584E-4</v>
      </c>
      <c r="O460" s="48">
        <v>50.0</v>
      </c>
      <c r="P460" s="45" t="s">
        <v>224</v>
      </c>
    </row>
    <row r="461" spans="1:16" ht="14.25" customHeight="1" x14ac:dyDescent="0.15">
      <c r="A461" s="27"/>
      <c r="B461" s="28"/>
      <c r="C461" s="30" t="s">
        <v>525</v>
      </c>
      <c r="D461" s="22" t="s">
        <v>26</v>
      </c>
      <c r="E461" s="22" t="s">
        <v>26</v>
      </c>
      <c r="F461" s="25">
        <v>1.0</v>
      </c>
      <c r="G461" s="29">
        <v>240.0</v>
      </c>
      <c r="H461" s="25" t="s">
        <v>36</v>
      </c>
      <c r="I461" s="46" t="s">
        <v>259</v>
      </c>
      <c r="J461" s="30" t="s">
        <v>525</v>
      </c>
      <c r="K461" s="5" t="s">
        <v>39</v>
      </c>
      <c r="L461" s="22" t="s">
        <v>40</v>
      </c>
      <c r="M461" s="42">
        <v>1000.0</v>
      </c>
      <c r="N461" s="42">
        <v>1.056</v>
      </c>
      <c r="O461" s="48">
        <v>31.5</v>
      </c>
      <c r="P461" s="45" t="s">
        <v>221</v>
      </c>
    </row>
    <row r="462" spans="1:16" ht="14.25" customHeight="1" x14ac:dyDescent="0.15">
      <c r="A462" s="27"/>
      <c r="B462" s="28"/>
      <c r="C462" s="30" t="s">
        <v>525</v>
      </c>
      <c r="D462" s="22"/>
      <c r="E462" s="22"/>
      <c r="F462" s="25"/>
      <c r="G462" s="29">
        <v>240.0</v>
      </c>
      <c r="H462" s="25" t="s">
        <v>36</v>
      </c>
      <c r="I462" s="46" t="s">
        <v>226</v>
      </c>
      <c r="J462" s="54" t="s">
        <v>223</v>
      </c>
      <c r="K462" s="5" t="s">
        <v>39</v>
      </c>
      <c r="L462" s="22" t="s">
        <v>40</v>
      </c>
      <c r="M462" s="42">
        <v>1000.0</v>
      </c>
      <c r="N462" s="42">
        <v>0.01001088</v>
      </c>
      <c r="O462" s="48">
        <v>150.0</v>
      </c>
      <c r="P462" s="45" t="s">
        <v>224</v>
      </c>
    </row>
    <row r="463" spans="1:16" ht="14.25" customHeight="1" x14ac:dyDescent="0.15">
      <c r="A463" s="27"/>
      <c r="B463" s="28"/>
      <c r="C463" s="30" t="s">
        <v>525</v>
      </c>
      <c r="D463" s="22"/>
      <c r="E463" s="22"/>
      <c r="F463" s="25"/>
      <c r="G463" s="29">
        <v>240.0</v>
      </c>
      <c r="H463" s="25" t="s">
        <v>36</v>
      </c>
      <c r="I463" s="46" t="s">
        <v>222</v>
      </c>
      <c r="J463" s="54" t="s">
        <v>223</v>
      </c>
      <c r="K463" s="5" t="s">
        <v>39</v>
      </c>
      <c r="L463" s="22" t="s">
        <v>40</v>
      </c>
      <c r="M463" s="42">
        <v>1000.0</v>
      </c>
      <c r="N463" s="42">
        <v>8.8704E-5</v>
      </c>
      <c r="O463" s="48">
        <v>150.0</v>
      </c>
      <c r="P463" s="45" t="s">
        <v>224</v>
      </c>
    </row>
    <row r="464" spans="1:16" ht="14.25" customHeight="1" x14ac:dyDescent="0.15">
      <c r="A464" s="27"/>
      <c r="B464" s="28"/>
      <c r="C464" s="30" t="s">
        <v>525</v>
      </c>
      <c r="D464" s="22"/>
      <c r="E464" s="22"/>
      <c r="F464" s="25"/>
      <c r="G464" s="29">
        <v>240.0</v>
      </c>
      <c r="H464" s="25" t="s">
        <v>36</v>
      </c>
      <c r="I464" s="46" t="s">
        <v>401</v>
      </c>
      <c r="J464" s="54" t="s">
        <v>223</v>
      </c>
      <c r="K464" s="5" t="s">
        <v>39</v>
      </c>
      <c r="L464" s="22" t="s">
        <v>40</v>
      </c>
      <c r="M464" s="42">
        <v>1000.0</v>
      </c>
      <c r="N464" s="42">
        <v>1.64736E-4</v>
      </c>
      <c r="O464" s="48">
        <v>90.0</v>
      </c>
      <c r="P464" s="45" t="s">
        <v>224</v>
      </c>
    </row>
    <row r="465" spans="1:16" ht="14.25" customHeight="1" x14ac:dyDescent="0.15">
      <c r="A465" s="27"/>
      <c r="B465" s="28"/>
      <c r="C465" s="30" t="s">
        <v>525</v>
      </c>
      <c r="D465" s="22"/>
      <c r="E465" s="22"/>
      <c r="F465" s="25"/>
      <c r="G465" s="29">
        <v>240.0</v>
      </c>
      <c r="H465" s="25" t="s">
        <v>36</v>
      </c>
      <c r="I465" s="46" t="s">
        <v>227</v>
      </c>
      <c r="J465" s="54" t="s">
        <v>223</v>
      </c>
      <c r="K465" s="5" t="s">
        <v>39</v>
      </c>
      <c r="L465" s="22" t="s">
        <v>40</v>
      </c>
      <c r="M465" s="42">
        <v>1000.0</v>
      </c>
      <c r="N465" s="42">
        <v>0.00120384</v>
      </c>
      <c r="O465" s="48">
        <v>50.0</v>
      </c>
      <c r="P465" s="45" t="s">
        <v>224</v>
      </c>
    </row>
    <row r="466" spans="1:16" ht="14.25" customHeight="1" x14ac:dyDescent="0.15">
      <c r="A466" s="27" t="s">
        <v>526</v>
      </c>
      <c r="B466" s="28" t="s">
        <v>527</v>
      </c>
      <c r="C466" s="23" t="s">
        <v>20</v>
      </c>
      <c r="D466" s="24" t="s">
        <v>21</v>
      </c>
      <c r="E466" s="22" t="s">
        <v>22</v>
      </c>
      <c r="F466" s="24">
        <v>240.0</v>
      </c>
      <c r="G466" s="29"/>
      <c r="H466" s="25" t="s">
        <v>23</v>
      </c>
      <c r="I466" s="46" t="s">
        <v>528</v>
      </c>
      <c r="J466" s="30" t="s">
        <v>529</v>
      </c>
      <c r="K466" s="26" t="s">
        <v>26</v>
      </c>
      <c r="L466" s="26" t="s">
        <v>26</v>
      </c>
      <c r="M466" s="42">
        <v>1.0</v>
      </c>
      <c r="N466" s="42">
        <v>1.0</v>
      </c>
      <c r="O466" s="42">
        <v>7.52</v>
      </c>
      <c r="P466" s="42" t="s">
        <v>27</v>
      </c>
    </row>
    <row r="467" spans="1:16" ht="14.25" customHeight="1" x14ac:dyDescent="0.15">
      <c r="A467" s="27"/>
      <c r="B467" s="28"/>
      <c r="C467" s="23" t="s">
        <v>20</v>
      </c>
      <c r="D467" s="24"/>
      <c r="E467" s="24"/>
      <c r="F467" s="24"/>
      <c r="G467" s="29"/>
      <c r="H467" s="25" t="s">
        <v>23</v>
      </c>
      <c r="I467" s="46" t="s">
        <v>530</v>
      </c>
      <c r="J467" s="30" t="s">
        <v>531</v>
      </c>
      <c r="K467" s="26" t="s">
        <v>26</v>
      </c>
      <c r="L467" s="26" t="s">
        <v>26</v>
      </c>
      <c r="M467" s="42">
        <v>1.0</v>
      </c>
      <c r="N467" s="42">
        <v>24.0</v>
      </c>
      <c r="O467" s="44">
        <v>1.1</v>
      </c>
      <c r="P467" s="42" t="s">
        <v>27</v>
      </c>
    </row>
    <row r="468" spans="1:16" ht="14.25" customHeight="1" x14ac:dyDescent="0.15">
      <c r="A468" s="27"/>
      <c r="B468" s="28"/>
      <c r="C468" s="23" t="s">
        <v>20</v>
      </c>
      <c r="D468" s="24"/>
      <c r="E468" s="24"/>
      <c r="F468" s="24"/>
      <c r="G468" s="29"/>
      <c r="H468" s="25" t="s">
        <v>23</v>
      </c>
      <c r="I468" s="46" t="s">
        <v>532</v>
      </c>
      <c r="J468" s="30" t="s">
        <v>533</v>
      </c>
      <c r="K468" s="51" t="s">
        <v>30</v>
      </c>
      <c r="L468" s="51" t="s">
        <v>30</v>
      </c>
      <c r="M468" s="42">
        <v>1.0</v>
      </c>
      <c r="N468" s="42">
        <v>240.0</v>
      </c>
      <c r="O468" s="44">
        <v>0.09</v>
      </c>
      <c r="P468" s="45" t="s">
        <v>31</v>
      </c>
    </row>
    <row r="469" spans="1:16" ht="14.25" customHeight="1" x14ac:dyDescent="0.15">
      <c r="A469" s="27"/>
      <c r="B469" s="28"/>
      <c r="C469" s="23" t="s">
        <v>20</v>
      </c>
      <c r="D469" s="24"/>
      <c r="E469" s="24"/>
      <c r="F469" s="24"/>
      <c r="G469" s="29"/>
      <c r="H469" s="25" t="s">
        <v>23</v>
      </c>
      <c r="I469" s="46" t="s">
        <v>534</v>
      </c>
      <c r="J469" s="30" t="s">
        <v>535</v>
      </c>
      <c r="K469" s="26" t="s">
        <v>26</v>
      </c>
      <c r="L469" s="26" t="s">
        <v>26</v>
      </c>
      <c r="M469" s="42">
        <v>1.0</v>
      </c>
      <c r="N469" s="42">
        <v>240.0</v>
      </c>
      <c r="O469" s="44">
        <v>0.12</v>
      </c>
      <c r="P469" s="45" t="s">
        <v>255</v>
      </c>
    </row>
    <row r="470" spans="1:19" ht="14.25" customHeight="1" x14ac:dyDescent="0.15">
      <c r="A470" s="27"/>
      <c r="B470" s="28"/>
      <c r="C470" s="30" t="s">
        <v>536</v>
      </c>
      <c r="D470" s="22" t="s">
        <v>26</v>
      </c>
      <c r="E470" s="22" t="s">
        <v>26</v>
      </c>
      <c r="F470" s="25">
        <v>1.0</v>
      </c>
      <c r="G470" s="29">
        <v>240.0</v>
      </c>
      <c r="H470" s="25" t="s">
        <v>36</v>
      </c>
      <c r="I470" s="46" t="s">
        <v>259</v>
      </c>
      <c r="J470" s="30" t="s">
        <v>536</v>
      </c>
      <c r="K470" s="5" t="s">
        <v>39</v>
      </c>
      <c r="L470" s="22" t="s">
        <v>40</v>
      </c>
      <c r="M470" s="42">
        <v>1000.0</v>
      </c>
      <c r="N470" s="42">
        <v>0.768</v>
      </c>
      <c r="O470" s="48">
        <v>31.5</v>
      </c>
      <c r="P470" s="45" t="s">
        <v>221</v>
      </c>
      <c r="S470" s="5">
        <v>7407.0</v>
      </c>
    </row>
    <row r="471" spans="1:16" ht="14.25" customHeight="1" x14ac:dyDescent="0.15">
      <c r="A471" s="27"/>
      <c r="B471" s="28"/>
      <c r="C471" s="30" t="s">
        <v>536</v>
      </c>
      <c r="D471" s="22"/>
      <c r="E471" s="22"/>
      <c r="F471" s="25"/>
      <c r="G471" s="29">
        <v>240.0</v>
      </c>
      <c r="H471" s="25" t="s">
        <v>36</v>
      </c>
      <c r="I471" s="46" t="s">
        <v>349</v>
      </c>
      <c r="J471" s="54" t="s">
        <v>223</v>
      </c>
      <c r="K471" s="5" t="s">
        <v>39</v>
      </c>
      <c r="L471" s="22" t="s">
        <v>40</v>
      </c>
      <c r="M471" s="42">
        <v>1000.0</v>
      </c>
      <c r="N471" s="42">
        <v>3.51771E-4</v>
      </c>
      <c r="O471" s="48">
        <v>150.0</v>
      </c>
      <c r="P471" s="58" t="s">
        <v>224</v>
      </c>
    </row>
    <row r="472" spans="1:16" ht="14.25" customHeight="1" x14ac:dyDescent="0.15">
      <c r="A472" s="27"/>
      <c r="B472" s="28"/>
      <c r="C472" s="30" t="s">
        <v>536</v>
      </c>
      <c r="D472" s="22"/>
      <c r="E472" s="22"/>
      <c r="F472" s="25"/>
      <c r="G472" s="29">
        <v>240.0</v>
      </c>
      <c r="H472" s="25" t="s">
        <v>36</v>
      </c>
      <c r="I472" s="46" t="s">
        <v>227</v>
      </c>
      <c r="J472" s="54" t="s">
        <v>223</v>
      </c>
      <c r="K472" s="5" t="s">
        <v>39</v>
      </c>
      <c r="L472" s="22" t="s">
        <v>40</v>
      </c>
      <c r="M472" s="42">
        <v>1000.0</v>
      </c>
      <c r="N472" s="42">
        <v>0.002475429</v>
      </c>
      <c r="O472" s="48">
        <v>50.0</v>
      </c>
      <c r="P472" s="45" t="s">
        <v>224</v>
      </c>
    </row>
    <row r="473" spans="1:16" ht="14.25" customHeight="1" x14ac:dyDescent="0.15">
      <c r="A473" s="27"/>
      <c r="B473" s="28"/>
      <c r="C473" s="30" t="s">
        <v>536</v>
      </c>
      <c r="D473" s="22"/>
      <c r="E473" s="22"/>
      <c r="F473" s="25"/>
      <c r="G473" s="29">
        <v>240.0</v>
      </c>
      <c r="H473" s="25" t="s">
        <v>36</v>
      </c>
      <c r="I473" s="46" t="s">
        <v>225</v>
      </c>
      <c r="J473" s="54" t="s">
        <v>223</v>
      </c>
      <c r="K473" s="5" t="s">
        <v>39</v>
      </c>
      <c r="L473" s="22" t="s">
        <v>40</v>
      </c>
      <c r="M473" s="42">
        <v>1000.0</v>
      </c>
      <c r="N473" s="42">
        <v>2.34514E-4</v>
      </c>
      <c r="O473" s="48">
        <v>230.0</v>
      </c>
      <c r="P473" s="45" t="s">
        <v>224</v>
      </c>
    </row>
    <row r="474" spans="1:19" ht="14.25" customHeight="1" x14ac:dyDescent="0.15">
      <c r="A474" s="27"/>
      <c r="B474" s="28"/>
      <c r="C474" s="30" t="s">
        <v>537</v>
      </c>
      <c r="D474" s="22" t="s">
        <v>26</v>
      </c>
      <c r="E474" s="22" t="s">
        <v>26</v>
      </c>
      <c r="F474" s="25">
        <v>1.0</v>
      </c>
      <c r="G474" s="29">
        <v>240.0</v>
      </c>
      <c r="H474" s="25" t="s">
        <v>36</v>
      </c>
      <c r="I474" s="46" t="s">
        <v>259</v>
      </c>
      <c r="J474" s="30" t="s">
        <v>537</v>
      </c>
      <c r="K474" s="5" t="s">
        <v>39</v>
      </c>
      <c r="L474" s="22" t="s">
        <v>40</v>
      </c>
      <c r="M474" s="42">
        <v>1000.0</v>
      </c>
      <c r="N474" s="42">
        <v>0.768</v>
      </c>
      <c r="O474" s="48">
        <v>31.5</v>
      </c>
      <c r="P474" s="45" t="s">
        <v>221</v>
      </c>
      <c r="S474" s="5">
        <v>2593.0</v>
      </c>
    </row>
    <row r="475" spans="1:16" ht="14.25" customHeight="1" x14ac:dyDescent="0.15">
      <c r="A475" s="27"/>
      <c r="B475" s="28"/>
      <c r="C475" s="30" t="s">
        <v>537</v>
      </c>
      <c r="D475" s="22"/>
      <c r="E475" s="22"/>
      <c r="F475" s="25"/>
      <c r="G475" s="29">
        <v>240.0</v>
      </c>
      <c r="H475" s="25" t="s">
        <v>36</v>
      </c>
      <c r="I475" s="46" t="s">
        <v>222</v>
      </c>
      <c r="J475" s="54" t="s">
        <v>223</v>
      </c>
      <c r="K475" s="5" t="s">
        <v>39</v>
      </c>
      <c r="L475" s="22" t="s">
        <v>40</v>
      </c>
      <c r="M475" s="42">
        <v>1000.0</v>
      </c>
      <c r="N475" s="42">
        <v>1.17257E-4</v>
      </c>
      <c r="O475" s="48">
        <v>150.0</v>
      </c>
      <c r="P475" s="45" t="s">
        <v>224</v>
      </c>
    </row>
    <row r="476" spans="1:16" ht="14.25" customHeight="1" x14ac:dyDescent="0.15">
      <c r="A476" s="27"/>
      <c r="B476" s="28"/>
      <c r="C476" s="30" t="s">
        <v>537</v>
      </c>
      <c r="D476" s="22"/>
      <c r="E476" s="22"/>
      <c r="F476" s="25"/>
      <c r="G476" s="29">
        <v>240.0</v>
      </c>
      <c r="H476" s="25" t="s">
        <v>36</v>
      </c>
      <c r="I476" s="46" t="s">
        <v>227</v>
      </c>
      <c r="J476" s="54" t="s">
        <v>223</v>
      </c>
      <c r="K476" s="5" t="s">
        <v>39</v>
      </c>
      <c r="L476" s="22" t="s">
        <v>40</v>
      </c>
      <c r="M476" s="42">
        <v>1000.0</v>
      </c>
      <c r="N476" s="42">
        <v>0.001693714</v>
      </c>
      <c r="O476" s="48">
        <v>50.0</v>
      </c>
      <c r="P476" s="45" t="s">
        <v>224</v>
      </c>
    </row>
    <row r="477" spans="1:16" ht="14.25" customHeight="1" x14ac:dyDescent="0.15">
      <c r="A477" s="27"/>
      <c r="B477" s="28"/>
      <c r="C477" s="30" t="s">
        <v>537</v>
      </c>
      <c r="D477" s="22"/>
      <c r="E477" s="22"/>
      <c r="F477" s="25"/>
      <c r="G477" s="29">
        <v>240.0</v>
      </c>
      <c r="H477" s="25" t="s">
        <v>36</v>
      </c>
      <c r="I477" s="46" t="s">
        <v>226</v>
      </c>
      <c r="J477" s="54" t="s">
        <v>223</v>
      </c>
      <c r="K477" s="5" t="s">
        <v>39</v>
      </c>
      <c r="L477" s="22" t="s">
        <v>40</v>
      </c>
      <c r="M477" s="42">
        <v>1000.0</v>
      </c>
      <c r="N477" s="42">
        <v>0.016285714</v>
      </c>
      <c r="O477" s="48">
        <v>150.0</v>
      </c>
      <c r="P477" s="45" t="s">
        <v>224</v>
      </c>
    </row>
    <row r="478" spans="1:19" ht="14.25" customHeight="1" x14ac:dyDescent="0.15">
      <c r="A478" s="27"/>
      <c r="B478" s="28"/>
      <c r="C478" s="30" t="s">
        <v>538</v>
      </c>
      <c r="D478" s="22" t="s">
        <v>26</v>
      </c>
      <c r="E478" s="22" t="s">
        <v>26</v>
      </c>
      <c r="F478" s="25">
        <v>1.0</v>
      </c>
      <c r="G478" s="29">
        <v>240.0</v>
      </c>
      <c r="H478" s="25" t="s">
        <v>36</v>
      </c>
      <c r="I478" s="46" t="s">
        <v>259</v>
      </c>
      <c r="J478" s="30" t="s">
        <v>538</v>
      </c>
      <c r="K478" s="5" t="s">
        <v>39</v>
      </c>
      <c r="L478" s="22" t="s">
        <v>40</v>
      </c>
      <c r="M478" s="42">
        <v>1000.0</v>
      </c>
      <c r="N478" s="42">
        <v>0.768</v>
      </c>
      <c r="O478" s="48">
        <v>31.5</v>
      </c>
      <c r="P478" s="45" t="s">
        <v>221</v>
      </c>
      <c r="S478" s="5">
        <v>2593.0</v>
      </c>
    </row>
    <row r="479" spans="1:16" ht="14.25" customHeight="1" x14ac:dyDescent="0.15">
      <c r="A479" s="27"/>
      <c r="B479" s="28"/>
      <c r="C479" s="30" t="s">
        <v>538</v>
      </c>
      <c r="D479" s="22"/>
      <c r="E479" s="22"/>
      <c r="F479" s="25"/>
      <c r="G479" s="29">
        <v>240.0</v>
      </c>
      <c r="H479" s="25" t="s">
        <v>36</v>
      </c>
      <c r="I479" s="46" t="s">
        <v>233</v>
      </c>
      <c r="J479" s="54" t="s">
        <v>223</v>
      </c>
      <c r="K479" s="5" t="s">
        <v>39</v>
      </c>
      <c r="L479" s="22" t="s">
        <v>40</v>
      </c>
      <c r="M479" s="42">
        <v>1000.0</v>
      </c>
      <c r="N479" s="42">
        <v>1.04229E-4</v>
      </c>
      <c r="O479" s="48">
        <v>130.0</v>
      </c>
      <c r="P479" s="45" t="s">
        <v>224</v>
      </c>
    </row>
    <row r="480" spans="1:16" ht="14.25" customHeight="1" x14ac:dyDescent="0.15">
      <c r="A480" s="27"/>
      <c r="B480" s="28"/>
      <c r="C480" s="30" t="s">
        <v>538</v>
      </c>
      <c r="D480" s="22"/>
      <c r="E480" s="22"/>
      <c r="F480" s="25"/>
      <c r="G480" s="29">
        <v>240.0</v>
      </c>
      <c r="H480" s="25" t="s">
        <v>36</v>
      </c>
      <c r="I480" s="46" t="s">
        <v>227</v>
      </c>
      <c r="J480" s="54" t="s">
        <v>223</v>
      </c>
      <c r="K480" s="5" t="s">
        <v>39</v>
      </c>
      <c r="L480" s="22" t="s">
        <v>40</v>
      </c>
      <c r="M480" s="42">
        <v>1000.0</v>
      </c>
      <c r="N480" s="42">
        <v>0.001302857</v>
      </c>
      <c r="O480" s="48">
        <v>50.0</v>
      </c>
      <c r="P480" s="45" t="s">
        <v>224</v>
      </c>
    </row>
    <row r="481" spans="1:16" ht="14.25" customHeight="1" x14ac:dyDescent="0.15">
      <c r="A481" s="27"/>
      <c r="B481" s="28"/>
      <c r="C481" s="30" t="s">
        <v>538</v>
      </c>
      <c r="D481" s="22"/>
      <c r="E481" s="22"/>
      <c r="F481" s="25"/>
      <c r="G481" s="29">
        <v>240.0</v>
      </c>
      <c r="H481" s="25" t="s">
        <v>36</v>
      </c>
      <c r="I481" s="46" t="s">
        <v>364</v>
      </c>
      <c r="J481" s="54" t="s">
        <v>223</v>
      </c>
      <c r="K481" s="5" t="s">
        <v>39</v>
      </c>
      <c r="L481" s="22" t="s">
        <v>40</v>
      </c>
      <c r="M481" s="42">
        <v>1000.0</v>
      </c>
      <c r="N481" s="42">
        <v>1.30286E-4</v>
      </c>
      <c r="O481" s="59">
        <v>115.0</v>
      </c>
      <c r="P481" s="58" t="s">
        <v>224</v>
      </c>
    </row>
    <row r="482" spans="1:19" ht="14.25" customHeight="1" x14ac:dyDescent="0.15">
      <c r="A482" s="27"/>
      <c r="B482" s="28"/>
      <c r="C482" s="30" t="s">
        <v>539</v>
      </c>
      <c r="D482" s="22" t="s">
        <v>26</v>
      </c>
      <c r="E482" s="22" t="s">
        <v>26</v>
      </c>
      <c r="F482" s="25">
        <v>1.0</v>
      </c>
      <c r="G482" s="29">
        <v>240.0</v>
      </c>
      <c r="H482" s="25" t="s">
        <v>36</v>
      </c>
      <c r="I482" s="46" t="s">
        <v>259</v>
      </c>
      <c r="J482" s="30" t="s">
        <v>539</v>
      </c>
      <c r="K482" s="5" t="s">
        <v>39</v>
      </c>
      <c r="L482" s="22" t="s">
        <v>40</v>
      </c>
      <c r="M482" s="42">
        <v>1000.0</v>
      </c>
      <c r="N482" s="42">
        <v>0.768</v>
      </c>
      <c r="O482" s="48">
        <v>31.5</v>
      </c>
      <c r="P482" s="45" t="s">
        <v>221</v>
      </c>
      <c r="S482" s="5">
        <v>2185.0</v>
      </c>
    </row>
    <row r="483" spans="1:16" ht="14.25" customHeight="1" x14ac:dyDescent="0.15">
      <c r="A483" s="27"/>
      <c r="B483" s="28"/>
      <c r="C483" s="30" t="s">
        <v>539</v>
      </c>
      <c r="D483" s="22"/>
      <c r="E483" s="22"/>
      <c r="F483" s="25"/>
      <c r="G483" s="29">
        <v>240.0</v>
      </c>
      <c r="H483" s="25" t="s">
        <v>36</v>
      </c>
      <c r="I483" s="46" t="s">
        <v>226</v>
      </c>
      <c r="J483" s="54" t="s">
        <v>223</v>
      </c>
      <c r="K483" s="5" t="s">
        <v>39</v>
      </c>
      <c r="L483" s="22" t="s">
        <v>40</v>
      </c>
      <c r="M483" s="42">
        <v>1000.0</v>
      </c>
      <c r="N483" s="42">
        <v>1.69371E-4</v>
      </c>
      <c r="O483" s="48">
        <v>150.0</v>
      </c>
      <c r="P483" s="45" t="s">
        <v>224</v>
      </c>
    </row>
    <row r="484" spans="1:16" ht="14.25" customHeight="1" x14ac:dyDescent="0.15">
      <c r="A484" s="27"/>
      <c r="B484" s="28"/>
      <c r="C484" s="30" t="s">
        <v>539</v>
      </c>
      <c r="D484" s="22"/>
      <c r="E484" s="22"/>
      <c r="F484" s="25"/>
      <c r="G484" s="29">
        <v>240.0</v>
      </c>
      <c r="H484" s="25" t="s">
        <v>36</v>
      </c>
      <c r="I484" s="46" t="s">
        <v>227</v>
      </c>
      <c r="J484" s="54" t="s">
        <v>223</v>
      </c>
      <c r="K484" s="5" t="s">
        <v>39</v>
      </c>
      <c r="L484" s="22" t="s">
        <v>40</v>
      </c>
      <c r="M484" s="42">
        <v>1000.0</v>
      </c>
      <c r="N484" s="42">
        <v>0.001628571</v>
      </c>
      <c r="O484" s="48">
        <v>50.0</v>
      </c>
      <c r="P484" s="45" t="s">
        <v>224</v>
      </c>
    </row>
    <row r="485" spans="1:16" ht="14.25" customHeight="1" x14ac:dyDescent="0.15">
      <c r="A485" s="27"/>
      <c r="B485" s="28"/>
      <c r="C485" s="30" t="s">
        <v>539</v>
      </c>
      <c r="D485" s="22"/>
      <c r="E485" s="22"/>
      <c r="F485" s="25"/>
      <c r="G485" s="29">
        <v>240.0</v>
      </c>
      <c r="H485" s="25" t="s">
        <v>36</v>
      </c>
      <c r="I485" s="46" t="s">
        <v>230</v>
      </c>
      <c r="J485" s="54" t="s">
        <v>223</v>
      </c>
      <c r="K485" s="5" t="s">
        <v>39</v>
      </c>
      <c r="L485" s="22" t="s">
        <v>40</v>
      </c>
      <c r="M485" s="42">
        <v>1000.0</v>
      </c>
      <c r="N485" s="42">
        <v>0.001237714</v>
      </c>
      <c r="O485" s="48">
        <v>135.0</v>
      </c>
      <c r="P485" s="45" t="s">
        <v>224</v>
      </c>
    </row>
    <row r="486" spans="1:19" ht="14.25" customHeight="1" x14ac:dyDescent="0.15">
      <c r="A486" s="27"/>
      <c r="B486" s="28"/>
      <c r="C486" s="30" t="s">
        <v>540</v>
      </c>
      <c r="D486" s="22" t="s">
        <v>26</v>
      </c>
      <c r="E486" s="22" t="s">
        <v>26</v>
      </c>
      <c r="F486" s="25">
        <v>1.0</v>
      </c>
      <c r="G486" s="29">
        <v>240.0</v>
      </c>
      <c r="H486" s="25" t="s">
        <v>36</v>
      </c>
      <c r="I486" s="46" t="s">
        <v>259</v>
      </c>
      <c r="J486" s="30" t="s">
        <v>540</v>
      </c>
      <c r="K486" s="5" t="s">
        <v>39</v>
      </c>
      <c r="L486" s="22" t="s">
        <v>40</v>
      </c>
      <c r="M486" s="42">
        <v>1000.0</v>
      </c>
      <c r="N486" s="42">
        <v>0.768</v>
      </c>
      <c r="O486" s="48">
        <v>31.5</v>
      </c>
      <c r="P486" s="45" t="s">
        <v>221</v>
      </c>
      <c r="S486" s="5">
        <v>6667.0</v>
      </c>
    </row>
    <row r="487" spans="1:16" ht="14.25" customHeight="1" x14ac:dyDescent="0.15">
      <c r="A487" s="27"/>
      <c r="B487" s="28"/>
      <c r="C487" s="30" t="s">
        <v>540</v>
      </c>
      <c r="D487" s="22"/>
      <c r="E487" s="22"/>
      <c r="F487" s="25"/>
      <c r="G487" s="29">
        <v>240.0</v>
      </c>
      <c r="H487" s="25" t="s">
        <v>36</v>
      </c>
      <c r="I487" s="46" t="s">
        <v>263</v>
      </c>
      <c r="J487" s="54" t="s">
        <v>223</v>
      </c>
      <c r="K487" s="5" t="s">
        <v>39</v>
      </c>
      <c r="L487" s="22" t="s">
        <v>40</v>
      </c>
      <c r="M487" s="42">
        <v>1000.0</v>
      </c>
      <c r="N487" s="57">
        <v>7.82E-5</v>
      </c>
      <c r="O487" s="48">
        <v>135.0</v>
      </c>
      <c r="P487" s="45" t="s">
        <v>224</v>
      </c>
    </row>
    <row r="488" spans="1:16" ht="14.25" customHeight="1" x14ac:dyDescent="0.15">
      <c r="A488" s="27"/>
      <c r="B488" s="28"/>
      <c r="C488" s="30" t="s">
        <v>540</v>
      </c>
      <c r="D488" s="22"/>
      <c r="E488" s="22"/>
      <c r="F488" s="25"/>
      <c r="G488" s="29">
        <v>240.0</v>
      </c>
      <c r="H488" s="25" t="s">
        <v>36</v>
      </c>
      <c r="I488" s="46" t="s">
        <v>371</v>
      </c>
      <c r="J488" s="54" t="s">
        <v>223</v>
      </c>
      <c r="K488" s="5" t="s">
        <v>39</v>
      </c>
      <c r="L488" s="22" t="s">
        <v>40</v>
      </c>
      <c r="M488" s="42">
        <v>1000.0</v>
      </c>
      <c r="N488" s="42">
        <v>4.69029E-4</v>
      </c>
      <c r="O488" s="59">
        <v>168.0</v>
      </c>
      <c r="P488" s="58" t="s">
        <v>224</v>
      </c>
    </row>
    <row r="489" spans="1:16" ht="14.25" customHeight="1" x14ac:dyDescent="0.15">
      <c r="A489" s="27"/>
      <c r="B489" s="28"/>
      <c r="C489" s="30" t="s">
        <v>540</v>
      </c>
      <c r="D489" s="22"/>
      <c r="E489" s="22"/>
      <c r="F489" s="25"/>
      <c r="G489" s="29">
        <v>240.0</v>
      </c>
      <c r="H489" s="25" t="s">
        <v>36</v>
      </c>
      <c r="I489" s="46" t="s">
        <v>227</v>
      </c>
      <c r="J489" s="54" t="s">
        <v>223</v>
      </c>
      <c r="K489" s="5" t="s">
        <v>39</v>
      </c>
      <c r="L489" s="22" t="s">
        <v>40</v>
      </c>
      <c r="M489" s="42">
        <v>1000.0</v>
      </c>
      <c r="N489" s="42">
        <v>0.001954286</v>
      </c>
      <c r="O489" s="48">
        <v>50.0</v>
      </c>
      <c r="P489" s="45" t="s">
        <v>224</v>
      </c>
    </row>
    <row r="490" spans="1:16" ht="14.25" customHeight="1" x14ac:dyDescent="0.15">
      <c r="A490" s="27"/>
      <c r="B490" s="28"/>
      <c r="C490" s="30" t="s">
        <v>540</v>
      </c>
      <c r="D490" s="22"/>
      <c r="E490" s="22"/>
      <c r="F490" s="25"/>
      <c r="G490" s="29">
        <v>240.0</v>
      </c>
      <c r="H490" s="25" t="s">
        <v>36</v>
      </c>
      <c r="I490" s="46" t="s">
        <v>230</v>
      </c>
      <c r="J490" s="54" t="s">
        <v>223</v>
      </c>
      <c r="K490" s="5" t="s">
        <v>39</v>
      </c>
      <c r="L490" s="22" t="s">
        <v>40</v>
      </c>
      <c r="M490" s="42">
        <v>1000.0</v>
      </c>
      <c r="N490" s="42">
        <v>0.002605714</v>
      </c>
      <c r="O490" s="48">
        <v>135.0</v>
      </c>
      <c r="P490" s="45" t="s">
        <v>224</v>
      </c>
    </row>
    <row r="491" spans="1:17" ht="14.25" customHeight="1" x14ac:dyDescent="0.15">
      <c r="A491" s="27" t="s">
        <v>541</v>
      </c>
      <c r="B491" s="28" t="s">
        <v>542</v>
      </c>
      <c r="C491" s="23" t="s">
        <v>20</v>
      </c>
      <c r="D491" s="24" t="s">
        <v>21</v>
      </c>
      <c r="E491" s="22" t="s">
        <v>22</v>
      </c>
      <c r="F491" s="24">
        <v>1200.0</v>
      </c>
      <c r="G491" s="29"/>
      <c r="H491" s="25" t="s">
        <v>23</v>
      </c>
      <c r="I491" s="46" t="s">
        <v>543</v>
      </c>
      <c r="J491" s="30" t="s">
        <v>544</v>
      </c>
      <c r="K491" s="26" t="s">
        <v>26</v>
      </c>
      <c r="L491" s="26" t="s">
        <v>26</v>
      </c>
      <c r="M491" s="42">
        <v>1.0</v>
      </c>
      <c r="N491" s="42">
        <v>1.0</v>
      </c>
      <c r="O491" s="42">
        <v>6.58</v>
      </c>
      <c r="P491" s="42" t="s">
        <v>27</v>
      </c>
      <c r="Q491" s="5">
        <v>10.0</v>
      </c>
    </row>
    <row r="492" spans="1:17" ht="14.25" customHeight="1" x14ac:dyDescent="0.15">
      <c r="A492" s="27"/>
      <c r="B492" s="28"/>
      <c r="C492" s="23" t="s">
        <v>20</v>
      </c>
      <c r="D492" s="24"/>
      <c r="E492" s="24"/>
      <c r="F492" s="24"/>
      <c r="G492" s="29"/>
      <c r="H492" s="25" t="s">
        <v>23</v>
      </c>
      <c r="I492" s="46" t="s">
        <v>545</v>
      </c>
      <c r="J492" s="30" t="s">
        <v>546</v>
      </c>
      <c r="K492" s="26" t="s">
        <v>26</v>
      </c>
      <c r="L492" s="26" t="s">
        <v>26</v>
      </c>
      <c r="M492" s="42">
        <v>1.0</v>
      </c>
      <c r="N492" s="42">
        <v>24.0</v>
      </c>
      <c r="O492" s="44">
        <v>1.65</v>
      </c>
      <c r="P492" s="42" t="s">
        <v>27</v>
      </c>
      <c r="Q492" s="5">
        <v>245.0</v>
      </c>
    </row>
    <row r="493" spans="1:17" ht="14.25" customHeight="1" x14ac:dyDescent="0.15">
      <c r="A493" s="27"/>
      <c r="B493" s="28"/>
      <c r="C493" s="23" t="s">
        <v>20</v>
      </c>
      <c r="D493" s="24"/>
      <c r="E493" s="24"/>
      <c r="F493" s="24"/>
      <c r="G493" s="29"/>
      <c r="H493" s="25" t="s">
        <v>23</v>
      </c>
      <c r="I493" s="46" t="s">
        <v>547</v>
      </c>
      <c r="J493" s="30" t="s">
        <v>548</v>
      </c>
      <c r="K493" s="51" t="s">
        <v>30</v>
      </c>
      <c r="L493" s="51" t="s">
        <v>30</v>
      </c>
      <c r="M493" s="42">
        <v>1.0</v>
      </c>
      <c r="N493" s="42">
        <v>240.0</v>
      </c>
      <c r="O493" s="44">
        <v>0.05</v>
      </c>
      <c r="P493" s="42" t="s">
        <v>345</v>
      </c>
      <c r="Q493" s="5">
        <v>2600.0</v>
      </c>
    </row>
    <row r="494" spans="1:16" ht="14.25" customHeight="1" x14ac:dyDescent="0.15">
      <c r="A494" s="27"/>
      <c r="B494" s="28"/>
      <c r="C494" s="23" t="s">
        <v>20</v>
      </c>
      <c r="D494" s="24"/>
      <c r="E494" s="24"/>
      <c r="F494" s="24"/>
      <c r="G494" s="29"/>
      <c r="H494" s="25" t="s">
        <v>23</v>
      </c>
      <c r="I494" s="46" t="s">
        <v>534</v>
      </c>
      <c r="J494" s="30" t="s">
        <v>535</v>
      </c>
      <c r="K494" s="26" t="s">
        <v>26</v>
      </c>
      <c r="L494" s="26" t="s">
        <v>26</v>
      </c>
      <c r="M494" s="42">
        <v>1.0</v>
      </c>
      <c r="N494" s="42">
        <v>240.0</v>
      </c>
      <c r="O494" s="44">
        <v>0.12</v>
      </c>
      <c r="P494" s="45" t="s">
        <v>255</v>
      </c>
    </row>
    <row r="495" spans="1:19" ht="14.25" customHeight="1" x14ac:dyDescent="0.15">
      <c r="A495" s="27"/>
      <c r="B495" s="28"/>
      <c r="C495" s="30" t="s">
        <v>549</v>
      </c>
      <c r="D495" s="22" t="s">
        <v>26</v>
      </c>
      <c r="E495" s="22" t="s">
        <v>26</v>
      </c>
      <c r="F495" s="25">
        <v>1.0</v>
      </c>
      <c r="G495" s="29">
        <v>240.0</v>
      </c>
      <c r="H495" s="25" t="s">
        <v>36</v>
      </c>
      <c r="I495" s="46" t="s">
        <v>259</v>
      </c>
      <c r="J495" s="30" t="s">
        <v>549</v>
      </c>
      <c r="K495" s="5" t="s">
        <v>39</v>
      </c>
      <c r="L495" s="22" t="s">
        <v>40</v>
      </c>
      <c r="M495" s="42">
        <v>1000.0</v>
      </c>
      <c r="N495" s="42">
        <v>0.768</v>
      </c>
      <c r="O495" s="48">
        <v>31.5</v>
      </c>
      <c r="P495" s="45" t="s">
        <v>221</v>
      </c>
      <c r="S495" s="5">
        <v>5185.0</v>
      </c>
    </row>
    <row r="496" spans="1:16" ht="14.25" customHeight="1" x14ac:dyDescent="0.15">
      <c r="A496" s="27"/>
      <c r="B496" s="28"/>
      <c r="C496" s="30" t="s">
        <v>549</v>
      </c>
      <c r="D496" s="22"/>
      <c r="E496" s="22"/>
      <c r="F496" s="25"/>
      <c r="G496" s="29">
        <v>240.0</v>
      </c>
      <c r="H496" s="25" t="s">
        <v>36</v>
      </c>
      <c r="I496" s="46" t="s">
        <v>222</v>
      </c>
      <c r="J496" s="54" t="s">
        <v>223</v>
      </c>
      <c r="K496" s="5" t="s">
        <v>39</v>
      </c>
      <c r="L496" s="22" t="s">
        <v>40</v>
      </c>
      <c r="M496" s="42">
        <v>1000.0</v>
      </c>
      <c r="N496" s="42">
        <v>1.07486E-4</v>
      </c>
      <c r="O496" s="48">
        <v>150.0</v>
      </c>
      <c r="P496" s="45" t="s">
        <v>224</v>
      </c>
    </row>
    <row r="497" spans="1:16" ht="14.25" customHeight="1" x14ac:dyDescent="0.15">
      <c r="A497" s="27"/>
      <c r="B497" s="28"/>
      <c r="C497" s="30" t="s">
        <v>549</v>
      </c>
      <c r="D497" s="22"/>
      <c r="E497" s="22"/>
      <c r="F497" s="25"/>
      <c r="G497" s="29">
        <v>240.0</v>
      </c>
      <c r="H497" s="25" t="s">
        <v>36</v>
      </c>
      <c r="I497" s="46" t="s">
        <v>225</v>
      </c>
      <c r="J497" s="54" t="s">
        <v>223</v>
      </c>
      <c r="K497" s="5" t="s">
        <v>39</v>
      </c>
      <c r="L497" s="22" t="s">
        <v>40</v>
      </c>
      <c r="M497" s="42">
        <v>1000.0</v>
      </c>
      <c r="N497" s="42">
        <v>2.54057E-4</v>
      </c>
      <c r="O497" s="48">
        <v>230.0</v>
      </c>
      <c r="P497" s="45" t="s">
        <v>224</v>
      </c>
    </row>
    <row r="498" spans="1:16" ht="14.25" customHeight="1" x14ac:dyDescent="0.15">
      <c r="A498" s="27"/>
      <c r="B498" s="28"/>
      <c r="C498" s="30" t="s">
        <v>549</v>
      </c>
      <c r="D498" s="22"/>
      <c r="E498" s="22"/>
      <c r="F498" s="25"/>
      <c r="G498" s="29">
        <v>240.0</v>
      </c>
      <c r="H498" s="25" t="s">
        <v>36</v>
      </c>
      <c r="I498" s="46" t="s">
        <v>227</v>
      </c>
      <c r="J498" s="54" t="s">
        <v>223</v>
      </c>
      <c r="K498" s="5" t="s">
        <v>39</v>
      </c>
      <c r="L498" s="22" t="s">
        <v>40</v>
      </c>
      <c r="M498" s="42">
        <v>1000.0</v>
      </c>
      <c r="N498" s="42">
        <v>0.004234286</v>
      </c>
      <c r="O498" s="48">
        <v>50.0</v>
      </c>
      <c r="P498" s="45" t="s">
        <v>224</v>
      </c>
    </row>
    <row r="499" spans="1:19" ht="14.25" customHeight="1" x14ac:dyDescent="0.15">
      <c r="A499" s="27"/>
      <c r="B499" s="28"/>
      <c r="C499" s="30" t="s">
        <v>550</v>
      </c>
      <c r="D499" s="22" t="s">
        <v>26</v>
      </c>
      <c r="E499" s="22" t="s">
        <v>26</v>
      </c>
      <c r="F499" s="25">
        <v>1.0</v>
      </c>
      <c r="G499" s="29">
        <v>240.0</v>
      </c>
      <c r="H499" s="25" t="s">
        <v>36</v>
      </c>
      <c r="I499" s="46" t="s">
        <v>259</v>
      </c>
      <c r="J499" s="30" t="s">
        <v>550</v>
      </c>
      <c r="K499" s="5" t="s">
        <v>39</v>
      </c>
      <c r="L499" s="22" t="s">
        <v>40</v>
      </c>
      <c r="M499" s="42">
        <v>1000.0</v>
      </c>
      <c r="N499" s="42">
        <v>0.768</v>
      </c>
      <c r="O499" s="48">
        <v>31.5</v>
      </c>
      <c r="P499" s="45" t="s">
        <v>221</v>
      </c>
      <c r="S499" s="5">
        <v>1111.0</v>
      </c>
    </row>
    <row r="500" spans="1:16" ht="14.25" customHeight="1" x14ac:dyDescent="0.15">
      <c r="A500" s="27"/>
      <c r="B500" s="28"/>
      <c r="C500" s="30" t="s">
        <v>550</v>
      </c>
      <c r="D500" s="22"/>
      <c r="E500" s="22"/>
      <c r="F500" s="25"/>
      <c r="G500" s="29">
        <v>240.0</v>
      </c>
      <c r="H500" s="25" t="s">
        <v>36</v>
      </c>
      <c r="I500" s="46" t="s">
        <v>227</v>
      </c>
      <c r="J500" s="54" t="s">
        <v>223</v>
      </c>
      <c r="K500" s="5" t="s">
        <v>39</v>
      </c>
      <c r="L500" s="22" t="s">
        <v>40</v>
      </c>
      <c r="M500" s="42">
        <v>1000.0</v>
      </c>
      <c r="N500" s="42">
        <v>0.001341943</v>
      </c>
      <c r="O500" s="48">
        <v>50.0</v>
      </c>
      <c r="P500" s="45" t="s">
        <v>224</v>
      </c>
    </row>
    <row r="501" spans="1:16" ht="14.25" customHeight="1" x14ac:dyDescent="0.15">
      <c r="A501" s="27"/>
      <c r="B501" s="28"/>
      <c r="C501" s="30" t="s">
        <v>550</v>
      </c>
      <c r="D501" s="22"/>
      <c r="E501" s="22"/>
      <c r="F501" s="25"/>
      <c r="G501" s="29">
        <v>240.0</v>
      </c>
      <c r="H501" s="25" t="s">
        <v>36</v>
      </c>
      <c r="I501" s="46" t="s">
        <v>307</v>
      </c>
      <c r="J501" s="54" t="s">
        <v>223</v>
      </c>
      <c r="K501" s="5" t="s">
        <v>39</v>
      </c>
      <c r="L501" s="22" t="s">
        <v>40</v>
      </c>
      <c r="M501" s="42">
        <v>1000.0</v>
      </c>
      <c r="N501" s="42">
        <v>0.002084571</v>
      </c>
      <c r="O501" s="48">
        <v>168.0</v>
      </c>
      <c r="P501" s="45" t="s">
        <v>224</v>
      </c>
    </row>
    <row r="502" spans="1:16" ht="14.25" customHeight="1" x14ac:dyDescent="0.15">
      <c r="A502" s="27"/>
      <c r="B502" s="28"/>
      <c r="C502" s="30" t="s">
        <v>550</v>
      </c>
      <c r="D502" s="22"/>
      <c r="E502" s="22"/>
      <c r="F502" s="25"/>
      <c r="G502" s="29">
        <v>240.0</v>
      </c>
      <c r="H502" s="25" t="s">
        <v>36</v>
      </c>
      <c r="I502" s="46" t="s">
        <v>222</v>
      </c>
      <c r="J502" s="54" t="s">
        <v>223</v>
      </c>
      <c r="K502" s="5" t="s">
        <v>39</v>
      </c>
      <c r="L502" s="22" t="s">
        <v>40</v>
      </c>
      <c r="M502" s="42">
        <v>1000.0</v>
      </c>
      <c r="N502" s="42">
        <v>8.46857E-4</v>
      </c>
      <c r="O502" s="48">
        <v>150.0</v>
      </c>
      <c r="P502" s="45" t="s">
        <v>224</v>
      </c>
    </row>
    <row r="503" spans="1:19" ht="14.25" customHeight="1" x14ac:dyDescent="0.15">
      <c r="A503" s="27"/>
      <c r="B503" s="28"/>
      <c r="C503" s="30" t="s">
        <v>551</v>
      </c>
      <c r="D503" s="22" t="s">
        <v>26</v>
      </c>
      <c r="E503" s="22" t="s">
        <v>26</v>
      </c>
      <c r="F503" s="25">
        <v>1.0</v>
      </c>
      <c r="G503" s="29">
        <v>240.0</v>
      </c>
      <c r="H503" s="25" t="s">
        <v>36</v>
      </c>
      <c r="I503" s="46" t="s">
        <v>259</v>
      </c>
      <c r="J503" s="30" t="s">
        <v>551</v>
      </c>
      <c r="K503" s="5" t="s">
        <v>39</v>
      </c>
      <c r="L503" s="22" t="s">
        <v>40</v>
      </c>
      <c r="M503" s="42">
        <v>1000.0</v>
      </c>
      <c r="N503" s="42">
        <v>0.768</v>
      </c>
      <c r="O503" s="48">
        <v>31.5</v>
      </c>
      <c r="P503" s="45" t="s">
        <v>221</v>
      </c>
      <c r="S503" s="5">
        <v>6296.0</v>
      </c>
    </row>
    <row r="504" spans="1:16" ht="14.25" customHeight="1" x14ac:dyDescent="0.15">
      <c r="A504" s="27"/>
      <c r="B504" s="28"/>
      <c r="C504" s="30" t="s">
        <v>551</v>
      </c>
      <c r="D504" s="22"/>
      <c r="E504" s="22"/>
      <c r="F504" s="25"/>
      <c r="G504" s="29">
        <v>240.0</v>
      </c>
      <c r="H504" s="25" t="s">
        <v>36</v>
      </c>
      <c r="I504" s="46" t="s">
        <v>230</v>
      </c>
      <c r="J504" s="54" t="s">
        <v>223</v>
      </c>
      <c r="K504" s="5" t="s">
        <v>39</v>
      </c>
      <c r="L504" s="22" t="s">
        <v>40</v>
      </c>
      <c r="M504" s="42">
        <v>1000.0</v>
      </c>
      <c r="N504" s="42">
        <v>0.002736</v>
      </c>
      <c r="O504" s="48">
        <v>135.0</v>
      </c>
      <c r="P504" s="45" t="s">
        <v>224</v>
      </c>
    </row>
    <row r="505" spans="1:16" ht="14.25" customHeight="1" x14ac:dyDescent="0.15">
      <c r="A505" s="27"/>
      <c r="B505" s="28"/>
      <c r="C505" s="30" t="s">
        <v>551</v>
      </c>
      <c r="D505" s="22"/>
      <c r="E505" s="22"/>
      <c r="F505" s="25"/>
      <c r="G505" s="29">
        <v>240.0</v>
      </c>
      <c r="H505" s="25" t="s">
        <v>36</v>
      </c>
      <c r="I505" s="46" t="s">
        <v>227</v>
      </c>
      <c r="J505" s="54" t="s">
        <v>223</v>
      </c>
      <c r="K505" s="5" t="s">
        <v>39</v>
      </c>
      <c r="L505" s="22" t="s">
        <v>40</v>
      </c>
      <c r="M505" s="42">
        <v>1000.0</v>
      </c>
      <c r="N505" s="42">
        <v>0.001433143</v>
      </c>
      <c r="O505" s="48">
        <v>50.0</v>
      </c>
      <c r="P505" s="45" t="s">
        <v>224</v>
      </c>
    </row>
    <row r="506" spans="1:16" ht="14.25" customHeight="1" x14ac:dyDescent="0.15">
      <c r="A506" s="27"/>
      <c r="B506" s="28"/>
      <c r="C506" s="30" t="s">
        <v>551</v>
      </c>
      <c r="D506" s="22"/>
      <c r="E506" s="22"/>
      <c r="F506" s="25"/>
      <c r="G506" s="29">
        <v>240.0</v>
      </c>
      <c r="H506" s="25" t="s">
        <v>36</v>
      </c>
      <c r="I506" s="46" t="s">
        <v>226</v>
      </c>
      <c r="J506" s="54" t="s">
        <v>223</v>
      </c>
      <c r="K506" s="5" t="s">
        <v>39</v>
      </c>
      <c r="L506" s="22" t="s">
        <v>40</v>
      </c>
      <c r="M506" s="42">
        <v>1000.0</v>
      </c>
      <c r="N506" s="42">
        <v>1.95429E-4</v>
      </c>
      <c r="O506" s="48">
        <v>150.0</v>
      </c>
      <c r="P506" s="45" t="s">
        <v>224</v>
      </c>
    </row>
    <row r="507" spans="1:19" ht="14.25" customHeight="1" x14ac:dyDescent="0.15">
      <c r="A507" s="27"/>
      <c r="B507" s="28"/>
      <c r="C507" s="30" t="s">
        <v>552</v>
      </c>
      <c r="D507" s="22" t="s">
        <v>26</v>
      </c>
      <c r="E507" s="22" t="s">
        <v>26</v>
      </c>
      <c r="F507" s="25">
        <v>1.0</v>
      </c>
      <c r="G507" s="29">
        <v>240.0</v>
      </c>
      <c r="H507" s="25" t="s">
        <v>36</v>
      </c>
      <c r="I507" s="46" t="s">
        <v>259</v>
      </c>
      <c r="J507" s="30" t="s">
        <v>552</v>
      </c>
      <c r="K507" s="5" t="s">
        <v>39</v>
      </c>
      <c r="L507" s="22" t="s">
        <v>40</v>
      </c>
      <c r="M507" s="42">
        <v>1000.0</v>
      </c>
      <c r="N507" s="42">
        <v>0.768</v>
      </c>
      <c r="O507" s="48">
        <v>31.5</v>
      </c>
      <c r="P507" s="45" t="s">
        <v>221</v>
      </c>
      <c r="S507" s="5">
        <v>5556.0</v>
      </c>
    </row>
    <row r="508" spans="1:16" ht="14.25" customHeight="1" x14ac:dyDescent="0.15">
      <c r="A508" s="27"/>
      <c r="B508" s="28"/>
      <c r="C508" s="30" t="s">
        <v>552</v>
      </c>
      <c r="D508" s="22"/>
      <c r="E508" s="22"/>
      <c r="F508" s="25"/>
      <c r="G508" s="29">
        <v>240.0</v>
      </c>
      <c r="H508" s="25" t="s">
        <v>36</v>
      </c>
      <c r="I508" s="46" t="s">
        <v>227</v>
      </c>
      <c r="J508" s="54" t="s">
        <v>223</v>
      </c>
      <c r="K508" s="5" t="s">
        <v>39</v>
      </c>
      <c r="L508" s="22" t="s">
        <v>40</v>
      </c>
      <c r="M508" s="42">
        <v>1000.0</v>
      </c>
      <c r="N508" s="42">
        <v>0.001368</v>
      </c>
      <c r="O508" s="48">
        <v>50.0</v>
      </c>
      <c r="P508" s="45" t="s">
        <v>224</v>
      </c>
    </row>
    <row r="509" spans="1:16" ht="14.25" customHeight="1" x14ac:dyDescent="0.15">
      <c r="A509" s="27"/>
      <c r="B509" s="28"/>
      <c r="C509" s="30" t="s">
        <v>552</v>
      </c>
      <c r="D509" s="22"/>
      <c r="E509" s="22"/>
      <c r="F509" s="25"/>
      <c r="G509" s="29">
        <v>240.0</v>
      </c>
      <c r="H509" s="25" t="s">
        <v>36</v>
      </c>
      <c r="I509" s="46" t="s">
        <v>230</v>
      </c>
      <c r="J509" s="54" t="s">
        <v>223</v>
      </c>
      <c r="K509" s="5" t="s">
        <v>39</v>
      </c>
      <c r="L509" s="22" t="s">
        <v>40</v>
      </c>
      <c r="M509" s="42">
        <v>1000.0</v>
      </c>
      <c r="N509" s="42">
        <v>1.04229E-4</v>
      </c>
      <c r="O509" s="48">
        <v>135.0</v>
      </c>
      <c r="P509" s="45" t="s">
        <v>224</v>
      </c>
    </row>
    <row r="510" spans="1:16" ht="14.25" customHeight="1" x14ac:dyDescent="0.15">
      <c r="A510" s="27"/>
      <c r="B510" s="28"/>
      <c r="C510" s="30" t="s">
        <v>552</v>
      </c>
      <c r="D510" s="22"/>
      <c r="E510" s="22"/>
      <c r="F510" s="25"/>
      <c r="G510" s="29">
        <v>240.0</v>
      </c>
      <c r="H510" s="25" t="s">
        <v>36</v>
      </c>
      <c r="I510" s="46" t="s">
        <v>263</v>
      </c>
      <c r="J510" s="54" t="s">
        <v>223</v>
      </c>
      <c r="K510" s="5" t="s">
        <v>39</v>
      </c>
      <c r="L510" s="22" t="s">
        <v>40</v>
      </c>
      <c r="M510" s="42">
        <v>1000.0</v>
      </c>
      <c r="N510" s="42">
        <v>1.04229E-4</v>
      </c>
      <c r="O510" s="48">
        <v>135.0</v>
      </c>
      <c r="P510" s="45" t="s">
        <v>224</v>
      </c>
    </row>
    <row r="511" spans="1:19" ht="14.25" customHeight="1" x14ac:dyDescent="0.15">
      <c r="A511" s="27"/>
      <c r="B511" s="28"/>
      <c r="C511" s="30" t="s">
        <v>553</v>
      </c>
      <c r="D511" s="22" t="s">
        <v>26</v>
      </c>
      <c r="E511" s="22" t="s">
        <v>26</v>
      </c>
      <c r="F511" s="25">
        <v>1.0</v>
      </c>
      <c r="G511" s="29">
        <v>240.0</v>
      </c>
      <c r="H511" s="25" t="s">
        <v>36</v>
      </c>
      <c r="I511" s="46" t="s">
        <v>259</v>
      </c>
      <c r="J511" s="30" t="s">
        <v>553</v>
      </c>
      <c r="K511" s="5" t="s">
        <v>39</v>
      </c>
      <c r="L511" s="22" t="s">
        <v>40</v>
      </c>
      <c r="M511" s="42">
        <v>1000.0</v>
      </c>
      <c r="N511" s="42">
        <v>0.768</v>
      </c>
      <c r="O511" s="48">
        <v>31.5</v>
      </c>
      <c r="P511" s="45" t="s">
        <v>221</v>
      </c>
      <c r="S511" s="5">
        <v>3333.0</v>
      </c>
    </row>
    <row r="512" spans="1:18" ht="14.25" customHeight="1" x14ac:dyDescent="0.15">
      <c r="A512" s="27"/>
      <c r="B512" s="28"/>
      <c r="C512" s="30" t="s">
        <v>553</v>
      </c>
      <c r="D512" s="22"/>
      <c r="E512" s="22"/>
      <c r="F512" s="25"/>
      <c r="G512" s="29">
        <v>240.0</v>
      </c>
      <c r="H512" s="25" t="s">
        <v>36</v>
      </c>
      <c r="I512" s="46" t="s">
        <v>554</v>
      </c>
      <c r="J512" s="54" t="s">
        <v>223</v>
      </c>
      <c r="K512" s="5" t="s">
        <v>39</v>
      </c>
      <c r="L512" s="22" t="s">
        <v>40</v>
      </c>
      <c r="M512" s="42">
        <v>1000.0</v>
      </c>
      <c r="N512" s="42">
        <v>0.006514286</v>
      </c>
      <c r="O512" s="48">
        <v>135.0</v>
      </c>
      <c r="P512" s="45" t="s">
        <v>224</v>
      </c>
      <c r="Q512" s="5">
        <v>5.0</v>
      </c>
      <c r="R512" s="5">
        <v>4.72</v>
      </c>
    </row>
    <row r="513" spans="1:16" ht="14.25" customHeight="1" x14ac:dyDescent="0.15">
      <c r="A513" s="27"/>
      <c r="B513" s="28"/>
      <c r="C513" s="30" t="s">
        <v>553</v>
      </c>
      <c r="D513" s="22"/>
      <c r="E513" s="22"/>
      <c r="F513" s="25"/>
      <c r="G513" s="29">
        <v>240.0</v>
      </c>
      <c r="H513" s="25" t="s">
        <v>36</v>
      </c>
      <c r="I513" s="46" t="s">
        <v>227</v>
      </c>
      <c r="J513" s="54" t="s">
        <v>223</v>
      </c>
      <c r="K513" s="5" t="s">
        <v>39</v>
      </c>
      <c r="L513" s="22" t="s">
        <v>40</v>
      </c>
      <c r="M513" s="42">
        <v>1000.0</v>
      </c>
      <c r="N513" s="42">
        <v>0.003908571</v>
      </c>
      <c r="O513" s="48">
        <v>50.0</v>
      </c>
      <c r="P513" s="45" t="s">
        <v>224</v>
      </c>
    </row>
    <row r="514" spans="1:16" ht="14.25" customHeight="1" x14ac:dyDescent="0.15">
      <c r="A514" s="27"/>
      <c r="B514" s="28"/>
      <c r="C514" s="30" t="s">
        <v>553</v>
      </c>
      <c r="D514" s="22"/>
      <c r="E514" s="22"/>
      <c r="F514" s="25"/>
      <c r="G514" s="29">
        <v>240.0</v>
      </c>
      <c r="H514" s="25" t="s">
        <v>36</v>
      </c>
      <c r="I514" s="46" t="s">
        <v>310</v>
      </c>
      <c r="J514" s="54" t="s">
        <v>223</v>
      </c>
      <c r="K514" s="5" t="s">
        <v>39</v>
      </c>
      <c r="L514" s="22" t="s">
        <v>40</v>
      </c>
      <c r="M514" s="42">
        <v>1000.0</v>
      </c>
      <c r="N514" s="60">
        <v>9.771E-5</v>
      </c>
      <c r="O514" s="48">
        <v>50.0</v>
      </c>
      <c r="P514" s="45" t="s">
        <v>224</v>
      </c>
    </row>
    <row r="515" spans="1:16" ht="14.25" customHeight="1" x14ac:dyDescent="0.15">
      <c r="A515" s="27"/>
      <c r="B515" s="28"/>
      <c r="C515" s="30" t="s">
        <v>553</v>
      </c>
      <c r="D515" s="22"/>
      <c r="E515" s="22"/>
      <c r="F515" s="25"/>
      <c r="G515" s="29">
        <v>240.0</v>
      </c>
      <c r="H515" s="25" t="s">
        <v>36</v>
      </c>
      <c r="I515" s="46" t="s">
        <v>226</v>
      </c>
      <c r="J515" s="54" t="s">
        <v>223</v>
      </c>
      <c r="K515" s="5" t="s">
        <v>39</v>
      </c>
      <c r="L515" s="22" t="s">
        <v>40</v>
      </c>
      <c r="M515" s="42">
        <v>1000.0</v>
      </c>
      <c r="N515" s="42">
        <v>1.56343E-4</v>
      </c>
      <c r="O515" s="48">
        <v>150.0</v>
      </c>
      <c r="P515" s="45" t="s">
        <v>224</v>
      </c>
    </row>
    <row r="516" spans="1:17" ht="14.25" customHeight="1" x14ac:dyDescent="0.15">
      <c r="A516" s="27" t="s">
        <v>555</v>
      </c>
      <c r="B516" s="28" t="s">
        <v>556</v>
      </c>
      <c r="C516" s="23" t="s">
        <v>20</v>
      </c>
      <c r="D516" s="24" t="s">
        <v>21</v>
      </c>
      <c r="E516" s="22" t="s">
        <v>22</v>
      </c>
      <c r="F516" s="24">
        <v>240.0</v>
      </c>
      <c r="G516" s="29"/>
      <c r="H516" s="25" t="s">
        <v>23</v>
      </c>
      <c r="I516" s="46" t="s">
        <v>557</v>
      </c>
      <c r="J516" s="30" t="s">
        <v>558</v>
      </c>
      <c r="K516" s="26" t="s">
        <v>26</v>
      </c>
      <c r="L516" s="26" t="s">
        <v>26</v>
      </c>
      <c r="M516" s="42">
        <v>1.0</v>
      </c>
      <c r="N516" s="42">
        <v>1.0</v>
      </c>
      <c r="O516" s="44">
        <v>8.6</v>
      </c>
      <c r="P516" s="42" t="s">
        <v>27</v>
      </c>
      <c r="Q516" s="5">
        <v>9.0</v>
      </c>
    </row>
    <row r="517" spans="1:17" ht="14.25" customHeight="1" x14ac:dyDescent="0.15">
      <c r="A517" s="27"/>
      <c r="B517" s="28"/>
      <c r="C517" s="23" t="s">
        <v>20</v>
      </c>
      <c r="D517" s="24"/>
      <c r="E517" s="24"/>
      <c r="F517" s="24"/>
      <c r="G517" s="29"/>
      <c r="H517" s="25" t="s">
        <v>23</v>
      </c>
      <c r="I517" s="46" t="s">
        <v>559</v>
      </c>
      <c r="J517" s="30" t="s">
        <v>560</v>
      </c>
      <c r="K517" s="26" t="s">
        <v>26</v>
      </c>
      <c r="L517" s="26" t="s">
        <v>26</v>
      </c>
      <c r="M517" s="42">
        <v>1.0</v>
      </c>
      <c r="N517" s="42">
        <v>24.0</v>
      </c>
      <c r="O517" s="44">
        <v>0.88</v>
      </c>
      <c r="P517" s="42" t="s">
        <v>27</v>
      </c>
      <c r="Q517" s="5">
        <v>155.0</v>
      </c>
    </row>
    <row r="518" spans="1:17" ht="14.25" customHeight="1" x14ac:dyDescent="0.15">
      <c r="A518" s="27"/>
      <c r="B518" s="28"/>
      <c r="C518" s="23" t="s">
        <v>20</v>
      </c>
      <c r="D518" s="24"/>
      <c r="E518" s="24"/>
      <c r="F518" s="24"/>
      <c r="G518" s="29"/>
      <c r="H518" s="25" t="s">
        <v>23</v>
      </c>
      <c r="I518" s="46" t="s">
        <v>561</v>
      </c>
      <c r="J518" s="30" t="s">
        <v>562</v>
      </c>
      <c r="K518" s="51" t="s">
        <v>30</v>
      </c>
      <c r="L518" s="51" t="s">
        <v>30</v>
      </c>
      <c r="M518" s="42">
        <v>1.0</v>
      </c>
      <c r="N518" s="42">
        <v>240.0</v>
      </c>
      <c r="O518" s="44">
        <v>0.17</v>
      </c>
      <c r="P518" s="42" t="s">
        <v>27</v>
      </c>
      <c r="Q518" s="5">
        <v>2400.0</v>
      </c>
    </row>
    <row r="519" spans="1:16" ht="14.25" customHeight="1" x14ac:dyDescent="0.15">
      <c r="A519" s="27"/>
      <c r="B519" s="28"/>
      <c r="C519" s="23" t="s">
        <v>20</v>
      </c>
      <c r="D519" s="24"/>
      <c r="E519" s="24"/>
      <c r="F519" s="24"/>
      <c r="G519" s="29"/>
      <c r="H519" s="25" t="s">
        <v>23</v>
      </c>
      <c r="I519" s="46" t="s">
        <v>563</v>
      </c>
      <c r="J519" s="30" t="s">
        <v>564</v>
      </c>
      <c r="K519" s="51" t="s">
        <v>30</v>
      </c>
      <c r="L519" s="51" t="s">
        <v>30</v>
      </c>
      <c r="M519" s="42">
        <v>1.0</v>
      </c>
      <c r="N519" s="42">
        <v>240.0</v>
      </c>
      <c r="O519" s="44">
        <v>0.32</v>
      </c>
      <c r="P519" s="45" t="s">
        <v>255</v>
      </c>
    </row>
    <row r="520" spans="1:16" ht="14.25" customHeight="1" x14ac:dyDescent="0.15">
      <c r="A520" s="27"/>
      <c r="B520" s="28"/>
      <c r="C520" s="30" t="s">
        <v>565</v>
      </c>
      <c r="D520" s="22" t="s">
        <v>26</v>
      </c>
      <c r="E520" s="22" t="s">
        <v>26</v>
      </c>
      <c r="F520" s="25">
        <v>1.0</v>
      </c>
      <c r="G520" s="29">
        <v>240.0</v>
      </c>
      <c r="H520" s="25" t="s">
        <v>36</v>
      </c>
      <c r="I520" s="46" t="s">
        <v>259</v>
      </c>
      <c r="J520" s="30" t="s">
        <v>566</v>
      </c>
      <c r="K520" s="5" t="s">
        <v>39</v>
      </c>
      <c r="L520" s="22" t="s">
        <v>40</v>
      </c>
      <c r="M520" s="42">
        <v>1000.0</v>
      </c>
      <c r="N520" s="42">
        <v>5.52</v>
      </c>
      <c r="O520" s="48">
        <v>31.5</v>
      </c>
      <c r="P520" s="45" t="s">
        <v>221</v>
      </c>
    </row>
    <row r="521" spans="1:16" ht="14.25" customHeight="1" x14ac:dyDescent="0.15">
      <c r="A521" s="27"/>
      <c r="B521" s="28"/>
      <c r="C521" s="30" t="s">
        <v>565</v>
      </c>
      <c r="D521" s="22"/>
      <c r="E521" s="22"/>
      <c r="F521" s="25"/>
      <c r="G521" s="29">
        <v>240.0</v>
      </c>
      <c r="H521" s="25" t="s">
        <v>36</v>
      </c>
      <c r="I521" s="46" t="s">
        <v>225</v>
      </c>
      <c r="J521" s="54" t="s">
        <v>223</v>
      </c>
      <c r="K521" s="5" t="s">
        <v>39</v>
      </c>
      <c r="L521" s="22" t="s">
        <v>40</v>
      </c>
      <c r="M521" s="42">
        <v>1000.0</v>
      </c>
      <c r="N521" s="42">
        <v>0.0043056</v>
      </c>
      <c r="O521" s="48">
        <v>230.0</v>
      </c>
      <c r="P521" s="45" t="s">
        <v>224</v>
      </c>
    </row>
    <row r="522" spans="1:16" ht="14.25" customHeight="1" x14ac:dyDescent="0.15">
      <c r="A522" s="27"/>
      <c r="B522" s="28"/>
      <c r="C522" s="30" t="s">
        <v>565</v>
      </c>
      <c r="D522" s="22"/>
      <c r="E522" s="22"/>
      <c r="F522" s="25"/>
      <c r="G522" s="29">
        <v>240.0</v>
      </c>
      <c r="H522" s="25" t="s">
        <v>36</v>
      </c>
      <c r="I522" s="46" t="s">
        <v>227</v>
      </c>
      <c r="J522" s="54" t="s">
        <v>223</v>
      </c>
      <c r="K522" s="5" t="s">
        <v>39</v>
      </c>
      <c r="L522" s="22" t="s">
        <v>40</v>
      </c>
      <c r="M522" s="42">
        <v>1000.0</v>
      </c>
      <c r="N522" s="42">
        <v>0.017112</v>
      </c>
      <c r="O522" s="48">
        <v>50.0</v>
      </c>
      <c r="P522" s="45" t="s">
        <v>224</v>
      </c>
    </row>
    <row r="523" spans="1:16" ht="14.25" customHeight="1" x14ac:dyDescent="0.15">
      <c r="A523" s="27"/>
      <c r="B523" s="28"/>
      <c r="C523" s="30" t="s">
        <v>565</v>
      </c>
      <c r="D523" s="22"/>
      <c r="E523" s="22"/>
      <c r="F523" s="25"/>
      <c r="G523" s="29">
        <v>240.0</v>
      </c>
      <c r="H523" s="25" t="s">
        <v>36</v>
      </c>
      <c r="I523" s="46" t="s">
        <v>307</v>
      </c>
      <c r="J523" s="54" t="s">
        <v>223</v>
      </c>
      <c r="K523" s="5" t="s">
        <v>39</v>
      </c>
      <c r="L523" s="22" t="s">
        <v>40</v>
      </c>
      <c r="M523" s="42">
        <v>1000.0</v>
      </c>
      <c r="N523" s="42">
        <v>0.013248</v>
      </c>
      <c r="O523" s="48">
        <v>168.0</v>
      </c>
      <c r="P523" s="45" t="s">
        <v>224</v>
      </c>
    </row>
    <row r="524" spans="1:16" ht="14.25" customHeight="1" x14ac:dyDescent="0.15">
      <c r="A524" s="27"/>
      <c r="B524" s="28"/>
      <c r="C524" s="30" t="s">
        <v>565</v>
      </c>
      <c r="D524" s="22"/>
      <c r="E524" s="22"/>
      <c r="F524" s="25"/>
      <c r="G524" s="29">
        <v>240.0</v>
      </c>
      <c r="H524" s="25" t="s">
        <v>36</v>
      </c>
      <c r="I524" s="46" t="s">
        <v>349</v>
      </c>
      <c r="J524" s="54" t="s">
        <v>223</v>
      </c>
      <c r="K524" s="5" t="s">
        <v>39</v>
      </c>
      <c r="L524" s="22" t="s">
        <v>40</v>
      </c>
      <c r="M524" s="42">
        <v>1000.0</v>
      </c>
      <c r="N524" s="42">
        <v>0.0035328</v>
      </c>
      <c r="O524" s="48">
        <v>150.0</v>
      </c>
      <c r="P524" s="58" t="s">
        <v>224</v>
      </c>
    </row>
    <row r="525" spans="1:16" ht="14.25" customHeight="1" x14ac:dyDescent="0.15">
      <c r="A525" s="27" t="s">
        <v>567</v>
      </c>
      <c r="B525" s="28" t="s">
        <v>568</v>
      </c>
      <c r="C525" s="23" t="s">
        <v>20</v>
      </c>
      <c r="D525" s="24" t="s">
        <v>21</v>
      </c>
      <c r="E525" s="22" t="s">
        <v>22</v>
      </c>
      <c r="F525" s="24">
        <v>400.0</v>
      </c>
      <c r="G525" s="29"/>
      <c r="H525" s="25" t="s">
        <v>23</v>
      </c>
      <c r="I525" s="46" t="s">
        <v>569</v>
      </c>
      <c r="J525" s="30" t="s">
        <v>570</v>
      </c>
      <c r="K525" s="26" t="s">
        <v>26</v>
      </c>
      <c r="L525" s="26" t="s">
        <v>26</v>
      </c>
      <c r="M525" s="42">
        <v>1.0</v>
      </c>
      <c r="N525" s="42">
        <v>1.0</v>
      </c>
      <c r="O525" s="42">
        <v>2.38</v>
      </c>
      <c r="P525" s="42" t="s">
        <v>27</v>
      </c>
    </row>
    <row r="526" spans="1:16" ht="14.25" customHeight="1" x14ac:dyDescent="0.15">
      <c r="A526" s="27"/>
      <c r="B526" s="28"/>
      <c r="C526" s="23" t="s">
        <v>20</v>
      </c>
      <c r="D526" s="24"/>
      <c r="E526" s="24"/>
      <c r="F526" s="24"/>
      <c r="G526" s="29"/>
      <c r="H526" s="25" t="s">
        <v>23</v>
      </c>
      <c r="I526" s="46" t="s">
        <v>571</v>
      </c>
      <c r="J526" s="30" t="s">
        <v>572</v>
      </c>
      <c r="K526" s="26" t="s">
        <v>26</v>
      </c>
      <c r="L526" s="26" t="s">
        <v>26</v>
      </c>
      <c r="M526" s="42">
        <v>1.0</v>
      </c>
      <c r="N526" s="42">
        <v>40.0</v>
      </c>
      <c r="O526" s="44">
        <v>0.25</v>
      </c>
      <c r="P526" s="42" t="s">
        <v>27</v>
      </c>
    </row>
    <row r="527" spans="1:16" ht="14.25" customHeight="1" x14ac:dyDescent="0.15">
      <c r="A527" s="27"/>
      <c r="B527" s="28"/>
      <c r="C527" s="23" t="s">
        <v>20</v>
      </c>
      <c r="D527" s="24"/>
      <c r="E527" s="24"/>
      <c r="F527" s="24"/>
      <c r="G527" s="29"/>
      <c r="H527" s="25" t="s">
        <v>23</v>
      </c>
      <c r="I527" s="46" t="s">
        <v>573</v>
      </c>
      <c r="J527" s="30" t="s">
        <v>574</v>
      </c>
      <c r="K527" s="51" t="s">
        <v>30</v>
      </c>
      <c r="L527" s="51" t="s">
        <v>30</v>
      </c>
      <c r="M527" s="42">
        <v>1.0</v>
      </c>
      <c r="N527" s="42">
        <v>400.0</v>
      </c>
      <c r="O527" s="44">
        <v>0.12</v>
      </c>
      <c r="P527" s="45" t="s">
        <v>31</v>
      </c>
    </row>
    <row r="528" spans="1:16" ht="14.25" customHeight="1" x14ac:dyDescent="0.15">
      <c r="A528" s="27"/>
      <c r="B528" s="28"/>
      <c r="C528" s="30" t="s">
        <v>575</v>
      </c>
      <c r="D528" s="22" t="s">
        <v>26</v>
      </c>
      <c r="E528" s="22" t="s">
        <v>26</v>
      </c>
      <c r="F528" s="25">
        <v>1.0</v>
      </c>
      <c r="G528" s="29">
        <v>400.0</v>
      </c>
      <c r="H528" s="25" t="s">
        <v>36</v>
      </c>
      <c r="I528" s="46" t="s">
        <v>259</v>
      </c>
      <c r="J528" s="30" t="s">
        <v>575</v>
      </c>
      <c r="K528" s="5" t="s">
        <v>39</v>
      </c>
      <c r="L528" s="22" t="s">
        <v>40</v>
      </c>
      <c r="M528" s="42">
        <v>1000.0</v>
      </c>
      <c r="N528" s="42">
        <v>4.0</v>
      </c>
      <c r="O528" s="48">
        <v>31.5</v>
      </c>
      <c r="P528" s="45" t="s">
        <v>221</v>
      </c>
    </row>
    <row r="529" spans="1:16" ht="14.25" customHeight="1" x14ac:dyDescent="0.15">
      <c r="A529" s="27"/>
      <c r="B529" s="28"/>
      <c r="C529" s="30" t="s">
        <v>575</v>
      </c>
      <c r="D529" s="22"/>
      <c r="E529" s="22"/>
      <c r="F529" s="25"/>
      <c r="G529" s="29">
        <v>400.0</v>
      </c>
      <c r="H529" s="25" t="s">
        <v>36</v>
      </c>
      <c r="I529" s="46" t="s">
        <v>307</v>
      </c>
      <c r="J529" s="54" t="s">
        <v>223</v>
      </c>
      <c r="K529" s="5" t="s">
        <v>39</v>
      </c>
      <c r="L529" s="22" t="s">
        <v>40</v>
      </c>
      <c r="M529" s="42">
        <v>1000.0</v>
      </c>
      <c r="N529" s="42">
        <v>0.012114667</v>
      </c>
      <c r="O529" s="48">
        <v>168.0</v>
      </c>
      <c r="P529" s="45" t="s">
        <v>224</v>
      </c>
    </row>
    <row r="530" spans="1:16" ht="14.25" customHeight="1" x14ac:dyDescent="0.15">
      <c r="A530" s="27"/>
      <c r="B530" s="28"/>
      <c r="C530" s="30" t="s">
        <v>575</v>
      </c>
      <c r="D530" s="22"/>
      <c r="E530" s="22"/>
      <c r="F530" s="25"/>
      <c r="G530" s="29">
        <v>400.0</v>
      </c>
      <c r="H530" s="25" t="s">
        <v>36</v>
      </c>
      <c r="I530" s="46" t="s">
        <v>227</v>
      </c>
      <c r="J530" s="54" t="s">
        <v>223</v>
      </c>
      <c r="K530" s="5" t="s">
        <v>39</v>
      </c>
      <c r="L530" s="22" t="s">
        <v>40</v>
      </c>
      <c r="M530" s="42">
        <v>1000.0</v>
      </c>
      <c r="N530" s="42">
        <v>0.003314667</v>
      </c>
      <c r="O530" s="48">
        <v>50.0</v>
      </c>
      <c r="P530" s="45" t="s">
        <v>224</v>
      </c>
    </row>
    <row r="531" spans="1:16" ht="14.25" customHeight="1" x14ac:dyDescent="0.15">
      <c r="A531" s="27"/>
      <c r="B531" s="28"/>
      <c r="C531" s="30" t="s">
        <v>575</v>
      </c>
      <c r="D531" s="22"/>
      <c r="E531" s="22"/>
      <c r="F531" s="25"/>
      <c r="G531" s="29">
        <v>400.0</v>
      </c>
      <c r="H531" s="25" t="s">
        <v>36</v>
      </c>
      <c r="I531" s="46" t="s">
        <v>226</v>
      </c>
      <c r="J531" s="54" t="s">
        <v>223</v>
      </c>
      <c r="K531" s="5" t="s">
        <v>39</v>
      </c>
      <c r="L531" s="22" t="s">
        <v>40</v>
      </c>
      <c r="M531" s="42">
        <v>1000.0</v>
      </c>
      <c r="N531" s="42">
        <v>1.628E-4</v>
      </c>
      <c r="O531" s="48">
        <v>150.0</v>
      </c>
      <c r="P531" s="45" t="s">
        <v>224</v>
      </c>
    </row>
    <row r="532" spans="1:16" ht="14.25" customHeight="1" x14ac:dyDescent="0.15">
      <c r="A532" s="27"/>
      <c r="B532" s="28"/>
      <c r="C532" s="30" t="s">
        <v>576</v>
      </c>
      <c r="D532" s="22" t="s">
        <v>26</v>
      </c>
      <c r="E532" s="22" t="s">
        <v>26</v>
      </c>
      <c r="F532" s="25">
        <v>1.0</v>
      </c>
      <c r="G532" s="29">
        <v>400.0</v>
      </c>
      <c r="H532" s="25" t="s">
        <v>36</v>
      </c>
      <c r="I532" s="46" t="s">
        <v>259</v>
      </c>
      <c r="J532" s="30" t="s">
        <v>576</v>
      </c>
      <c r="K532" s="5" t="s">
        <v>39</v>
      </c>
      <c r="L532" s="22" t="s">
        <v>40</v>
      </c>
      <c r="M532" s="42">
        <v>1000.0</v>
      </c>
      <c r="N532" s="42">
        <v>4.0</v>
      </c>
      <c r="O532" s="48">
        <v>31.5</v>
      </c>
      <c r="P532" s="45" t="s">
        <v>221</v>
      </c>
    </row>
    <row r="533" spans="1:16" ht="14.25" customHeight="1" x14ac:dyDescent="0.15">
      <c r="A533" s="27"/>
      <c r="B533" s="28"/>
      <c r="C533" s="30" t="s">
        <v>576</v>
      </c>
      <c r="D533" s="22"/>
      <c r="E533" s="22"/>
      <c r="F533" s="25"/>
      <c r="G533" s="29">
        <v>400.0</v>
      </c>
      <c r="H533" s="25" t="s">
        <v>36</v>
      </c>
      <c r="I533" s="46" t="s">
        <v>307</v>
      </c>
      <c r="J533" s="54" t="s">
        <v>223</v>
      </c>
      <c r="K533" s="5" t="s">
        <v>39</v>
      </c>
      <c r="L533" s="22" t="s">
        <v>40</v>
      </c>
      <c r="M533" s="42">
        <v>1000.0</v>
      </c>
      <c r="N533" s="42">
        <v>0.01078</v>
      </c>
      <c r="O533" s="48">
        <v>168.0</v>
      </c>
      <c r="P533" s="45" t="s">
        <v>224</v>
      </c>
    </row>
    <row r="534" spans="1:16" ht="14.25" customHeight="1" x14ac:dyDescent="0.15">
      <c r="A534" s="27"/>
      <c r="B534" s="28"/>
      <c r="C534" s="30" t="s">
        <v>576</v>
      </c>
      <c r="D534" s="22"/>
      <c r="E534" s="22"/>
      <c r="F534" s="25"/>
      <c r="G534" s="29">
        <v>400.0</v>
      </c>
      <c r="H534" s="25" t="s">
        <v>36</v>
      </c>
      <c r="I534" s="46" t="s">
        <v>396</v>
      </c>
      <c r="J534" s="54" t="s">
        <v>223</v>
      </c>
      <c r="K534" s="5" t="s">
        <v>39</v>
      </c>
      <c r="L534" s="22" t="s">
        <v>40</v>
      </c>
      <c r="M534" s="42">
        <v>1000.0</v>
      </c>
      <c r="N534" s="42">
        <v>0.006174667</v>
      </c>
      <c r="O534" s="48">
        <v>230.0</v>
      </c>
      <c r="P534" s="45" t="s">
        <v>224</v>
      </c>
    </row>
    <row r="535" spans="1:16" ht="14.25" customHeight="1" x14ac:dyDescent="0.15">
      <c r="A535" s="27"/>
      <c r="B535" s="28"/>
      <c r="C535" s="30" t="s">
        <v>576</v>
      </c>
      <c r="D535" s="22"/>
      <c r="E535" s="22"/>
      <c r="F535" s="25"/>
      <c r="G535" s="29">
        <v>400.0</v>
      </c>
      <c r="H535" s="25" t="s">
        <v>36</v>
      </c>
      <c r="I535" s="46" t="s">
        <v>227</v>
      </c>
      <c r="J535" s="54" t="s">
        <v>223</v>
      </c>
      <c r="K535" s="5" t="s">
        <v>39</v>
      </c>
      <c r="L535" s="22" t="s">
        <v>40</v>
      </c>
      <c r="M535" s="42">
        <v>1000.0</v>
      </c>
      <c r="N535" s="42">
        <v>0.001378667</v>
      </c>
      <c r="O535" s="48">
        <v>50.0</v>
      </c>
      <c r="P535" s="45" t="s">
        <v>224</v>
      </c>
    </row>
    <row r="536" spans="1:16" ht="14.25" customHeight="1" x14ac:dyDescent="0.15">
      <c r="A536" s="27" t="s">
        <v>577</v>
      </c>
      <c r="B536" s="28" t="s">
        <v>578</v>
      </c>
      <c r="C536" s="23" t="s">
        <v>20</v>
      </c>
      <c r="D536" s="24" t="s">
        <v>21</v>
      </c>
      <c r="E536" s="22" t="s">
        <v>22</v>
      </c>
      <c r="F536" s="24">
        <v>400.0</v>
      </c>
      <c r="G536" s="29"/>
      <c r="H536" s="25" t="s">
        <v>23</v>
      </c>
      <c r="I536" s="46" t="s">
        <v>579</v>
      </c>
      <c r="J536" s="30" t="s">
        <v>580</v>
      </c>
      <c r="K536" s="26" t="s">
        <v>26</v>
      </c>
      <c r="L536" s="26" t="s">
        <v>26</v>
      </c>
      <c r="M536" s="42">
        <v>1.0</v>
      </c>
      <c r="N536" s="42">
        <v>1.0</v>
      </c>
      <c r="O536" s="42">
        <v>4.01</v>
      </c>
      <c r="P536" s="42" t="s">
        <v>27</v>
      </c>
    </row>
    <row r="537" spans="1:16" ht="14.25" customHeight="1" x14ac:dyDescent="0.15">
      <c r="A537" s="27"/>
      <c r="B537" s="28"/>
      <c r="C537" s="23" t="s">
        <v>20</v>
      </c>
      <c r="D537" s="24"/>
      <c r="E537" s="24"/>
      <c r="F537" s="24"/>
      <c r="G537" s="29"/>
      <c r="H537" s="25" t="s">
        <v>23</v>
      </c>
      <c r="I537" s="46" t="s">
        <v>581</v>
      </c>
      <c r="J537" s="30" t="s">
        <v>582</v>
      </c>
      <c r="K537" s="26" t="s">
        <v>26</v>
      </c>
      <c r="L537" s="26" t="s">
        <v>26</v>
      </c>
      <c r="M537" s="42">
        <v>1.0</v>
      </c>
      <c r="N537" s="42">
        <v>40.0</v>
      </c>
      <c r="O537" s="44">
        <v>0.45</v>
      </c>
      <c r="P537" s="42" t="s">
        <v>27</v>
      </c>
    </row>
    <row r="538" spans="1:16" ht="14.25" customHeight="1" x14ac:dyDescent="0.15">
      <c r="A538" s="27"/>
      <c r="B538" s="28"/>
      <c r="C538" s="23" t="s">
        <v>20</v>
      </c>
      <c r="D538" s="24"/>
      <c r="E538" s="24"/>
      <c r="F538" s="24"/>
      <c r="G538" s="29"/>
      <c r="H538" s="25" t="s">
        <v>23</v>
      </c>
      <c r="I538" s="46" t="s">
        <v>583</v>
      </c>
      <c r="J538" s="30" t="s">
        <v>584</v>
      </c>
      <c r="K538" s="51" t="s">
        <v>30</v>
      </c>
      <c r="L538" s="51" t="s">
        <v>30</v>
      </c>
      <c r="M538" s="42">
        <v>1.0</v>
      </c>
      <c r="N538" s="42">
        <v>400.0</v>
      </c>
      <c r="O538" s="44">
        <v>0.12</v>
      </c>
      <c r="P538" s="45" t="s">
        <v>31</v>
      </c>
    </row>
    <row r="539" spans="1:19" ht="14.25" customHeight="1" x14ac:dyDescent="0.15">
      <c r="A539" s="27"/>
      <c r="B539" s="28"/>
      <c r="C539" s="30" t="s">
        <v>585</v>
      </c>
      <c r="D539" s="22" t="s">
        <v>26</v>
      </c>
      <c r="E539" s="22" t="s">
        <v>26</v>
      </c>
      <c r="F539" s="25">
        <v>1.0</v>
      </c>
      <c r="G539" s="29">
        <v>400.0</v>
      </c>
      <c r="H539" s="25" t="s">
        <v>36</v>
      </c>
      <c r="I539" s="46" t="s">
        <v>259</v>
      </c>
      <c r="J539" s="30" t="s">
        <v>585</v>
      </c>
      <c r="K539" s="5" t="s">
        <v>39</v>
      </c>
      <c r="L539" s="22" t="s">
        <v>40</v>
      </c>
      <c r="M539" s="42">
        <v>1000.0</v>
      </c>
      <c r="N539" s="42">
        <v>4.0</v>
      </c>
      <c r="O539" s="48">
        <v>31.5</v>
      </c>
      <c r="P539" s="45" t="s">
        <v>221</v>
      </c>
      <c r="S539" s="5">
        <v>1500.0</v>
      </c>
    </row>
    <row r="540" spans="1:16" ht="14.25" customHeight="1" x14ac:dyDescent="0.15">
      <c r="A540" s="27"/>
      <c r="B540" s="28"/>
      <c r="C540" s="30" t="s">
        <v>585</v>
      </c>
      <c r="D540" s="22"/>
      <c r="E540" s="22"/>
      <c r="F540" s="25"/>
      <c r="G540" s="29">
        <v>400.0</v>
      </c>
      <c r="H540" s="25" t="s">
        <v>36</v>
      </c>
      <c r="I540" s="46" t="s">
        <v>263</v>
      </c>
      <c r="J540" s="54" t="s">
        <v>223</v>
      </c>
      <c r="K540" s="5" t="s">
        <v>39</v>
      </c>
      <c r="L540" s="22" t="s">
        <v>40</v>
      </c>
      <c r="M540" s="42">
        <v>1000.0</v>
      </c>
      <c r="N540" s="42">
        <v>9.38667E-4</v>
      </c>
      <c r="O540" s="48">
        <v>135.0</v>
      </c>
      <c r="P540" s="45" t="s">
        <v>224</v>
      </c>
    </row>
    <row r="541" spans="1:16" ht="14.25" customHeight="1" x14ac:dyDescent="0.15">
      <c r="A541" s="27"/>
      <c r="B541" s="28"/>
      <c r="C541" s="30" t="s">
        <v>585</v>
      </c>
      <c r="D541" s="22"/>
      <c r="E541" s="22"/>
      <c r="F541" s="25"/>
      <c r="G541" s="29">
        <v>400.0</v>
      </c>
      <c r="H541" s="25" t="s">
        <v>36</v>
      </c>
      <c r="I541" s="46" t="s">
        <v>226</v>
      </c>
      <c r="J541" s="54" t="s">
        <v>223</v>
      </c>
      <c r="K541" s="5" t="s">
        <v>39</v>
      </c>
      <c r="L541" s="22" t="s">
        <v>40</v>
      </c>
      <c r="M541" s="42">
        <v>1000.0</v>
      </c>
      <c r="N541" s="42">
        <v>0.008533333</v>
      </c>
      <c r="O541" s="48">
        <v>150.0</v>
      </c>
      <c r="P541" s="45" t="s">
        <v>224</v>
      </c>
    </row>
    <row r="542" spans="1:16" ht="14.25" customHeight="1" x14ac:dyDescent="0.15">
      <c r="A542" s="27"/>
      <c r="B542" s="28"/>
      <c r="C542" s="30" t="s">
        <v>585</v>
      </c>
      <c r="D542" s="22"/>
      <c r="E542" s="22"/>
      <c r="F542" s="25"/>
      <c r="G542" s="29">
        <v>400.0</v>
      </c>
      <c r="H542" s="25" t="s">
        <v>36</v>
      </c>
      <c r="I542" s="46" t="s">
        <v>230</v>
      </c>
      <c r="J542" s="54" t="s">
        <v>223</v>
      </c>
      <c r="K542" s="5" t="s">
        <v>39</v>
      </c>
      <c r="L542" s="22" t="s">
        <v>40</v>
      </c>
      <c r="M542" s="42">
        <v>1000.0</v>
      </c>
      <c r="N542" s="42">
        <v>0.036693333</v>
      </c>
      <c r="O542" s="48">
        <v>135.0</v>
      </c>
      <c r="P542" s="45" t="s">
        <v>224</v>
      </c>
    </row>
    <row r="543" spans="1:16" ht="14.25" customHeight="1" x14ac:dyDescent="0.15">
      <c r="A543" s="27"/>
      <c r="B543" s="28"/>
      <c r="C543" s="30" t="s">
        <v>585</v>
      </c>
      <c r="D543" s="22"/>
      <c r="E543" s="22"/>
      <c r="F543" s="25"/>
      <c r="G543" s="29">
        <v>400.0</v>
      </c>
      <c r="H543" s="25" t="s">
        <v>36</v>
      </c>
      <c r="I543" s="46" t="s">
        <v>227</v>
      </c>
      <c r="J543" s="54" t="s">
        <v>223</v>
      </c>
      <c r="K543" s="5" t="s">
        <v>39</v>
      </c>
      <c r="L543" s="22" t="s">
        <v>40</v>
      </c>
      <c r="M543" s="42">
        <v>1000.0</v>
      </c>
      <c r="N543" s="42">
        <v>0.0064</v>
      </c>
      <c r="O543" s="48">
        <v>50.0</v>
      </c>
      <c r="P543" s="45" t="s">
        <v>224</v>
      </c>
    </row>
    <row r="544" spans="1:19" ht="14.25" customHeight="1" x14ac:dyDescent="0.15">
      <c r="A544" s="27"/>
      <c r="B544" s="28"/>
      <c r="C544" s="30" t="s">
        <v>586</v>
      </c>
      <c r="D544" s="22" t="s">
        <v>26</v>
      </c>
      <c r="E544" s="22" t="s">
        <v>26</v>
      </c>
      <c r="F544" s="25">
        <v>1.0</v>
      </c>
      <c r="G544" s="29">
        <v>400.0</v>
      </c>
      <c r="H544" s="25" t="s">
        <v>36</v>
      </c>
      <c r="I544" s="46" t="s">
        <v>259</v>
      </c>
      <c r="J544" s="30" t="s">
        <v>586</v>
      </c>
      <c r="K544" s="5" t="s">
        <v>39</v>
      </c>
      <c r="L544" s="22" t="s">
        <v>40</v>
      </c>
      <c r="M544" s="42">
        <v>1000.0</v>
      </c>
      <c r="N544" s="42">
        <v>4.0</v>
      </c>
      <c r="O544" s="48">
        <v>31.5</v>
      </c>
      <c r="P544" s="45" t="s">
        <v>221</v>
      </c>
      <c r="S544" s="5">
        <v>875.0</v>
      </c>
    </row>
    <row r="545" spans="1:18" ht="14.25" customHeight="1" x14ac:dyDescent="0.15">
      <c r="A545" s="27"/>
      <c r="B545" s="28"/>
      <c r="C545" s="30" t="s">
        <v>586</v>
      </c>
      <c r="D545" s="22"/>
      <c r="E545" s="22"/>
      <c r="F545" s="25"/>
      <c r="G545" s="29">
        <v>400.0</v>
      </c>
      <c r="H545" s="25" t="s">
        <v>36</v>
      </c>
      <c r="I545" s="46" t="s">
        <v>587</v>
      </c>
      <c r="J545" s="54" t="s">
        <v>223</v>
      </c>
      <c r="K545" s="5" t="s">
        <v>39</v>
      </c>
      <c r="L545" s="22" t="s">
        <v>40</v>
      </c>
      <c r="M545" s="42">
        <v>1000.0</v>
      </c>
      <c r="N545" s="42">
        <v>0.002474667</v>
      </c>
      <c r="O545" s="48">
        <v>60.0</v>
      </c>
      <c r="P545" s="45" t="s">
        <v>224</v>
      </c>
      <c r="Q545" s="5">
        <v>1.0</v>
      </c>
      <c r="R545" s="5">
        <v>0.2</v>
      </c>
    </row>
    <row r="546" spans="1:16" ht="14.25" customHeight="1" x14ac:dyDescent="0.15">
      <c r="A546" s="27"/>
      <c r="B546" s="28"/>
      <c r="C546" s="30" t="s">
        <v>586</v>
      </c>
      <c r="D546" s="22"/>
      <c r="E546" s="22"/>
      <c r="F546" s="25"/>
      <c r="G546" s="29">
        <v>400.0</v>
      </c>
      <c r="H546" s="25" t="s">
        <v>36</v>
      </c>
      <c r="I546" s="46" t="s">
        <v>263</v>
      </c>
      <c r="J546" s="54" t="s">
        <v>223</v>
      </c>
      <c r="K546" s="5" t="s">
        <v>39</v>
      </c>
      <c r="L546" s="22" t="s">
        <v>40</v>
      </c>
      <c r="M546" s="42">
        <v>1000.0</v>
      </c>
      <c r="N546" s="42">
        <v>0.002816</v>
      </c>
      <c r="O546" s="48">
        <v>135.0</v>
      </c>
      <c r="P546" s="45" t="s">
        <v>224</v>
      </c>
    </row>
    <row r="547" spans="1:16" ht="14.25" customHeight="1" x14ac:dyDescent="0.15">
      <c r="A547" s="27"/>
      <c r="B547" s="28"/>
      <c r="C547" s="30" t="s">
        <v>586</v>
      </c>
      <c r="D547" s="22"/>
      <c r="E547" s="22"/>
      <c r="F547" s="25"/>
      <c r="G547" s="29">
        <v>400.0</v>
      </c>
      <c r="H547" s="25" t="s">
        <v>36</v>
      </c>
      <c r="I547" s="46" t="s">
        <v>230</v>
      </c>
      <c r="J547" s="54" t="s">
        <v>223</v>
      </c>
      <c r="K547" s="5" t="s">
        <v>39</v>
      </c>
      <c r="L547" s="22" t="s">
        <v>40</v>
      </c>
      <c r="M547" s="42">
        <v>1000.0</v>
      </c>
      <c r="N547" s="42">
        <v>0.017664</v>
      </c>
      <c r="O547" s="48">
        <v>135.0</v>
      </c>
      <c r="P547" s="45" t="s">
        <v>224</v>
      </c>
    </row>
    <row r="548" spans="1:16" ht="14.25" customHeight="1" x14ac:dyDescent="0.15">
      <c r="A548" s="27"/>
      <c r="B548" s="28"/>
      <c r="C548" s="30" t="s">
        <v>586</v>
      </c>
      <c r="D548" s="22"/>
      <c r="E548" s="22"/>
      <c r="F548" s="25"/>
      <c r="G548" s="29">
        <v>400.0</v>
      </c>
      <c r="H548" s="25" t="s">
        <v>36</v>
      </c>
      <c r="I548" s="46" t="s">
        <v>227</v>
      </c>
      <c r="J548" s="54" t="s">
        <v>223</v>
      </c>
      <c r="K548" s="5" t="s">
        <v>39</v>
      </c>
      <c r="L548" s="22" t="s">
        <v>40</v>
      </c>
      <c r="M548" s="42">
        <v>1000.0</v>
      </c>
      <c r="N548" s="42">
        <v>0.003925333</v>
      </c>
      <c r="O548" s="48">
        <v>50.0</v>
      </c>
      <c r="P548" s="45" t="s">
        <v>224</v>
      </c>
    </row>
    <row r="549" spans="1:16" ht="14.25" customHeight="1" x14ac:dyDescent="0.15">
      <c r="A549" s="27" t="s">
        <v>588</v>
      </c>
      <c r="B549" s="28" t="s">
        <v>589</v>
      </c>
      <c r="C549" s="23" t="s">
        <v>20</v>
      </c>
      <c r="D549" s="24" t="s">
        <v>21</v>
      </c>
      <c r="E549" s="22" t="s">
        <v>22</v>
      </c>
      <c r="F549" s="24">
        <v>2000.0</v>
      </c>
      <c r="G549" s="29"/>
      <c r="H549" s="25" t="s">
        <v>23</v>
      </c>
      <c r="I549" s="46" t="s">
        <v>590</v>
      </c>
      <c r="J549" s="30" t="s">
        <v>591</v>
      </c>
      <c r="K549" s="26" t="s">
        <v>26</v>
      </c>
      <c r="L549" s="26" t="s">
        <v>26</v>
      </c>
      <c r="M549" s="42">
        <v>1.0</v>
      </c>
      <c r="N549" s="42">
        <v>1.0</v>
      </c>
      <c r="O549" s="42">
        <v>5.12</v>
      </c>
      <c r="P549" s="42" t="s">
        <v>27</v>
      </c>
    </row>
    <row r="550" spans="1:16" ht="14.25" customHeight="1" x14ac:dyDescent="0.15">
      <c r="A550" s="27"/>
      <c r="B550" s="28"/>
      <c r="C550" s="23" t="s">
        <v>20</v>
      </c>
      <c r="D550" s="24"/>
      <c r="E550" s="24"/>
      <c r="F550" s="24"/>
      <c r="G550" s="29"/>
      <c r="H550" s="25" t="s">
        <v>23</v>
      </c>
      <c r="I550" s="46" t="s">
        <v>592</v>
      </c>
      <c r="J550" s="30" t="s">
        <v>593</v>
      </c>
      <c r="K550" s="26" t="s">
        <v>26</v>
      </c>
      <c r="L550" s="26" t="s">
        <v>26</v>
      </c>
      <c r="M550" s="42">
        <v>1.0</v>
      </c>
      <c r="N550" s="42">
        <v>40.0</v>
      </c>
      <c r="O550" s="42">
        <v>0.73</v>
      </c>
      <c r="P550" s="42" t="s">
        <v>27</v>
      </c>
    </row>
    <row r="551" spans="1:16" ht="14.25" customHeight="1" x14ac:dyDescent="0.15">
      <c r="A551" s="27"/>
      <c r="B551" s="28"/>
      <c r="C551" s="23" t="s">
        <v>20</v>
      </c>
      <c r="D551" s="24"/>
      <c r="E551" s="24"/>
      <c r="F551" s="24"/>
      <c r="G551" s="29"/>
      <c r="H551" s="25" t="s">
        <v>23</v>
      </c>
      <c r="I551" s="46" t="s">
        <v>594</v>
      </c>
      <c r="J551" s="30" t="s">
        <v>595</v>
      </c>
      <c r="K551" s="51" t="s">
        <v>30</v>
      </c>
      <c r="L551" s="51" t="s">
        <v>30</v>
      </c>
      <c r="M551" s="42">
        <v>1.0</v>
      </c>
      <c r="N551" s="42">
        <v>200.0</v>
      </c>
      <c r="O551" s="44">
        <v>0.085</v>
      </c>
      <c r="P551" s="42" t="s">
        <v>240</v>
      </c>
    </row>
    <row r="552" spans="1:16" ht="14.25" customHeight="1" x14ac:dyDescent="0.15">
      <c r="A552" s="27"/>
      <c r="B552" s="28"/>
      <c r="C552" s="23" t="s">
        <v>20</v>
      </c>
      <c r="D552" s="24"/>
      <c r="E552" s="24"/>
      <c r="F552" s="24"/>
      <c r="G552" s="29"/>
      <c r="H552" s="25" t="s">
        <v>23</v>
      </c>
      <c r="I552" s="46" t="s">
        <v>596</v>
      </c>
      <c r="J552" s="30" t="s">
        <v>597</v>
      </c>
      <c r="K552" s="51" t="s">
        <v>30</v>
      </c>
      <c r="L552" s="51" t="s">
        <v>30</v>
      </c>
      <c r="M552" s="42">
        <v>1.0</v>
      </c>
      <c r="N552" s="42">
        <v>200.0</v>
      </c>
      <c r="O552" s="44">
        <v>0.1</v>
      </c>
      <c r="P552" s="42" t="s">
        <v>27</v>
      </c>
    </row>
    <row r="553" spans="1:16" ht="14.25" customHeight="1" x14ac:dyDescent="0.15">
      <c r="A553" s="27"/>
      <c r="B553" s="28"/>
      <c r="C553" s="23" t="s">
        <v>20</v>
      </c>
      <c r="D553" s="24"/>
      <c r="E553" s="24"/>
      <c r="F553" s="24"/>
      <c r="G553" s="29"/>
      <c r="H553" s="25" t="s">
        <v>23</v>
      </c>
      <c r="I553" s="46" t="s">
        <v>598</v>
      </c>
      <c r="J553" s="30" t="s">
        <v>599</v>
      </c>
      <c r="K553" s="51" t="s">
        <v>30</v>
      </c>
      <c r="L553" s="51" t="s">
        <v>30</v>
      </c>
      <c r="M553" s="42">
        <v>1.0</v>
      </c>
      <c r="N553" s="42">
        <v>200.0</v>
      </c>
      <c r="O553" s="44">
        <v>0.035</v>
      </c>
      <c r="P553" s="42" t="s">
        <v>27</v>
      </c>
    </row>
    <row r="554" spans="1:16" ht="14.25" customHeight="1" x14ac:dyDescent="0.15">
      <c r="A554" s="27"/>
      <c r="B554" s="28"/>
      <c r="C554" s="23" t="s">
        <v>20</v>
      </c>
      <c r="D554" s="24"/>
      <c r="E554" s="24"/>
      <c r="F554" s="24"/>
      <c r="G554" s="29"/>
      <c r="H554" s="25" t="s">
        <v>23</v>
      </c>
      <c r="I554" s="46" t="s">
        <v>600</v>
      </c>
      <c r="J554" s="30" t="s">
        <v>601</v>
      </c>
      <c r="K554" s="51" t="s">
        <v>30</v>
      </c>
      <c r="L554" s="51" t="s">
        <v>30</v>
      </c>
      <c r="M554" s="42">
        <v>1.0</v>
      </c>
      <c r="N554" s="42">
        <v>40.0</v>
      </c>
      <c r="O554" s="44">
        <v>0.045</v>
      </c>
      <c r="P554" s="42" t="s">
        <v>27</v>
      </c>
    </row>
    <row r="555" spans="1:16" ht="14.25" customHeight="1" x14ac:dyDescent="0.15">
      <c r="A555" s="27"/>
      <c r="B555" s="28"/>
      <c r="C555" s="30" t="s">
        <v>602</v>
      </c>
      <c r="D555" s="22" t="s">
        <v>26</v>
      </c>
      <c r="E555" s="22" t="s">
        <v>26</v>
      </c>
      <c r="F555" s="25">
        <v>1.0</v>
      </c>
      <c r="G555" s="29">
        <v>200.0</v>
      </c>
      <c r="H555" s="25" t="s">
        <v>36</v>
      </c>
      <c r="I555" s="46" t="s">
        <v>259</v>
      </c>
      <c r="J555" s="30" t="s">
        <v>602</v>
      </c>
      <c r="K555" s="5" t="s">
        <v>39</v>
      </c>
      <c r="L555" s="22" t="s">
        <v>40</v>
      </c>
      <c r="M555" s="42">
        <v>1000.0</v>
      </c>
      <c r="N555" s="42">
        <v>3.26</v>
      </c>
      <c r="O555" s="48">
        <v>31.5</v>
      </c>
      <c r="P555" s="45" t="s">
        <v>221</v>
      </c>
    </row>
    <row r="556" spans="1:16" ht="14.25" customHeight="1" x14ac:dyDescent="0.15">
      <c r="A556" s="27"/>
      <c r="B556" s="28"/>
      <c r="C556" s="30" t="s">
        <v>602</v>
      </c>
      <c r="D556" s="22"/>
      <c r="E556" s="22"/>
      <c r="F556" s="25"/>
      <c r="G556" s="29">
        <v>200.0</v>
      </c>
      <c r="H556" s="25" t="s">
        <v>36</v>
      </c>
      <c r="I556" s="46" t="s">
        <v>222</v>
      </c>
      <c r="J556" s="54" t="s">
        <v>223</v>
      </c>
      <c r="K556" s="5" t="s">
        <v>39</v>
      </c>
      <c r="L556" s="22" t="s">
        <v>40</v>
      </c>
      <c r="M556" s="42">
        <v>1000.0</v>
      </c>
      <c r="N556" s="42">
        <v>0.0521892</v>
      </c>
      <c r="O556" s="48">
        <v>150.0</v>
      </c>
      <c r="P556" s="45" t="s">
        <v>224</v>
      </c>
    </row>
    <row r="557" spans="1:16" ht="14.25" customHeight="1" x14ac:dyDescent="0.15">
      <c r="A557" s="27"/>
      <c r="B557" s="28"/>
      <c r="C557" s="30" t="s">
        <v>602</v>
      </c>
      <c r="D557" s="22"/>
      <c r="E557" s="22"/>
      <c r="F557" s="25"/>
      <c r="G557" s="29">
        <v>200.0</v>
      </c>
      <c r="H557" s="25" t="s">
        <v>36</v>
      </c>
      <c r="I557" s="46" t="s">
        <v>404</v>
      </c>
      <c r="J557" s="54" t="s">
        <v>223</v>
      </c>
      <c r="K557" s="5" t="s">
        <v>39</v>
      </c>
      <c r="L557" s="22" t="s">
        <v>40</v>
      </c>
      <c r="M557" s="42">
        <v>1000.0</v>
      </c>
      <c r="N557" s="42">
        <v>0.00513</v>
      </c>
      <c r="O557" s="48">
        <v>168.0</v>
      </c>
      <c r="P557" s="45" t="s">
        <v>224</v>
      </c>
    </row>
    <row r="558" spans="1:16" ht="14.25" customHeight="1" x14ac:dyDescent="0.15">
      <c r="A558" s="27"/>
      <c r="B558" s="28"/>
      <c r="C558" s="30" t="s">
        <v>602</v>
      </c>
      <c r="D558" s="22"/>
      <c r="E558" s="22"/>
      <c r="F558" s="25"/>
      <c r="G558" s="29">
        <v>200.0</v>
      </c>
      <c r="H558" s="25" t="s">
        <v>36</v>
      </c>
      <c r="I558" s="46" t="s">
        <v>225</v>
      </c>
      <c r="J558" s="54" t="s">
        <v>223</v>
      </c>
      <c r="K558" s="5" t="s">
        <v>39</v>
      </c>
      <c r="L558" s="22" t="s">
        <v>40</v>
      </c>
      <c r="M558" s="42">
        <v>1000.0</v>
      </c>
      <c r="N558" s="42">
        <v>0.0062928</v>
      </c>
      <c r="O558" s="48">
        <v>230.0</v>
      </c>
      <c r="P558" s="45" t="s">
        <v>224</v>
      </c>
    </row>
    <row r="559" spans="1:16" ht="14.25" customHeight="1" x14ac:dyDescent="0.15">
      <c r="A559" s="27"/>
      <c r="B559" s="28"/>
      <c r="C559" s="30" t="s">
        <v>602</v>
      </c>
      <c r="D559" s="22"/>
      <c r="E559" s="22"/>
      <c r="F559" s="25"/>
      <c r="G559" s="29">
        <v>200.0</v>
      </c>
      <c r="H559" s="25" t="s">
        <v>36</v>
      </c>
      <c r="I559" s="46" t="s">
        <v>227</v>
      </c>
      <c r="J559" s="54" t="s">
        <v>223</v>
      </c>
      <c r="K559" s="5" t="s">
        <v>39</v>
      </c>
      <c r="L559" s="22" t="s">
        <v>40</v>
      </c>
      <c r="M559" s="42">
        <v>1000.0</v>
      </c>
      <c r="N559" s="42">
        <v>0.002394</v>
      </c>
      <c r="O559" s="48">
        <v>50.0</v>
      </c>
      <c r="P559" s="45" t="s">
        <v>224</v>
      </c>
    </row>
    <row r="560" spans="1:16" ht="14.25" customHeight="1" x14ac:dyDescent="0.15">
      <c r="A560" s="27"/>
      <c r="B560" s="28"/>
      <c r="C560" s="30" t="s">
        <v>603</v>
      </c>
      <c r="D560" s="22" t="s">
        <v>26</v>
      </c>
      <c r="E560" s="22" t="s">
        <v>26</v>
      </c>
      <c r="F560" s="25">
        <v>1.0</v>
      </c>
      <c r="G560" s="29">
        <v>200.0</v>
      </c>
      <c r="H560" s="25" t="s">
        <v>36</v>
      </c>
      <c r="I560" s="46" t="s">
        <v>259</v>
      </c>
      <c r="J560" s="30" t="s">
        <v>603</v>
      </c>
      <c r="K560" s="5" t="s">
        <v>39</v>
      </c>
      <c r="L560" s="22" t="s">
        <v>40</v>
      </c>
      <c r="M560" s="42">
        <v>1000.0</v>
      </c>
      <c r="N560" s="42">
        <v>3.26</v>
      </c>
      <c r="O560" s="48">
        <v>31.5</v>
      </c>
      <c r="P560" s="45" t="s">
        <v>221</v>
      </c>
    </row>
    <row r="561" spans="1:16" ht="14.25" customHeight="1" x14ac:dyDescent="0.15">
      <c r="A561" s="27"/>
      <c r="B561" s="28"/>
      <c r="C561" s="30" t="s">
        <v>603</v>
      </c>
      <c r="D561" s="22"/>
      <c r="E561" s="22"/>
      <c r="F561" s="25"/>
      <c r="G561" s="29">
        <v>200.0</v>
      </c>
      <c r="H561" s="25" t="s">
        <v>36</v>
      </c>
      <c r="I561" s="46" t="s">
        <v>310</v>
      </c>
      <c r="J561" s="54" t="s">
        <v>223</v>
      </c>
      <c r="K561" s="5" t="s">
        <v>39</v>
      </c>
      <c r="L561" s="22" t="s">
        <v>40</v>
      </c>
      <c r="M561" s="42">
        <v>1000.0</v>
      </c>
      <c r="N561" s="42">
        <v>0.02052</v>
      </c>
      <c r="O561" s="48">
        <v>50.0</v>
      </c>
      <c r="P561" s="45" t="s">
        <v>224</v>
      </c>
    </row>
    <row r="562" spans="1:16" ht="14.25" customHeight="1" x14ac:dyDescent="0.15">
      <c r="A562" s="27" t="s">
        <v>604</v>
      </c>
      <c r="B562" s="28" t="s">
        <v>605</v>
      </c>
      <c r="C562" s="23" t="s">
        <v>20</v>
      </c>
      <c r="D562" s="24" t="s">
        <v>21</v>
      </c>
      <c r="E562" s="22" t="s">
        <v>22</v>
      </c>
      <c r="F562" s="24">
        <v>200.0</v>
      </c>
      <c r="G562" s="29"/>
      <c r="H562" s="25" t="s">
        <v>23</v>
      </c>
      <c r="I562" s="46" t="s">
        <v>606</v>
      </c>
      <c r="J562" s="30" t="s">
        <v>607</v>
      </c>
      <c r="K562" s="26" t="s">
        <v>26</v>
      </c>
      <c r="L562" s="26" t="s">
        <v>26</v>
      </c>
      <c r="M562" s="42">
        <v>1.0</v>
      </c>
      <c r="N562" s="42">
        <v>1.0</v>
      </c>
      <c r="O562" s="42">
        <v>6.0</v>
      </c>
      <c r="P562" s="42" t="s">
        <v>27</v>
      </c>
    </row>
    <row r="563" spans="1:16" ht="14.25" customHeight="1" x14ac:dyDescent="0.15">
      <c r="A563" s="27"/>
      <c r="B563" s="28"/>
      <c r="C563" s="23" t="s">
        <v>20</v>
      </c>
      <c r="D563" s="24"/>
      <c r="E563" s="24"/>
      <c r="F563" s="24"/>
      <c r="G563" s="29"/>
      <c r="H563" s="25" t="s">
        <v>23</v>
      </c>
      <c r="I563" s="46" t="s">
        <v>608</v>
      </c>
      <c r="J563" s="30" t="s">
        <v>609</v>
      </c>
      <c r="K563" s="26" t="s">
        <v>26</v>
      </c>
      <c r="L563" s="26" t="s">
        <v>26</v>
      </c>
      <c r="M563" s="42">
        <v>1.0</v>
      </c>
      <c r="N563" s="42">
        <v>40.0</v>
      </c>
      <c r="O563" s="44">
        <v>0.75</v>
      </c>
      <c r="P563" s="42" t="s">
        <v>27</v>
      </c>
    </row>
    <row r="564" spans="1:16" ht="14.25" customHeight="1" x14ac:dyDescent="0.15">
      <c r="A564" s="27"/>
      <c r="B564" s="28"/>
      <c r="C564" s="23" t="s">
        <v>20</v>
      </c>
      <c r="D564" s="24"/>
      <c r="E564" s="24"/>
      <c r="F564" s="24"/>
      <c r="G564" s="29"/>
      <c r="H564" s="25" t="s">
        <v>23</v>
      </c>
      <c r="I564" s="46" t="s">
        <v>594</v>
      </c>
      <c r="J564" s="30" t="s">
        <v>610</v>
      </c>
      <c r="K564" s="51" t="s">
        <v>30</v>
      </c>
      <c r="L564" s="51" t="s">
        <v>30</v>
      </c>
      <c r="M564" s="42">
        <v>1.0</v>
      </c>
      <c r="N564" s="42">
        <v>200.0</v>
      </c>
      <c r="O564" s="44">
        <v>0.085</v>
      </c>
      <c r="P564" s="42" t="s">
        <v>240</v>
      </c>
    </row>
    <row r="565" spans="1:16" ht="14.25" customHeight="1" x14ac:dyDescent="0.15">
      <c r="A565" s="27"/>
      <c r="B565" s="28"/>
      <c r="C565" s="23" t="s">
        <v>20</v>
      </c>
      <c r="D565" s="24"/>
      <c r="E565" s="24"/>
      <c r="F565" s="24"/>
      <c r="G565" s="29"/>
      <c r="H565" s="25" t="s">
        <v>23</v>
      </c>
      <c r="I565" s="46" t="s">
        <v>611</v>
      </c>
      <c r="J565" s="30" t="s">
        <v>612</v>
      </c>
      <c r="K565" s="51" t="s">
        <v>30</v>
      </c>
      <c r="L565" s="51" t="s">
        <v>30</v>
      </c>
      <c r="M565" s="42">
        <v>1.0</v>
      </c>
      <c r="N565" s="42">
        <v>200.0</v>
      </c>
      <c r="O565" s="44">
        <v>0.1</v>
      </c>
      <c r="P565" s="42" t="s">
        <v>27</v>
      </c>
    </row>
    <row r="566" spans="1:16" ht="14.25" customHeight="1" x14ac:dyDescent="0.15">
      <c r="A566" s="27"/>
      <c r="B566" s="28"/>
      <c r="C566" s="23" t="s">
        <v>20</v>
      </c>
      <c r="D566" s="24"/>
      <c r="E566" s="24"/>
      <c r="F566" s="24"/>
      <c r="G566" s="29"/>
      <c r="H566" s="25" t="s">
        <v>23</v>
      </c>
      <c r="I566" s="46" t="s">
        <v>613</v>
      </c>
      <c r="J566" s="30" t="s">
        <v>614</v>
      </c>
      <c r="K566" s="51" t="s">
        <v>30</v>
      </c>
      <c r="L566" s="51" t="s">
        <v>30</v>
      </c>
      <c r="M566" s="42">
        <v>1.0</v>
      </c>
      <c r="N566" s="42">
        <v>200.0</v>
      </c>
      <c r="O566" s="44">
        <v>0.035</v>
      </c>
      <c r="P566" s="42" t="s">
        <v>27</v>
      </c>
    </row>
    <row r="567" spans="1:16" ht="14.25" customHeight="1" x14ac:dyDescent="0.15">
      <c r="A567" s="27"/>
      <c r="B567" s="28"/>
      <c r="C567" s="23" t="s">
        <v>20</v>
      </c>
      <c r="D567" s="24"/>
      <c r="E567" s="24"/>
      <c r="F567" s="24"/>
      <c r="G567" s="29"/>
      <c r="H567" s="25" t="s">
        <v>23</v>
      </c>
      <c r="I567" s="46" t="s">
        <v>615</v>
      </c>
      <c r="J567" s="30" t="s">
        <v>616</v>
      </c>
      <c r="K567" s="51" t="s">
        <v>30</v>
      </c>
      <c r="L567" s="51" t="s">
        <v>30</v>
      </c>
      <c r="M567" s="42">
        <v>1.0</v>
      </c>
      <c r="N567" s="42">
        <v>40.0</v>
      </c>
      <c r="O567" s="44">
        <v>0.045</v>
      </c>
      <c r="P567" s="42" t="s">
        <v>27</v>
      </c>
    </row>
    <row r="568" spans="1:16" ht="14.25" customHeight="1" x14ac:dyDescent="0.15">
      <c r="A568" s="27"/>
      <c r="B568" s="28"/>
      <c r="C568" s="24" t="s">
        <v>617</v>
      </c>
      <c r="D568" s="22" t="s">
        <v>26</v>
      </c>
      <c r="E568" s="22" t="s">
        <v>26</v>
      </c>
      <c r="F568" s="25">
        <v>1.0</v>
      </c>
      <c r="G568" s="29">
        <v>200.0</v>
      </c>
      <c r="H568" s="25" t="s">
        <v>36</v>
      </c>
      <c r="I568" s="46" t="s">
        <v>259</v>
      </c>
      <c r="J568" s="24" t="s">
        <v>617</v>
      </c>
      <c r="K568" s="5" t="s">
        <v>39</v>
      </c>
      <c r="L568" s="22" t="s">
        <v>40</v>
      </c>
      <c r="M568" s="42">
        <v>1000.0</v>
      </c>
      <c r="N568" s="42">
        <v>3.26</v>
      </c>
      <c r="O568" s="48">
        <v>31.5</v>
      </c>
      <c r="P568" s="45" t="s">
        <v>221</v>
      </c>
    </row>
    <row r="569" spans="1:16" ht="14.25" customHeight="1" x14ac:dyDescent="0.15">
      <c r="A569" s="27"/>
      <c r="B569" s="28"/>
      <c r="C569" s="24" t="s">
        <v>617</v>
      </c>
      <c r="D569" s="22"/>
      <c r="E569" s="22"/>
      <c r="F569" s="25"/>
      <c r="G569" s="29">
        <v>200.0</v>
      </c>
      <c r="H569" s="25" t="s">
        <v>36</v>
      </c>
      <c r="I569" s="46" t="s">
        <v>263</v>
      </c>
      <c r="J569" s="54" t="s">
        <v>223</v>
      </c>
      <c r="K569" s="5" t="s">
        <v>39</v>
      </c>
      <c r="L569" s="22" t="s">
        <v>40</v>
      </c>
      <c r="M569" s="42">
        <v>1000.0</v>
      </c>
      <c r="N569" s="42">
        <v>3.42E-4</v>
      </c>
      <c r="O569" s="48">
        <v>135.0</v>
      </c>
      <c r="P569" s="45" t="s">
        <v>224</v>
      </c>
    </row>
    <row r="570" spans="1:16" ht="14.25" customHeight="1" x14ac:dyDescent="0.15">
      <c r="A570" s="27"/>
      <c r="B570" s="28"/>
      <c r="C570" s="24" t="s">
        <v>617</v>
      </c>
      <c r="D570" s="22"/>
      <c r="E570" s="22"/>
      <c r="F570" s="25"/>
      <c r="G570" s="29">
        <v>200.0</v>
      </c>
      <c r="H570" s="25" t="s">
        <v>36</v>
      </c>
      <c r="I570" s="46" t="s">
        <v>371</v>
      </c>
      <c r="J570" s="54" t="s">
        <v>223</v>
      </c>
      <c r="K570" s="5" t="s">
        <v>39</v>
      </c>
      <c r="L570" s="22" t="s">
        <v>40</v>
      </c>
      <c r="M570" s="42">
        <v>1000.0</v>
      </c>
      <c r="N570" s="42">
        <v>0.002052</v>
      </c>
      <c r="O570" s="59">
        <v>168.0</v>
      </c>
      <c r="P570" s="58" t="s">
        <v>224</v>
      </c>
    </row>
    <row r="571" spans="1:16" ht="14.25" customHeight="1" x14ac:dyDescent="0.15">
      <c r="A571" s="27"/>
      <c r="B571" s="28"/>
      <c r="C571" s="24" t="s">
        <v>617</v>
      </c>
      <c r="D571" s="22"/>
      <c r="E571" s="22"/>
      <c r="F571" s="25"/>
      <c r="G571" s="29">
        <v>200.0</v>
      </c>
      <c r="H571" s="25" t="s">
        <v>36</v>
      </c>
      <c r="I571" s="46" t="s">
        <v>227</v>
      </c>
      <c r="J571" s="54" t="s">
        <v>223</v>
      </c>
      <c r="K571" s="5" t="s">
        <v>39</v>
      </c>
      <c r="L571" s="22" t="s">
        <v>40</v>
      </c>
      <c r="M571" s="42">
        <v>1000.0</v>
      </c>
      <c r="N571" s="42">
        <v>0.00855</v>
      </c>
      <c r="O571" s="48">
        <v>50.0</v>
      </c>
      <c r="P571" s="45" t="s">
        <v>224</v>
      </c>
    </row>
    <row r="572" spans="1:16" ht="14.25" customHeight="1" x14ac:dyDescent="0.15">
      <c r="A572" s="27"/>
      <c r="B572" s="28"/>
      <c r="C572" s="24" t="s">
        <v>617</v>
      </c>
      <c r="D572" s="22"/>
      <c r="E572" s="22"/>
      <c r="F572" s="25"/>
      <c r="G572" s="29">
        <v>200.0</v>
      </c>
      <c r="H572" s="25" t="s">
        <v>36</v>
      </c>
      <c r="I572" s="46" t="s">
        <v>230</v>
      </c>
      <c r="J572" s="54" t="s">
        <v>223</v>
      </c>
      <c r="K572" s="5" t="s">
        <v>39</v>
      </c>
      <c r="L572" s="22" t="s">
        <v>40</v>
      </c>
      <c r="M572" s="42">
        <v>1000.0</v>
      </c>
      <c r="N572" s="42">
        <v>0.0114</v>
      </c>
      <c r="O572" s="48">
        <v>135.0</v>
      </c>
      <c r="P572" s="45" t="s">
        <v>224</v>
      </c>
    </row>
    <row r="573" spans="1:16" ht="14.25" customHeight="1" x14ac:dyDescent="0.15">
      <c r="A573" s="27"/>
      <c r="B573" s="28"/>
      <c r="C573" s="30" t="s">
        <v>618</v>
      </c>
      <c r="D573" s="22" t="s">
        <v>26</v>
      </c>
      <c r="E573" s="22" t="s">
        <v>26</v>
      </c>
      <c r="F573" s="25">
        <v>1.0</v>
      </c>
      <c r="G573" s="29">
        <v>200.0</v>
      </c>
      <c r="H573" s="25" t="s">
        <v>36</v>
      </c>
      <c r="I573" s="46" t="s">
        <v>259</v>
      </c>
      <c r="J573" s="30" t="s">
        <v>618</v>
      </c>
      <c r="K573" s="5" t="s">
        <v>39</v>
      </c>
      <c r="L573" s="22" t="s">
        <v>40</v>
      </c>
      <c r="M573" s="42">
        <v>1000.0</v>
      </c>
      <c r="N573" s="42">
        <v>3.26</v>
      </c>
      <c r="O573" s="48">
        <v>31.5</v>
      </c>
      <c r="P573" s="45" t="s">
        <v>221</v>
      </c>
    </row>
    <row r="574" spans="1:16" ht="14.25" customHeight="1" x14ac:dyDescent="0.15">
      <c r="A574" s="27"/>
      <c r="B574" s="28"/>
      <c r="C574" s="30" t="s">
        <v>618</v>
      </c>
      <c r="D574" s="22"/>
      <c r="E574" s="22"/>
      <c r="F574" s="25"/>
      <c r="G574" s="29">
        <v>200.0</v>
      </c>
      <c r="H574" s="25" t="s">
        <v>36</v>
      </c>
      <c r="I574" s="46" t="s">
        <v>226</v>
      </c>
      <c r="J574" s="54" t="s">
        <v>223</v>
      </c>
      <c r="K574" s="5" t="s">
        <v>39</v>
      </c>
      <c r="L574" s="22" t="s">
        <v>40</v>
      </c>
      <c r="M574" s="42">
        <v>1000.0</v>
      </c>
      <c r="N574" s="42">
        <v>7.41E-4</v>
      </c>
      <c r="O574" s="48">
        <v>150.0</v>
      </c>
      <c r="P574" s="45" t="s">
        <v>224</v>
      </c>
    </row>
    <row r="575" spans="1:16" ht="14.25" customHeight="1" x14ac:dyDescent="0.15">
      <c r="A575" s="27"/>
      <c r="B575" s="28"/>
      <c r="C575" s="30" t="s">
        <v>618</v>
      </c>
      <c r="D575" s="22"/>
      <c r="E575" s="22"/>
      <c r="F575" s="25"/>
      <c r="G575" s="29">
        <v>200.0</v>
      </c>
      <c r="H575" s="25" t="s">
        <v>36</v>
      </c>
      <c r="I575" s="46" t="s">
        <v>227</v>
      </c>
      <c r="J575" s="54" t="s">
        <v>223</v>
      </c>
      <c r="K575" s="5" t="s">
        <v>39</v>
      </c>
      <c r="L575" s="22" t="s">
        <v>40</v>
      </c>
      <c r="M575" s="42">
        <v>1000.0</v>
      </c>
      <c r="N575" s="42">
        <v>0.007125</v>
      </c>
      <c r="O575" s="48">
        <v>50.0</v>
      </c>
      <c r="P575" s="45" t="s">
        <v>224</v>
      </c>
    </row>
    <row r="576" spans="1:16" ht="14.25" customHeight="1" x14ac:dyDescent="0.15">
      <c r="A576" s="27"/>
      <c r="B576" s="28"/>
      <c r="C576" s="30" t="s">
        <v>618</v>
      </c>
      <c r="D576" s="22"/>
      <c r="E576" s="22"/>
      <c r="F576" s="25"/>
      <c r="G576" s="29">
        <v>200.0</v>
      </c>
      <c r="H576" s="25" t="s">
        <v>36</v>
      </c>
      <c r="I576" s="46" t="s">
        <v>230</v>
      </c>
      <c r="J576" s="54" t="s">
        <v>223</v>
      </c>
      <c r="K576" s="5" t="s">
        <v>39</v>
      </c>
      <c r="L576" s="22" t="s">
        <v>40</v>
      </c>
      <c r="M576" s="42">
        <v>1000.0</v>
      </c>
      <c r="N576" s="42">
        <v>0.005415</v>
      </c>
      <c r="O576" s="48">
        <v>135.0</v>
      </c>
      <c r="P576" s="45" t="s">
        <v>224</v>
      </c>
    </row>
    <row r="577" spans="1:17" ht="14.25" customHeight="1" x14ac:dyDescent="0.15">
      <c r="A577" s="27" t="s">
        <v>619</v>
      </c>
      <c r="B577" s="28" t="s">
        <v>620</v>
      </c>
      <c r="C577" s="23" t="s">
        <v>20</v>
      </c>
      <c r="D577" s="24" t="s">
        <v>21</v>
      </c>
      <c r="E577" s="22" t="s">
        <v>22</v>
      </c>
      <c r="F577" s="24">
        <v>288.0</v>
      </c>
      <c r="G577" s="29"/>
      <c r="H577" s="25" t="s">
        <v>23</v>
      </c>
      <c r="I577" s="46" t="s">
        <v>621</v>
      </c>
      <c r="J577" s="30" t="s">
        <v>622</v>
      </c>
      <c r="K577" s="26" t="s">
        <v>26</v>
      </c>
      <c r="L577" s="26" t="s">
        <v>26</v>
      </c>
      <c r="M577" s="42">
        <v>1.0</v>
      </c>
      <c r="N577" s="42">
        <v>1.0</v>
      </c>
      <c r="O577" s="44">
        <v>8.09</v>
      </c>
      <c r="P577" s="42" t="s">
        <v>27</v>
      </c>
      <c r="Q577" s="5">
        <v>35.0</v>
      </c>
    </row>
    <row r="578" spans="1:17" ht="14.25" customHeight="1" x14ac:dyDescent="0.15">
      <c r="A578" s="27"/>
      <c r="B578" s="28"/>
      <c r="C578" s="23" t="s">
        <v>20</v>
      </c>
      <c r="D578" s="24"/>
      <c r="E578" s="24"/>
      <c r="F578" s="24"/>
      <c r="G578" s="29"/>
      <c r="H578" s="25" t="s">
        <v>23</v>
      </c>
      <c r="I578" s="46" t="s">
        <v>623</v>
      </c>
      <c r="J578" s="30" t="s">
        <v>624</v>
      </c>
      <c r="K578" s="26" t="s">
        <v>26</v>
      </c>
      <c r="L578" s="26" t="s">
        <v>26</v>
      </c>
      <c r="M578" s="42">
        <v>1.0</v>
      </c>
      <c r="N578" s="42">
        <v>24.0</v>
      </c>
      <c r="O578" s="44">
        <v>0.8</v>
      </c>
      <c r="P578" s="42" t="s">
        <v>27</v>
      </c>
      <c r="Q578" s="5">
        <v>842.0</v>
      </c>
    </row>
    <row r="579" spans="1:17" ht="14.25" customHeight="1" x14ac:dyDescent="0.15">
      <c r="A579" s="27"/>
      <c r="B579" s="28"/>
      <c r="C579" s="23" t="s">
        <v>20</v>
      </c>
      <c r="D579" s="24"/>
      <c r="E579" s="24"/>
      <c r="F579" s="24"/>
      <c r="G579" s="29"/>
      <c r="H579" s="25" t="s">
        <v>23</v>
      </c>
      <c r="I579" s="46" t="s">
        <v>625</v>
      </c>
      <c r="J579" s="30" t="s">
        <v>626</v>
      </c>
      <c r="K579" s="51" t="s">
        <v>30</v>
      </c>
      <c r="L579" s="51" t="s">
        <v>30</v>
      </c>
      <c r="M579" s="42">
        <v>1.0</v>
      </c>
      <c r="N579" s="42">
        <v>288.0</v>
      </c>
      <c r="O579" s="44">
        <v>0.1</v>
      </c>
      <c r="P579" s="42" t="s">
        <v>31</v>
      </c>
      <c r="Q579" s="5">
        <v>10000.0</v>
      </c>
    </row>
    <row r="580" spans="1:19" ht="14.25" customHeight="1" x14ac:dyDescent="0.15">
      <c r="A580" s="27"/>
      <c r="B580" s="28"/>
      <c r="C580" s="30" t="s">
        <v>627</v>
      </c>
      <c r="D580" s="22" t="s">
        <v>26</v>
      </c>
      <c r="E580" s="22" t="s">
        <v>26</v>
      </c>
      <c r="F580" s="25">
        <v>1.0</v>
      </c>
      <c r="G580" s="29">
        <v>96.0</v>
      </c>
      <c r="H580" s="25" t="s">
        <v>36</v>
      </c>
      <c r="I580" s="46" t="s">
        <v>259</v>
      </c>
      <c r="J580" s="30" t="s">
        <v>627</v>
      </c>
      <c r="K580" s="5" t="s">
        <v>39</v>
      </c>
      <c r="L580" s="22" t="s">
        <v>40</v>
      </c>
      <c r="M580" s="42">
        <v>1000.0</v>
      </c>
      <c r="N580" s="42">
        <v>2.4</v>
      </c>
      <c r="O580" s="48">
        <v>31.5</v>
      </c>
      <c r="P580" s="45" t="s">
        <v>221</v>
      </c>
      <c r="S580" s="5">
        <v>455.0</v>
      </c>
    </row>
    <row r="581" spans="1:16" ht="14.25" customHeight="1" x14ac:dyDescent="0.15">
      <c r="A581" s="27"/>
      <c r="B581" s="28"/>
      <c r="C581" s="30" t="s">
        <v>627</v>
      </c>
      <c r="D581" s="22"/>
      <c r="E581" s="22"/>
      <c r="F581" s="25"/>
      <c r="G581" s="29">
        <v>96.0</v>
      </c>
      <c r="H581" s="25" t="s">
        <v>36</v>
      </c>
      <c r="I581" s="46" t="s">
        <v>226</v>
      </c>
      <c r="J581" s="54" t="s">
        <v>223</v>
      </c>
      <c r="K581" s="5" t="s">
        <v>39</v>
      </c>
      <c r="L581" s="22" t="s">
        <v>40</v>
      </c>
      <c r="M581" s="42">
        <v>1000.0</v>
      </c>
      <c r="N581" s="42">
        <v>0.022752</v>
      </c>
      <c r="O581" s="48">
        <v>150.0</v>
      </c>
      <c r="P581" s="45" t="s">
        <v>224</v>
      </c>
    </row>
    <row r="582" spans="1:16" ht="14.25" customHeight="1" x14ac:dyDescent="0.15">
      <c r="A582" s="27"/>
      <c r="B582" s="28"/>
      <c r="C582" s="30" t="s">
        <v>627</v>
      </c>
      <c r="D582" s="22"/>
      <c r="E582" s="22"/>
      <c r="F582" s="25"/>
      <c r="G582" s="29">
        <v>96.0</v>
      </c>
      <c r="H582" s="25" t="s">
        <v>36</v>
      </c>
      <c r="I582" s="46" t="s">
        <v>222</v>
      </c>
      <c r="J582" s="54" t="s">
        <v>223</v>
      </c>
      <c r="K582" s="5" t="s">
        <v>39</v>
      </c>
      <c r="L582" s="22" t="s">
        <v>40</v>
      </c>
      <c r="M582" s="42">
        <v>1000.0</v>
      </c>
      <c r="N582" s="42">
        <v>2.016E-4</v>
      </c>
      <c r="O582" s="48">
        <v>150.0</v>
      </c>
      <c r="P582" s="45" t="s">
        <v>224</v>
      </c>
    </row>
    <row r="583" spans="1:16" ht="14.25" customHeight="1" x14ac:dyDescent="0.15">
      <c r="A583" s="27"/>
      <c r="B583" s="28"/>
      <c r="C583" s="30" t="s">
        <v>627</v>
      </c>
      <c r="D583" s="22"/>
      <c r="E583" s="22"/>
      <c r="F583" s="25"/>
      <c r="G583" s="29">
        <v>96.0</v>
      </c>
      <c r="H583" s="25" t="s">
        <v>36</v>
      </c>
      <c r="I583" s="46" t="s">
        <v>401</v>
      </c>
      <c r="J583" s="54" t="s">
        <v>223</v>
      </c>
      <c r="K583" s="5" t="s">
        <v>39</v>
      </c>
      <c r="L583" s="22" t="s">
        <v>40</v>
      </c>
      <c r="M583" s="42">
        <v>1000.0</v>
      </c>
      <c r="N583" s="42">
        <v>3.744E-4</v>
      </c>
      <c r="O583" s="48">
        <v>90.0</v>
      </c>
      <c r="P583" s="45" t="s">
        <v>224</v>
      </c>
    </row>
    <row r="584" spans="1:16" ht="14.25" customHeight="1" x14ac:dyDescent="0.15">
      <c r="A584" s="27"/>
      <c r="B584" s="28"/>
      <c r="C584" s="30" t="s">
        <v>627</v>
      </c>
      <c r="D584" s="22"/>
      <c r="E584" s="22"/>
      <c r="F584" s="25"/>
      <c r="G584" s="29">
        <v>96.0</v>
      </c>
      <c r="H584" s="25" t="s">
        <v>36</v>
      </c>
      <c r="I584" s="46" t="s">
        <v>227</v>
      </c>
      <c r="J584" s="54" t="s">
        <v>223</v>
      </c>
      <c r="K584" s="5" t="s">
        <v>39</v>
      </c>
      <c r="L584" s="22" t="s">
        <v>40</v>
      </c>
      <c r="M584" s="42">
        <v>1000.0</v>
      </c>
      <c r="N584" s="42">
        <v>0.002736</v>
      </c>
      <c r="O584" s="48">
        <v>50.0</v>
      </c>
      <c r="P584" s="45" t="s">
        <v>224</v>
      </c>
    </row>
    <row r="585" spans="1:19" ht="14.25" customHeight="1" x14ac:dyDescent="0.15">
      <c r="A585" s="27"/>
      <c r="B585" s="28"/>
      <c r="C585" s="30" t="s">
        <v>628</v>
      </c>
      <c r="D585" s="22" t="s">
        <v>26</v>
      </c>
      <c r="E585" s="22" t="s">
        <v>26</v>
      </c>
      <c r="F585" s="25">
        <v>1.0</v>
      </c>
      <c r="G585" s="29">
        <v>96.0</v>
      </c>
      <c r="H585" s="25" t="s">
        <v>36</v>
      </c>
      <c r="I585" s="46" t="s">
        <v>259</v>
      </c>
      <c r="J585" s="30" t="s">
        <v>628</v>
      </c>
      <c r="K585" s="5" t="s">
        <v>39</v>
      </c>
      <c r="L585" s="22" t="s">
        <v>40</v>
      </c>
      <c r="M585" s="42">
        <v>1000.0</v>
      </c>
      <c r="N585" s="42">
        <v>2.4</v>
      </c>
      <c r="O585" s="48">
        <v>31.5</v>
      </c>
      <c r="P585" s="45" t="s">
        <v>221</v>
      </c>
      <c r="S585" s="5">
        <v>545.0</v>
      </c>
    </row>
    <row r="586" spans="1:16" ht="14.25" customHeight="1" x14ac:dyDescent="0.15">
      <c r="A586" s="27"/>
      <c r="B586" s="28"/>
      <c r="C586" s="30" t="s">
        <v>628</v>
      </c>
      <c r="D586" s="22"/>
      <c r="E586" s="22"/>
      <c r="F586" s="25"/>
      <c r="G586" s="29">
        <v>96.0</v>
      </c>
      <c r="H586" s="25" t="s">
        <v>36</v>
      </c>
      <c r="I586" s="46" t="s">
        <v>396</v>
      </c>
      <c r="J586" s="54" t="s">
        <v>223</v>
      </c>
      <c r="K586" s="5" t="s">
        <v>39</v>
      </c>
      <c r="L586" s="22" t="s">
        <v>40</v>
      </c>
      <c r="M586" s="42">
        <v>1000.0</v>
      </c>
      <c r="N586" s="42">
        <v>0.01704</v>
      </c>
      <c r="O586" s="48">
        <v>230.0</v>
      </c>
      <c r="P586" s="45" t="s">
        <v>224</v>
      </c>
    </row>
    <row r="587" spans="1:16" ht="14.25" customHeight="1" x14ac:dyDescent="0.15">
      <c r="A587" s="27"/>
      <c r="B587" s="28"/>
      <c r="C587" s="30" t="s">
        <v>628</v>
      </c>
      <c r="D587" s="22"/>
      <c r="E587" s="22"/>
      <c r="F587" s="25"/>
      <c r="G587" s="29">
        <v>96.0</v>
      </c>
      <c r="H587" s="25" t="s">
        <v>36</v>
      </c>
      <c r="I587" s="46" t="s">
        <v>225</v>
      </c>
      <c r="J587" s="54" t="s">
        <v>223</v>
      </c>
      <c r="K587" s="5" t="s">
        <v>39</v>
      </c>
      <c r="L587" s="22" t="s">
        <v>40</v>
      </c>
      <c r="M587" s="42">
        <v>1000.0</v>
      </c>
      <c r="N587" s="42">
        <v>0.00192</v>
      </c>
      <c r="O587" s="48">
        <v>230.0</v>
      </c>
      <c r="P587" s="45" t="s">
        <v>224</v>
      </c>
    </row>
    <row r="588" spans="1:16" ht="14.25" customHeight="1" x14ac:dyDescent="0.15">
      <c r="A588" s="27"/>
      <c r="B588" s="28"/>
      <c r="C588" s="30" t="s">
        <v>628</v>
      </c>
      <c r="D588" s="22"/>
      <c r="E588" s="22"/>
      <c r="F588" s="25"/>
      <c r="G588" s="29">
        <v>96.0</v>
      </c>
      <c r="H588" s="25" t="s">
        <v>36</v>
      </c>
      <c r="I588" s="46" t="s">
        <v>310</v>
      </c>
      <c r="J588" s="54" t="s">
        <v>223</v>
      </c>
      <c r="K588" s="5" t="s">
        <v>39</v>
      </c>
      <c r="L588" s="22" t="s">
        <v>40</v>
      </c>
      <c r="M588" s="42">
        <v>1000.0</v>
      </c>
      <c r="N588" s="42">
        <v>7.2E-5</v>
      </c>
      <c r="O588" s="48">
        <v>50.0</v>
      </c>
      <c r="P588" s="45" t="s">
        <v>224</v>
      </c>
    </row>
    <row r="589" spans="1:16" ht="14.25" customHeight="1" x14ac:dyDescent="0.15">
      <c r="A589" s="27"/>
      <c r="B589" s="28"/>
      <c r="C589" s="30" t="s">
        <v>628</v>
      </c>
      <c r="D589" s="22"/>
      <c r="E589" s="22"/>
      <c r="F589" s="25"/>
      <c r="G589" s="29">
        <v>96.0</v>
      </c>
      <c r="H589" s="25" t="s">
        <v>36</v>
      </c>
      <c r="I589" s="46" t="s">
        <v>227</v>
      </c>
      <c r="J589" s="54" t="s">
        <v>223</v>
      </c>
      <c r="K589" s="5" t="s">
        <v>39</v>
      </c>
      <c r="L589" s="22" t="s">
        <v>40</v>
      </c>
      <c r="M589" s="42">
        <v>1000.0</v>
      </c>
      <c r="N589" s="42">
        <v>0.001536</v>
      </c>
      <c r="O589" s="48">
        <v>50.0</v>
      </c>
      <c r="P589" s="45" t="s">
        <v>224</v>
      </c>
    </row>
    <row r="590" spans="1:19" ht="14.25" customHeight="1" x14ac:dyDescent="0.15">
      <c r="A590" s="27"/>
      <c r="B590" s="28"/>
      <c r="C590" s="30" t="s">
        <v>629</v>
      </c>
      <c r="D590" s="22" t="s">
        <v>26</v>
      </c>
      <c r="E590" s="22" t="s">
        <v>26</v>
      </c>
      <c r="F590" s="25">
        <v>1.0</v>
      </c>
      <c r="G590" s="29">
        <v>96.0</v>
      </c>
      <c r="H590" s="25" t="s">
        <v>36</v>
      </c>
      <c r="I590" s="46" t="s">
        <v>259</v>
      </c>
      <c r="J590" s="30" t="s">
        <v>629</v>
      </c>
      <c r="K590" s="5" t="s">
        <v>39</v>
      </c>
      <c r="L590" s="22" t="s">
        <v>40</v>
      </c>
      <c r="M590" s="42">
        <v>1000.0</v>
      </c>
      <c r="N590" s="42">
        <v>2.4</v>
      </c>
      <c r="O590" s="48">
        <v>31.5</v>
      </c>
      <c r="P590" s="45" t="s">
        <v>221</v>
      </c>
      <c r="S590" s="5">
        <v>1364.0</v>
      </c>
    </row>
    <row r="591" spans="1:16" ht="14.25" customHeight="1" x14ac:dyDescent="0.15">
      <c r="A591" s="27"/>
      <c r="B591" s="28"/>
      <c r="C591" s="30" t="s">
        <v>629</v>
      </c>
      <c r="D591" s="22"/>
      <c r="E591" s="22"/>
      <c r="F591" s="25"/>
      <c r="G591" s="29">
        <v>96.0</v>
      </c>
      <c r="H591" s="25" t="s">
        <v>36</v>
      </c>
      <c r="I591" s="46" t="s">
        <v>263</v>
      </c>
      <c r="J591" s="54" t="s">
        <v>223</v>
      </c>
      <c r="K591" s="5" t="s">
        <v>39</v>
      </c>
      <c r="L591" s="22" t="s">
        <v>40</v>
      </c>
      <c r="M591" s="42">
        <v>1000.0</v>
      </c>
      <c r="N591" s="42">
        <v>0.0024</v>
      </c>
      <c r="O591" s="48">
        <v>135.0</v>
      </c>
      <c r="P591" s="45" t="s">
        <v>224</v>
      </c>
    </row>
    <row r="592" spans="1:16" ht="14.25" customHeight="1" x14ac:dyDescent="0.15">
      <c r="A592" s="27"/>
      <c r="B592" s="28"/>
      <c r="C592" s="30" t="s">
        <v>629</v>
      </c>
      <c r="D592" s="22"/>
      <c r="E592" s="22"/>
      <c r="F592" s="25"/>
      <c r="G592" s="29">
        <v>96.0</v>
      </c>
      <c r="H592" s="25" t="s">
        <v>36</v>
      </c>
      <c r="I592" s="46" t="s">
        <v>226</v>
      </c>
      <c r="J592" s="54" t="s">
        <v>223</v>
      </c>
      <c r="K592" s="5" t="s">
        <v>39</v>
      </c>
      <c r="L592" s="22" t="s">
        <v>40</v>
      </c>
      <c r="M592" s="42">
        <v>1000.0</v>
      </c>
      <c r="N592" s="42">
        <v>0.01848</v>
      </c>
      <c r="O592" s="48">
        <v>150.0</v>
      </c>
      <c r="P592" s="45" t="s">
        <v>224</v>
      </c>
    </row>
    <row r="593" spans="1:16" ht="14.25" customHeight="1" x14ac:dyDescent="0.15">
      <c r="A593" s="27"/>
      <c r="B593" s="28"/>
      <c r="C593" s="30" t="s">
        <v>629</v>
      </c>
      <c r="D593" s="22"/>
      <c r="E593" s="22"/>
      <c r="F593" s="25"/>
      <c r="G593" s="29">
        <v>96.0</v>
      </c>
      <c r="H593" s="25" t="s">
        <v>36</v>
      </c>
      <c r="I593" s="46" t="s">
        <v>227</v>
      </c>
      <c r="J593" s="54" t="s">
        <v>223</v>
      </c>
      <c r="K593" s="5" t="s">
        <v>39</v>
      </c>
      <c r="L593" s="22" t="s">
        <v>40</v>
      </c>
      <c r="M593" s="42">
        <v>1000.0</v>
      </c>
      <c r="N593" s="42">
        <v>0.002832</v>
      </c>
      <c r="O593" s="48">
        <v>50.0</v>
      </c>
      <c r="P593" s="45" t="s">
        <v>224</v>
      </c>
    </row>
    <row r="594" spans="1:16" ht="14.25" customHeight="1" x14ac:dyDescent="0.15">
      <c r="A594" s="27" t="s">
        <v>630</v>
      </c>
      <c r="B594" s="28" t="s">
        <v>631</v>
      </c>
      <c r="C594" s="23" t="s">
        <v>20</v>
      </c>
      <c r="D594" s="24" t="s">
        <v>21</v>
      </c>
      <c r="E594" s="22" t="s">
        <v>22</v>
      </c>
      <c r="F594" s="24">
        <v>288.0</v>
      </c>
      <c r="G594" s="29"/>
      <c r="H594" s="25" t="s">
        <v>23</v>
      </c>
      <c r="I594" s="46" t="s">
        <v>632</v>
      </c>
      <c r="J594" s="30" t="s">
        <v>633</v>
      </c>
      <c r="K594" s="26" t="s">
        <v>26</v>
      </c>
      <c r="L594" s="26" t="s">
        <v>26</v>
      </c>
      <c r="M594" s="42">
        <v>1.0</v>
      </c>
      <c r="N594" s="42">
        <v>1.0</v>
      </c>
      <c r="O594" s="44">
        <v>8.64</v>
      </c>
      <c r="P594" s="42" t="s">
        <v>27</v>
      </c>
    </row>
    <row r="595" spans="1:17" ht="14.25" customHeight="1" x14ac:dyDescent="0.15">
      <c r="A595" s="27"/>
      <c r="B595" s="28"/>
      <c r="C595" s="23" t="s">
        <v>20</v>
      </c>
      <c r="D595" s="24"/>
      <c r="E595" s="24"/>
      <c r="F595" s="24"/>
      <c r="G595" s="29"/>
      <c r="H595" s="25" t="s">
        <v>23</v>
      </c>
      <c r="I595" s="46" t="s">
        <v>634</v>
      </c>
      <c r="J595" s="30" t="s">
        <v>635</v>
      </c>
      <c r="K595" s="26" t="s">
        <v>26</v>
      </c>
      <c r="L595" s="26" t="s">
        <v>26</v>
      </c>
      <c r="M595" s="42">
        <v>1.0</v>
      </c>
      <c r="N595" s="42">
        <v>24.0</v>
      </c>
      <c r="O595" s="44">
        <v>0.8</v>
      </c>
      <c r="P595" s="42" t="s">
        <v>27</v>
      </c>
      <c r="Q595" s="5">
        <v>15.0</v>
      </c>
    </row>
    <row r="596" spans="1:17" ht="14.25" customHeight="1" x14ac:dyDescent="0.15">
      <c r="A596" s="27"/>
      <c r="B596" s="28"/>
      <c r="C596" s="23" t="s">
        <v>20</v>
      </c>
      <c r="D596" s="24"/>
      <c r="E596" s="24"/>
      <c r="F596" s="24"/>
      <c r="G596" s="29"/>
      <c r="H596" s="25" t="s">
        <v>23</v>
      </c>
      <c r="I596" s="46" t="s">
        <v>636</v>
      </c>
      <c r="J596" s="30" t="s">
        <v>637</v>
      </c>
      <c r="K596" s="51" t="s">
        <v>30</v>
      </c>
      <c r="L596" s="51" t="s">
        <v>30</v>
      </c>
      <c r="M596" s="42">
        <v>1.0</v>
      </c>
      <c r="N596" s="42">
        <v>288.0</v>
      </c>
      <c r="O596" s="44">
        <v>0.09</v>
      </c>
      <c r="P596" s="42" t="s">
        <v>34</v>
      </c>
      <c r="Q596" s="5">
        <v>100.0</v>
      </c>
    </row>
    <row r="597" spans="1:19" ht="14.25" customHeight="1" x14ac:dyDescent="0.15">
      <c r="A597" s="27"/>
      <c r="B597" s="28"/>
      <c r="C597" s="30" t="s">
        <v>638</v>
      </c>
      <c r="D597" s="22" t="s">
        <v>26</v>
      </c>
      <c r="E597" s="22" t="s">
        <v>26</v>
      </c>
      <c r="F597" s="25">
        <v>1.0</v>
      </c>
      <c r="G597" s="42">
        <v>72.0</v>
      </c>
      <c r="H597" s="25" t="s">
        <v>36</v>
      </c>
      <c r="I597" s="46" t="s">
        <v>259</v>
      </c>
      <c r="J597" s="30" t="s">
        <v>638</v>
      </c>
      <c r="K597" s="5" t="s">
        <v>39</v>
      </c>
      <c r="L597" s="22" t="s">
        <v>40</v>
      </c>
      <c r="M597" s="42">
        <v>1000.0</v>
      </c>
      <c r="N597" s="42">
        <v>1.8</v>
      </c>
      <c r="O597" s="48">
        <v>31.5</v>
      </c>
      <c r="P597" s="45" t="s">
        <v>221</v>
      </c>
      <c r="S597" s="5">
        <v>2545.0</v>
      </c>
    </row>
    <row r="598" spans="1:18" ht="14.25" customHeight="1" x14ac:dyDescent="0.15">
      <c r="A598" s="27"/>
      <c r="B598" s="28"/>
      <c r="C598" s="30" t="s">
        <v>638</v>
      </c>
      <c r="D598" s="22"/>
      <c r="E598" s="22"/>
      <c r="F598" s="25"/>
      <c r="G598" s="42">
        <v>72.0</v>
      </c>
      <c r="H598" s="25" t="s">
        <v>36</v>
      </c>
      <c r="I598" s="46" t="s">
        <v>639</v>
      </c>
      <c r="J598" s="54" t="s">
        <v>223</v>
      </c>
      <c r="K598" s="5" t="s">
        <v>39</v>
      </c>
      <c r="L598" s="22" t="s">
        <v>40</v>
      </c>
      <c r="M598" s="42">
        <v>1000.0</v>
      </c>
      <c r="N598" s="42">
        <v>0.018</v>
      </c>
      <c r="O598" s="48">
        <v>110.0</v>
      </c>
      <c r="P598" s="45" t="s">
        <v>224</v>
      </c>
      <c r="Q598" s="5">
        <v>3.0</v>
      </c>
      <c r="R598" s="5">
        <v>2.15</v>
      </c>
    </row>
    <row r="599" spans="1:19" ht="14.25" customHeight="1" x14ac:dyDescent="0.15">
      <c r="A599" s="27"/>
      <c r="B599" s="28"/>
      <c r="C599" s="30" t="s">
        <v>640</v>
      </c>
      <c r="D599" s="22" t="s">
        <v>26</v>
      </c>
      <c r="E599" s="22" t="s">
        <v>26</v>
      </c>
      <c r="F599" s="25">
        <v>1.0</v>
      </c>
      <c r="G599" s="42">
        <v>72.0</v>
      </c>
      <c r="H599" s="25" t="s">
        <v>36</v>
      </c>
      <c r="I599" s="46" t="s">
        <v>259</v>
      </c>
      <c r="J599" s="30" t="s">
        <v>640</v>
      </c>
      <c r="K599" s="5" t="s">
        <v>39</v>
      </c>
      <c r="L599" s="22" t="s">
        <v>40</v>
      </c>
      <c r="M599" s="42">
        <v>1000.0</v>
      </c>
      <c r="N599" s="42">
        <v>1.8</v>
      </c>
      <c r="O599" s="48">
        <v>31.5</v>
      </c>
      <c r="P599" s="45" t="s">
        <v>221</v>
      </c>
      <c r="S599" s="5">
        <v>259.0</v>
      </c>
    </row>
    <row r="600" spans="1:16" ht="14.25" customHeight="1" x14ac:dyDescent="0.15">
      <c r="A600" s="27"/>
      <c r="B600" s="28"/>
      <c r="C600" s="30" t="s">
        <v>640</v>
      </c>
      <c r="D600" s="22"/>
      <c r="E600" s="22"/>
      <c r="F600" s="25"/>
      <c r="G600" s="42">
        <v>72.0</v>
      </c>
      <c r="H600" s="25" t="s">
        <v>36</v>
      </c>
      <c r="I600" s="46" t="s">
        <v>225</v>
      </c>
      <c r="J600" s="54" t="s">
        <v>223</v>
      </c>
      <c r="K600" s="5" t="s">
        <v>39</v>
      </c>
      <c r="L600" s="22" t="s">
        <v>40</v>
      </c>
      <c r="M600" s="42">
        <v>1000.0</v>
      </c>
      <c r="N600" s="42">
        <v>0.001404</v>
      </c>
      <c r="O600" s="48">
        <v>230.0</v>
      </c>
      <c r="P600" s="45" t="s">
        <v>224</v>
      </c>
    </row>
    <row r="601" spans="1:16" ht="14.25" customHeight="1" x14ac:dyDescent="0.15">
      <c r="A601" s="27"/>
      <c r="B601" s="28"/>
      <c r="C601" s="30" t="s">
        <v>640</v>
      </c>
      <c r="D601" s="22"/>
      <c r="E601" s="22"/>
      <c r="F601" s="25"/>
      <c r="G601" s="42">
        <v>72.0</v>
      </c>
      <c r="H601" s="25" t="s">
        <v>36</v>
      </c>
      <c r="I601" s="46" t="s">
        <v>227</v>
      </c>
      <c r="J601" s="54" t="s">
        <v>223</v>
      </c>
      <c r="K601" s="5" t="s">
        <v>39</v>
      </c>
      <c r="L601" s="22" t="s">
        <v>40</v>
      </c>
      <c r="M601" s="42">
        <v>1000.0</v>
      </c>
      <c r="N601" s="42">
        <v>0.00558</v>
      </c>
      <c r="O601" s="48">
        <v>50.0</v>
      </c>
      <c r="P601" s="45" t="s">
        <v>224</v>
      </c>
    </row>
    <row r="602" spans="1:16" ht="14.25" customHeight="1" x14ac:dyDescent="0.15">
      <c r="A602" s="27"/>
      <c r="B602" s="28"/>
      <c r="C602" s="30" t="s">
        <v>640</v>
      </c>
      <c r="D602" s="22"/>
      <c r="E602" s="22"/>
      <c r="F602" s="25"/>
      <c r="G602" s="42">
        <v>72.0</v>
      </c>
      <c r="H602" s="25" t="s">
        <v>36</v>
      </c>
      <c r="I602" s="46" t="s">
        <v>307</v>
      </c>
      <c r="J602" s="54" t="s">
        <v>223</v>
      </c>
      <c r="K602" s="5" t="s">
        <v>39</v>
      </c>
      <c r="L602" s="22" t="s">
        <v>40</v>
      </c>
      <c r="M602" s="42">
        <v>1000.0</v>
      </c>
      <c r="N602" s="42">
        <v>0.00432</v>
      </c>
      <c r="O602" s="48">
        <v>168.0</v>
      </c>
      <c r="P602" s="45" t="s">
        <v>224</v>
      </c>
    </row>
    <row r="603" spans="1:16" ht="14.25" customHeight="1" x14ac:dyDescent="0.15">
      <c r="A603" s="27"/>
      <c r="B603" s="28"/>
      <c r="C603" s="30" t="s">
        <v>640</v>
      </c>
      <c r="D603" s="22"/>
      <c r="E603" s="22"/>
      <c r="F603" s="25"/>
      <c r="G603" s="42">
        <v>72.0</v>
      </c>
      <c r="H603" s="25" t="s">
        <v>36</v>
      </c>
      <c r="I603" s="46" t="s">
        <v>349</v>
      </c>
      <c r="J603" s="54" t="s">
        <v>223</v>
      </c>
      <c r="K603" s="5" t="s">
        <v>39</v>
      </c>
      <c r="L603" s="22" t="s">
        <v>40</v>
      </c>
      <c r="M603" s="42">
        <v>1000.0</v>
      </c>
      <c r="N603" s="42">
        <v>0.001152</v>
      </c>
      <c r="O603" s="48">
        <v>150.0</v>
      </c>
      <c r="P603" s="58" t="s">
        <v>224</v>
      </c>
    </row>
    <row r="604" spans="1:19" ht="14.25" customHeight="1" x14ac:dyDescent="0.15">
      <c r="A604" s="27"/>
      <c r="B604" s="28"/>
      <c r="C604" s="30" t="s">
        <v>641</v>
      </c>
      <c r="D604" s="22" t="s">
        <v>26</v>
      </c>
      <c r="E604" s="22" t="s">
        <v>26</v>
      </c>
      <c r="F604" s="25">
        <v>1.0</v>
      </c>
      <c r="G604" s="42">
        <v>72.0</v>
      </c>
      <c r="H604" s="25" t="s">
        <v>36</v>
      </c>
      <c r="I604" s="46" t="s">
        <v>259</v>
      </c>
      <c r="J604" s="30" t="s">
        <v>641</v>
      </c>
      <c r="K604" s="5" t="s">
        <v>39</v>
      </c>
      <c r="L604" s="22" t="s">
        <v>40</v>
      </c>
      <c r="M604" s="42">
        <v>1000.0</v>
      </c>
      <c r="N604" s="42">
        <v>1.8</v>
      </c>
      <c r="O604" s="48">
        <v>31.5</v>
      </c>
      <c r="P604" s="45" t="s">
        <v>221</v>
      </c>
      <c r="S604" s="5">
        <v>109.0</v>
      </c>
    </row>
    <row r="605" spans="1:18" ht="14.25" customHeight="1" x14ac:dyDescent="0.15">
      <c r="A605" s="27"/>
      <c r="B605" s="28"/>
      <c r="C605" s="30" t="s">
        <v>641</v>
      </c>
      <c r="D605" s="22"/>
      <c r="E605" s="22"/>
      <c r="F605" s="25"/>
      <c r="G605" s="42">
        <v>72.0</v>
      </c>
      <c r="H605" s="25" t="s">
        <v>36</v>
      </c>
      <c r="I605" s="46" t="s">
        <v>642</v>
      </c>
      <c r="J605" s="54" t="s">
        <v>223</v>
      </c>
      <c r="K605" s="5" t="s">
        <v>39</v>
      </c>
      <c r="L605" s="22" t="s">
        <v>40</v>
      </c>
      <c r="M605" s="42">
        <v>1000.0</v>
      </c>
      <c r="N605" s="42">
        <v>0.018</v>
      </c>
      <c r="O605" s="48">
        <v>190.0</v>
      </c>
      <c r="P605" s="45" t="s">
        <v>224</v>
      </c>
      <c r="Q605" s="5">
        <v>4.0</v>
      </c>
      <c r="R605" s="5">
        <v>1.9</v>
      </c>
    </row>
    <row r="606" spans="1:19" ht="14.25" customHeight="1" x14ac:dyDescent="0.15">
      <c r="A606" s="27"/>
      <c r="B606" s="28"/>
      <c r="C606" s="30" t="s">
        <v>643</v>
      </c>
      <c r="D606" s="22" t="s">
        <v>26</v>
      </c>
      <c r="E606" s="22" t="s">
        <v>26</v>
      </c>
      <c r="F606" s="25">
        <v>1.0</v>
      </c>
      <c r="G606" s="42">
        <v>72.0</v>
      </c>
      <c r="H606" s="25" t="s">
        <v>36</v>
      </c>
      <c r="I606" s="46" t="s">
        <v>259</v>
      </c>
      <c r="J606" s="30" t="s">
        <v>643</v>
      </c>
      <c r="K606" s="5" t="s">
        <v>39</v>
      </c>
      <c r="L606" s="22" t="s">
        <v>40</v>
      </c>
      <c r="M606" s="42">
        <v>1000.0</v>
      </c>
      <c r="N606" s="42">
        <v>1.8</v>
      </c>
      <c r="O606" s="48">
        <v>31.5</v>
      </c>
      <c r="P606" s="45" t="s">
        <v>221</v>
      </c>
      <c r="S606" s="5">
        <v>177.0</v>
      </c>
    </row>
    <row r="607" spans="1:16" ht="14.25" customHeight="1" x14ac:dyDescent="0.15">
      <c r="A607" s="27"/>
      <c r="B607" s="28"/>
      <c r="C607" s="30" t="s">
        <v>643</v>
      </c>
      <c r="D607" s="22"/>
      <c r="E607" s="22"/>
      <c r="F607" s="25"/>
      <c r="G607" s="42">
        <v>72.0</v>
      </c>
      <c r="H607" s="25" t="s">
        <v>36</v>
      </c>
      <c r="I607" s="46" t="s">
        <v>230</v>
      </c>
      <c r="J607" s="54" t="s">
        <v>223</v>
      </c>
      <c r="K607" s="5" t="s">
        <v>39</v>
      </c>
      <c r="L607" s="22" t="s">
        <v>40</v>
      </c>
      <c r="M607" s="42">
        <v>1000.0</v>
      </c>
      <c r="N607" s="42">
        <v>0.00792</v>
      </c>
      <c r="O607" s="48">
        <v>135.0</v>
      </c>
      <c r="P607" s="45" t="s">
        <v>224</v>
      </c>
    </row>
    <row r="608" spans="1:16" ht="14.25" customHeight="1" x14ac:dyDescent="0.15">
      <c r="A608" s="27"/>
      <c r="B608" s="28"/>
      <c r="C608" s="30" t="s">
        <v>643</v>
      </c>
      <c r="D608" s="22"/>
      <c r="E608" s="22"/>
      <c r="F608" s="25"/>
      <c r="G608" s="42">
        <v>72.0</v>
      </c>
      <c r="H608" s="25" t="s">
        <v>36</v>
      </c>
      <c r="I608" s="46" t="s">
        <v>227</v>
      </c>
      <c r="J608" s="54" t="s">
        <v>223</v>
      </c>
      <c r="K608" s="5" t="s">
        <v>39</v>
      </c>
      <c r="L608" s="22" t="s">
        <v>40</v>
      </c>
      <c r="M608" s="42">
        <v>1000.0</v>
      </c>
      <c r="N608" s="42">
        <v>0.00108</v>
      </c>
      <c r="O608" s="48">
        <v>50.0</v>
      </c>
      <c r="P608" s="45" t="s">
        <v>224</v>
      </c>
    </row>
    <row r="609" spans="1:16" ht="14.25" customHeight="1" x14ac:dyDescent="0.15">
      <c r="A609" s="27"/>
      <c r="B609" s="28"/>
      <c r="C609" s="30" t="s">
        <v>643</v>
      </c>
      <c r="D609" s="22"/>
      <c r="E609" s="22"/>
      <c r="F609" s="25"/>
      <c r="G609" s="42">
        <v>72.0</v>
      </c>
      <c r="H609" s="25" t="s">
        <v>36</v>
      </c>
      <c r="I609" s="46" t="s">
        <v>263</v>
      </c>
      <c r="J609" s="54" t="s">
        <v>223</v>
      </c>
      <c r="K609" s="5" t="s">
        <v>39</v>
      </c>
      <c r="L609" s="22" t="s">
        <v>40</v>
      </c>
      <c r="M609" s="42">
        <v>1000.0</v>
      </c>
      <c r="N609" s="42">
        <v>0.00216</v>
      </c>
      <c r="O609" s="48">
        <v>135.0</v>
      </c>
      <c r="P609" s="45" t="s">
        <v>224</v>
      </c>
    </row>
    <row r="610" spans="1:16" ht="14.25" customHeight="1" x14ac:dyDescent="0.15">
      <c r="A610" s="27" t="s">
        <v>644</v>
      </c>
      <c r="B610" s="28" t="s">
        <v>645</v>
      </c>
      <c r="C610" s="23" t="s">
        <v>20</v>
      </c>
      <c r="D610" s="24" t="s">
        <v>21</v>
      </c>
      <c r="E610" s="22" t="s">
        <v>22</v>
      </c>
      <c r="F610" s="24">
        <v>240.0</v>
      </c>
      <c r="G610" s="29"/>
      <c r="H610" s="25" t="s">
        <v>23</v>
      </c>
      <c r="I610" s="46" t="s">
        <v>646</v>
      </c>
      <c r="J610" s="30" t="s">
        <v>647</v>
      </c>
      <c r="K610" s="26" t="s">
        <v>26</v>
      </c>
      <c r="L610" s="26" t="s">
        <v>26</v>
      </c>
      <c r="M610" s="42">
        <v>1.0</v>
      </c>
      <c r="N610" s="42">
        <v>1.0</v>
      </c>
      <c r="O610" s="44">
        <v>2.78</v>
      </c>
      <c r="P610" s="42" t="s">
        <v>27</v>
      </c>
    </row>
    <row r="611" spans="1:16" ht="14.25" customHeight="1" x14ac:dyDescent="0.15">
      <c r="A611" s="27"/>
      <c r="B611" s="28"/>
      <c r="C611" s="23" t="s">
        <v>20</v>
      </c>
      <c r="D611" s="24"/>
      <c r="E611" s="24"/>
      <c r="F611" s="24"/>
      <c r="G611" s="29"/>
      <c r="H611" s="25" t="s">
        <v>23</v>
      </c>
      <c r="I611" s="46" t="s">
        <v>648</v>
      </c>
      <c r="J611" s="30" t="s">
        <v>649</v>
      </c>
      <c r="K611" s="51" t="s">
        <v>30</v>
      </c>
      <c r="L611" s="51" t="s">
        <v>30</v>
      </c>
      <c r="M611" s="42">
        <v>1.0</v>
      </c>
      <c r="N611" s="42">
        <v>240.0</v>
      </c>
      <c r="O611" s="44">
        <v>0.1</v>
      </c>
      <c r="P611" s="42" t="s">
        <v>27</v>
      </c>
    </row>
    <row r="612" spans="1:16" ht="14.25" customHeight="1" x14ac:dyDescent="0.15">
      <c r="A612" s="27"/>
      <c r="B612" s="28"/>
      <c r="C612" s="23" t="s">
        <v>20</v>
      </c>
      <c r="D612" s="24"/>
      <c r="E612" s="24"/>
      <c r="F612" s="24"/>
      <c r="G612" s="29"/>
      <c r="H612" s="25" t="s">
        <v>23</v>
      </c>
      <c r="I612" s="46" t="s">
        <v>650</v>
      </c>
      <c r="J612" s="30" t="s">
        <v>651</v>
      </c>
      <c r="K612" s="51" t="s">
        <v>30</v>
      </c>
      <c r="L612" s="51" t="s">
        <v>30</v>
      </c>
      <c r="M612" s="42">
        <v>1.0</v>
      </c>
      <c r="N612" s="42">
        <v>240.0</v>
      </c>
      <c r="O612" s="44">
        <v>0.145</v>
      </c>
      <c r="P612" s="42" t="s">
        <v>240</v>
      </c>
    </row>
    <row r="613" spans="1:16" ht="14.25" customHeight="1" x14ac:dyDescent="0.15">
      <c r="A613" s="27"/>
      <c r="B613" s="28"/>
      <c r="C613" s="23" t="s">
        <v>20</v>
      </c>
      <c r="D613" s="24"/>
      <c r="E613" s="24"/>
      <c r="F613" s="24"/>
      <c r="G613" s="29"/>
      <c r="H613" s="25" t="s">
        <v>23</v>
      </c>
      <c r="I613" s="46" t="s">
        <v>652</v>
      </c>
      <c r="J613" s="30" t="s">
        <v>653</v>
      </c>
      <c r="K613" s="51" t="s">
        <v>30</v>
      </c>
      <c r="L613" s="51" t="s">
        <v>30</v>
      </c>
      <c r="M613" s="42">
        <v>1.0</v>
      </c>
      <c r="N613" s="42">
        <v>24.0</v>
      </c>
      <c r="O613" s="44">
        <v>0.035</v>
      </c>
      <c r="P613" s="42" t="s">
        <v>27</v>
      </c>
    </row>
    <row r="614" spans="1:16" ht="14.25" customHeight="1" x14ac:dyDescent="0.15">
      <c r="A614" s="27"/>
      <c r="B614" s="28"/>
      <c r="C614" s="23" t="s">
        <v>20</v>
      </c>
      <c r="D614" s="24"/>
      <c r="E614" s="24"/>
      <c r="F614" s="24"/>
      <c r="G614" s="29"/>
      <c r="H614" s="25" t="s">
        <v>23</v>
      </c>
      <c r="I614" s="46" t="s">
        <v>654</v>
      </c>
      <c r="J614" s="30" t="s">
        <v>655</v>
      </c>
      <c r="K614" s="51" t="s">
        <v>30</v>
      </c>
      <c r="L614" s="51" t="s">
        <v>30</v>
      </c>
      <c r="M614" s="42">
        <v>1.0</v>
      </c>
      <c r="N614" s="42">
        <v>24.0</v>
      </c>
      <c r="O614" s="44">
        <v>0.095</v>
      </c>
      <c r="P614" s="42" t="s">
        <v>656</v>
      </c>
    </row>
    <row r="615" spans="1:19" ht="14.25" customHeight="1" x14ac:dyDescent="0.15">
      <c r="A615" s="27"/>
      <c r="B615" s="28"/>
      <c r="C615" s="30" t="s">
        <v>657</v>
      </c>
      <c r="D615" s="22" t="s">
        <v>26</v>
      </c>
      <c r="E615" s="22" t="s">
        <v>26</v>
      </c>
      <c r="F615" s="25">
        <v>1.0</v>
      </c>
      <c r="G615" s="29">
        <v>240.0</v>
      </c>
      <c r="H615" s="25" t="s">
        <v>36</v>
      </c>
      <c r="I615" s="46" t="s">
        <v>259</v>
      </c>
      <c r="J615" s="30" t="s">
        <v>657</v>
      </c>
      <c r="K615" s="5" t="s">
        <v>39</v>
      </c>
      <c r="L615" s="22" t="s">
        <v>40</v>
      </c>
      <c r="M615" s="42">
        <v>1000.0</v>
      </c>
      <c r="N615" s="42">
        <v>5.616</v>
      </c>
      <c r="O615" s="48">
        <v>32.1</v>
      </c>
      <c r="P615" s="45" t="s">
        <v>221</v>
      </c>
      <c r="S615" s="5">
        <v>2582.0</v>
      </c>
    </row>
    <row r="616" spans="1:16" ht="14.25" customHeight="1" x14ac:dyDescent="0.15">
      <c r="A616" s="27"/>
      <c r="B616" s="28"/>
      <c r="C616" s="26" t="s">
        <v>657</v>
      </c>
      <c r="D616" s="22"/>
      <c r="E616" s="22"/>
      <c r="F616" s="25"/>
      <c r="G616" s="29">
        <v>240.0</v>
      </c>
      <c r="H616" s="25" t="s">
        <v>36</v>
      </c>
      <c r="I616" s="46" t="s">
        <v>227</v>
      </c>
      <c r="J616" s="56" t="s">
        <v>223</v>
      </c>
      <c r="K616" s="5" t="s">
        <v>39</v>
      </c>
      <c r="L616" s="22" t="s">
        <v>40</v>
      </c>
      <c r="M616" s="42">
        <v>1000.0</v>
      </c>
      <c r="N616" s="42">
        <v>0.02016</v>
      </c>
      <c r="O616" s="48">
        <v>50.0</v>
      </c>
      <c r="P616" s="45" t="s">
        <v>224</v>
      </c>
    </row>
    <row r="617" spans="1:19" ht="14.25" customHeight="1" x14ac:dyDescent="0.15">
      <c r="A617" s="27"/>
      <c r="B617" s="28"/>
      <c r="C617" s="26" t="s">
        <v>658</v>
      </c>
      <c r="D617" s="22" t="s">
        <v>26</v>
      </c>
      <c r="E617" s="22" t="s">
        <v>26</v>
      </c>
      <c r="F617" s="25">
        <v>1.0</v>
      </c>
      <c r="G617" s="29">
        <v>240.0</v>
      </c>
      <c r="H617" s="25" t="s">
        <v>36</v>
      </c>
      <c r="I617" s="46" t="s">
        <v>259</v>
      </c>
      <c r="J617" s="26" t="s">
        <v>658</v>
      </c>
      <c r="K617" s="5" t="s">
        <v>39</v>
      </c>
      <c r="L617" s="22" t="s">
        <v>40</v>
      </c>
      <c r="M617" s="42">
        <v>1000.0</v>
      </c>
      <c r="N617" s="42">
        <v>5.616</v>
      </c>
      <c r="O617" s="48">
        <v>32.1</v>
      </c>
      <c r="P617" s="45" t="s">
        <v>221</v>
      </c>
      <c r="S617" s="5">
        <v>2500.0</v>
      </c>
    </row>
    <row r="618" spans="1:18" ht="14.25" customHeight="1" x14ac:dyDescent="0.15">
      <c r="A618" s="27" t="s">
        <v>659</v>
      </c>
      <c r="B618" s="28" t="s">
        <v>660</v>
      </c>
      <c r="C618" s="23" t="s">
        <v>20</v>
      </c>
      <c r="D618" s="24" t="s">
        <v>21</v>
      </c>
      <c r="E618" s="22" t="s">
        <v>22</v>
      </c>
      <c r="F618" s="24">
        <v>288.0</v>
      </c>
      <c r="G618" s="29"/>
      <c r="H618" s="25" t="s">
        <v>23</v>
      </c>
      <c r="I618" s="46" t="s">
        <v>661</v>
      </c>
      <c r="J618" s="53" t="s">
        <v>662</v>
      </c>
      <c r="K618" s="26" t="s">
        <v>26</v>
      </c>
      <c r="L618" s="26" t="s">
        <v>26</v>
      </c>
      <c r="M618" s="42">
        <v>1.0</v>
      </c>
      <c r="N618" s="42">
        <v>1.0</v>
      </c>
      <c r="O618" s="42">
        <v>6.23</v>
      </c>
      <c r="P618" s="42" t="s">
        <v>27</v>
      </c>
      <c r="Q618" s="5">
        <v>11.0</v>
      </c>
      <c r="R618" s="5">
        <v>16.0</v>
      </c>
    </row>
    <row r="619" spans="1:18" ht="14.25" customHeight="1" x14ac:dyDescent="0.15">
      <c r="A619" s="27"/>
      <c r="B619" s="28"/>
      <c r="C619" s="23" t="s">
        <v>20</v>
      </c>
      <c r="D619" s="24"/>
      <c r="E619" s="24"/>
      <c r="F619" s="24"/>
      <c r="G619" s="29"/>
      <c r="H619" s="25" t="s">
        <v>23</v>
      </c>
      <c r="I619" s="46" t="s">
        <v>663</v>
      </c>
      <c r="J619" s="53" t="s">
        <v>664</v>
      </c>
      <c r="K619" s="26" t="s">
        <v>26</v>
      </c>
      <c r="L619" s="26" t="s">
        <v>26</v>
      </c>
      <c r="M619" s="42">
        <v>1.0</v>
      </c>
      <c r="N619" s="42">
        <v>24.0</v>
      </c>
      <c r="O619" s="44">
        <v>0.75</v>
      </c>
      <c r="P619" s="42" t="s">
        <v>27</v>
      </c>
      <c r="Q619" s="5">
        <f>26433</f>
        <v>26433</v>
      </c>
      <c r="R619" s="5">
        <v>384.0</v>
      </c>
    </row>
    <row r="620" spans="1:18" ht="14.25" customHeight="1" x14ac:dyDescent="0.15">
      <c r="A620" s="27"/>
      <c r="B620" s="28"/>
      <c r="C620" s="23" t="s">
        <v>20</v>
      </c>
      <c r="D620" s="24"/>
      <c r="E620" s="24"/>
      <c r="F620" s="24"/>
      <c r="G620" s="29"/>
      <c r="H620" s="25" t="s">
        <v>23</v>
      </c>
      <c r="I620" s="46" t="s">
        <v>665</v>
      </c>
      <c r="J620" s="53" t="s">
        <v>666</v>
      </c>
      <c r="K620" s="51" t="s">
        <v>30</v>
      </c>
      <c r="L620" s="51" t="s">
        <v>30</v>
      </c>
      <c r="M620" s="42">
        <v>1.0</v>
      </c>
      <c r="N620" s="42">
        <v>288.0</v>
      </c>
      <c r="O620" s="44">
        <v>0.15</v>
      </c>
      <c r="P620" s="55" t="s">
        <v>240</v>
      </c>
      <c r="Q620" s="5">
        <f>800+3200</f>
        <v>4000</v>
      </c>
      <c r="R620" s="5">
        <v>4608.0</v>
      </c>
    </row>
    <row r="621" spans="1:19" ht="14.25" customHeight="1" x14ac:dyDescent="0.15">
      <c r="A621" s="27"/>
      <c r="B621" s="28"/>
      <c r="C621" s="53" t="s">
        <v>667</v>
      </c>
      <c r="D621" s="22" t="s">
        <v>26</v>
      </c>
      <c r="E621" s="22" t="s">
        <v>26</v>
      </c>
      <c r="F621" s="25">
        <v>1.0</v>
      </c>
      <c r="G621" s="42">
        <v>96.0</v>
      </c>
      <c r="H621" s="25" t="s">
        <v>36</v>
      </c>
      <c r="I621" s="46" t="s">
        <v>259</v>
      </c>
      <c r="J621" s="53" t="s">
        <v>667</v>
      </c>
      <c r="K621" s="5" t="s">
        <v>39</v>
      </c>
      <c r="L621" s="22" t="s">
        <v>40</v>
      </c>
      <c r="M621" s="42">
        <v>1000.0</v>
      </c>
      <c r="N621" s="42">
        <v>2.016</v>
      </c>
      <c r="O621" s="48">
        <v>31.5</v>
      </c>
      <c r="P621" s="45" t="s">
        <v>221</v>
      </c>
      <c r="S621" s="5">
        <v>4524.0</v>
      </c>
    </row>
    <row r="622" spans="1:16" ht="14.25" customHeight="1" x14ac:dyDescent="0.15">
      <c r="A622" s="27"/>
      <c r="B622" s="28"/>
      <c r="C622" s="53" t="s">
        <v>667</v>
      </c>
      <c r="D622" s="22"/>
      <c r="E622" s="22"/>
      <c r="F622" s="25"/>
      <c r="G622" s="42">
        <v>96.0</v>
      </c>
      <c r="H622" s="25" t="s">
        <v>36</v>
      </c>
      <c r="I622" s="46" t="s">
        <v>225</v>
      </c>
      <c r="J622" s="54" t="s">
        <v>223</v>
      </c>
      <c r="K622" s="5" t="s">
        <v>39</v>
      </c>
      <c r="L622" s="22" t="s">
        <v>40</v>
      </c>
      <c r="M622" s="42">
        <v>1000.0</v>
      </c>
      <c r="N622" s="42">
        <v>0.00150144</v>
      </c>
      <c r="O622" s="48">
        <v>230.0</v>
      </c>
      <c r="P622" s="45" t="s">
        <v>224</v>
      </c>
    </row>
    <row r="623" spans="1:16" ht="14.25" customHeight="1" x14ac:dyDescent="0.15">
      <c r="A623" s="27"/>
      <c r="B623" s="28"/>
      <c r="C623" s="53" t="s">
        <v>667</v>
      </c>
      <c r="D623" s="22"/>
      <c r="E623" s="22"/>
      <c r="F623" s="25"/>
      <c r="G623" s="42">
        <v>96.0</v>
      </c>
      <c r="H623" s="25" t="s">
        <v>36</v>
      </c>
      <c r="I623" s="46" t="s">
        <v>222</v>
      </c>
      <c r="J623" s="54" t="s">
        <v>223</v>
      </c>
      <c r="K623" s="5" t="s">
        <v>39</v>
      </c>
      <c r="L623" s="22" t="s">
        <v>40</v>
      </c>
      <c r="M623" s="42">
        <v>1000.0</v>
      </c>
      <c r="N623" s="42">
        <v>2.91456E-4</v>
      </c>
      <c r="O623" s="48">
        <v>150.0</v>
      </c>
      <c r="P623" s="45" t="s">
        <v>224</v>
      </c>
    </row>
    <row r="624" spans="1:16" ht="14.25" customHeight="1" x14ac:dyDescent="0.15">
      <c r="A624" s="27"/>
      <c r="B624" s="28"/>
      <c r="C624" s="53" t="s">
        <v>667</v>
      </c>
      <c r="D624" s="22"/>
      <c r="E624" s="22"/>
      <c r="F624" s="25"/>
      <c r="G624" s="42">
        <v>96.0</v>
      </c>
      <c r="H624" s="25" t="s">
        <v>36</v>
      </c>
      <c r="I624" s="46" t="s">
        <v>227</v>
      </c>
      <c r="J624" s="54" t="s">
        <v>223</v>
      </c>
      <c r="K624" s="5" t="s">
        <v>39</v>
      </c>
      <c r="L624" s="22" t="s">
        <v>40</v>
      </c>
      <c r="M624" s="42">
        <v>1000.0</v>
      </c>
      <c r="N624" s="42">
        <v>0.01112832</v>
      </c>
      <c r="O624" s="48">
        <v>50.0</v>
      </c>
      <c r="P624" s="45" t="s">
        <v>224</v>
      </c>
    </row>
    <row r="625" spans="1:19" ht="14.25" customHeight="1" x14ac:dyDescent="0.15">
      <c r="A625" s="27"/>
      <c r="B625" s="28"/>
      <c r="C625" s="53" t="s">
        <v>668</v>
      </c>
      <c r="D625" s="22" t="s">
        <v>26</v>
      </c>
      <c r="E625" s="22" t="s">
        <v>26</v>
      </c>
      <c r="F625" s="25">
        <v>1.0</v>
      </c>
      <c r="G625" s="42">
        <v>96.0</v>
      </c>
      <c r="H625" s="25" t="s">
        <v>36</v>
      </c>
      <c r="I625" s="46" t="s">
        <v>259</v>
      </c>
      <c r="J625" s="53" t="s">
        <v>668</v>
      </c>
      <c r="K625" s="5" t="s">
        <v>39</v>
      </c>
      <c r="L625" s="22" t="s">
        <v>40</v>
      </c>
      <c r="M625" s="42">
        <v>1000.0</v>
      </c>
      <c r="N625" s="42">
        <v>2.016</v>
      </c>
      <c r="O625" s="48">
        <v>31.5</v>
      </c>
      <c r="P625" s="45" t="s">
        <v>221</v>
      </c>
      <c r="S625" s="5">
        <v>3098.0</v>
      </c>
    </row>
    <row r="626" spans="1:16" ht="14.25" customHeight="1" x14ac:dyDescent="0.15">
      <c r="A626" s="27"/>
      <c r="B626" s="28"/>
      <c r="C626" s="53" t="s">
        <v>668</v>
      </c>
      <c r="D626" s="22"/>
      <c r="E626" s="22"/>
      <c r="F626" s="25"/>
      <c r="G626" s="42">
        <v>96.0</v>
      </c>
      <c r="H626" s="25" t="s">
        <v>36</v>
      </c>
      <c r="I626" s="46" t="s">
        <v>230</v>
      </c>
      <c r="J626" s="54" t="s">
        <v>223</v>
      </c>
      <c r="K626" s="5" t="s">
        <v>39</v>
      </c>
      <c r="L626" s="22" t="s">
        <v>40</v>
      </c>
      <c r="M626" s="42">
        <v>1000.0</v>
      </c>
      <c r="N626" s="42">
        <v>0.0081696</v>
      </c>
      <c r="O626" s="48">
        <v>135.0</v>
      </c>
      <c r="P626" s="45" t="s">
        <v>224</v>
      </c>
    </row>
    <row r="627" spans="1:16" ht="14.25" customHeight="1" x14ac:dyDescent="0.15">
      <c r="A627" s="27"/>
      <c r="B627" s="28"/>
      <c r="C627" s="53" t="s">
        <v>668</v>
      </c>
      <c r="D627" s="22"/>
      <c r="E627" s="22"/>
      <c r="F627" s="25"/>
      <c r="G627" s="42">
        <v>96.0</v>
      </c>
      <c r="H627" s="25" t="s">
        <v>36</v>
      </c>
      <c r="I627" s="46" t="s">
        <v>227</v>
      </c>
      <c r="J627" s="54" t="s">
        <v>223</v>
      </c>
      <c r="K627" s="5" t="s">
        <v>39</v>
      </c>
      <c r="L627" s="22" t="s">
        <v>40</v>
      </c>
      <c r="M627" s="42">
        <v>1000.0</v>
      </c>
      <c r="N627" s="42">
        <v>0.004416</v>
      </c>
      <c r="O627" s="48">
        <v>50.0</v>
      </c>
      <c r="P627" s="45" t="s">
        <v>224</v>
      </c>
    </row>
    <row r="628" spans="1:19" ht="14.25" customHeight="1" x14ac:dyDescent="0.15">
      <c r="A628" s="27"/>
      <c r="B628" s="28"/>
      <c r="C628" s="53" t="s">
        <v>669</v>
      </c>
      <c r="D628" s="22" t="s">
        <v>26</v>
      </c>
      <c r="E628" s="22" t="s">
        <v>26</v>
      </c>
      <c r="F628" s="25">
        <v>1.0</v>
      </c>
      <c r="G628" s="42">
        <v>96.0</v>
      </c>
      <c r="H628" s="25" t="s">
        <v>36</v>
      </c>
      <c r="I628" s="46" t="s">
        <v>259</v>
      </c>
      <c r="J628" s="53" t="s">
        <v>669</v>
      </c>
      <c r="K628" s="5" t="s">
        <v>39</v>
      </c>
      <c r="L628" s="22" t="s">
        <v>40</v>
      </c>
      <c r="M628" s="42">
        <v>1000.0</v>
      </c>
      <c r="N628" s="42">
        <v>2.016</v>
      </c>
      <c r="O628" s="48">
        <v>31.5</v>
      </c>
      <c r="P628" s="45" t="s">
        <v>221</v>
      </c>
      <c r="S628" s="5">
        <v>2053.0</v>
      </c>
    </row>
    <row r="629" spans="1:16" ht="14.25" customHeight="1" x14ac:dyDescent="0.15">
      <c r="A629" s="27"/>
      <c r="B629" s="28"/>
      <c r="C629" s="53" t="s">
        <v>669</v>
      </c>
      <c r="D629" s="22"/>
      <c r="E629" s="22"/>
      <c r="F629" s="25"/>
      <c r="G629" s="42">
        <v>96.0</v>
      </c>
      <c r="H629" s="25" t="s">
        <v>36</v>
      </c>
      <c r="I629" s="46" t="s">
        <v>230</v>
      </c>
      <c r="J629" s="54" t="s">
        <v>223</v>
      </c>
      <c r="K629" s="5" t="s">
        <v>39</v>
      </c>
      <c r="L629" s="22" t="s">
        <v>40</v>
      </c>
      <c r="M629" s="42">
        <v>1000.0</v>
      </c>
      <c r="N629" s="42">
        <v>0.00227424</v>
      </c>
      <c r="O629" s="48">
        <v>135.0</v>
      </c>
      <c r="P629" s="45" t="s">
        <v>224</v>
      </c>
    </row>
    <row r="630" spans="1:16" ht="14.25" customHeight="1" x14ac:dyDescent="0.15">
      <c r="A630" s="27"/>
      <c r="B630" s="28"/>
      <c r="C630" s="53" t="s">
        <v>669</v>
      </c>
      <c r="D630" s="22"/>
      <c r="E630" s="22"/>
      <c r="F630" s="25"/>
      <c r="G630" s="42">
        <v>96.0</v>
      </c>
      <c r="H630" s="25" t="s">
        <v>36</v>
      </c>
      <c r="I630" s="46" t="s">
        <v>263</v>
      </c>
      <c r="J630" s="54" t="s">
        <v>223</v>
      </c>
      <c r="K630" s="5" t="s">
        <v>39</v>
      </c>
      <c r="L630" s="22" t="s">
        <v>40</v>
      </c>
      <c r="M630" s="42">
        <v>1000.0</v>
      </c>
      <c r="N630" s="42">
        <v>5.4096E-5</v>
      </c>
      <c r="O630" s="48">
        <v>135.0</v>
      </c>
      <c r="P630" s="45" t="s">
        <v>224</v>
      </c>
    </row>
    <row r="631" spans="1:16" ht="14.25" customHeight="1" x14ac:dyDescent="0.15">
      <c r="A631" s="27"/>
      <c r="B631" s="28"/>
      <c r="C631" s="53" t="s">
        <v>669</v>
      </c>
      <c r="D631" s="22"/>
      <c r="E631" s="22"/>
      <c r="F631" s="25"/>
      <c r="G631" s="42">
        <v>96.0</v>
      </c>
      <c r="H631" s="25" t="s">
        <v>36</v>
      </c>
      <c r="I631" s="46" t="s">
        <v>227</v>
      </c>
      <c r="J631" s="54" t="s">
        <v>223</v>
      </c>
      <c r="K631" s="5" t="s">
        <v>39</v>
      </c>
      <c r="L631" s="22" t="s">
        <v>40</v>
      </c>
      <c r="M631" s="42">
        <v>1000.0</v>
      </c>
      <c r="N631" s="42">
        <v>6.1824E-4</v>
      </c>
      <c r="O631" s="48">
        <v>50.0</v>
      </c>
      <c r="P631" s="45" t="s">
        <v>224</v>
      </c>
    </row>
    <row r="632" spans="1:19" ht="14.25" customHeight="1" x14ac:dyDescent="0.15">
      <c r="A632" s="27"/>
      <c r="B632" s="28"/>
      <c r="C632" s="53" t="s">
        <v>670</v>
      </c>
      <c r="D632" s="22" t="s">
        <v>26</v>
      </c>
      <c r="E632" s="22" t="s">
        <v>26</v>
      </c>
      <c r="F632" s="25">
        <v>1.0</v>
      </c>
      <c r="G632" s="42">
        <v>96.0</v>
      </c>
      <c r="H632" s="25" t="s">
        <v>36</v>
      </c>
      <c r="I632" s="46" t="s">
        <v>259</v>
      </c>
      <c r="J632" s="53" t="s">
        <v>670</v>
      </c>
      <c r="K632" s="5" t="s">
        <v>39</v>
      </c>
      <c r="L632" s="22" t="s">
        <v>40</v>
      </c>
      <c r="M632" s="42">
        <v>1000.0</v>
      </c>
      <c r="N632" s="42">
        <v>0.2688</v>
      </c>
      <c r="O632" s="48">
        <v>31.5</v>
      </c>
      <c r="P632" s="45" t="s">
        <v>221</v>
      </c>
      <c r="S632" s="5">
        <v>3486.0</v>
      </c>
    </row>
    <row r="633" spans="1:16" ht="14.25" customHeight="1" x14ac:dyDescent="0.15">
      <c r="A633" s="27"/>
      <c r="B633" s="28"/>
      <c r="C633" s="53" t="s">
        <v>670</v>
      </c>
      <c r="D633" s="22"/>
      <c r="E633" s="22"/>
      <c r="F633" s="25"/>
      <c r="G633" s="42">
        <v>96.0</v>
      </c>
      <c r="H633" s="25" t="s">
        <v>36</v>
      </c>
      <c r="I633" s="46" t="s">
        <v>225</v>
      </c>
      <c r="J633" s="54" t="s">
        <v>223</v>
      </c>
      <c r="K633" s="5" t="s">
        <v>39</v>
      </c>
      <c r="L633" s="22" t="s">
        <v>40</v>
      </c>
      <c r="M633" s="42">
        <v>1000.0</v>
      </c>
      <c r="N633" s="42">
        <v>0.001311744</v>
      </c>
      <c r="O633" s="48">
        <v>230.0</v>
      </c>
      <c r="P633" s="45" t="s">
        <v>224</v>
      </c>
    </row>
    <row r="634" spans="1:18" ht="14.25" customHeight="1" x14ac:dyDescent="0.15">
      <c r="A634" s="27"/>
      <c r="B634" s="28"/>
      <c r="C634" s="53" t="s">
        <v>670</v>
      </c>
      <c r="D634" s="22"/>
      <c r="E634" s="22"/>
      <c r="F634" s="25"/>
      <c r="G634" s="42">
        <v>96.0</v>
      </c>
      <c r="H634" s="25" t="s">
        <v>36</v>
      </c>
      <c r="I634" s="46" t="s">
        <v>671</v>
      </c>
      <c r="J634" s="54" t="s">
        <v>223</v>
      </c>
      <c r="K634" s="5" t="s">
        <v>39</v>
      </c>
      <c r="L634" s="22" t="s">
        <v>40</v>
      </c>
      <c r="M634" s="42">
        <v>1000.0</v>
      </c>
      <c r="N634" s="42">
        <v>0.00292992</v>
      </c>
      <c r="O634" s="48">
        <v>140.0</v>
      </c>
      <c r="P634" s="45" t="s">
        <v>224</v>
      </c>
      <c r="Q634" s="5">
        <v>1.5</v>
      </c>
      <c r="R634" s="5">
        <v>0.62</v>
      </c>
    </row>
    <row r="635" spans="1:16" ht="14.25" customHeight="1" x14ac:dyDescent="0.15">
      <c r="A635" s="27"/>
      <c r="B635" s="28"/>
      <c r="C635" s="53" t="s">
        <v>670</v>
      </c>
      <c r="D635" s="22"/>
      <c r="E635" s="22"/>
      <c r="F635" s="25"/>
      <c r="G635" s="42">
        <v>96.0</v>
      </c>
      <c r="H635" s="25" t="s">
        <v>36</v>
      </c>
      <c r="I635" s="46" t="s">
        <v>227</v>
      </c>
      <c r="J635" s="54" t="s">
        <v>223</v>
      </c>
      <c r="K635" s="5" t="s">
        <v>39</v>
      </c>
      <c r="L635" s="22" t="s">
        <v>40</v>
      </c>
      <c r="M635" s="42">
        <v>1000.0</v>
      </c>
      <c r="N635" s="42">
        <v>8.09088E-4</v>
      </c>
      <c r="O635" s="48">
        <v>50.0</v>
      </c>
      <c r="P635" s="45" t="s">
        <v>224</v>
      </c>
    </row>
    <row r="636" spans="1:19" ht="14.25" customHeight="1" x14ac:dyDescent="0.15">
      <c r="A636" s="27"/>
      <c r="B636" s="28"/>
      <c r="C636" s="53" t="s">
        <v>672</v>
      </c>
      <c r="D636" s="22" t="s">
        <v>26</v>
      </c>
      <c r="E636" s="22" t="s">
        <v>26</v>
      </c>
      <c r="F636" s="25">
        <v>1.0</v>
      </c>
      <c r="G636" s="42">
        <v>96.0</v>
      </c>
      <c r="H636" s="25" t="s">
        <v>36</v>
      </c>
      <c r="I636" s="46" t="s">
        <v>259</v>
      </c>
      <c r="J636" s="53" t="s">
        <v>672</v>
      </c>
      <c r="K636" s="5" t="s">
        <v>39</v>
      </c>
      <c r="L636" s="22" t="s">
        <v>40</v>
      </c>
      <c r="M636" s="42">
        <v>1000.0</v>
      </c>
      <c r="N636" s="42">
        <v>0.2688</v>
      </c>
      <c r="O636" s="48">
        <v>31.5</v>
      </c>
      <c r="P636" s="45" t="s">
        <v>221</v>
      </c>
      <c r="S636" s="5">
        <v>2914.0</v>
      </c>
    </row>
    <row r="637" spans="1:16" ht="14.25" customHeight="1" x14ac:dyDescent="0.15">
      <c r="A637" s="27"/>
      <c r="B637" s="28"/>
      <c r="C637" s="53" t="s">
        <v>672</v>
      </c>
      <c r="D637" s="22"/>
      <c r="E637" s="22"/>
      <c r="F637" s="25"/>
      <c r="G637" s="42">
        <v>96.0</v>
      </c>
      <c r="H637" s="25" t="s">
        <v>36</v>
      </c>
      <c r="I637" s="46" t="s">
        <v>230</v>
      </c>
      <c r="J637" s="54" t="s">
        <v>223</v>
      </c>
      <c r="K637" s="5" t="s">
        <v>39</v>
      </c>
      <c r="L637" s="22" t="s">
        <v>40</v>
      </c>
      <c r="M637" s="42">
        <v>1000.0</v>
      </c>
      <c r="N637" s="42">
        <v>0.00172032</v>
      </c>
      <c r="O637" s="48">
        <v>135.0</v>
      </c>
      <c r="P637" s="45" t="s">
        <v>224</v>
      </c>
    </row>
    <row r="638" spans="1:16" ht="14.25" customHeight="1" x14ac:dyDescent="0.15">
      <c r="A638" s="27"/>
      <c r="B638" s="28"/>
      <c r="C638" s="53" t="s">
        <v>672</v>
      </c>
      <c r="D638" s="22"/>
      <c r="E638" s="22"/>
      <c r="F638" s="25"/>
      <c r="G638" s="42">
        <v>96.0</v>
      </c>
      <c r="H638" s="25" t="s">
        <v>36</v>
      </c>
      <c r="I638" s="46" t="s">
        <v>226</v>
      </c>
      <c r="J638" s="54" t="s">
        <v>223</v>
      </c>
      <c r="K638" s="5" t="s">
        <v>39</v>
      </c>
      <c r="L638" s="22" t="s">
        <v>40</v>
      </c>
      <c r="M638" s="42">
        <v>1000.0</v>
      </c>
      <c r="N638" s="42">
        <v>4.3008E-4</v>
      </c>
      <c r="O638" s="48">
        <v>150.0</v>
      </c>
      <c r="P638" s="45" t="s">
        <v>224</v>
      </c>
    </row>
    <row r="639" spans="1:16" ht="14.25" customHeight="1" x14ac:dyDescent="0.15">
      <c r="A639" s="27"/>
      <c r="B639" s="28"/>
      <c r="C639" s="53" t="s">
        <v>672</v>
      </c>
      <c r="D639" s="22"/>
      <c r="E639" s="22"/>
      <c r="F639" s="25"/>
      <c r="G639" s="42">
        <v>96.0</v>
      </c>
      <c r="H639" s="25" t="s">
        <v>36</v>
      </c>
      <c r="I639" s="46" t="s">
        <v>227</v>
      </c>
      <c r="J639" s="54" t="s">
        <v>223</v>
      </c>
      <c r="K639" s="5" t="s">
        <v>39</v>
      </c>
      <c r="L639" s="22" t="s">
        <v>40</v>
      </c>
      <c r="M639" s="42">
        <v>1000.0</v>
      </c>
      <c r="N639" s="42">
        <v>5.376E-4</v>
      </c>
      <c r="O639" s="48">
        <v>50.0</v>
      </c>
      <c r="P639" s="45" t="s">
        <v>224</v>
      </c>
    </row>
    <row r="640" spans="1:19" ht="14.25" customHeight="1" x14ac:dyDescent="0.15">
      <c r="A640" s="27"/>
      <c r="B640" s="28"/>
      <c r="C640" s="53" t="s">
        <v>673</v>
      </c>
      <c r="D640" s="22" t="s">
        <v>26</v>
      </c>
      <c r="E640" s="22" t="s">
        <v>26</v>
      </c>
      <c r="F640" s="25">
        <v>1.0</v>
      </c>
      <c r="G640" s="42">
        <v>96.0</v>
      </c>
      <c r="H640" s="25" t="s">
        <v>36</v>
      </c>
      <c r="I640" s="46" t="s">
        <v>259</v>
      </c>
      <c r="J640" s="53" t="s">
        <v>673</v>
      </c>
      <c r="K640" s="5" t="s">
        <v>39</v>
      </c>
      <c r="L640" s="22" t="s">
        <v>40</v>
      </c>
      <c r="M640" s="42">
        <v>1000.0</v>
      </c>
      <c r="N640" s="42">
        <v>0.2688</v>
      </c>
      <c r="O640" s="48">
        <v>31.5</v>
      </c>
      <c r="P640" s="45" t="s">
        <v>221</v>
      </c>
      <c r="S640" s="5">
        <v>3000.0</v>
      </c>
    </row>
    <row r="641" spans="1:16" ht="14.25" customHeight="1" x14ac:dyDescent="0.15">
      <c r="A641" s="27"/>
      <c r="B641" s="28"/>
      <c r="C641" s="53" t="s">
        <v>673</v>
      </c>
      <c r="D641" s="22"/>
      <c r="E641" s="22"/>
      <c r="F641" s="25"/>
      <c r="G641" s="42">
        <v>96.0</v>
      </c>
      <c r="H641" s="25" t="s">
        <v>36</v>
      </c>
      <c r="I641" s="46" t="s">
        <v>230</v>
      </c>
      <c r="J641" s="54" t="s">
        <v>223</v>
      </c>
      <c r="K641" s="5" t="s">
        <v>39</v>
      </c>
      <c r="L641" s="22" t="s">
        <v>40</v>
      </c>
      <c r="M641" s="42">
        <v>1000.0</v>
      </c>
      <c r="N641" s="42">
        <v>0.00137088</v>
      </c>
      <c r="O641" s="48">
        <v>135.0</v>
      </c>
      <c r="P641" s="45" t="s">
        <v>224</v>
      </c>
    </row>
    <row r="642" spans="1:16" ht="14.25" customHeight="1" x14ac:dyDescent="0.15">
      <c r="A642" s="27"/>
      <c r="B642" s="28"/>
      <c r="C642" s="53" t="s">
        <v>673</v>
      </c>
      <c r="D642" s="22"/>
      <c r="E642" s="22"/>
      <c r="F642" s="25"/>
      <c r="G642" s="42">
        <v>96.0</v>
      </c>
      <c r="H642" s="25" t="s">
        <v>36</v>
      </c>
      <c r="I642" s="46" t="s">
        <v>226</v>
      </c>
      <c r="J642" s="54" t="s">
        <v>223</v>
      </c>
      <c r="K642" s="5" t="s">
        <v>39</v>
      </c>
      <c r="L642" s="22" t="s">
        <v>40</v>
      </c>
      <c r="M642" s="42">
        <v>1000.0</v>
      </c>
      <c r="N642" s="42">
        <v>7.5264E-4</v>
      </c>
      <c r="O642" s="48">
        <v>150.0</v>
      </c>
      <c r="P642" s="45" t="s">
        <v>224</v>
      </c>
    </row>
    <row r="643" spans="1:16" ht="14.25" customHeight="1" x14ac:dyDescent="0.15">
      <c r="A643" s="27"/>
      <c r="B643" s="28"/>
      <c r="C643" s="53" t="s">
        <v>673</v>
      </c>
      <c r="D643" s="22"/>
      <c r="E643" s="22"/>
      <c r="F643" s="25"/>
      <c r="G643" s="42">
        <v>96.0</v>
      </c>
      <c r="H643" s="25" t="s">
        <v>36</v>
      </c>
      <c r="I643" s="46" t="s">
        <v>263</v>
      </c>
      <c r="J643" s="54" t="s">
        <v>223</v>
      </c>
      <c r="K643" s="5" t="s">
        <v>39</v>
      </c>
      <c r="L643" s="22" t="s">
        <v>40</v>
      </c>
      <c r="M643" s="42">
        <v>1000.0</v>
      </c>
      <c r="N643" s="42">
        <v>8.064E-5</v>
      </c>
      <c r="O643" s="48">
        <v>135.0</v>
      </c>
      <c r="P643" s="45" t="s">
        <v>224</v>
      </c>
    </row>
    <row r="644" spans="1:19" ht="14.25" customHeight="1" x14ac:dyDescent="0.15">
      <c r="A644" s="27"/>
      <c r="B644" s="28"/>
      <c r="C644" s="53" t="s">
        <v>674</v>
      </c>
      <c r="D644" s="22" t="s">
        <v>26</v>
      </c>
      <c r="E644" s="22" t="s">
        <v>26</v>
      </c>
      <c r="F644" s="25">
        <v>1.0</v>
      </c>
      <c r="G644" s="42">
        <v>96.0</v>
      </c>
      <c r="H644" s="25" t="s">
        <v>36</v>
      </c>
      <c r="I644" s="46" t="s">
        <v>259</v>
      </c>
      <c r="J644" s="53" t="s">
        <v>674</v>
      </c>
      <c r="K644" s="5" t="s">
        <v>39</v>
      </c>
      <c r="L644" s="22" t="s">
        <v>40</v>
      </c>
      <c r="M644" s="42">
        <v>1000.0</v>
      </c>
      <c r="N644" s="42">
        <v>0.10272</v>
      </c>
      <c r="O644" s="48">
        <v>31.5</v>
      </c>
      <c r="P644" s="45" t="s">
        <v>221</v>
      </c>
      <c r="S644" s="5">
        <v>4409.0</v>
      </c>
    </row>
    <row r="645" spans="1:16" ht="14.25" customHeight="1" x14ac:dyDescent="0.15">
      <c r="A645" s="27"/>
      <c r="B645" s="28"/>
      <c r="C645" s="53" t="s">
        <v>674</v>
      </c>
      <c r="D645" s="22"/>
      <c r="E645" s="22"/>
      <c r="F645" s="25"/>
      <c r="G645" s="42">
        <v>96.0</v>
      </c>
      <c r="H645" s="25" t="s">
        <v>36</v>
      </c>
      <c r="I645" s="46" t="s">
        <v>230</v>
      </c>
      <c r="J645" s="54" t="s">
        <v>223</v>
      </c>
      <c r="K645" s="5" t="s">
        <v>39</v>
      </c>
      <c r="L645" s="22" t="s">
        <v>40</v>
      </c>
      <c r="M645" s="42">
        <v>1000.0</v>
      </c>
      <c r="N645" s="42">
        <v>3.3152E-4</v>
      </c>
      <c r="O645" s="48">
        <v>135.0</v>
      </c>
      <c r="P645" s="45" t="s">
        <v>224</v>
      </c>
    </row>
    <row r="646" spans="1:16" ht="14.25" customHeight="1" x14ac:dyDescent="0.15">
      <c r="A646" s="27"/>
      <c r="B646" s="28"/>
      <c r="C646" s="53" t="s">
        <v>674</v>
      </c>
      <c r="D646" s="22"/>
      <c r="E646" s="22"/>
      <c r="F646" s="25"/>
      <c r="G646" s="42">
        <v>96.0</v>
      </c>
      <c r="H646" s="25" t="s">
        <v>36</v>
      </c>
      <c r="I646" s="46" t="s">
        <v>227</v>
      </c>
      <c r="J646" s="54" t="s">
        <v>223</v>
      </c>
      <c r="K646" s="5" t="s">
        <v>39</v>
      </c>
      <c r="L646" s="22" t="s">
        <v>40</v>
      </c>
      <c r="M646" s="42">
        <v>1000.0</v>
      </c>
      <c r="N646" s="42">
        <v>1.792E-4</v>
      </c>
      <c r="O646" s="48">
        <v>50.0</v>
      </c>
      <c r="P646" s="45" t="s">
        <v>224</v>
      </c>
    </row>
    <row r="647" spans="1:19" ht="14.25" customHeight="1" x14ac:dyDescent="0.15">
      <c r="A647" s="27"/>
      <c r="B647" s="28"/>
      <c r="C647" s="53" t="s">
        <v>675</v>
      </c>
      <c r="D647" s="22" t="s">
        <v>26</v>
      </c>
      <c r="E647" s="22" t="s">
        <v>26</v>
      </c>
      <c r="F647" s="25">
        <v>1.0</v>
      </c>
      <c r="G647" s="42">
        <v>96.0</v>
      </c>
      <c r="H647" s="25" t="s">
        <v>36</v>
      </c>
      <c r="I647" s="46" t="s">
        <v>259</v>
      </c>
      <c r="J647" s="53" t="s">
        <v>675</v>
      </c>
      <c r="K647" s="5" t="s">
        <v>39</v>
      </c>
      <c r="L647" s="22" t="s">
        <v>40</v>
      </c>
      <c r="M647" s="42">
        <v>1000.0</v>
      </c>
      <c r="N647" s="42">
        <v>0.10272</v>
      </c>
      <c r="O647" s="48">
        <v>31.5</v>
      </c>
      <c r="P647" s="45" t="s">
        <v>221</v>
      </c>
      <c r="S647" s="5">
        <v>4516.0</v>
      </c>
    </row>
    <row r="648" spans="1:18" ht="14.25" customHeight="1" x14ac:dyDescent="0.15">
      <c r="A648" s="27"/>
      <c r="B648" s="28"/>
      <c r="C648" s="53" t="s">
        <v>675</v>
      </c>
      <c r="D648" s="22"/>
      <c r="E648" s="22"/>
      <c r="F648" s="25"/>
      <c r="G648" s="42">
        <v>96.0</v>
      </c>
      <c r="H648" s="25" t="s">
        <v>36</v>
      </c>
      <c r="I648" s="46" t="s">
        <v>676</v>
      </c>
      <c r="J648" s="54" t="s">
        <v>223</v>
      </c>
      <c r="K648" s="5" t="s">
        <v>39</v>
      </c>
      <c r="L648" s="22" t="s">
        <v>40</v>
      </c>
      <c r="M648" s="42">
        <v>1000.0</v>
      </c>
      <c r="N648" s="60">
        <v>7.35E-6</v>
      </c>
      <c r="O648" s="48">
        <v>130.0</v>
      </c>
      <c r="P648" s="45" t="s">
        <v>224</v>
      </c>
      <c r="Q648" s="5">
        <v>0.5</v>
      </c>
      <c r="R648" s="5">
        <v>0.5</v>
      </c>
    </row>
    <row r="649" spans="1:18" ht="14.25" customHeight="1" x14ac:dyDescent="0.15">
      <c r="A649" s="27"/>
      <c r="B649" s="28"/>
      <c r="C649" s="53" t="s">
        <v>675</v>
      </c>
      <c r="D649" s="22"/>
      <c r="E649" s="22"/>
      <c r="F649" s="25"/>
      <c r="G649" s="42">
        <v>96.0</v>
      </c>
      <c r="H649" s="25" t="s">
        <v>36</v>
      </c>
      <c r="I649" s="46" t="s">
        <v>677</v>
      </c>
      <c r="J649" s="54" t="s">
        <v>223</v>
      </c>
      <c r="K649" s="5" t="s">
        <v>39</v>
      </c>
      <c r="L649" s="22" t="s">
        <v>40</v>
      </c>
      <c r="M649" s="42">
        <v>1000.0</v>
      </c>
      <c r="N649" s="60">
        <v>3.94E-6</v>
      </c>
      <c r="O649" s="48">
        <v>178.0</v>
      </c>
      <c r="P649" s="45" t="s">
        <v>224</v>
      </c>
      <c r="Q649" s="5">
        <v>0.5</v>
      </c>
      <c r="R649" s="5">
        <v>0.5</v>
      </c>
    </row>
    <row r="650" spans="1:16" ht="14.25" customHeight="1" x14ac:dyDescent="0.15">
      <c r="A650" s="27"/>
      <c r="B650" s="28"/>
      <c r="C650" s="53" t="s">
        <v>675</v>
      </c>
      <c r="D650" s="22"/>
      <c r="E650" s="22"/>
      <c r="F650" s="25"/>
      <c r="G650" s="42">
        <v>96.0</v>
      </c>
      <c r="H650" s="25" t="s">
        <v>36</v>
      </c>
      <c r="I650" s="46" t="s">
        <v>227</v>
      </c>
      <c r="J650" s="54" t="s">
        <v>223</v>
      </c>
      <c r="K650" s="5" t="s">
        <v>39</v>
      </c>
      <c r="L650" s="22" t="s">
        <v>40</v>
      </c>
      <c r="M650" s="42">
        <v>1000.0</v>
      </c>
      <c r="N650" s="60">
        <v>4.5517E-4</v>
      </c>
      <c r="O650" s="48">
        <v>50.0</v>
      </c>
      <c r="P650" s="45" t="s">
        <v>224</v>
      </c>
    </row>
    <row r="651" spans="1:19" ht="14.25" customHeight="1" x14ac:dyDescent="0.15">
      <c r="A651" s="27"/>
      <c r="B651" s="28"/>
      <c r="C651" s="53" t="s">
        <v>678</v>
      </c>
      <c r="D651" s="22" t="s">
        <v>26</v>
      </c>
      <c r="E651" s="22" t="s">
        <v>26</v>
      </c>
      <c r="F651" s="25">
        <v>1.0</v>
      </c>
      <c r="G651" s="42">
        <v>96.0</v>
      </c>
      <c r="H651" s="25" t="s">
        <v>36</v>
      </c>
      <c r="I651" s="46" t="s">
        <v>259</v>
      </c>
      <c r="J651" s="53" t="s">
        <v>678</v>
      </c>
      <c r="K651" s="5" t="s">
        <v>39</v>
      </c>
      <c r="L651" s="22" t="s">
        <v>40</v>
      </c>
      <c r="M651" s="42">
        <v>1000.0</v>
      </c>
      <c r="N651" s="42">
        <v>0.10272</v>
      </c>
      <c r="O651" s="48">
        <v>31.5</v>
      </c>
      <c r="P651" s="45" t="s">
        <v>221</v>
      </c>
      <c r="S651" s="5">
        <v>3118.0</v>
      </c>
    </row>
    <row r="652" spans="1:18" ht="14.25" customHeight="1" x14ac:dyDescent="0.15">
      <c r="A652" s="27"/>
      <c r="B652" s="28"/>
      <c r="C652" s="53" t="s">
        <v>678</v>
      </c>
      <c r="D652" s="22"/>
      <c r="E652" s="22"/>
      <c r="F652" s="25"/>
      <c r="G652" s="42">
        <v>96.0</v>
      </c>
      <c r="H652" s="25" t="s">
        <v>36</v>
      </c>
      <c r="I652" s="46" t="s">
        <v>679</v>
      </c>
      <c r="J652" s="53" t="s">
        <v>223</v>
      </c>
      <c r="K652" s="5" t="s">
        <v>39</v>
      </c>
      <c r="L652" s="22" t="s">
        <v>40</v>
      </c>
      <c r="M652" s="42">
        <v>1000.0</v>
      </c>
      <c r="N652" s="42">
        <v>7.9744E-5</v>
      </c>
      <c r="O652" s="48">
        <v>165.0</v>
      </c>
      <c r="P652" s="45" t="s">
        <v>224</v>
      </c>
      <c r="R652" s="5">
        <v>0.01</v>
      </c>
    </row>
    <row r="653" spans="1:18" ht="14.25" customHeight="1" x14ac:dyDescent="0.15">
      <c r="A653" s="27"/>
      <c r="B653" s="28"/>
      <c r="C653" s="53" t="s">
        <v>678</v>
      </c>
      <c r="D653" s="22"/>
      <c r="E653" s="22"/>
      <c r="F653" s="25"/>
      <c r="G653" s="42">
        <v>96.0</v>
      </c>
      <c r="H653" s="25" t="s">
        <v>36</v>
      </c>
      <c r="I653" s="46" t="s">
        <v>680</v>
      </c>
      <c r="J653" s="54" t="s">
        <v>223</v>
      </c>
      <c r="K653" s="5" t="s">
        <v>39</v>
      </c>
      <c r="L653" s="22" t="s">
        <v>40</v>
      </c>
      <c r="M653" s="42">
        <v>1000.0</v>
      </c>
      <c r="N653" s="60">
        <v>1.371E-5</v>
      </c>
      <c r="O653" s="48">
        <v>235.0</v>
      </c>
      <c r="P653" s="45" t="s">
        <v>224</v>
      </c>
      <c r="Q653" s="5">
        <v>0.5</v>
      </c>
      <c r="R653" s="5">
        <v>0.44</v>
      </c>
    </row>
    <row r="654" spans="1:16" ht="14.25" customHeight="1" x14ac:dyDescent="0.15">
      <c r="A654" s="27"/>
      <c r="B654" s="28"/>
      <c r="C654" s="53" t="s">
        <v>678</v>
      </c>
      <c r="D654" s="22"/>
      <c r="E654" s="22"/>
      <c r="F654" s="25"/>
      <c r="G654" s="42">
        <v>96.0</v>
      </c>
      <c r="H654" s="25" t="s">
        <v>36</v>
      </c>
      <c r="I654" s="46" t="s">
        <v>227</v>
      </c>
      <c r="J654" s="54" t="s">
        <v>223</v>
      </c>
      <c r="K654" s="5" t="s">
        <v>39</v>
      </c>
      <c r="L654" s="22" t="s">
        <v>40</v>
      </c>
      <c r="M654" s="42">
        <v>1000.0</v>
      </c>
      <c r="N654" s="42">
        <v>2.56256E-4</v>
      </c>
      <c r="O654" s="48">
        <v>50.0</v>
      </c>
      <c r="P654" s="45" t="s">
        <v>224</v>
      </c>
    </row>
    <row r="655" spans="1:16" ht="14.25" customHeight="1" x14ac:dyDescent="0.15">
      <c r="A655" s="27" t="s">
        <v>681</v>
      </c>
      <c r="B655" s="28" t="s">
        <v>682</v>
      </c>
      <c r="C655" s="23" t="s">
        <v>20</v>
      </c>
      <c r="D655" s="24" t="s">
        <v>21</v>
      </c>
      <c r="E655" s="22" t="s">
        <v>22</v>
      </c>
      <c r="F655" s="24">
        <v>288.0</v>
      </c>
      <c r="G655" s="29"/>
      <c r="H655" s="25" t="s">
        <v>23</v>
      </c>
      <c r="I655" s="46" t="s">
        <v>683</v>
      </c>
      <c r="J655" s="53" t="s">
        <v>684</v>
      </c>
      <c r="K655" s="26" t="s">
        <v>26</v>
      </c>
      <c r="L655" s="26" t="s">
        <v>26</v>
      </c>
      <c r="M655" s="42">
        <v>1.0</v>
      </c>
      <c r="N655" s="42">
        <v>1.0</v>
      </c>
      <c r="O655" s="42">
        <v>6.23</v>
      </c>
      <c r="P655" s="42" t="s">
        <v>27</v>
      </c>
    </row>
    <row r="656" spans="1:17" ht="14.25" customHeight="1" x14ac:dyDescent="0.15">
      <c r="A656" s="27"/>
      <c r="B656" s="28"/>
      <c r="C656" s="23" t="s">
        <v>20</v>
      </c>
      <c r="D656" s="24"/>
      <c r="E656" s="24"/>
      <c r="F656" s="24"/>
      <c r="G656" s="29"/>
      <c r="H656" s="25" t="s">
        <v>23</v>
      </c>
      <c r="I656" s="46" t="s">
        <v>685</v>
      </c>
      <c r="J656" s="53" t="s">
        <v>686</v>
      </c>
      <c r="K656" s="26" t="s">
        <v>26</v>
      </c>
      <c r="L656" s="26" t="s">
        <v>26</v>
      </c>
      <c r="M656" s="42">
        <v>1.0</v>
      </c>
      <c r="N656" s="42">
        <v>24.0</v>
      </c>
      <c r="O656" s="44">
        <v>1.04</v>
      </c>
      <c r="P656" s="42" t="s">
        <v>27</v>
      </c>
      <c r="Q656" s="5">
        <v>9.0</v>
      </c>
    </row>
    <row r="657" spans="1:17" ht="14.25" customHeight="1" x14ac:dyDescent="0.15">
      <c r="A657" s="27"/>
      <c r="B657" s="28"/>
      <c r="C657" s="23" t="s">
        <v>20</v>
      </c>
      <c r="D657" s="24"/>
      <c r="E657" s="24"/>
      <c r="F657" s="24"/>
      <c r="G657" s="29"/>
      <c r="H657" s="25" t="s">
        <v>23</v>
      </c>
      <c r="I657" s="46" t="s">
        <v>687</v>
      </c>
      <c r="J657" s="53" t="s">
        <v>688</v>
      </c>
      <c r="K657" s="51" t="s">
        <v>30</v>
      </c>
      <c r="L657" s="51" t="s">
        <v>30</v>
      </c>
      <c r="M657" s="42">
        <v>1.0</v>
      </c>
      <c r="N657" s="42">
        <v>288.0</v>
      </c>
      <c r="O657" s="44">
        <v>0.15</v>
      </c>
      <c r="P657" s="55" t="s">
        <v>240</v>
      </c>
      <c r="Q657" s="5">
        <v>100.0</v>
      </c>
    </row>
    <row r="658" spans="1:19" ht="14.25" customHeight="1" x14ac:dyDescent="0.15">
      <c r="A658" s="27"/>
      <c r="B658" s="28"/>
      <c r="C658" s="61" t="s">
        <v>689</v>
      </c>
      <c r="D658" s="22" t="s">
        <v>26</v>
      </c>
      <c r="E658" s="22" t="s">
        <v>26</v>
      </c>
      <c r="F658" s="25">
        <v>1.0</v>
      </c>
      <c r="G658" s="42">
        <v>96.0</v>
      </c>
      <c r="H658" s="25" t="s">
        <v>36</v>
      </c>
      <c r="I658" s="46" t="s">
        <v>259</v>
      </c>
      <c r="J658" s="61" t="s">
        <v>689</v>
      </c>
      <c r="K658" s="5" t="s">
        <v>39</v>
      </c>
      <c r="L658" s="22" t="s">
        <v>40</v>
      </c>
      <c r="M658" s="42">
        <v>1000.0</v>
      </c>
      <c r="N658" s="42">
        <v>0.24</v>
      </c>
      <c r="O658" s="48">
        <v>31.5</v>
      </c>
      <c r="P658" s="45" t="s">
        <v>221</v>
      </c>
      <c r="S658" s="5">
        <v>1049.0</v>
      </c>
    </row>
    <row r="659" spans="1:16" ht="14.25" customHeight="1" x14ac:dyDescent="0.15">
      <c r="A659" s="27"/>
      <c r="B659" s="28"/>
      <c r="C659" s="61" t="s">
        <v>689</v>
      </c>
      <c r="D659" s="22"/>
      <c r="E659" s="22"/>
      <c r="F659" s="25"/>
      <c r="G659" s="42">
        <v>96.0</v>
      </c>
      <c r="H659" s="25" t="s">
        <v>36</v>
      </c>
      <c r="I659" s="46" t="s">
        <v>396</v>
      </c>
      <c r="J659" s="54" t="s">
        <v>223</v>
      </c>
      <c r="K659" s="5" t="s">
        <v>39</v>
      </c>
      <c r="L659" s="22" t="s">
        <v>40</v>
      </c>
      <c r="M659" s="42">
        <v>1000.0</v>
      </c>
      <c r="N659" s="42">
        <v>0.0128064</v>
      </c>
      <c r="O659" s="48">
        <v>230.0</v>
      </c>
      <c r="P659" s="45" t="s">
        <v>224</v>
      </c>
    </row>
    <row r="660" spans="1:16" ht="14.25" customHeight="1" x14ac:dyDescent="0.15">
      <c r="A660" s="27"/>
      <c r="B660" s="28"/>
      <c r="C660" s="61" t="s">
        <v>689</v>
      </c>
      <c r="D660" s="22"/>
      <c r="E660" s="22"/>
      <c r="F660" s="25"/>
      <c r="G660" s="42">
        <v>96.0</v>
      </c>
      <c r="H660" s="25" t="s">
        <v>36</v>
      </c>
      <c r="I660" s="46" t="s">
        <v>225</v>
      </c>
      <c r="J660" s="54" t="s">
        <v>223</v>
      </c>
      <c r="K660" s="5" t="s">
        <v>39</v>
      </c>
      <c r="L660" s="22" t="s">
        <v>40</v>
      </c>
      <c r="M660" s="42">
        <v>1000.0</v>
      </c>
      <c r="N660" s="42">
        <v>0.00428352</v>
      </c>
      <c r="O660" s="48">
        <v>230.0</v>
      </c>
      <c r="P660" s="45" t="s">
        <v>224</v>
      </c>
    </row>
    <row r="661" spans="1:16" ht="14.25" customHeight="1" x14ac:dyDescent="0.15">
      <c r="A661" s="27"/>
      <c r="B661" s="28"/>
      <c r="C661" s="61" t="s">
        <v>689</v>
      </c>
      <c r="D661" s="22"/>
      <c r="E661" s="22"/>
      <c r="F661" s="25"/>
      <c r="G661" s="42">
        <v>96.0</v>
      </c>
      <c r="H661" s="25" t="s">
        <v>36</v>
      </c>
      <c r="I661" s="46" t="s">
        <v>227</v>
      </c>
      <c r="J661" s="54" t="s">
        <v>223</v>
      </c>
      <c r="K661" s="5" t="s">
        <v>39</v>
      </c>
      <c r="L661" s="22" t="s">
        <v>40</v>
      </c>
      <c r="M661" s="42">
        <v>1000.0</v>
      </c>
      <c r="N661" s="42">
        <v>0.0041952</v>
      </c>
      <c r="O661" s="48">
        <v>50.0</v>
      </c>
      <c r="P661" s="45" t="s">
        <v>224</v>
      </c>
    </row>
    <row r="662" spans="1:19" ht="14.25" customHeight="1" x14ac:dyDescent="0.15">
      <c r="A662" s="27"/>
      <c r="B662" s="28"/>
      <c r="C662" s="61" t="s">
        <v>690</v>
      </c>
      <c r="D662" s="22" t="s">
        <v>26</v>
      </c>
      <c r="E662" s="22" t="s">
        <v>26</v>
      </c>
      <c r="F662" s="25">
        <v>1.0</v>
      </c>
      <c r="G662" s="42">
        <v>96.0</v>
      </c>
      <c r="H662" s="25" t="s">
        <v>36</v>
      </c>
      <c r="I662" s="46" t="s">
        <v>259</v>
      </c>
      <c r="J662" s="61" t="s">
        <v>690</v>
      </c>
      <c r="K662" s="5" t="s">
        <v>39</v>
      </c>
      <c r="L662" s="22" t="s">
        <v>40</v>
      </c>
      <c r="M662" s="42">
        <v>1000.0</v>
      </c>
      <c r="N662" s="42">
        <v>0.24</v>
      </c>
      <c r="O662" s="48">
        <v>31.5</v>
      </c>
      <c r="P662" s="45" t="s">
        <v>221</v>
      </c>
      <c r="S662" s="5">
        <v>1329.0</v>
      </c>
    </row>
    <row r="663" spans="1:16" ht="14.25" customHeight="1" x14ac:dyDescent="0.15">
      <c r="A663" s="27"/>
      <c r="B663" s="28"/>
      <c r="C663" s="61" t="s">
        <v>690</v>
      </c>
      <c r="D663" s="22"/>
      <c r="E663" s="22"/>
      <c r="F663" s="25"/>
      <c r="G663" s="42">
        <v>96.0</v>
      </c>
      <c r="H663" s="25" t="s">
        <v>36</v>
      </c>
      <c r="I663" s="46" t="s">
        <v>226</v>
      </c>
      <c r="J663" s="54" t="s">
        <v>223</v>
      </c>
      <c r="K663" s="5" t="s">
        <v>39</v>
      </c>
      <c r="L663" s="22" t="s">
        <v>40</v>
      </c>
      <c r="M663" s="42">
        <v>1000.0</v>
      </c>
      <c r="N663" s="42">
        <v>0.0064032</v>
      </c>
      <c r="O663" s="48">
        <v>150.0</v>
      </c>
      <c r="P663" s="45" t="s">
        <v>224</v>
      </c>
    </row>
    <row r="664" spans="1:16" ht="14.25" customHeight="1" x14ac:dyDescent="0.15">
      <c r="A664" s="27"/>
      <c r="B664" s="28"/>
      <c r="C664" s="61" t="s">
        <v>690</v>
      </c>
      <c r="D664" s="22"/>
      <c r="E664" s="22"/>
      <c r="F664" s="25"/>
      <c r="G664" s="42">
        <v>96.0</v>
      </c>
      <c r="H664" s="25" t="s">
        <v>36</v>
      </c>
      <c r="I664" s="46" t="s">
        <v>230</v>
      </c>
      <c r="J664" s="54" t="s">
        <v>223</v>
      </c>
      <c r="K664" s="5" t="s">
        <v>39</v>
      </c>
      <c r="L664" s="22" t="s">
        <v>40</v>
      </c>
      <c r="M664" s="42">
        <v>1000.0</v>
      </c>
      <c r="N664" s="42">
        <v>0.0039744</v>
      </c>
      <c r="O664" s="48">
        <v>135.0</v>
      </c>
      <c r="P664" s="45" t="s">
        <v>224</v>
      </c>
    </row>
    <row r="665" spans="1:16" ht="14.25" customHeight="1" x14ac:dyDescent="0.15">
      <c r="A665" s="27"/>
      <c r="B665" s="28"/>
      <c r="C665" s="61" t="s">
        <v>690</v>
      </c>
      <c r="D665" s="22"/>
      <c r="E665" s="22"/>
      <c r="F665" s="25"/>
      <c r="G665" s="42">
        <v>96.0</v>
      </c>
      <c r="H665" s="25" t="s">
        <v>36</v>
      </c>
      <c r="I665" s="46" t="s">
        <v>227</v>
      </c>
      <c r="J665" s="54" t="s">
        <v>223</v>
      </c>
      <c r="K665" s="5" t="s">
        <v>39</v>
      </c>
      <c r="L665" s="22" t="s">
        <v>40</v>
      </c>
      <c r="M665" s="42">
        <v>1000.0</v>
      </c>
      <c r="N665" s="42">
        <v>0.0103776</v>
      </c>
      <c r="O665" s="48">
        <v>50.0</v>
      </c>
      <c r="P665" s="45" t="s">
        <v>224</v>
      </c>
    </row>
    <row r="666" spans="1:19" ht="14.25" customHeight="1" x14ac:dyDescent="0.15">
      <c r="A666" s="27"/>
      <c r="B666" s="28"/>
      <c r="C666" s="61" t="s">
        <v>691</v>
      </c>
      <c r="D666" s="22" t="s">
        <v>26</v>
      </c>
      <c r="E666" s="22" t="s">
        <v>26</v>
      </c>
      <c r="F666" s="25">
        <v>1.0</v>
      </c>
      <c r="G666" s="42">
        <v>96.0</v>
      </c>
      <c r="H666" s="25" t="s">
        <v>36</v>
      </c>
      <c r="I666" s="46" t="s">
        <v>259</v>
      </c>
      <c r="J666" s="61" t="s">
        <v>691</v>
      </c>
      <c r="K666" s="5" t="s">
        <v>39</v>
      </c>
      <c r="L666" s="22" t="s">
        <v>40</v>
      </c>
      <c r="M666" s="42">
        <v>1000.0</v>
      </c>
      <c r="N666" s="42">
        <v>0.24</v>
      </c>
      <c r="O666" s="48">
        <v>31.5</v>
      </c>
      <c r="P666" s="45" t="s">
        <v>221</v>
      </c>
      <c r="S666" s="5">
        <v>1469.0</v>
      </c>
    </row>
    <row r="667" spans="1:16" ht="14.25" customHeight="1" x14ac:dyDescent="0.15">
      <c r="A667" s="27"/>
      <c r="B667" s="28"/>
      <c r="C667" s="61" t="s">
        <v>691</v>
      </c>
      <c r="D667" s="22"/>
      <c r="E667" s="22"/>
      <c r="F667" s="25"/>
      <c r="G667" s="42">
        <v>96.0</v>
      </c>
      <c r="H667" s="25" t="s">
        <v>36</v>
      </c>
      <c r="I667" s="46" t="s">
        <v>233</v>
      </c>
      <c r="J667" s="54" t="s">
        <v>223</v>
      </c>
      <c r="K667" s="5" t="s">
        <v>39</v>
      </c>
      <c r="L667" s="22" t="s">
        <v>40</v>
      </c>
      <c r="M667" s="42">
        <v>1000.0</v>
      </c>
      <c r="N667" s="42">
        <v>4.8576E-4</v>
      </c>
      <c r="O667" s="48">
        <v>130.0</v>
      </c>
      <c r="P667" s="45" t="s">
        <v>224</v>
      </c>
    </row>
    <row r="668" spans="1:16" ht="14.25" customHeight="1" x14ac:dyDescent="0.15">
      <c r="A668" s="27"/>
      <c r="B668" s="28"/>
      <c r="C668" s="61" t="s">
        <v>691</v>
      </c>
      <c r="D668" s="22"/>
      <c r="E668" s="22"/>
      <c r="F668" s="25"/>
      <c r="G668" s="42">
        <v>96.0</v>
      </c>
      <c r="H668" s="25" t="s">
        <v>36</v>
      </c>
      <c r="I668" s="46" t="s">
        <v>405</v>
      </c>
      <c r="J668" s="54" t="s">
        <v>223</v>
      </c>
      <c r="K668" s="5" t="s">
        <v>39</v>
      </c>
      <c r="L668" s="22" t="s">
        <v>40</v>
      </c>
      <c r="M668" s="42">
        <v>1000.0</v>
      </c>
      <c r="N668" s="42">
        <v>5.2992E-4</v>
      </c>
      <c r="O668" s="48">
        <v>100.0</v>
      </c>
      <c r="P668" s="45" t="s">
        <v>224</v>
      </c>
    </row>
    <row r="669" spans="1:16" ht="14.25" customHeight="1" x14ac:dyDescent="0.15">
      <c r="A669" s="27"/>
      <c r="B669" s="28"/>
      <c r="C669" s="61" t="s">
        <v>691</v>
      </c>
      <c r="D669" s="22"/>
      <c r="E669" s="22"/>
      <c r="F669" s="25"/>
      <c r="G669" s="42">
        <v>96.0</v>
      </c>
      <c r="H669" s="25" t="s">
        <v>36</v>
      </c>
      <c r="I669" s="46" t="s">
        <v>227</v>
      </c>
      <c r="J669" s="54" t="s">
        <v>223</v>
      </c>
      <c r="K669" s="5" t="s">
        <v>39</v>
      </c>
      <c r="L669" s="22" t="s">
        <v>40</v>
      </c>
      <c r="M669" s="42">
        <v>1000.0</v>
      </c>
      <c r="N669" s="42">
        <v>0.0119232</v>
      </c>
      <c r="O669" s="48">
        <v>50.0</v>
      </c>
      <c r="P669" s="45" t="s">
        <v>224</v>
      </c>
    </row>
    <row r="670" spans="1:19" ht="15.0" customHeight="1" x14ac:dyDescent="0.15">
      <c r="A670" s="27"/>
      <c r="B670" s="28"/>
      <c r="C670" s="61" t="s">
        <v>692</v>
      </c>
      <c r="D670" s="22" t="s">
        <v>26</v>
      </c>
      <c r="E670" s="22" t="s">
        <v>26</v>
      </c>
      <c r="F670" s="25">
        <v>1.0</v>
      </c>
      <c r="G670" s="42">
        <v>96.0</v>
      </c>
      <c r="H670" s="25" t="s">
        <v>36</v>
      </c>
      <c r="I670" s="46" t="s">
        <v>259</v>
      </c>
      <c r="J670" s="61" t="s">
        <v>692</v>
      </c>
      <c r="K670" s="5" t="s">
        <v>39</v>
      </c>
      <c r="L670" s="22" t="s">
        <v>40</v>
      </c>
      <c r="M670" s="42">
        <v>1000.0</v>
      </c>
      <c r="N670" s="42">
        <v>0.24</v>
      </c>
      <c r="O670" s="48">
        <v>31.5</v>
      </c>
      <c r="P670" s="45" t="s">
        <v>221</v>
      </c>
      <c r="S670" s="5">
        <v>3900.0</v>
      </c>
    </row>
    <row r="671" spans="1:16" ht="15.0" customHeight="1" x14ac:dyDescent="0.15">
      <c r="A671" s="27"/>
      <c r="B671" s="28"/>
      <c r="C671" s="61" t="s">
        <v>692</v>
      </c>
      <c r="D671" s="22"/>
      <c r="E671" s="22"/>
      <c r="F671" s="25"/>
      <c r="G671" s="42">
        <v>96.0</v>
      </c>
      <c r="H671" s="25" t="s">
        <v>36</v>
      </c>
      <c r="I671" s="46" t="s">
        <v>226</v>
      </c>
      <c r="J671" s="54" t="s">
        <v>223</v>
      </c>
      <c r="K671" s="5" t="s">
        <v>39</v>
      </c>
      <c r="L671" s="22" t="s">
        <v>40</v>
      </c>
      <c r="M671" s="42">
        <v>1000.0</v>
      </c>
      <c r="N671" s="42">
        <v>0.0016608</v>
      </c>
      <c r="O671" s="48">
        <v>150.0</v>
      </c>
      <c r="P671" s="45" t="s">
        <v>224</v>
      </c>
    </row>
    <row r="672" spans="1:16" ht="15.0" customHeight="1" x14ac:dyDescent="0.15">
      <c r="A672" s="27"/>
      <c r="B672" s="28"/>
      <c r="C672" s="61" t="s">
        <v>692</v>
      </c>
      <c r="D672" s="22"/>
      <c r="E672" s="22"/>
      <c r="F672" s="25"/>
      <c r="G672" s="42">
        <v>96.0</v>
      </c>
      <c r="H672" s="25" t="s">
        <v>36</v>
      </c>
      <c r="I672" s="46" t="s">
        <v>222</v>
      </c>
      <c r="J672" s="54" t="s">
        <v>223</v>
      </c>
      <c r="K672" s="5" t="s">
        <v>39</v>
      </c>
      <c r="L672" s="22" t="s">
        <v>40</v>
      </c>
      <c r="M672" s="42">
        <v>1000.0</v>
      </c>
      <c r="N672" s="42">
        <v>7.68E-5</v>
      </c>
      <c r="O672" s="48">
        <v>150.0</v>
      </c>
      <c r="P672" s="45" t="s">
        <v>224</v>
      </c>
    </row>
    <row r="673" spans="1:16" ht="15.0" customHeight="1" x14ac:dyDescent="0.15">
      <c r="A673" s="27"/>
      <c r="B673" s="28"/>
      <c r="C673" s="61" t="s">
        <v>692</v>
      </c>
      <c r="D673" s="22"/>
      <c r="E673" s="22"/>
      <c r="F673" s="25"/>
      <c r="G673" s="42">
        <v>96.0</v>
      </c>
      <c r="H673" s="25" t="s">
        <v>36</v>
      </c>
      <c r="I673" s="46" t="s">
        <v>310</v>
      </c>
      <c r="J673" s="54" t="s">
        <v>223</v>
      </c>
      <c r="K673" s="5" t="s">
        <v>39</v>
      </c>
      <c r="L673" s="22" t="s">
        <v>40</v>
      </c>
      <c r="M673" s="42">
        <v>1000.0</v>
      </c>
      <c r="N673" s="42">
        <v>1.2E-5</v>
      </c>
      <c r="O673" s="48">
        <v>50.0</v>
      </c>
      <c r="P673" s="45" t="s">
        <v>224</v>
      </c>
    </row>
    <row r="674" spans="1:16" ht="15.0" customHeight="1" x14ac:dyDescent="0.15">
      <c r="A674" s="27"/>
      <c r="B674" s="28"/>
      <c r="C674" s="61" t="s">
        <v>692</v>
      </c>
      <c r="D674" s="22"/>
      <c r="E674" s="22"/>
      <c r="F674" s="25"/>
      <c r="G674" s="42">
        <v>96.0</v>
      </c>
      <c r="H674" s="25" t="s">
        <v>36</v>
      </c>
      <c r="I674" s="46" t="s">
        <v>227</v>
      </c>
      <c r="J674" s="54" t="s">
        <v>223</v>
      </c>
      <c r="K674" s="5" t="s">
        <v>39</v>
      </c>
      <c r="L674" s="22" t="s">
        <v>40</v>
      </c>
      <c r="M674" s="42">
        <v>1000.0</v>
      </c>
      <c r="N674" s="42">
        <v>7.68E-5</v>
      </c>
      <c r="O674" s="48">
        <v>50.0</v>
      </c>
      <c r="P674" s="45" t="s">
        <v>224</v>
      </c>
    </row>
    <row r="675" spans="1:19" ht="14.25" customHeight="1" x14ac:dyDescent="0.15">
      <c r="A675" s="27"/>
      <c r="B675" s="28"/>
      <c r="C675" s="61" t="s">
        <v>693</v>
      </c>
      <c r="D675" s="22" t="s">
        <v>26</v>
      </c>
      <c r="E675" s="22" t="s">
        <v>26</v>
      </c>
      <c r="F675" s="25">
        <v>1.0</v>
      </c>
      <c r="G675" s="42">
        <v>96.0</v>
      </c>
      <c r="H675" s="25" t="s">
        <v>36</v>
      </c>
      <c r="I675" s="46" t="s">
        <v>259</v>
      </c>
      <c r="J675" s="61" t="s">
        <v>693</v>
      </c>
      <c r="K675" s="5" t="s">
        <v>39</v>
      </c>
      <c r="L675" s="22" t="s">
        <v>40</v>
      </c>
      <c r="M675" s="42">
        <v>1000.0</v>
      </c>
      <c r="N675" s="42">
        <v>0.24</v>
      </c>
      <c r="O675" s="48">
        <v>31.5</v>
      </c>
      <c r="P675" s="45" t="s">
        <v>221</v>
      </c>
      <c r="S675" s="5">
        <v>3850.0</v>
      </c>
    </row>
    <row r="676" spans="1:16" ht="14.25" customHeight="1" x14ac:dyDescent="0.15">
      <c r="A676" s="27"/>
      <c r="B676" s="28"/>
      <c r="C676" s="61" t="s">
        <v>693</v>
      </c>
      <c r="D676" s="22"/>
      <c r="E676" s="22"/>
      <c r="F676" s="25"/>
      <c r="G676" s="42">
        <v>96.0</v>
      </c>
      <c r="H676" s="25" t="s">
        <v>36</v>
      </c>
      <c r="I676" s="46" t="s">
        <v>349</v>
      </c>
      <c r="J676" s="54" t="s">
        <v>223</v>
      </c>
      <c r="K676" s="5" t="s">
        <v>39</v>
      </c>
      <c r="L676" s="22" t="s">
        <v>40</v>
      </c>
      <c r="M676" s="42">
        <v>1000.0</v>
      </c>
      <c r="N676" s="42">
        <v>6.48E-4</v>
      </c>
      <c r="O676" s="48">
        <v>150.0</v>
      </c>
      <c r="P676" s="58" t="s">
        <v>224</v>
      </c>
    </row>
    <row r="677" spans="1:16" ht="14.25" customHeight="1" x14ac:dyDescent="0.15">
      <c r="A677" s="27"/>
      <c r="B677" s="28"/>
      <c r="C677" s="61" t="s">
        <v>693</v>
      </c>
      <c r="D677" s="22"/>
      <c r="E677" s="22"/>
      <c r="F677" s="25"/>
      <c r="G677" s="42">
        <v>96.0</v>
      </c>
      <c r="H677" s="25" t="s">
        <v>36</v>
      </c>
      <c r="I677" s="46" t="s">
        <v>222</v>
      </c>
      <c r="J677" s="54" t="s">
        <v>223</v>
      </c>
      <c r="K677" s="5" t="s">
        <v>39</v>
      </c>
      <c r="L677" s="22" t="s">
        <v>40</v>
      </c>
      <c r="M677" s="42">
        <v>1000.0</v>
      </c>
      <c r="N677" s="42">
        <v>0.001944</v>
      </c>
      <c r="O677" s="48">
        <v>150.0</v>
      </c>
      <c r="P677" s="45" t="s">
        <v>224</v>
      </c>
    </row>
    <row r="678" spans="1:16" ht="14.25" customHeight="1" x14ac:dyDescent="0.15">
      <c r="A678" s="27"/>
      <c r="B678" s="28"/>
      <c r="C678" s="61" t="s">
        <v>693</v>
      </c>
      <c r="D678" s="22"/>
      <c r="E678" s="22"/>
      <c r="F678" s="25"/>
      <c r="G678" s="42">
        <v>96.0</v>
      </c>
      <c r="H678" s="25" t="s">
        <v>36</v>
      </c>
      <c r="I678" s="46" t="s">
        <v>227</v>
      </c>
      <c r="J678" s="54" t="s">
        <v>223</v>
      </c>
      <c r="K678" s="5" t="s">
        <v>39</v>
      </c>
      <c r="L678" s="22" t="s">
        <v>40</v>
      </c>
      <c r="M678" s="42">
        <v>1000.0</v>
      </c>
      <c r="N678" s="42">
        <v>6.72E-4</v>
      </c>
      <c r="O678" s="48">
        <v>50.0</v>
      </c>
      <c r="P678" s="45" t="s">
        <v>224</v>
      </c>
    </row>
    <row r="679" spans="1:19" ht="14.25" customHeight="1" x14ac:dyDescent="0.15">
      <c r="A679" s="27"/>
      <c r="B679" s="28"/>
      <c r="C679" s="61" t="s">
        <v>694</v>
      </c>
      <c r="D679" s="22" t="s">
        <v>26</v>
      </c>
      <c r="E679" s="22" t="s">
        <v>26</v>
      </c>
      <c r="F679" s="25">
        <v>1.0</v>
      </c>
      <c r="G679" s="42">
        <v>96.0</v>
      </c>
      <c r="H679" s="25" t="s">
        <v>36</v>
      </c>
      <c r="I679" s="46" t="s">
        <v>259</v>
      </c>
      <c r="J679" s="61" t="s">
        <v>694</v>
      </c>
      <c r="K679" s="5" t="s">
        <v>39</v>
      </c>
      <c r="L679" s="22" t="s">
        <v>40</v>
      </c>
      <c r="M679" s="42">
        <v>1000.0</v>
      </c>
      <c r="N679" s="42">
        <v>0.24</v>
      </c>
      <c r="O679" s="48">
        <v>31.5</v>
      </c>
      <c r="P679" s="45" t="s">
        <v>221</v>
      </c>
      <c r="S679" s="5">
        <v>3850.0</v>
      </c>
    </row>
    <row r="680" spans="1:16" ht="14.25" customHeight="1" x14ac:dyDescent="0.15">
      <c r="A680" s="27"/>
      <c r="B680" s="28"/>
      <c r="C680" s="61" t="s">
        <v>694</v>
      </c>
      <c r="D680" s="22"/>
      <c r="E680" s="22"/>
      <c r="F680" s="25"/>
      <c r="G680" s="42">
        <v>96.0</v>
      </c>
      <c r="H680" s="25" t="s">
        <v>36</v>
      </c>
      <c r="I680" s="46" t="s">
        <v>225</v>
      </c>
      <c r="J680" s="54" t="s">
        <v>223</v>
      </c>
      <c r="K680" s="5" t="s">
        <v>39</v>
      </c>
      <c r="L680" s="22" t="s">
        <v>40</v>
      </c>
      <c r="M680" s="42">
        <v>1000.0</v>
      </c>
      <c r="N680" s="42">
        <v>1.632E-4</v>
      </c>
      <c r="O680" s="48">
        <v>230.0</v>
      </c>
      <c r="P680" s="45" t="s">
        <v>224</v>
      </c>
    </row>
    <row r="681" spans="1:16" ht="14.25" customHeight="1" x14ac:dyDescent="0.15">
      <c r="A681" s="27"/>
      <c r="B681" s="28"/>
      <c r="C681" s="61" t="s">
        <v>694</v>
      </c>
      <c r="D681" s="22"/>
      <c r="E681" s="22"/>
      <c r="F681" s="25"/>
      <c r="G681" s="42">
        <v>96.0</v>
      </c>
      <c r="H681" s="25" t="s">
        <v>36</v>
      </c>
      <c r="I681" s="46" t="s">
        <v>222</v>
      </c>
      <c r="J681" s="54" t="s">
        <v>223</v>
      </c>
      <c r="K681" s="5" t="s">
        <v>39</v>
      </c>
      <c r="L681" s="22" t="s">
        <v>40</v>
      </c>
      <c r="M681" s="42">
        <v>1000.0</v>
      </c>
      <c r="N681" s="42">
        <v>3.168E-5</v>
      </c>
      <c r="O681" s="48">
        <v>150.0</v>
      </c>
      <c r="P681" s="45" t="s">
        <v>224</v>
      </c>
    </row>
    <row r="682" spans="1:16" ht="14.25" customHeight="1" x14ac:dyDescent="0.15">
      <c r="A682" s="27"/>
      <c r="B682" s="28"/>
      <c r="C682" s="61" t="s">
        <v>694</v>
      </c>
      <c r="D682" s="22"/>
      <c r="E682" s="22"/>
      <c r="F682" s="25"/>
      <c r="G682" s="42">
        <v>96.0</v>
      </c>
      <c r="H682" s="25" t="s">
        <v>36</v>
      </c>
      <c r="I682" s="46" t="s">
        <v>227</v>
      </c>
      <c r="J682" s="54" t="s">
        <v>223</v>
      </c>
      <c r="K682" s="5" t="s">
        <v>39</v>
      </c>
      <c r="L682" s="22" t="s">
        <v>40</v>
      </c>
      <c r="M682" s="42">
        <v>1000.0</v>
      </c>
      <c r="N682" s="42">
        <v>0.0012096</v>
      </c>
      <c r="O682" s="48">
        <v>50.0</v>
      </c>
      <c r="P682" s="45" t="s">
        <v>224</v>
      </c>
    </row>
    <row r="683" spans="1:17" ht="14.25" customHeight="1" x14ac:dyDescent="0.15">
      <c r="A683" s="27" t="s">
        <v>695</v>
      </c>
      <c r="B683" s="28" t="s">
        <v>696</v>
      </c>
      <c r="C683" s="23" t="s">
        <v>20</v>
      </c>
      <c r="D683" s="24" t="s">
        <v>21</v>
      </c>
      <c r="E683" s="22" t="s">
        <v>22</v>
      </c>
      <c r="F683" s="24">
        <v>120.0</v>
      </c>
      <c r="G683" s="29"/>
      <c r="H683" s="25" t="s">
        <v>23</v>
      </c>
      <c r="I683" s="46" t="s">
        <v>697</v>
      </c>
      <c r="J683" s="53" t="s">
        <v>698</v>
      </c>
      <c r="K683" s="51" t="s">
        <v>30</v>
      </c>
      <c r="L683" s="51" t="s">
        <v>30</v>
      </c>
      <c r="M683" s="42">
        <v>1.0</v>
      </c>
      <c r="N683" s="42">
        <v>120.0</v>
      </c>
      <c r="O683" s="44">
        <v>0.145</v>
      </c>
      <c r="P683" s="55" t="s">
        <v>31</v>
      </c>
      <c r="Q683" s="5">
        <v>4600.0</v>
      </c>
    </row>
    <row r="684" spans="1:17" ht="14.25" customHeight="1" x14ac:dyDescent="0.15">
      <c r="A684" s="27"/>
      <c r="B684" s="28"/>
      <c r="C684" s="23" t="s">
        <v>20</v>
      </c>
      <c r="D684" s="24"/>
      <c r="E684" s="24"/>
      <c r="F684" s="24"/>
      <c r="G684" s="29"/>
      <c r="H684" s="25" t="s">
        <v>23</v>
      </c>
      <c r="I684" s="46" t="s">
        <v>699</v>
      </c>
      <c r="J684" s="53" t="s">
        <v>700</v>
      </c>
      <c r="K684" s="51" t="s">
        <v>30</v>
      </c>
      <c r="L684" s="51" t="s">
        <v>30</v>
      </c>
      <c r="M684" s="42">
        <v>1.0</v>
      </c>
      <c r="N684" s="42">
        <v>6.0</v>
      </c>
      <c r="O684" s="44">
        <v>0.3</v>
      </c>
      <c r="P684" s="45" t="s">
        <v>34</v>
      </c>
      <c r="Q684" s="5">
        <v>250.0</v>
      </c>
    </row>
    <row r="685" spans="1:17" ht="14.25" customHeight="1" x14ac:dyDescent="0.15">
      <c r="A685" s="27"/>
      <c r="B685" s="28"/>
      <c r="C685" s="23" t="s">
        <v>20</v>
      </c>
      <c r="D685" s="24"/>
      <c r="E685" s="24"/>
      <c r="F685" s="24"/>
      <c r="G685" s="29"/>
      <c r="H685" s="25" t="s">
        <v>23</v>
      </c>
      <c r="I685" s="46" t="s">
        <v>701</v>
      </c>
      <c r="J685" s="53" t="s">
        <v>702</v>
      </c>
      <c r="K685" s="26" t="s">
        <v>26</v>
      </c>
      <c r="L685" s="26" t="s">
        <v>26</v>
      </c>
      <c r="M685" s="42">
        <v>1.0</v>
      </c>
      <c r="N685" s="42">
        <v>1.0</v>
      </c>
      <c r="O685" s="42">
        <v>8.47</v>
      </c>
      <c r="P685" s="42" t="s">
        <v>27</v>
      </c>
      <c r="Q685" s="5">
        <v>69.0</v>
      </c>
    </row>
    <row r="686" spans="1:19" ht="14.25" customHeight="1" x14ac:dyDescent="0.15">
      <c r="A686" s="27"/>
      <c r="B686" s="28"/>
      <c r="C686" s="24" t="s">
        <v>703</v>
      </c>
      <c r="D686" s="22" t="s">
        <v>26</v>
      </c>
      <c r="E686" s="22" t="s">
        <v>26</v>
      </c>
      <c r="F686" s="25">
        <v>1.0</v>
      </c>
      <c r="G686" s="29">
        <v>1440.0</v>
      </c>
      <c r="H686" s="25" t="s">
        <v>36</v>
      </c>
      <c r="I686" s="46" t="s">
        <v>704</v>
      </c>
      <c r="J686" s="53" t="s">
        <v>705</v>
      </c>
      <c r="K686" s="51" t="s">
        <v>39</v>
      </c>
      <c r="L686" s="26" t="s">
        <v>40</v>
      </c>
      <c r="M686" s="42">
        <v>1000.0</v>
      </c>
      <c r="N686" s="42">
        <v>13.3776</v>
      </c>
      <c r="O686" s="48">
        <v>8.5</v>
      </c>
      <c r="P686" s="42" t="s">
        <v>41</v>
      </c>
      <c r="Q686" s="5">
        <v>6200.0</v>
      </c>
      <c r="S686" s="5">
        <v>500.0</v>
      </c>
    </row>
    <row r="687" spans="1:18" ht="14.25" customHeight="1" x14ac:dyDescent="0.15">
      <c r="A687" s="27"/>
      <c r="B687" s="28"/>
      <c r="C687" s="30" t="s">
        <v>20</v>
      </c>
      <c r="D687" s="24"/>
      <c r="E687" s="24"/>
      <c r="F687" s="24"/>
      <c r="G687" s="29"/>
      <c r="H687" s="25" t="s">
        <v>36</v>
      </c>
      <c r="I687" s="46" t="s">
        <v>706</v>
      </c>
      <c r="J687" s="53" t="s">
        <v>707</v>
      </c>
      <c r="K687" s="51" t="s">
        <v>39</v>
      </c>
      <c r="L687" s="26" t="s">
        <v>40</v>
      </c>
      <c r="M687" s="42">
        <v>1000.0</v>
      </c>
      <c r="N687" s="42">
        <v>2.3472</v>
      </c>
      <c r="O687" s="48">
        <v>8.4</v>
      </c>
      <c r="P687" s="42" t="s">
        <v>41</v>
      </c>
      <c r="Q687" s="5">
        <v>3584.0</v>
      </c>
      <c r="R687" s="5">
        <f>107+720</f>
        <v>827</v>
      </c>
    </row>
    <row r="688" spans="1:17" ht="14.25" customHeight="1" x14ac:dyDescent="0.15">
      <c r="A688" s="27" t="s">
        <v>708</v>
      </c>
      <c r="B688" s="28" t="s">
        <v>709</v>
      </c>
      <c r="C688" s="23" t="s">
        <v>20</v>
      </c>
      <c r="D688" s="24" t="s">
        <v>21</v>
      </c>
      <c r="E688" s="22" t="s">
        <v>22</v>
      </c>
      <c r="F688" s="24">
        <v>240.0</v>
      </c>
      <c r="G688" s="29"/>
      <c r="H688" s="25" t="s">
        <v>23</v>
      </c>
      <c r="I688" s="46" t="s">
        <v>710</v>
      </c>
      <c r="J688" s="30" t="s">
        <v>711</v>
      </c>
      <c r="K688" s="26" t="s">
        <v>26</v>
      </c>
      <c r="L688" s="26" t="s">
        <v>26</v>
      </c>
      <c r="M688" s="42">
        <v>1.0</v>
      </c>
      <c r="N688" s="42">
        <v>1.0</v>
      </c>
      <c r="O688" s="42">
        <v>9.78</v>
      </c>
      <c r="P688" s="42" t="s">
        <v>27</v>
      </c>
      <c r="Q688" s="5">
        <v>5.0</v>
      </c>
    </row>
    <row r="689" spans="1:17" ht="14.25" customHeight="1" x14ac:dyDescent="0.15">
      <c r="A689" s="27"/>
      <c r="B689" s="28"/>
      <c r="C689" s="23" t="s">
        <v>20</v>
      </c>
      <c r="D689" s="24"/>
      <c r="E689" s="24"/>
      <c r="F689" s="24"/>
      <c r="G689" s="29"/>
      <c r="H689" s="25" t="s">
        <v>23</v>
      </c>
      <c r="I689" s="46" t="s">
        <v>712</v>
      </c>
      <c r="J689" s="30" t="s">
        <v>713</v>
      </c>
      <c r="K689" s="26" t="s">
        <v>26</v>
      </c>
      <c r="L689" s="26" t="s">
        <v>26</v>
      </c>
      <c r="M689" s="42">
        <v>1.0</v>
      </c>
      <c r="N689" s="42">
        <v>24.0</v>
      </c>
      <c r="O689" s="44">
        <v>0.95</v>
      </c>
      <c r="P689" s="42" t="s">
        <v>27</v>
      </c>
      <c r="Q689" s="5">
        <v>127.0</v>
      </c>
    </row>
    <row r="690" spans="1:16" ht="14.25" customHeight="1" x14ac:dyDescent="0.15">
      <c r="A690" s="27"/>
      <c r="B690" s="28"/>
      <c r="C690" s="23" t="s">
        <v>20</v>
      </c>
      <c r="D690" s="24"/>
      <c r="E690" s="24"/>
      <c r="F690" s="24"/>
      <c r="G690" s="29"/>
      <c r="H690" s="25" t="s">
        <v>23</v>
      </c>
      <c r="I690" s="46" t="s">
        <v>714</v>
      </c>
      <c r="J690" s="30" t="s">
        <v>715</v>
      </c>
      <c r="K690" s="26" t="s">
        <v>26</v>
      </c>
      <c r="L690" s="26" t="s">
        <v>26</v>
      </c>
      <c r="M690" s="42">
        <v>1.0</v>
      </c>
      <c r="N690" s="42">
        <v>240.0</v>
      </c>
      <c r="O690" s="44">
        <v>0.14</v>
      </c>
      <c r="P690" s="45" t="s">
        <v>255</v>
      </c>
    </row>
    <row r="691" spans="1:17" ht="14.25" customHeight="1" x14ac:dyDescent="0.15">
      <c r="A691" s="27"/>
      <c r="B691" s="28"/>
      <c r="C691" s="23" t="s">
        <v>20</v>
      </c>
      <c r="D691" s="24"/>
      <c r="E691" s="24"/>
      <c r="F691" s="24"/>
      <c r="G691" s="29"/>
      <c r="H691" s="25" t="s">
        <v>23</v>
      </c>
      <c r="I691" s="46" t="s">
        <v>716</v>
      </c>
      <c r="J691" s="30" t="s">
        <v>717</v>
      </c>
      <c r="K691" s="51" t="s">
        <v>30</v>
      </c>
      <c r="L691" s="51" t="s">
        <v>30</v>
      </c>
      <c r="M691" s="42">
        <v>1.0</v>
      </c>
      <c r="N691" s="42">
        <v>240.0</v>
      </c>
      <c r="O691" s="44">
        <v>0.13</v>
      </c>
      <c r="P691" s="45" t="s">
        <v>31</v>
      </c>
      <c r="Q691" s="5">
        <v>1300.0</v>
      </c>
    </row>
    <row r="692" spans="1:16" ht="14.25" customHeight="1" x14ac:dyDescent="0.15">
      <c r="A692" s="27"/>
      <c r="B692" s="28"/>
      <c r="C692" s="30" t="s">
        <v>718</v>
      </c>
      <c r="D692" s="22" t="s">
        <v>26</v>
      </c>
      <c r="E692" s="22" t="s">
        <v>26</v>
      </c>
      <c r="F692" s="25">
        <v>1.0</v>
      </c>
      <c r="G692" s="29">
        <v>120.0</v>
      </c>
      <c r="H692" s="25" t="s">
        <v>36</v>
      </c>
      <c r="I692" s="46" t="s">
        <v>259</v>
      </c>
      <c r="J692" s="30" t="s">
        <v>718</v>
      </c>
      <c r="K692" s="5" t="s">
        <v>39</v>
      </c>
      <c r="L692" s="22" t="s">
        <v>40</v>
      </c>
      <c r="M692" s="46">
        <v>1000.0</v>
      </c>
      <c r="N692" s="62">
        <v>2.712</v>
      </c>
      <c r="O692" s="48">
        <v>31.5</v>
      </c>
      <c r="P692" s="45" t="s">
        <v>221</v>
      </c>
    </row>
    <row r="693" spans="1:16" ht="14.25" customHeight="1" x14ac:dyDescent="0.15">
      <c r="A693" s="27"/>
      <c r="B693" s="28"/>
      <c r="C693" s="30" t="s">
        <v>718</v>
      </c>
      <c r="D693" s="22"/>
      <c r="E693" s="22"/>
      <c r="F693" s="25"/>
      <c r="G693" s="29">
        <v>120.0</v>
      </c>
      <c r="H693" s="25" t="s">
        <v>36</v>
      </c>
      <c r="I693" s="46" t="s">
        <v>349</v>
      </c>
      <c r="J693" s="54" t="s">
        <v>223</v>
      </c>
      <c r="K693" s="5" t="s">
        <v>39</v>
      </c>
      <c r="L693" s="22" t="s">
        <v>40</v>
      </c>
      <c r="M693" s="46">
        <v>1000.0</v>
      </c>
      <c r="N693" s="62">
        <v>0.0019584</v>
      </c>
      <c r="O693" s="48">
        <v>150.0</v>
      </c>
      <c r="P693" s="58" t="s">
        <v>224</v>
      </c>
    </row>
    <row r="694" spans="1:16" ht="14.25" customHeight="1" x14ac:dyDescent="0.15">
      <c r="A694" s="27"/>
      <c r="B694" s="28"/>
      <c r="C694" s="30" t="s">
        <v>718</v>
      </c>
      <c r="D694" s="22"/>
      <c r="E694" s="22"/>
      <c r="F694" s="25"/>
      <c r="G694" s="29">
        <v>120.0</v>
      </c>
      <c r="H694" s="25" t="s">
        <v>36</v>
      </c>
      <c r="I694" s="46" t="s">
        <v>227</v>
      </c>
      <c r="J694" s="54" t="s">
        <v>223</v>
      </c>
      <c r="K694" s="5" t="s">
        <v>39</v>
      </c>
      <c r="L694" s="22" t="s">
        <v>40</v>
      </c>
      <c r="M694" s="46">
        <v>1000.0</v>
      </c>
      <c r="N694" s="62">
        <v>0.013781333</v>
      </c>
      <c r="O694" s="48">
        <v>50.0</v>
      </c>
      <c r="P694" s="45" t="s">
        <v>224</v>
      </c>
    </row>
    <row r="695" spans="1:16" ht="14.25" customHeight="1" x14ac:dyDescent="0.15">
      <c r="A695" s="27"/>
      <c r="B695" s="28"/>
      <c r="C695" s="30" t="s">
        <v>718</v>
      </c>
      <c r="D695" s="22"/>
      <c r="E695" s="22"/>
      <c r="F695" s="25"/>
      <c r="G695" s="29">
        <v>120.0</v>
      </c>
      <c r="H695" s="25" t="s">
        <v>36</v>
      </c>
      <c r="I695" s="46" t="s">
        <v>225</v>
      </c>
      <c r="J695" s="54" t="s">
        <v>223</v>
      </c>
      <c r="K695" s="5" t="s">
        <v>39</v>
      </c>
      <c r="L695" s="22" t="s">
        <v>40</v>
      </c>
      <c r="M695" s="46">
        <v>1000.0</v>
      </c>
      <c r="N695" s="62">
        <v>0.0013056</v>
      </c>
      <c r="O695" s="48">
        <v>230.0</v>
      </c>
      <c r="P695" s="45" t="s">
        <v>224</v>
      </c>
    </row>
    <row r="696" spans="1:19" ht="14.25" customHeight="1" x14ac:dyDescent="0.15">
      <c r="A696" s="27"/>
      <c r="B696" s="28"/>
      <c r="C696" s="30" t="s">
        <v>719</v>
      </c>
      <c r="D696" s="22" t="s">
        <v>26</v>
      </c>
      <c r="E696" s="22" t="s">
        <v>26</v>
      </c>
      <c r="F696" s="25">
        <v>1.0</v>
      </c>
      <c r="G696" s="29">
        <v>120.0</v>
      </c>
      <c r="H696" s="25" t="s">
        <v>36</v>
      </c>
      <c r="I696" s="46" t="s">
        <v>259</v>
      </c>
      <c r="J696" s="30" t="s">
        <v>719</v>
      </c>
      <c r="K696" s="5" t="s">
        <v>39</v>
      </c>
      <c r="L696" s="22" t="s">
        <v>40</v>
      </c>
      <c r="M696" s="46">
        <v>1000.0</v>
      </c>
      <c r="N696" s="62">
        <v>2.712</v>
      </c>
      <c r="O696" s="48">
        <v>31.5</v>
      </c>
      <c r="P696" s="45" t="s">
        <v>221</v>
      </c>
      <c r="S696" s="5">
        <v>1952.0</v>
      </c>
    </row>
    <row r="697" spans="1:16" ht="14.25" customHeight="1" x14ac:dyDescent="0.15">
      <c r="A697" s="27"/>
      <c r="B697" s="28"/>
      <c r="C697" s="30" t="s">
        <v>719</v>
      </c>
      <c r="D697" s="22"/>
      <c r="E697" s="22"/>
      <c r="F697" s="25"/>
      <c r="G697" s="29">
        <v>120.0</v>
      </c>
      <c r="H697" s="25" t="s">
        <v>36</v>
      </c>
      <c r="I697" s="46" t="s">
        <v>263</v>
      </c>
      <c r="J697" s="54" t="s">
        <v>223</v>
      </c>
      <c r="K697" s="5" t="s">
        <v>39</v>
      </c>
      <c r="L697" s="22" t="s">
        <v>40</v>
      </c>
      <c r="M697" s="46">
        <v>1000.0</v>
      </c>
      <c r="N697" s="62">
        <v>4.352E-4</v>
      </c>
      <c r="O697" s="48">
        <v>135.0</v>
      </c>
      <c r="P697" s="45" t="s">
        <v>224</v>
      </c>
    </row>
    <row r="698" spans="1:16" ht="14.25" customHeight="1" x14ac:dyDescent="0.15">
      <c r="A698" s="27"/>
      <c r="B698" s="28"/>
      <c r="C698" s="30" t="s">
        <v>719</v>
      </c>
      <c r="D698" s="22"/>
      <c r="E698" s="22"/>
      <c r="F698" s="25"/>
      <c r="G698" s="29">
        <v>120.0</v>
      </c>
      <c r="H698" s="25" t="s">
        <v>36</v>
      </c>
      <c r="I698" s="46" t="s">
        <v>371</v>
      </c>
      <c r="J698" s="54" t="s">
        <v>223</v>
      </c>
      <c r="K698" s="5" t="s">
        <v>39</v>
      </c>
      <c r="L698" s="22" t="s">
        <v>40</v>
      </c>
      <c r="M698" s="46">
        <v>1000.0</v>
      </c>
      <c r="N698" s="62">
        <v>0.0026112</v>
      </c>
      <c r="O698" s="59">
        <v>168.0</v>
      </c>
      <c r="P698" s="58" t="s">
        <v>224</v>
      </c>
    </row>
    <row r="699" spans="1:16" ht="14.25" customHeight="1" x14ac:dyDescent="0.15">
      <c r="A699" s="27"/>
      <c r="B699" s="28"/>
      <c r="C699" s="30" t="s">
        <v>719</v>
      </c>
      <c r="D699" s="22"/>
      <c r="E699" s="22"/>
      <c r="F699" s="25"/>
      <c r="G699" s="29">
        <v>120.0</v>
      </c>
      <c r="H699" s="25" t="s">
        <v>36</v>
      </c>
      <c r="I699" s="46" t="s">
        <v>227</v>
      </c>
      <c r="J699" s="54" t="s">
        <v>223</v>
      </c>
      <c r="K699" s="5" t="s">
        <v>39</v>
      </c>
      <c r="L699" s="22" t="s">
        <v>40</v>
      </c>
      <c r="M699" s="46">
        <v>1000.0</v>
      </c>
      <c r="N699" s="62">
        <v>0.01088</v>
      </c>
      <c r="O699" s="48">
        <v>50.0</v>
      </c>
      <c r="P699" s="45" t="s">
        <v>224</v>
      </c>
    </row>
    <row r="700" spans="1:16" ht="14.25" customHeight="1" x14ac:dyDescent="0.15">
      <c r="A700" s="27"/>
      <c r="B700" s="28"/>
      <c r="C700" s="30" t="s">
        <v>719</v>
      </c>
      <c r="D700" s="22"/>
      <c r="E700" s="22"/>
      <c r="F700" s="25"/>
      <c r="G700" s="29">
        <v>120.0</v>
      </c>
      <c r="H700" s="25" t="s">
        <v>36</v>
      </c>
      <c r="I700" s="46" t="s">
        <v>230</v>
      </c>
      <c r="J700" s="54" t="s">
        <v>223</v>
      </c>
      <c r="K700" s="5" t="s">
        <v>39</v>
      </c>
      <c r="L700" s="22" t="s">
        <v>40</v>
      </c>
      <c r="M700" s="46">
        <v>1000.0</v>
      </c>
      <c r="N700" s="62">
        <v>0.014506667</v>
      </c>
      <c r="O700" s="48">
        <v>135.0</v>
      </c>
      <c r="P700" s="45" t="s">
        <v>224</v>
      </c>
    </row>
    <row r="701" spans="1:16" ht="14.25" customHeight="1" x14ac:dyDescent="0.15">
      <c r="A701" s="27" t="s">
        <v>720</v>
      </c>
      <c r="B701" s="28" t="s">
        <v>721</v>
      </c>
      <c r="C701" s="23" t="s">
        <v>20</v>
      </c>
      <c r="D701" s="24" t="s">
        <v>21</v>
      </c>
      <c r="E701" s="22" t="s">
        <v>22</v>
      </c>
      <c r="F701" s="24">
        <v>240.0</v>
      </c>
      <c r="G701" s="29"/>
      <c r="H701" s="25" t="s">
        <v>23</v>
      </c>
      <c r="I701" s="46" t="s">
        <v>722</v>
      </c>
      <c r="J701" s="30" t="s">
        <v>723</v>
      </c>
      <c r="K701" s="26" t="s">
        <v>26</v>
      </c>
      <c r="L701" s="26" t="s">
        <v>26</v>
      </c>
      <c r="M701" s="42">
        <v>1.0</v>
      </c>
      <c r="N701" s="42">
        <v>1.0</v>
      </c>
      <c r="O701" s="42">
        <v>5.65</v>
      </c>
      <c r="P701" s="42" t="s">
        <v>27</v>
      </c>
    </row>
    <row r="702" spans="1:16" ht="14.25" customHeight="1" x14ac:dyDescent="0.15">
      <c r="A702" s="27"/>
      <c r="B702" s="28"/>
      <c r="C702" s="23" t="s">
        <v>20</v>
      </c>
      <c r="D702" s="24"/>
      <c r="E702" s="24"/>
      <c r="F702" s="24"/>
      <c r="G702" s="29"/>
      <c r="H702" s="25" t="s">
        <v>23</v>
      </c>
      <c r="I702" s="46" t="s">
        <v>724</v>
      </c>
      <c r="J702" s="30" t="s">
        <v>725</v>
      </c>
      <c r="K702" s="26" t="s">
        <v>26</v>
      </c>
      <c r="L702" s="26" t="s">
        <v>26</v>
      </c>
      <c r="M702" s="42">
        <v>1.0</v>
      </c>
      <c r="N702" s="42">
        <v>24.0</v>
      </c>
      <c r="O702" s="44">
        <v>0.76</v>
      </c>
      <c r="P702" s="42" t="s">
        <v>27</v>
      </c>
    </row>
    <row r="703" spans="1:16" ht="14.25" customHeight="1" x14ac:dyDescent="0.15">
      <c r="A703" s="27"/>
      <c r="B703" s="28"/>
      <c r="C703" s="23" t="s">
        <v>20</v>
      </c>
      <c r="D703" s="24"/>
      <c r="E703" s="24"/>
      <c r="F703" s="24"/>
      <c r="G703" s="29"/>
      <c r="H703" s="25" t="s">
        <v>23</v>
      </c>
      <c r="I703" s="46" t="s">
        <v>726</v>
      </c>
      <c r="J703" s="30" t="s">
        <v>727</v>
      </c>
      <c r="K703" s="51" t="s">
        <v>30</v>
      </c>
      <c r="L703" s="51" t="s">
        <v>30</v>
      </c>
      <c r="M703" s="42">
        <v>1.0</v>
      </c>
      <c r="N703" s="42">
        <v>240.0</v>
      </c>
      <c r="O703" s="44">
        <v>0.13</v>
      </c>
      <c r="P703" s="45" t="s">
        <v>31</v>
      </c>
    </row>
    <row r="704" spans="1:16" ht="14.25" customHeight="1" x14ac:dyDescent="0.15">
      <c r="A704" s="27"/>
      <c r="B704" s="28"/>
      <c r="C704" s="23" t="s">
        <v>20</v>
      </c>
      <c r="D704" s="24"/>
      <c r="E704" s="24"/>
      <c r="F704" s="24"/>
      <c r="G704" s="29"/>
      <c r="H704" s="25" t="s">
        <v>23</v>
      </c>
      <c r="I704" s="46" t="s">
        <v>728</v>
      </c>
      <c r="J704" s="30" t="s">
        <v>729</v>
      </c>
      <c r="K704" s="26" t="s">
        <v>26</v>
      </c>
      <c r="L704" s="26" t="s">
        <v>26</v>
      </c>
      <c r="M704" s="42">
        <v>1.0</v>
      </c>
      <c r="N704" s="42">
        <v>240.0</v>
      </c>
      <c r="O704" s="44">
        <v>0.155</v>
      </c>
      <c r="P704" s="45" t="s">
        <v>255</v>
      </c>
    </row>
    <row r="705" spans="1:16" ht="14.25" customHeight="1" x14ac:dyDescent="0.15">
      <c r="A705" s="27"/>
      <c r="B705" s="28"/>
      <c r="C705" s="30" t="s">
        <v>730</v>
      </c>
      <c r="D705" s="22" t="s">
        <v>26</v>
      </c>
      <c r="E705" s="22" t="s">
        <v>26</v>
      </c>
      <c r="F705" s="25">
        <v>1.0</v>
      </c>
      <c r="G705" s="46">
        <v>240.0</v>
      </c>
      <c r="H705" s="25" t="s">
        <v>36</v>
      </c>
      <c r="I705" s="46" t="s">
        <v>259</v>
      </c>
      <c r="J705" s="30" t="s">
        <v>730</v>
      </c>
      <c r="K705" s="5" t="s">
        <v>39</v>
      </c>
      <c r="L705" s="22" t="s">
        <v>40</v>
      </c>
      <c r="M705" s="46">
        <v>1000.0</v>
      </c>
      <c r="N705" s="62">
        <v>1.92</v>
      </c>
      <c r="O705" s="48">
        <v>31.5</v>
      </c>
      <c r="P705" s="45" t="s">
        <v>221</v>
      </c>
    </row>
    <row r="706" spans="1:16" ht="14.25" customHeight="1" x14ac:dyDescent="0.15">
      <c r="A706" s="27"/>
      <c r="B706" s="28"/>
      <c r="C706" s="30" t="s">
        <v>730</v>
      </c>
      <c r="D706" s="22"/>
      <c r="E706" s="22"/>
      <c r="F706" s="25"/>
      <c r="G706" s="46">
        <v>240.0</v>
      </c>
      <c r="H706" s="25" t="s">
        <v>36</v>
      </c>
      <c r="I706" s="46" t="s">
        <v>225</v>
      </c>
      <c r="J706" s="54" t="s">
        <v>223</v>
      </c>
      <c r="K706" s="5" t="s">
        <v>39</v>
      </c>
      <c r="L706" s="22" t="s">
        <v>40</v>
      </c>
      <c r="M706" s="46">
        <v>1000.0</v>
      </c>
      <c r="N706" s="62">
        <v>0.00101184</v>
      </c>
      <c r="O706" s="48">
        <v>230.0</v>
      </c>
      <c r="P706" s="45" t="s">
        <v>224</v>
      </c>
    </row>
    <row r="707" spans="1:16" ht="14.25" customHeight="1" x14ac:dyDescent="0.15">
      <c r="A707" s="27"/>
      <c r="B707" s="28"/>
      <c r="C707" s="30" t="s">
        <v>730</v>
      </c>
      <c r="D707" s="22"/>
      <c r="E707" s="22"/>
      <c r="F707" s="25"/>
      <c r="G707" s="46">
        <v>240.0</v>
      </c>
      <c r="H707" s="25" t="s">
        <v>36</v>
      </c>
      <c r="I707" s="46" t="s">
        <v>222</v>
      </c>
      <c r="J707" s="54" t="s">
        <v>223</v>
      </c>
      <c r="K707" s="5" t="s">
        <v>39</v>
      </c>
      <c r="L707" s="22" t="s">
        <v>40</v>
      </c>
      <c r="M707" s="46">
        <v>1000.0</v>
      </c>
      <c r="N707" s="62">
        <v>1.96416E-4</v>
      </c>
      <c r="O707" s="48">
        <v>150.0</v>
      </c>
      <c r="P707" s="45" t="s">
        <v>224</v>
      </c>
    </row>
    <row r="708" spans="1:16" ht="14.25" customHeight="1" x14ac:dyDescent="0.15">
      <c r="A708" s="27"/>
      <c r="B708" s="28"/>
      <c r="C708" s="30" t="s">
        <v>730</v>
      </c>
      <c r="D708" s="22"/>
      <c r="E708" s="22"/>
      <c r="F708" s="25"/>
      <c r="G708" s="46">
        <v>240.0</v>
      </c>
      <c r="H708" s="25" t="s">
        <v>36</v>
      </c>
      <c r="I708" s="46" t="s">
        <v>227</v>
      </c>
      <c r="J708" s="54" t="s">
        <v>223</v>
      </c>
      <c r="K708" s="5" t="s">
        <v>39</v>
      </c>
      <c r="L708" s="22" t="s">
        <v>40</v>
      </c>
      <c r="M708" s="46">
        <v>1000.0</v>
      </c>
      <c r="N708" s="62">
        <v>0.00749952</v>
      </c>
      <c r="O708" s="48">
        <v>50.0</v>
      </c>
      <c r="P708" s="45" t="s">
        <v>224</v>
      </c>
    </row>
    <row r="709" spans="1:16" ht="14.25" customHeight="1" x14ac:dyDescent="0.15">
      <c r="A709" s="27"/>
      <c r="B709" s="28"/>
      <c r="C709" s="30" t="s">
        <v>731</v>
      </c>
      <c r="D709" s="22" t="s">
        <v>26</v>
      </c>
      <c r="E709" s="22" t="s">
        <v>26</v>
      </c>
      <c r="F709" s="25">
        <v>1.0</v>
      </c>
      <c r="G709" s="46">
        <v>240.0</v>
      </c>
      <c r="H709" s="25" t="s">
        <v>36</v>
      </c>
      <c r="I709" s="46" t="s">
        <v>259</v>
      </c>
      <c r="J709" s="30" t="s">
        <v>731</v>
      </c>
      <c r="K709" s="5" t="s">
        <v>39</v>
      </c>
      <c r="L709" s="22" t="s">
        <v>40</v>
      </c>
      <c r="M709" s="46">
        <v>1000.0</v>
      </c>
      <c r="N709" s="62">
        <v>1.92</v>
      </c>
      <c r="O709" s="48">
        <v>31.5</v>
      </c>
      <c r="P709" s="45" t="s">
        <v>221</v>
      </c>
    </row>
    <row r="710" spans="1:16" ht="14.25" customHeight="1" x14ac:dyDescent="0.15">
      <c r="A710" s="27"/>
      <c r="B710" s="28"/>
      <c r="C710" s="30" t="s">
        <v>731</v>
      </c>
      <c r="D710" s="22"/>
      <c r="E710" s="22"/>
      <c r="F710" s="25"/>
      <c r="G710" s="46">
        <v>240.0</v>
      </c>
      <c r="H710" s="25" t="s">
        <v>36</v>
      </c>
      <c r="I710" s="46" t="s">
        <v>227</v>
      </c>
      <c r="J710" s="54" t="s">
        <v>223</v>
      </c>
      <c r="K710" s="5" t="s">
        <v>39</v>
      </c>
      <c r="L710" s="22" t="s">
        <v>40</v>
      </c>
      <c r="M710" s="46">
        <v>1000.0</v>
      </c>
      <c r="N710" s="62">
        <v>0.0040176</v>
      </c>
      <c r="O710" s="48">
        <v>50.0</v>
      </c>
      <c r="P710" s="45" t="s">
        <v>224</v>
      </c>
    </row>
    <row r="711" spans="1:16" ht="14.25" customHeight="1" x14ac:dyDescent="0.15">
      <c r="A711" s="27"/>
      <c r="B711" s="28"/>
      <c r="C711" s="30" t="s">
        <v>731</v>
      </c>
      <c r="D711" s="22"/>
      <c r="E711" s="22"/>
      <c r="F711" s="25"/>
      <c r="G711" s="46">
        <v>240.0</v>
      </c>
      <c r="H711" s="25" t="s">
        <v>36</v>
      </c>
      <c r="I711" s="46" t="s">
        <v>364</v>
      </c>
      <c r="J711" s="54" t="s">
        <v>223</v>
      </c>
      <c r="K711" s="5" t="s">
        <v>39</v>
      </c>
      <c r="L711" s="22" t="s">
        <v>40</v>
      </c>
      <c r="M711" s="46">
        <v>1000.0</v>
      </c>
      <c r="N711" s="62">
        <v>0.0010044</v>
      </c>
      <c r="O711" s="59">
        <v>115.0</v>
      </c>
      <c r="P711" s="58" t="s">
        <v>224</v>
      </c>
    </row>
    <row r="712" spans="1:16" ht="14.25" customHeight="1" x14ac:dyDescent="0.15">
      <c r="A712" s="27"/>
      <c r="B712" s="28"/>
      <c r="C712" s="30" t="s">
        <v>731</v>
      </c>
      <c r="D712" s="22"/>
      <c r="E712" s="22"/>
      <c r="F712" s="25"/>
      <c r="G712" s="46">
        <v>240.0</v>
      </c>
      <c r="H712" s="25" t="s">
        <v>36</v>
      </c>
      <c r="I712" s="46" t="s">
        <v>307</v>
      </c>
      <c r="J712" s="54" t="s">
        <v>223</v>
      </c>
      <c r="K712" s="5" t="s">
        <v>39</v>
      </c>
      <c r="L712" s="22" t="s">
        <v>40</v>
      </c>
      <c r="M712" s="46">
        <v>1000.0</v>
      </c>
      <c r="N712" s="62">
        <v>0.007068</v>
      </c>
      <c r="O712" s="48">
        <v>168.0</v>
      </c>
      <c r="P712" s="45" t="s">
        <v>224</v>
      </c>
    </row>
    <row r="713" spans="1:16" ht="14.25" customHeight="1" x14ac:dyDescent="0.15">
      <c r="A713" s="27"/>
      <c r="B713" s="28"/>
      <c r="C713" s="30" t="s">
        <v>732</v>
      </c>
      <c r="D713" s="22" t="s">
        <v>26</v>
      </c>
      <c r="E713" s="22" t="s">
        <v>26</v>
      </c>
      <c r="F713" s="25">
        <v>1.0</v>
      </c>
      <c r="G713" s="46">
        <v>240.0</v>
      </c>
      <c r="H713" s="25" t="s">
        <v>36</v>
      </c>
      <c r="I713" s="46" t="s">
        <v>259</v>
      </c>
      <c r="J713" s="30" t="s">
        <v>732</v>
      </c>
      <c r="K713" s="5" t="s">
        <v>39</v>
      </c>
      <c r="L713" s="22" t="s">
        <v>40</v>
      </c>
      <c r="M713" s="46">
        <v>1000.0</v>
      </c>
      <c r="N713" s="62">
        <v>1.92</v>
      </c>
      <c r="O713" s="48">
        <v>31.5</v>
      </c>
      <c r="P713" s="45" t="s">
        <v>221</v>
      </c>
    </row>
    <row r="714" spans="1:16" ht="14.25" customHeight="1" x14ac:dyDescent="0.15">
      <c r="A714" s="27"/>
      <c r="B714" s="28"/>
      <c r="C714" s="30" t="s">
        <v>732</v>
      </c>
      <c r="D714" s="22"/>
      <c r="E714" s="22"/>
      <c r="F714" s="25"/>
      <c r="G714" s="46">
        <v>240.0</v>
      </c>
      <c r="H714" s="25" t="s">
        <v>36</v>
      </c>
      <c r="I714" s="46" t="s">
        <v>227</v>
      </c>
      <c r="J714" s="54" t="s">
        <v>223</v>
      </c>
      <c r="K714" s="5" t="s">
        <v>39</v>
      </c>
      <c r="L714" s="22" t="s">
        <v>40</v>
      </c>
      <c r="M714" s="46">
        <v>1000.0</v>
      </c>
      <c r="N714" s="62">
        <v>0.0031248</v>
      </c>
      <c r="O714" s="48">
        <v>50.0</v>
      </c>
      <c r="P714" s="45" t="s">
        <v>224</v>
      </c>
    </row>
    <row r="715" spans="1:16" ht="14.25" customHeight="1" x14ac:dyDescent="0.15">
      <c r="A715" s="27"/>
      <c r="B715" s="28"/>
      <c r="C715" s="30" t="s">
        <v>732</v>
      </c>
      <c r="D715" s="22"/>
      <c r="E715" s="22"/>
      <c r="F715" s="25"/>
      <c r="G715" s="46">
        <v>240.0</v>
      </c>
      <c r="H715" s="25" t="s">
        <v>36</v>
      </c>
      <c r="I715" s="46" t="s">
        <v>230</v>
      </c>
      <c r="J715" s="54" t="s">
        <v>223</v>
      </c>
      <c r="K715" s="5" t="s">
        <v>39</v>
      </c>
      <c r="L715" s="22" t="s">
        <v>40</v>
      </c>
      <c r="M715" s="46">
        <v>1000.0</v>
      </c>
      <c r="N715" s="62">
        <v>0.0023808</v>
      </c>
      <c r="O715" s="48">
        <v>135.0</v>
      </c>
      <c r="P715" s="45" t="s">
        <v>224</v>
      </c>
    </row>
    <row r="716" spans="1:16" ht="14.25" customHeight="1" x14ac:dyDescent="0.15">
      <c r="A716" s="27"/>
      <c r="B716" s="28"/>
      <c r="C716" s="30" t="s">
        <v>732</v>
      </c>
      <c r="D716" s="22"/>
      <c r="E716" s="22"/>
      <c r="F716" s="25"/>
      <c r="G716" s="46">
        <v>240.0</v>
      </c>
      <c r="H716" s="25" t="s">
        <v>36</v>
      </c>
      <c r="I716" s="46" t="s">
        <v>263</v>
      </c>
      <c r="J716" s="54" t="s">
        <v>223</v>
      </c>
      <c r="K716" s="5" t="s">
        <v>39</v>
      </c>
      <c r="L716" s="22" t="s">
        <v>40</v>
      </c>
      <c r="M716" s="46">
        <v>1000.0</v>
      </c>
      <c r="N716" s="62">
        <v>2.3808E-4</v>
      </c>
      <c r="O716" s="48">
        <v>135.0</v>
      </c>
      <c r="P716" s="45" t="s">
        <v>224</v>
      </c>
    </row>
    <row r="717" spans="1:17" ht="14.25" customHeight="1" x14ac:dyDescent="0.15">
      <c r="A717" s="27" t="s">
        <v>733</v>
      </c>
      <c r="B717" s="28" t="s">
        <v>734</v>
      </c>
      <c r="C717" s="23" t="s">
        <v>20</v>
      </c>
      <c r="D717" s="24" t="s">
        <v>21</v>
      </c>
      <c r="E717" s="22" t="s">
        <v>22</v>
      </c>
      <c r="F717" s="24">
        <v>200.0</v>
      </c>
      <c r="G717" s="29"/>
      <c r="H717" s="25" t="s">
        <v>23</v>
      </c>
      <c r="I717" s="46" t="s">
        <v>735</v>
      </c>
      <c r="J717" s="54" t="s">
        <v>736</v>
      </c>
      <c r="K717" s="26" t="s">
        <v>26</v>
      </c>
      <c r="L717" s="26" t="s">
        <v>26</v>
      </c>
      <c r="M717" s="45">
        <v>1.0</v>
      </c>
      <c r="N717" s="45">
        <v>1.0</v>
      </c>
      <c r="O717" s="45">
        <v>9.31</v>
      </c>
      <c r="P717" s="45" t="s">
        <v>27</v>
      </c>
      <c r="Q717" s="5">
        <v>55.0</v>
      </c>
    </row>
    <row r="718" spans="1:17" ht="14.25" customHeight="1" x14ac:dyDescent="0.15">
      <c r="A718" s="27"/>
      <c r="B718" s="28"/>
      <c r="C718" s="23" t="s">
        <v>20</v>
      </c>
      <c r="D718" s="24"/>
      <c r="E718" s="24"/>
      <c r="F718" s="24"/>
      <c r="G718" s="29"/>
      <c r="H718" s="25" t="s">
        <v>23</v>
      </c>
      <c r="I718" s="46" t="s">
        <v>737</v>
      </c>
      <c r="J718" s="54" t="s">
        <v>738</v>
      </c>
      <c r="K718" s="26" t="s">
        <v>26</v>
      </c>
      <c r="L718" s="26" t="s">
        <v>26</v>
      </c>
      <c r="M718" s="45">
        <v>1.0</v>
      </c>
      <c r="N718" s="45">
        <v>20.0</v>
      </c>
      <c r="O718" s="45">
        <v>0.9</v>
      </c>
      <c r="P718" s="45" t="s">
        <v>27</v>
      </c>
      <c r="Q718" s="5">
        <v>1195.0</v>
      </c>
    </row>
    <row r="719" spans="1:16" ht="14.25" customHeight="1" x14ac:dyDescent="0.15">
      <c r="A719" s="27"/>
      <c r="B719" s="28"/>
      <c r="C719" s="23" t="s">
        <v>20</v>
      </c>
      <c r="D719" s="24"/>
      <c r="E719" s="24"/>
      <c r="F719" s="24"/>
      <c r="G719" s="29"/>
      <c r="H719" s="25" t="s">
        <v>23</v>
      </c>
      <c r="I719" s="46" t="s">
        <v>739</v>
      </c>
      <c r="J719" s="54" t="s">
        <v>740</v>
      </c>
      <c r="K719" s="26" t="s">
        <v>26</v>
      </c>
      <c r="L719" s="26" t="s">
        <v>26</v>
      </c>
      <c r="M719" s="45">
        <v>1.0</v>
      </c>
      <c r="N719" s="45">
        <v>200.0</v>
      </c>
      <c r="O719" s="45">
        <v>0.185</v>
      </c>
      <c r="P719" s="45" t="s">
        <v>255</v>
      </c>
    </row>
    <row r="720" spans="1:17" ht="14.25" customHeight="1" x14ac:dyDescent="0.15">
      <c r="A720" s="27"/>
      <c r="B720" s="28"/>
      <c r="C720" s="23" t="s">
        <v>20</v>
      </c>
      <c r="D720" s="24"/>
      <c r="E720" s="24"/>
      <c r="F720" s="24"/>
      <c r="G720" s="29"/>
      <c r="H720" s="25" t="s">
        <v>23</v>
      </c>
      <c r="I720" s="46" t="s">
        <v>741</v>
      </c>
      <c r="J720" s="54" t="s">
        <v>742</v>
      </c>
      <c r="K720" s="51" t="s">
        <v>30</v>
      </c>
      <c r="L720" s="51" t="s">
        <v>30</v>
      </c>
      <c r="M720" s="45">
        <v>1.0</v>
      </c>
      <c r="N720" s="45">
        <v>200.0</v>
      </c>
      <c r="O720" s="45">
        <v>0.1</v>
      </c>
      <c r="P720" s="45" t="s">
        <v>34</v>
      </c>
      <c r="Q720" s="5">
        <v>12800.0</v>
      </c>
    </row>
    <row r="721" spans="1:16" ht="14.25" customHeight="1" x14ac:dyDescent="0.15">
      <c r="A721" s="27"/>
      <c r="B721" s="28"/>
      <c r="C721" s="24" t="s">
        <v>743</v>
      </c>
      <c r="D721" s="22" t="s">
        <v>26</v>
      </c>
      <c r="E721" s="22" t="s">
        <v>26</v>
      </c>
      <c r="F721" s="25">
        <v>1.0</v>
      </c>
      <c r="G721" s="29">
        <v>200.0</v>
      </c>
      <c r="H721" s="25" t="s">
        <v>36</v>
      </c>
      <c r="I721" s="46" t="s">
        <v>259</v>
      </c>
      <c r="J721" s="54" t="s">
        <v>744</v>
      </c>
      <c r="K721" s="5" t="s">
        <v>39</v>
      </c>
      <c r="L721" s="22" t="s">
        <v>40</v>
      </c>
      <c r="M721" s="46">
        <v>1000.0</v>
      </c>
      <c r="N721" s="45">
        <v>4.0</v>
      </c>
      <c r="O721" s="48">
        <v>31.5</v>
      </c>
      <c r="P721" s="45" t="s">
        <v>221</v>
      </c>
    </row>
    <row r="722" spans="1:16" ht="14.25" customHeight="1" x14ac:dyDescent="0.15">
      <c r="A722" s="27"/>
      <c r="B722" s="28"/>
      <c r="C722" s="24" t="s">
        <v>743</v>
      </c>
      <c r="D722" s="22"/>
      <c r="E722" s="22"/>
      <c r="F722" s="25"/>
      <c r="G722" s="29">
        <v>200.0</v>
      </c>
      <c r="H722" s="25" t="s">
        <v>36</v>
      </c>
      <c r="I722" s="46" t="s">
        <v>396</v>
      </c>
      <c r="J722" s="54" t="s">
        <v>223</v>
      </c>
      <c r="K722" s="5" t="s">
        <v>39</v>
      </c>
      <c r="L722" s="22" t="s">
        <v>40</v>
      </c>
      <c r="M722" s="46">
        <v>1000.0</v>
      </c>
      <c r="N722" s="45">
        <v>0.029678</v>
      </c>
      <c r="O722" s="48">
        <v>230.0</v>
      </c>
      <c r="P722" s="45" t="s">
        <v>224</v>
      </c>
    </row>
    <row r="723" spans="1:16" ht="14.25" customHeight="1" x14ac:dyDescent="0.15">
      <c r="A723" s="27"/>
      <c r="B723" s="28"/>
      <c r="C723" s="24" t="s">
        <v>743</v>
      </c>
      <c r="D723" s="22"/>
      <c r="E723" s="22"/>
      <c r="F723" s="25"/>
      <c r="G723" s="29">
        <v>200.0</v>
      </c>
      <c r="H723" s="25" t="s">
        <v>36</v>
      </c>
      <c r="I723" s="46" t="s">
        <v>225</v>
      </c>
      <c r="J723" s="54" t="s">
        <v>223</v>
      </c>
      <c r="K723" s="5" t="s">
        <v>39</v>
      </c>
      <c r="L723" s="22" t="s">
        <v>40</v>
      </c>
      <c r="M723" s="46">
        <v>1000.0</v>
      </c>
      <c r="N723" s="45">
        <v>0.003344</v>
      </c>
      <c r="O723" s="48">
        <v>230.0</v>
      </c>
      <c r="P723" s="45" t="s">
        <v>224</v>
      </c>
    </row>
    <row r="724" spans="1:16" ht="14.25" customHeight="1" x14ac:dyDescent="0.15">
      <c r="A724" s="27"/>
      <c r="B724" s="28"/>
      <c r="C724" s="24" t="s">
        <v>743</v>
      </c>
      <c r="D724" s="22"/>
      <c r="E724" s="22"/>
      <c r="F724" s="25"/>
      <c r="G724" s="29">
        <v>200.0</v>
      </c>
      <c r="H724" s="25" t="s">
        <v>36</v>
      </c>
      <c r="I724" s="46" t="s">
        <v>310</v>
      </c>
      <c r="J724" s="54" t="s">
        <v>223</v>
      </c>
      <c r="K724" s="5" t="s">
        <v>39</v>
      </c>
      <c r="L724" s="22" t="s">
        <v>40</v>
      </c>
      <c r="M724" s="46">
        <v>1000.0</v>
      </c>
      <c r="N724" s="45">
        <v>1.254E-4</v>
      </c>
      <c r="O724" s="48">
        <v>50.0</v>
      </c>
      <c r="P724" s="45" t="s">
        <v>224</v>
      </c>
    </row>
    <row r="725" spans="1:16" ht="14.25" customHeight="1" x14ac:dyDescent="0.15">
      <c r="A725" s="27"/>
      <c r="B725" s="28"/>
      <c r="C725" s="24" t="s">
        <v>743</v>
      </c>
      <c r="D725" s="22"/>
      <c r="E725" s="22"/>
      <c r="F725" s="25"/>
      <c r="G725" s="29">
        <v>200.0</v>
      </c>
      <c r="H725" s="25" t="s">
        <v>36</v>
      </c>
      <c r="I725" s="46" t="s">
        <v>227</v>
      </c>
      <c r="J725" s="54" t="s">
        <v>223</v>
      </c>
      <c r="K725" s="5" t="s">
        <v>39</v>
      </c>
      <c r="L725" s="22" t="s">
        <v>40</v>
      </c>
      <c r="M725" s="46">
        <v>1000.0</v>
      </c>
      <c r="N725" s="45">
        <v>0.0026752</v>
      </c>
      <c r="O725" s="48">
        <v>50.0</v>
      </c>
      <c r="P725" s="45" t="s">
        <v>224</v>
      </c>
    </row>
    <row r="726" spans="1:16" ht="14.25" customHeight="1" x14ac:dyDescent="0.15">
      <c r="A726" s="27" t="s">
        <v>745</v>
      </c>
      <c r="B726" s="28" t="s">
        <v>746</v>
      </c>
      <c r="C726" s="23" t="s">
        <v>20</v>
      </c>
      <c r="D726" s="24" t="s">
        <v>21</v>
      </c>
      <c r="E726" s="22" t="s">
        <v>22</v>
      </c>
      <c r="F726" s="24">
        <v>200.0</v>
      </c>
      <c r="G726" s="29"/>
      <c r="H726" s="25" t="s">
        <v>23</v>
      </c>
      <c r="I726" s="46" t="s">
        <v>747</v>
      </c>
      <c r="J726" s="54" t="s">
        <v>748</v>
      </c>
      <c r="K726" s="26" t="s">
        <v>26</v>
      </c>
      <c r="L726" s="26" t="s">
        <v>26</v>
      </c>
      <c r="M726" s="45">
        <v>1.0</v>
      </c>
      <c r="N726" s="45">
        <v>1.0</v>
      </c>
      <c r="O726" s="45">
        <v>6.16</v>
      </c>
      <c r="P726" s="45" t="s">
        <v>27</v>
      </c>
    </row>
    <row r="727" spans="1:16" ht="14.25" customHeight="1" x14ac:dyDescent="0.15">
      <c r="A727" s="27"/>
      <c r="B727" s="28"/>
      <c r="C727" s="23" t="s">
        <v>20</v>
      </c>
      <c r="D727" s="24"/>
      <c r="E727" s="24"/>
      <c r="F727" s="24"/>
      <c r="G727" s="29"/>
      <c r="H727" s="25" t="s">
        <v>23</v>
      </c>
      <c r="I727" s="46" t="s">
        <v>749</v>
      </c>
      <c r="J727" s="54" t="s">
        <v>750</v>
      </c>
      <c r="K727" s="26" t="s">
        <v>26</v>
      </c>
      <c r="L727" s="26" t="s">
        <v>26</v>
      </c>
      <c r="M727" s="45">
        <v>1.0</v>
      </c>
      <c r="N727" s="45">
        <v>20.0</v>
      </c>
      <c r="O727" s="45">
        <v>0.9</v>
      </c>
      <c r="P727" s="45" t="s">
        <v>27</v>
      </c>
    </row>
    <row r="728" spans="1:16" ht="14.25" customHeight="1" x14ac:dyDescent="0.15">
      <c r="A728" s="27"/>
      <c r="B728" s="28"/>
      <c r="C728" s="23" t="s">
        <v>20</v>
      </c>
      <c r="D728" s="24"/>
      <c r="E728" s="24"/>
      <c r="F728" s="24"/>
      <c r="G728" s="29"/>
      <c r="H728" s="25" t="s">
        <v>23</v>
      </c>
      <c r="I728" s="46" t="s">
        <v>751</v>
      </c>
      <c r="J728" s="54" t="s">
        <v>752</v>
      </c>
      <c r="K728" s="26" t="s">
        <v>26</v>
      </c>
      <c r="L728" s="26" t="s">
        <v>26</v>
      </c>
      <c r="M728" s="45">
        <v>1.0</v>
      </c>
      <c r="N728" s="45">
        <v>200.0</v>
      </c>
      <c r="O728" s="45">
        <v>0.145</v>
      </c>
      <c r="P728" s="45" t="s">
        <v>255</v>
      </c>
    </row>
    <row r="729" spans="1:16" ht="14.25" customHeight="1" x14ac:dyDescent="0.15">
      <c r="A729" s="27"/>
      <c r="B729" s="28"/>
      <c r="C729" s="23" t="s">
        <v>20</v>
      </c>
      <c r="D729" s="24"/>
      <c r="E729" s="24"/>
      <c r="F729" s="24"/>
      <c r="G729" s="29"/>
      <c r="H729" s="25" t="s">
        <v>23</v>
      </c>
      <c r="I729" s="46" t="s">
        <v>753</v>
      </c>
      <c r="J729" s="54" t="s">
        <v>754</v>
      </c>
      <c r="K729" s="51" t="s">
        <v>30</v>
      </c>
      <c r="L729" s="51" t="s">
        <v>30</v>
      </c>
      <c r="M729" s="45">
        <v>1.0</v>
      </c>
      <c r="N729" s="45">
        <v>200.0</v>
      </c>
      <c r="O729" s="45">
        <v>0.1</v>
      </c>
      <c r="P729" s="45" t="s">
        <v>240</v>
      </c>
    </row>
    <row r="730" spans="1:19" ht="14.25" customHeight="1" x14ac:dyDescent="0.15">
      <c r="A730" s="27"/>
      <c r="B730" s="28"/>
      <c r="C730" s="24" t="s">
        <v>755</v>
      </c>
      <c r="D730" s="22" t="s">
        <v>26</v>
      </c>
      <c r="E730" s="22" t="s">
        <v>26</v>
      </c>
      <c r="F730" s="25">
        <v>1.0</v>
      </c>
      <c r="G730" s="29">
        <v>200.0</v>
      </c>
      <c r="H730" s="25" t="s">
        <v>36</v>
      </c>
      <c r="I730" s="46" t="s">
        <v>259</v>
      </c>
      <c r="J730" s="54" t="s">
        <v>756</v>
      </c>
      <c r="K730" s="5" t="s">
        <v>39</v>
      </c>
      <c r="L730" s="22" t="s">
        <v>40</v>
      </c>
      <c r="M730" s="46">
        <v>1000.0</v>
      </c>
      <c r="N730" s="45">
        <v>4.0</v>
      </c>
      <c r="O730" s="48">
        <v>31.5</v>
      </c>
      <c r="P730" s="45" t="s">
        <v>221</v>
      </c>
      <c r="S730" s="5">
        <v>2000.0</v>
      </c>
    </row>
    <row r="731" spans="1:16" ht="14.25" customHeight="1" x14ac:dyDescent="0.15">
      <c r="A731" s="27"/>
      <c r="B731" s="28"/>
      <c r="C731" s="24" t="s">
        <v>755</v>
      </c>
      <c r="D731" s="22"/>
      <c r="E731" s="22"/>
      <c r="F731" s="25"/>
      <c r="G731" s="29">
        <v>200.0</v>
      </c>
      <c r="H731" s="25" t="s">
        <v>36</v>
      </c>
      <c r="I731" s="46" t="s">
        <v>222</v>
      </c>
      <c r="J731" s="54" t="s">
        <v>223</v>
      </c>
      <c r="K731" s="5" t="s">
        <v>39</v>
      </c>
      <c r="L731" s="22" t="s">
        <v>40</v>
      </c>
      <c r="M731" s="46">
        <v>1000.0</v>
      </c>
      <c r="N731" s="45">
        <v>0.001134</v>
      </c>
      <c r="O731" s="48">
        <v>150.0</v>
      </c>
      <c r="P731" s="45" t="s">
        <v>224</v>
      </c>
    </row>
    <row r="732" spans="1:16" ht="14.25" customHeight="1" x14ac:dyDescent="0.15">
      <c r="A732" s="27"/>
      <c r="B732" s="28"/>
      <c r="C732" s="24" t="s">
        <v>755</v>
      </c>
      <c r="D732" s="22"/>
      <c r="E732" s="22"/>
      <c r="F732" s="25"/>
      <c r="G732" s="29">
        <v>200.0</v>
      </c>
      <c r="H732" s="25" t="s">
        <v>36</v>
      </c>
      <c r="I732" s="46" t="s">
        <v>227</v>
      </c>
      <c r="J732" s="54" t="s">
        <v>223</v>
      </c>
      <c r="K732" s="5" t="s">
        <v>39</v>
      </c>
      <c r="L732" s="22" t="s">
        <v>40</v>
      </c>
      <c r="M732" s="46">
        <v>1000.0</v>
      </c>
      <c r="N732" s="45">
        <v>0.01638</v>
      </c>
      <c r="O732" s="48">
        <v>50.0</v>
      </c>
      <c r="P732" s="45" t="s">
        <v>224</v>
      </c>
    </row>
    <row r="733" spans="1:16" ht="14.25" customHeight="1" x14ac:dyDescent="0.15">
      <c r="A733" s="27"/>
      <c r="B733" s="28"/>
      <c r="C733" s="24" t="s">
        <v>755</v>
      </c>
      <c r="D733" s="22"/>
      <c r="E733" s="22"/>
      <c r="F733" s="25"/>
      <c r="G733" s="29">
        <v>200.0</v>
      </c>
      <c r="H733" s="25" t="s">
        <v>36</v>
      </c>
      <c r="I733" s="46" t="s">
        <v>226</v>
      </c>
      <c r="J733" s="54" t="s">
        <v>223</v>
      </c>
      <c r="K733" s="5" t="s">
        <v>39</v>
      </c>
      <c r="L733" s="22" t="s">
        <v>40</v>
      </c>
      <c r="M733" s="46">
        <v>1000.0</v>
      </c>
      <c r="N733" s="45">
        <v>0.0378</v>
      </c>
      <c r="O733" s="48">
        <v>150.0</v>
      </c>
      <c r="P733" s="45" t="s">
        <v>224</v>
      </c>
    </row>
    <row r="734" spans="1:16" ht="14.25" customHeight="1" x14ac:dyDescent="0.15">
      <c r="A734" s="27" t="s">
        <v>757</v>
      </c>
      <c r="B734" s="28" t="s">
        <v>758</v>
      </c>
      <c r="C734" s="23" t="s">
        <v>20</v>
      </c>
      <c r="D734" s="24" t="s">
        <v>21</v>
      </c>
      <c r="E734" s="22" t="s">
        <v>22</v>
      </c>
      <c r="F734" s="24">
        <v>200.0</v>
      </c>
      <c r="G734" s="29"/>
      <c r="H734" s="25" t="s">
        <v>23</v>
      </c>
      <c r="I734" s="46" t="s">
        <v>759</v>
      </c>
      <c r="J734" s="54" t="s">
        <v>760</v>
      </c>
      <c r="K734" s="26" t="s">
        <v>26</v>
      </c>
      <c r="L734" s="26" t="s">
        <v>26</v>
      </c>
      <c r="M734" s="45">
        <v>1.0</v>
      </c>
      <c r="N734" s="45">
        <v>1.0</v>
      </c>
      <c r="O734" s="45">
        <v>3.86</v>
      </c>
      <c r="P734" s="42" t="s">
        <v>27</v>
      </c>
    </row>
    <row r="735" spans="1:16" ht="14.25" customHeight="1" x14ac:dyDescent="0.15">
      <c r="A735" s="27"/>
      <c r="B735" s="28"/>
      <c r="C735" s="23" t="s">
        <v>20</v>
      </c>
      <c r="D735" s="24"/>
      <c r="E735" s="24"/>
      <c r="F735" s="24"/>
      <c r="G735" s="29"/>
      <c r="H735" s="25" t="s">
        <v>23</v>
      </c>
      <c r="I735" s="46" t="s">
        <v>761</v>
      </c>
      <c r="J735" s="54" t="s">
        <v>762</v>
      </c>
      <c r="K735" s="26" t="s">
        <v>26</v>
      </c>
      <c r="L735" s="26" t="s">
        <v>26</v>
      </c>
      <c r="M735" s="45">
        <v>1.0</v>
      </c>
      <c r="N735" s="45">
        <v>20.0</v>
      </c>
      <c r="O735" s="45">
        <v>0.95</v>
      </c>
      <c r="P735" s="42" t="s">
        <v>27</v>
      </c>
    </row>
    <row r="736" spans="1:16" ht="14.25" customHeight="1" x14ac:dyDescent="0.15">
      <c r="A736" s="27"/>
      <c r="B736" s="28"/>
      <c r="C736" s="23" t="s">
        <v>20</v>
      </c>
      <c r="D736" s="24"/>
      <c r="E736" s="24"/>
      <c r="F736" s="24"/>
      <c r="G736" s="29"/>
      <c r="H736" s="25" t="s">
        <v>23</v>
      </c>
      <c r="I736" s="46" t="s">
        <v>763</v>
      </c>
      <c r="J736" s="54" t="s">
        <v>764</v>
      </c>
      <c r="K736" s="51" t="s">
        <v>30</v>
      </c>
      <c r="L736" s="51" t="s">
        <v>30</v>
      </c>
      <c r="M736" s="45">
        <v>1.0</v>
      </c>
      <c r="N736" s="45">
        <v>2.0</v>
      </c>
      <c r="O736" s="45">
        <v>0.05</v>
      </c>
      <c r="P736" s="42" t="s">
        <v>244</v>
      </c>
    </row>
    <row r="737" spans="1:16" ht="14.25" customHeight="1" x14ac:dyDescent="0.15">
      <c r="A737" s="27"/>
      <c r="B737" s="28"/>
      <c r="C737" s="23" t="s">
        <v>20</v>
      </c>
      <c r="D737" s="24"/>
      <c r="E737" s="24"/>
      <c r="F737" s="24"/>
      <c r="G737" s="29"/>
      <c r="H737" s="25" t="s">
        <v>23</v>
      </c>
      <c r="I737" s="46" t="s">
        <v>765</v>
      </c>
      <c r="J737" s="54" t="s">
        <v>766</v>
      </c>
      <c r="K737" s="51" t="s">
        <v>30</v>
      </c>
      <c r="L737" s="51" t="s">
        <v>30</v>
      </c>
      <c r="M737" s="45">
        <v>1.0</v>
      </c>
      <c r="N737" s="45">
        <v>20.0</v>
      </c>
      <c r="O737" s="45">
        <v>0.045</v>
      </c>
      <c r="P737" s="45" t="s">
        <v>244</v>
      </c>
    </row>
    <row r="738" spans="1:16" ht="14.25" customHeight="1" x14ac:dyDescent="0.15">
      <c r="A738" s="27"/>
      <c r="B738" s="28"/>
      <c r="C738" s="23" t="s">
        <v>20</v>
      </c>
      <c r="D738" s="24"/>
      <c r="E738" s="24"/>
      <c r="F738" s="24"/>
      <c r="G738" s="29"/>
      <c r="H738" s="25" t="s">
        <v>23</v>
      </c>
      <c r="I738" s="46" t="s">
        <v>767</v>
      </c>
      <c r="J738" s="54" t="s">
        <v>768</v>
      </c>
      <c r="K738" s="51" t="s">
        <v>30</v>
      </c>
      <c r="L738" s="51" t="s">
        <v>30</v>
      </c>
      <c r="M738" s="45">
        <v>1.0</v>
      </c>
      <c r="N738" s="45">
        <v>200.0</v>
      </c>
      <c r="O738" s="45">
        <v>0.035</v>
      </c>
      <c r="P738" s="45" t="s">
        <v>27</v>
      </c>
    </row>
    <row r="739" spans="1:16" ht="14.25" customHeight="1" x14ac:dyDescent="0.15">
      <c r="A739" s="27"/>
      <c r="B739" s="28"/>
      <c r="C739" s="23" t="s">
        <v>20</v>
      </c>
      <c r="D739" s="22"/>
      <c r="E739" s="22"/>
      <c r="F739" s="25"/>
      <c r="G739" s="45"/>
      <c r="H739" s="25" t="s">
        <v>23</v>
      </c>
      <c r="I739" s="46" t="s">
        <v>769</v>
      </c>
      <c r="J739" s="54" t="s">
        <v>770</v>
      </c>
      <c r="K739" s="51" t="s">
        <v>30</v>
      </c>
      <c r="L739" s="51" t="s">
        <v>30</v>
      </c>
      <c r="M739" s="45">
        <v>1.0</v>
      </c>
      <c r="N739" s="45">
        <v>200.0</v>
      </c>
      <c r="O739" s="45">
        <v>0.035</v>
      </c>
      <c r="P739" s="45" t="s">
        <v>240</v>
      </c>
    </row>
    <row r="740" spans="1:16" ht="14.25" customHeight="1" x14ac:dyDescent="0.15">
      <c r="A740" s="27"/>
      <c r="B740" s="28"/>
      <c r="C740" s="24" t="s">
        <v>771</v>
      </c>
      <c r="D740" s="22" t="s">
        <v>26</v>
      </c>
      <c r="E740" s="22" t="s">
        <v>26</v>
      </c>
      <c r="F740" s="25">
        <v>1.0</v>
      </c>
      <c r="G740" s="45">
        <v>200.0</v>
      </c>
      <c r="H740" s="25" t="s">
        <v>36</v>
      </c>
      <c r="I740" s="46" t="s">
        <v>259</v>
      </c>
      <c r="J740" s="24" t="s">
        <v>771</v>
      </c>
      <c r="K740" s="5" t="s">
        <v>39</v>
      </c>
      <c r="L740" s="22" t="s">
        <v>40</v>
      </c>
      <c r="M740" s="45">
        <v>1000.0</v>
      </c>
      <c r="N740" s="45">
        <v>1.4</v>
      </c>
      <c r="O740" s="48">
        <v>31.5</v>
      </c>
      <c r="P740" s="45" t="s">
        <v>221</v>
      </c>
    </row>
    <row r="741" spans="1:16" ht="14.25" customHeight="1" x14ac:dyDescent="0.15">
      <c r="A741" s="27" t="s">
        <v>772</v>
      </c>
      <c r="B741" s="28"/>
      <c r="C741" s="24" t="s">
        <v>771</v>
      </c>
      <c r="D741" s="22"/>
      <c r="E741" s="22"/>
      <c r="F741" s="25"/>
      <c r="G741" s="45">
        <v>200.0</v>
      </c>
      <c r="H741" s="25" t="s">
        <v>36</v>
      </c>
      <c r="I741" s="46" t="s">
        <v>226</v>
      </c>
      <c r="J741" s="54" t="s">
        <v>223</v>
      </c>
      <c r="K741" s="5" t="s">
        <v>39</v>
      </c>
      <c r="L741" s="22" t="s">
        <v>40</v>
      </c>
      <c r="M741" s="45">
        <v>1000.0</v>
      </c>
      <c r="N741" s="45">
        <v>0.0042</v>
      </c>
      <c r="O741" s="48">
        <v>150.0</v>
      </c>
      <c r="P741" s="45" t="s">
        <v>224</v>
      </c>
    </row>
    <row r="742" spans="1:16" ht="14.25" customHeight="1" x14ac:dyDescent="0.15">
      <c r="A742" s="27"/>
      <c r="B742" s="28"/>
      <c r="C742" s="24" t="s">
        <v>771</v>
      </c>
      <c r="D742" s="22"/>
      <c r="E742" s="22"/>
      <c r="F742" s="25"/>
      <c r="G742" s="45">
        <v>200.0</v>
      </c>
      <c r="H742" s="25" t="s">
        <v>36</v>
      </c>
      <c r="I742" s="46" t="s">
        <v>227</v>
      </c>
      <c r="J742" s="54" t="s">
        <v>223</v>
      </c>
      <c r="K742" s="5" t="s">
        <v>39</v>
      </c>
      <c r="L742" s="22" t="s">
        <v>40</v>
      </c>
      <c r="M742" s="45">
        <v>1000.0</v>
      </c>
      <c r="N742" s="45">
        <v>0.006552</v>
      </c>
      <c r="O742" s="48">
        <v>50.0</v>
      </c>
      <c r="P742" s="45" t="s">
        <v>224</v>
      </c>
    </row>
    <row r="743" spans="1:16" ht="14.25" customHeight="1" x14ac:dyDescent="0.15">
      <c r="A743" s="27"/>
      <c r="B743" s="28"/>
      <c r="C743" s="24" t="s">
        <v>771</v>
      </c>
      <c r="D743" s="22"/>
      <c r="E743" s="22"/>
      <c r="F743" s="25"/>
      <c r="G743" s="45">
        <v>200.0</v>
      </c>
      <c r="H743" s="25" t="s">
        <v>36</v>
      </c>
      <c r="I743" s="46" t="s">
        <v>230</v>
      </c>
      <c r="J743" s="54" t="s">
        <v>223</v>
      </c>
      <c r="K743" s="5" t="s">
        <v>39</v>
      </c>
      <c r="L743" s="22" t="s">
        <v>40</v>
      </c>
      <c r="M743" s="45">
        <v>1000.0</v>
      </c>
      <c r="N743" s="45">
        <v>0.00252</v>
      </c>
      <c r="O743" s="48">
        <v>135.0</v>
      </c>
      <c r="P743" s="45" t="s">
        <v>224</v>
      </c>
    </row>
    <row r="744" spans="1:16" ht="14.25" customHeight="1" x14ac:dyDescent="0.15">
      <c r="A744" s="27"/>
      <c r="B744" s="28"/>
      <c r="C744" s="24" t="s">
        <v>773</v>
      </c>
      <c r="D744" s="22" t="s">
        <v>26</v>
      </c>
      <c r="E744" s="22" t="s">
        <v>26</v>
      </c>
      <c r="F744" s="25">
        <v>1.0</v>
      </c>
      <c r="G744" s="45">
        <v>200.0</v>
      </c>
      <c r="H744" s="25" t="s">
        <v>36</v>
      </c>
      <c r="I744" s="46" t="s">
        <v>259</v>
      </c>
      <c r="J744" s="24" t="s">
        <v>773</v>
      </c>
      <c r="K744" s="5" t="s">
        <v>39</v>
      </c>
      <c r="L744" s="22" t="s">
        <v>40</v>
      </c>
      <c r="M744" s="45">
        <v>1000.0</v>
      </c>
      <c r="N744" s="45">
        <v>1.4</v>
      </c>
      <c r="O744" s="48">
        <v>31.5</v>
      </c>
      <c r="P744" s="45" t="s">
        <v>221</v>
      </c>
    </row>
    <row r="745" spans="1:16" ht="14.25" customHeight="1" x14ac:dyDescent="0.15">
      <c r="A745" s="27"/>
      <c r="B745" s="28"/>
      <c r="C745" s="24" t="s">
        <v>773</v>
      </c>
      <c r="D745" s="22"/>
      <c r="E745" s="22"/>
      <c r="F745" s="25"/>
      <c r="G745" s="45">
        <v>200.0</v>
      </c>
      <c r="H745" s="25" t="s">
        <v>36</v>
      </c>
      <c r="I745" s="46" t="s">
        <v>222</v>
      </c>
      <c r="J745" s="54" t="s">
        <v>223</v>
      </c>
      <c r="K745" s="5" t="s">
        <v>39</v>
      </c>
      <c r="L745" s="22" t="s">
        <v>40</v>
      </c>
      <c r="M745" s="45">
        <v>1000.0</v>
      </c>
      <c r="N745" s="45">
        <v>1.848E-4</v>
      </c>
      <c r="O745" s="48">
        <v>150.0</v>
      </c>
      <c r="P745" s="45" t="s">
        <v>224</v>
      </c>
    </row>
    <row r="746" spans="1:16" ht="14.25" customHeight="1" x14ac:dyDescent="0.15">
      <c r="A746" s="27"/>
      <c r="B746" s="28"/>
      <c r="C746" s="24" t="s">
        <v>773</v>
      </c>
      <c r="D746" s="22"/>
      <c r="E746" s="22"/>
      <c r="F746" s="25"/>
      <c r="G746" s="45">
        <v>200.0</v>
      </c>
      <c r="H746" s="25" t="s">
        <v>36</v>
      </c>
      <c r="I746" s="46" t="s">
        <v>227</v>
      </c>
      <c r="J746" s="54" t="s">
        <v>223</v>
      </c>
      <c r="K746" s="5" t="s">
        <v>39</v>
      </c>
      <c r="L746" s="22" t="s">
        <v>40</v>
      </c>
      <c r="M746" s="45">
        <v>1000.0</v>
      </c>
      <c r="N746" s="45">
        <v>0.007056</v>
      </c>
      <c r="O746" s="48">
        <v>50.0</v>
      </c>
      <c r="P746" s="45" t="s">
        <v>224</v>
      </c>
    </row>
    <row r="747" spans="1:16" ht="14.25" customHeight="1" x14ac:dyDescent="0.15">
      <c r="A747" s="27"/>
      <c r="B747" s="28"/>
      <c r="C747" s="24" t="s">
        <v>773</v>
      </c>
      <c r="D747" s="22"/>
      <c r="E747" s="22"/>
      <c r="F747" s="25"/>
      <c r="G747" s="45">
        <v>200.0</v>
      </c>
      <c r="H747" s="25" t="s">
        <v>36</v>
      </c>
      <c r="I747" s="46" t="s">
        <v>225</v>
      </c>
      <c r="J747" s="54" t="s">
        <v>223</v>
      </c>
      <c r="K747" s="5" t="s">
        <v>39</v>
      </c>
      <c r="L747" s="22" t="s">
        <v>40</v>
      </c>
      <c r="M747" s="45">
        <v>1000.0</v>
      </c>
      <c r="N747" s="45">
        <v>9.52E-4</v>
      </c>
      <c r="O747" s="48">
        <v>230.0</v>
      </c>
      <c r="P747" s="45" t="s">
        <v>224</v>
      </c>
    </row>
    <row r="748" spans="1:16" ht="14.25" customHeight="1" x14ac:dyDescent="0.15">
      <c r="A748" s="27"/>
      <c r="B748" s="28"/>
      <c r="C748" s="24" t="s">
        <v>774</v>
      </c>
      <c r="D748" s="22" t="s">
        <v>26</v>
      </c>
      <c r="E748" s="22" t="s">
        <v>26</v>
      </c>
      <c r="F748" s="25">
        <v>1.0</v>
      </c>
      <c r="G748" s="45">
        <v>200.0</v>
      </c>
      <c r="H748" s="25" t="s">
        <v>36</v>
      </c>
      <c r="I748" s="46" t="s">
        <v>259</v>
      </c>
      <c r="J748" s="24" t="s">
        <v>774</v>
      </c>
      <c r="K748" s="5" t="s">
        <v>39</v>
      </c>
      <c r="L748" s="22" t="s">
        <v>40</v>
      </c>
      <c r="M748" s="45">
        <v>1000.0</v>
      </c>
      <c r="N748" s="45">
        <v>1.4</v>
      </c>
      <c r="O748" s="48">
        <v>31.5</v>
      </c>
      <c r="P748" s="45" t="s">
        <v>221</v>
      </c>
    </row>
    <row r="749" spans="1:16" ht="14.25" customHeight="1" x14ac:dyDescent="0.15">
      <c r="A749" s="27"/>
      <c r="B749" s="28"/>
      <c r="C749" s="24" t="s">
        <v>774</v>
      </c>
      <c r="D749" s="22"/>
      <c r="E749" s="22"/>
      <c r="F749" s="25"/>
      <c r="G749" s="45">
        <v>200.0</v>
      </c>
      <c r="H749" s="25" t="s">
        <v>36</v>
      </c>
      <c r="I749" s="46" t="s">
        <v>263</v>
      </c>
      <c r="J749" s="54" t="s">
        <v>223</v>
      </c>
      <c r="K749" s="5" t="s">
        <v>39</v>
      </c>
      <c r="L749" s="22" t="s">
        <v>40</v>
      </c>
      <c r="M749" s="45">
        <v>1000.0</v>
      </c>
      <c r="N749" s="45">
        <v>3.36E-5</v>
      </c>
      <c r="O749" s="48">
        <v>135.0</v>
      </c>
      <c r="P749" s="45" t="s">
        <v>224</v>
      </c>
    </row>
    <row r="750" spans="1:16" ht="14.25" customHeight="1" x14ac:dyDescent="0.15">
      <c r="A750" s="27"/>
      <c r="B750" s="28"/>
      <c r="C750" s="24" t="s">
        <v>774</v>
      </c>
      <c r="D750" s="22"/>
      <c r="E750" s="22"/>
      <c r="F750" s="25"/>
      <c r="G750" s="45">
        <v>200.0</v>
      </c>
      <c r="H750" s="25" t="s">
        <v>36</v>
      </c>
      <c r="I750" s="46" t="s">
        <v>227</v>
      </c>
      <c r="J750" s="54" t="s">
        <v>223</v>
      </c>
      <c r="K750" s="5" t="s">
        <v>39</v>
      </c>
      <c r="L750" s="22" t="s">
        <v>40</v>
      </c>
      <c r="M750" s="45">
        <v>1000.0</v>
      </c>
      <c r="N750" s="45">
        <v>0.001442</v>
      </c>
      <c r="O750" s="48">
        <v>50.0</v>
      </c>
      <c r="P750" s="45" t="s">
        <v>224</v>
      </c>
    </row>
    <row r="751" spans="1:16" ht="14.25" customHeight="1" x14ac:dyDescent="0.15">
      <c r="A751" s="27"/>
      <c r="B751" s="28"/>
      <c r="C751" s="24" t="s">
        <v>774</v>
      </c>
      <c r="D751" s="22"/>
      <c r="E751" s="22"/>
      <c r="F751" s="25"/>
      <c r="G751" s="45">
        <v>200.0</v>
      </c>
      <c r="H751" s="25" t="s">
        <v>36</v>
      </c>
      <c r="I751" s="46" t="s">
        <v>230</v>
      </c>
      <c r="J751" s="54" t="s">
        <v>223</v>
      </c>
      <c r="K751" s="5" t="s">
        <v>39</v>
      </c>
      <c r="L751" s="22" t="s">
        <v>40</v>
      </c>
      <c r="M751" s="45">
        <v>1000.0</v>
      </c>
      <c r="N751" s="45">
        <v>0.001442</v>
      </c>
      <c r="O751" s="48">
        <v>135.0</v>
      </c>
      <c r="P751" s="45" t="s">
        <v>224</v>
      </c>
    </row>
    <row r="752" spans="1:17" ht="14.25" customHeight="1" x14ac:dyDescent="0.15">
      <c r="A752" s="27" t="s">
        <v>775</v>
      </c>
      <c r="B752" s="63" t="s">
        <v>776</v>
      </c>
      <c r="C752" s="23" t="s">
        <v>20</v>
      </c>
      <c r="D752" s="24" t="s">
        <v>21</v>
      </c>
      <c r="E752" s="22" t="s">
        <v>22</v>
      </c>
      <c r="F752" s="24">
        <v>360.0</v>
      </c>
      <c r="G752" s="29"/>
      <c r="H752" s="25" t="s">
        <v>23</v>
      </c>
      <c r="I752" s="46" t="s">
        <v>777</v>
      </c>
      <c r="J752" s="54" t="s">
        <v>778</v>
      </c>
      <c r="K752" s="26" t="s">
        <v>26</v>
      </c>
      <c r="L752" s="26" t="s">
        <v>26</v>
      </c>
      <c r="M752" s="45">
        <v>1.0</v>
      </c>
      <c r="N752" s="45">
        <v>1.0</v>
      </c>
      <c r="O752" s="45">
        <v>7.9</v>
      </c>
      <c r="P752" s="45" t="s">
        <v>27</v>
      </c>
      <c r="Q752" s="5">
        <v>5.0</v>
      </c>
    </row>
    <row r="753" spans="1:17" ht="14.25" customHeight="1" x14ac:dyDescent="0.15">
      <c r="A753" s="27"/>
      <c r="B753" s="28"/>
      <c r="C753" s="23" t="s">
        <v>20</v>
      </c>
      <c r="D753" s="24"/>
      <c r="E753" s="24"/>
      <c r="F753" s="24"/>
      <c r="G753" s="29"/>
      <c r="H753" s="25" t="s">
        <v>23</v>
      </c>
      <c r="I753" s="46" t="s">
        <v>779</v>
      </c>
      <c r="J753" s="54" t="s">
        <v>780</v>
      </c>
      <c r="K753" s="26" t="s">
        <v>26</v>
      </c>
      <c r="L753" s="26" t="s">
        <v>26</v>
      </c>
      <c r="M753" s="45">
        <v>1.0</v>
      </c>
      <c r="N753" s="45">
        <v>36.0</v>
      </c>
      <c r="O753" s="45">
        <v>0.62</v>
      </c>
      <c r="P753" s="45" t="s">
        <v>27</v>
      </c>
      <c r="Q753" s="5">
        <v>184.0</v>
      </c>
    </row>
    <row r="754" spans="1:16" ht="14.25" customHeight="1" x14ac:dyDescent="0.15">
      <c r="A754" s="27"/>
      <c r="B754" s="28"/>
      <c r="C754" s="23" t="s">
        <v>20</v>
      </c>
      <c r="D754" s="24"/>
      <c r="E754" s="24"/>
      <c r="F754" s="24"/>
      <c r="G754" s="29"/>
      <c r="H754" s="25" t="s">
        <v>23</v>
      </c>
      <c r="I754" s="46" t="s">
        <v>781</v>
      </c>
      <c r="J754" s="54" t="s">
        <v>782</v>
      </c>
      <c r="K754" s="26" t="s">
        <v>26</v>
      </c>
      <c r="L754" s="26" t="s">
        <v>26</v>
      </c>
      <c r="M754" s="45">
        <v>1.0</v>
      </c>
      <c r="N754" s="45">
        <v>360.0</v>
      </c>
      <c r="O754" s="45">
        <v>0.38</v>
      </c>
      <c r="P754" s="45" t="s">
        <v>255</v>
      </c>
    </row>
    <row r="755" spans="1:17" ht="14.25" customHeight="1" x14ac:dyDescent="0.15">
      <c r="A755" s="27"/>
      <c r="B755" s="28"/>
      <c r="C755" s="23" t="s">
        <v>20</v>
      </c>
      <c r="D755" s="24"/>
      <c r="E755" s="24"/>
      <c r="F755" s="24"/>
      <c r="G755" s="29"/>
      <c r="H755" s="25" t="s">
        <v>23</v>
      </c>
      <c r="I755" s="46" t="s">
        <v>783</v>
      </c>
      <c r="J755" s="54" t="s">
        <v>784</v>
      </c>
      <c r="K755" s="51" t="s">
        <v>30</v>
      </c>
      <c r="L755" s="51" t="s">
        <v>30</v>
      </c>
      <c r="M755" s="45">
        <v>1.0</v>
      </c>
      <c r="N755" s="45">
        <v>360.0</v>
      </c>
      <c r="O755" s="45">
        <v>0.038</v>
      </c>
      <c r="P755" s="45" t="s">
        <v>299</v>
      </c>
      <c r="Q755" s="5">
        <v>1505.0</v>
      </c>
    </row>
    <row r="756" spans="1:19" ht="14.25" customHeight="1" x14ac:dyDescent="0.15">
      <c r="A756" s="27"/>
      <c r="B756" s="28"/>
      <c r="C756" s="24" t="s">
        <v>785</v>
      </c>
      <c r="D756" s="22" t="s">
        <v>26</v>
      </c>
      <c r="E756" s="22" t="s">
        <v>26</v>
      </c>
      <c r="F756" s="25">
        <v>1.0</v>
      </c>
      <c r="G756" s="46">
        <v>360.0</v>
      </c>
      <c r="H756" s="25" t="s">
        <v>36</v>
      </c>
      <c r="I756" s="46" t="s">
        <v>259</v>
      </c>
      <c r="J756" s="24" t="s">
        <v>785</v>
      </c>
      <c r="K756" s="5" t="s">
        <v>39</v>
      </c>
      <c r="L756" s="22" t="s">
        <v>40</v>
      </c>
      <c r="M756" s="46">
        <v>1000.0</v>
      </c>
      <c r="N756" s="45">
        <v>1.4</v>
      </c>
      <c r="O756" s="45">
        <v>31.5</v>
      </c>
      <c r="P756" s="45" t="s">
        <v>221</v>
      </c>
      <c r="S756" s="5">
        <v>10733.0</v>
      </c>
    </row>
    <row r="757" spans="1:16" ht="14.25" customHeight="1" x14ac:dyDescent="0.15">
      <c r="A757" s="27"/>
      <c r="B757" s="28"/>
      <c r="C757" s="24" t="s">
        <v>785</v>
      </c>
      <c r="D757" s="22"/>
      <c r="E757" s="22"/>
      <c r="F757" s="25"/>
      <c r="G757" s="46">
        <v>360.0</v>
      </c>
      <c r="H757" s="25" t="s">
        <v>36</v>
      </c>
      <c r="I757" s="46" t="s">
        <v>225</v>
      </c>
      <c r="J757" s="54" t="s">
        <v>223</v>
      </c>
      <c r="K757" s="5" t="s">
        <v>39</v>
      </c>
      <c r="L757" s="22" t="s">
        <v>40</v>
      </c>
      <c r="M757" s="46">
        <v>1000.0</v>
      </c>
      <c r="N757" s="45">
        <v>0.00141984</v>
      </c>
      <c r="O757" s="48">
        <v>230.0</v>
      </c>
      <c r="P757" s="45" t="s">
        <v>224</v>
      </c>
    </row>
    <row r="758" spans="1:16" ht="14.25" customHeight="1" x14ac:dyDescent="0.15">
      <c r="A758" s="27"/>
      <c r="B758" s="28"/>
      <c r="C758" s="24" t="s">
        <v>785</v>
      </c>
      <c r="D758" s="22"/>
      <c r="E758" s="22"/>
      <c r="F758" s="25"/>
      <c r="G758" s="46">
        <v>360.0</v>
      </c>
      <c r="H758" s="25" t="s">
        <v>36</v>
      </c>
      <c r="I758" s="46" t="s">
        <v>222</v>
      </c>
      <c r="J758" s="54" t="s">
        <v>223</v>
      </c>
      <c r="K758" s="5" t="s">
        <v>39</v>
      </c>
      <c r="L758" s="22" t="s">
        <v>40</v>
      </c>
      <c r="M758" s="46">
        <v>1000.0</v>
      </c>
      <c r="N758" s="45">
        <v>2.75616E-4</v>
      </c>
      <c r="O758" s="48">
        <v>150.0</v>
      </c>
      <c r="P758" s="45" t="s">
        <v>224</v>
      </c>
    </row>
    <row r="759" spans="1:16" ht="14.25" customHeight="1" x14ac:dyDescent="0.15">
      <c r="A759" s="27"/>
      <c r="B759" s="28"/>
      <c r="C759" s="24" t="s">
        <v>785</v>
      </c>
      <c r="D759" s="22"/>
      <c r="E759" s="22"/>
      <c r="F759" s="25"/>
      <c r="G759" s="46">
        <v>360.0</v>
      </c>
      <c r="H759" s="25" t="s">
        <v>36</v>
      </c>
      <c r="I759" s="46" t="s">
        <v>227</v>
      </c>
      <c r="J759" s="54" t="s">
        <v>223</v>
      </c>
      <c r="K759" s="5" t="s">
        <v>39</v>
      </c>
      <c r="L759" s="22" t="s">
        <v>40</v>
      </c>
      <c r="M759" s="46">
        <v>1000.0</v>
      </c>
      <c r="N759" s="45">
        <v>0.01052352</v>
      </c>
      <c r="O759" s="48">
        <v>50.0</v>
      </c>
      <c r="P759" s="45" t="s">
        <v>224</v>
      </c>
    </row>
    <row r="760" spans="1:19" ht="14.25" customHeight="1" x14ac:dyDescent="0.15">
      <c r="A760" s="27"/>
      <c r="B760" s="28"/>
      <c r="C760" s="24" t="s">
        <v>786</v>
      </c>
      <c r="D760" s="22" t="s">
        <v>26</v>
      </c>
      <c r="E760" s="22" t="s">
        <v>26</v>
      </c>
      <c r="F760" s="25">
        <v>1.0</v>
      </c>
      <c r="G760" s="46">
        <v>360.0</v>
      </c>
      <c r="H760" s="25" t="s">
        <v>36</v>
      </c>
      <c r="I760" s="46" t="s">
        <v>259</v>
      </c>
      <c r="J760" s="24" t="s">
        <v>786</v>
      </c>
      <c r="K760" s="5" t="s">
        <v>39</v>
      </c>
      <c r="L760" s="22" t="s">
        <v>40</v>
      </c>
      <c r="M760" s="46">
        <v>1000.0</v>
      </c>
      <c r="N760" s="45">
        <v>1.4</v>
      </c>
      <c r="O760" s="45">
        <v>31.5</v>
      </c>
      <c r="P760" s="45" t="s">
        <v>221</v>
      </c>
      <c r="S760" s="5">
        <v>21200.0</v>
      </c>
    </row>
    <row r="761" spans="1:16" ht="14.25" customHeight="1" x14ac:dyDescent="0.15">
      <c r="A761" s="27"/>
      <c r="B761" s="28"/>
      <c r="C761" s="24" t="s">
        <v>786</v>
      </c>
      <c r="D761" s="22"/>
      <c r="E761" s="22"/>
      <c r="F761" s="25"/>
      <c r="G761" s="46">
        <v>360.0</v>
      </c>
      <c r="H761" s="25" t="s">
        <v>36</v>
      </c>
      <c r="I761" s="46" t="s">
        <v>227</v>
      </c>
      <c r="J761" s="54" t="s">
        <v>223</v>
      </c>
      <c r="K761" s="5" t="s">
        <v>39</v>
      </c>
      <c r="L761" s="22" t="s">
        <v>40</v>
      </c>
      <c r="M761" s="46">
        <v>1000.0</v>
      </c>
      <c r="N761" s="45">
        <v>0.0043848</v>
      </c>
      <c r="O761" s="48">
        <v>50.0</v>
      </c>
      <c r="P761" s="45" t="s">
        <v>224</v>
      </c>
    </row>
    <row r="762" spans="1:16" ht="14.25" customHeight="1" x14ac:dyDescent="0.15">
      <c r="A762" s="27"/>
      <c r="B762" s="28"/>
      <c r="C762" s="24" t="s">
        <v>786</v>
      </c>
      <c r="D762" s="22"/>
      <c r="E762" s="22"/>
      <c r="F762" s="25"/>
      <c r="G762" s="46">
        <v>360.0</v>
      </c>
      <c r="H762" s="25" t="s">
        <v>36</v>
      </c>
      <c r="I762" s="46" t="s">
        <v>230</v>
      </c>
      <c r="J762" s="54" t="s">
        <v>223</v>
      </c>
      <c r="K762" s="5" t="s">
        <v>39</v>
      </c>
      <c r="L762" s="22" t="s">
        <v>40</v>
      </c>
      <c r="M762" s="46">
        <v>1000.0</v>
      </c>
      <c r="N762" s="45">
        <v>3.3408E-4</v>
      </c>
      <c r="O762" s="48">
        <v>135.0</v>
      </c>
      <c r="P762" s="45" t="s">
        <v>224</v>
      </c>
    </row>
    <row r="763" spans="1:16" ht="14.25" customHeight="1" x14ac:dyDescent="0.15">
      <c r="A763" s="27"/>
      <c r="B763" s="28"/>
      <c r="C763" s="24" t="s">
        <v>786</v>
      </c>
      <c r="D763" s="22"/>
      <c r="E763" s="22"/>
      <c r="F763" s="25"/>
      <c r="G763" s="46">
        <v>360.0</v>
      </c>
      <c r="H763" s="25" t="s">
        <v>36</v>
      </c>
      <c r="I763" s="46" t="s">
        <v>263</v>
      </c>
      <c r="J763" s="54" t="s">
        <v>223</v>
      </c>
      <c r="K763" s="5" t="s">
        <v>39</v>
      </c>
      <c r="L763" s="22" t="s">
        <v>40</v>
      </c>
      <c r="M763" s="46">
        <v>1000.0</v>
      </c>
      <c r="N763" s="45">
        <v>3.3408E-4</v>
      </c>
      <c r="O763" s="48">
        <v>135.0</v>
      </c>
      <c r="P763" s="45" t="s">
        <v>224</v>
      </c>
    </row>
    <row r="764" spans="1:19" ht="14.25" customHeight="1" x14ac:dyDescent="0.15">
      <c r="A764" s="27"/>
      <c r="B764" s="28"/>
      <c r="C764" s="24" t="s">
        <v>787</v>
      </c>
      <c r="D764" s="22" t="s">
        <v>26</v>
      </c>
      <c r="E764" s="22" t="s">
        <v>26</v>
      </c>
      <c r="F764" s="25">
        <v>1.0</v>
      </c>
      <c r="G764" s="46">
        <v>360.0</v>
      </c>
      <c r="H764" s="25" t="s">
        <v>36</v>
      </c>
      <c r="I764" s="46" t="s">
        <v>259</v>
      </c>
      <c r="J764" s="24" t="s">
        <v>787</v>
      </c>
      <c r="K764" s="5" t="s">
        <v>39</v>
      </c>
      <c r="L764" s="22" t="s">
        <v>40</v>
      </c>
      <c r="M764" s="46">
        <v>1000.0</v>
      </c>
      <c r="N764" s="45">
        <v>1.4</v>
      </c>
      <c r="O764" s="45">
        <v>31.5</v>
      </c>
      <c r="P764" s="45" t="s">
        <v>221</v>
      </c>
      <c r="S764" s="5">
        <v>4600.0</v>
      </c>
    </row>
    <row r="765" spans="1:16" ht="14.25" customHeight="1" x14ac:dyDescent="0.15">
      <c r="A765" s="27"/>
      <c r="B765" s="28"/>
      <c r="C765" s="24" t="s">
        <v>787</v>
      </c>
      <c r="D765" s="22"/>
      <c r="E765" s="22"/>
      <c r="F765" s="25"/>
      <c r="G765" s="46">
        <v>360.0</v>
      </c>
      <c r="H765" s="25" t="s">
        <v>36</v>
      </c>
      <c r="I765" s="46" t="s">
        <v>227</v>
      </c>
      <c r="J765" s="54" t="s">
        <v>223</v>
      </c>
      <c r="K765" s="5" t="s">
        <v>39</v>
      </c>
      <c r="L765" s="22" t="s">
        <v>40</v>
      </c>
      <c r="M765" s="46">
        <v>1000.0</v>
      </c>
      <c r="N765" s="45">
        <v>0.0112752</v>
      </c>
      <c r="O765" s="48">
        <v>50.0</v>
      </c>
      <c r="P765" s="45" t="s">
        <v>224</v>
      </c>
    </row>
    <row r="766" spans="1:16" ht="14.25" customHeight="1" x14ac:dyDescent="0.15">
      <c r="A766" s="27"/>
      <c r="B766" s="28"/>
      <c r="C766" s="24" t="s">
        <v>787</v>
      </c>
      <c r="D766" s="22"/>
      <c r="E766" s="22"/>
      <c r="F766" s="25"/>
      <c r="G766" s="46">
        <v>360.0</v>
      </c>
      <c r="H766" s="25" t="s">
        <v>36</v>
      </c>
      <c r="I766" s="46" t="s">
        <v>222</v>
      </c>
      <c r="J766" s="54" t="s">
        <v>223</v>
      </c>
      <c r="K766" s="5" t="s">
        <v>39</v>
      </c>
      <c r="L766" s="22" t="s">
        <v>40</v>
      </c>
      <c r="M766" s="46">
        <v>1000.0</v>
      </c>
      <c r="N766" s="45">
        <v>0.00108576</v>
      </c>
      <c r="O766" s="48">
        <v>150.0</v>
      </c>
      <c r="P766" s="45" t="s">
        <v>224</v>
      </c>
    </row>
    <row r="767" spans="1:16" ht="14.25" customHeight="1" x14ac:dyDescent="0.15">
      <c r="A767" s="27"/>
      <c r="B767" s="28"/>
      <c r="C767" s="24" t="s">
        <v>787</v>
      </c>
      <c r="D767" s="22"/>
      <c r="E767" s="22"/>
      <c r="F767" s="25"/>
      <c r="G767" s="46">
        <v>360.0</v>
      </c>
      <c r="H767" s="25" t="s">
        <v>36</v>
      </c>
      <c r="I767" s="46" t="s">
        <v>226</v>
      </c>
      <c r="J767" s="54" t="s">
        <v>223</v>
      </c>
      <c r="K767" s="5" t="s">
        <v>39</v>
      </c>
      <c r="L767" s="22" t="s">
        <v>40</v>
      </c>
      <c r="M767" s="46">
        <v>1000.0</v>
      </c>
      <c r="N767" s="45">
        <v>0.0043848</v>
      </c>
      <c r="O767" s="48">
        <v>150.0</v>
      </c>
      <c r="P767" s="45" t="s">
        <v>224</v>
      </c>
    </row>
    <row r="768" spans="1:19" ht="14.25" customHeight="1" x14ac:dyDescent="0.15">
      <c r="A768" s="27"/>
      <c r="B768" s="28"/>
      <c r="C768" s="24" t="s">
        <v>788</v>
      </c>
      <c r="D768" s="22" t="s">
        <v>26</v>
      </c>
      <c r="E768" s="22" t="s">
        <v>26</v>
      </c>
      <c r="F768" s="25">
        <v>1.0</v>
      </c>
      <c r="G768" s="46">
        <v>360.0</v>
      </c>
      <c r="H768" s="25" t="s">
        <v>36</v>
      </c>
      <c r="I768" s="46" t="s">
        <v>259</v>
      </c>
      <c r="J768" s="24" t="s">
        <v>788</v>
      </c>
      <c r="K768" s="5" t="s">
        <v>39</v>
      </c>
      <c r="L768" s="22" t="s">
        <v>40</v>
      </c>
      <c r="M768" s="46">
        <v>1000.0</v>
      </c>
      <c r="N768" s="45">
        <v>1.4</v>
      </c>
      <c r="O768" s="45">
        <v>31.5</v>
      </c>
      <c r="P768" s="45" t="s">
        <v>221</v>
      </c>
      <c r="S768" s="5">
        <v>19300.0</v>
      </c>
    </row>
    <row r="769" spans="1:16" ht="14.25" customHeight="1" x14ac:dyDescent="0.15">
      <c r="A769" s="27"/>
      <c r="B769" s="28"/>
      <c r="C769" s="24" t="s">
        <v>788</v>
      </c>
      <c r="D769" s="22"/>
      <c r="E769" s="22"/>
      <c r="F769" s="25"/>
      <c r="G769" s="46">
        <v>360.0</v>
      </c>
      <c r="H769" s="25" t="s">
        <v>36</v>
      </c>
      <c r="I769" s="46" t="s">
        <v>230</v>
      </c>
      <c r="J769" s="54" t="s">
        <v>223</v>
      </c>
      <c r="K769" s="5" t="s">
        <v>39</v>
      </c>
      <c r="L769" s="22" t="s">
        <v>40</v>
      </c>
      <c r="M769" s="46">
        <v>1000.0</v>
      </c>
      <c r="N769" s="45">
        <v>0.0087696</v>
      </c>
      <c r="O769" s="48">
        <v>135.0</v>
      </c>
      <c r="P769" s="45" t="s">
        <v>224</v>
      </c>
    </row>
    <row r="770" spans="1:16" ht="14.25" customHeight="1" x14ac:dyDescent="0.15">
      <c r="A770" s="27"/>
      <c r="B770" s="28"/>
      <c r="C770" s="24" t="s">
        <v>788</v>
      </c>
      <c r="D770" s="22"/>
      <c r="E770" s="22"/>
      <c r="F770" s="25"/>
      <c r="G770" s="46">
        <v>360.0</v>
      </c>
      <c r="H770" s="25" t="s">
        <v>36</v>
      </c>
      <c r="I770" s="46" t="s">
        <v>227</v>
      </c>
      <c r="J770" s="54" t="s">
        <v>223</v>
      </c>
      <c r="K770" s="5" t="s">
        <v>39</v>
      </c>
      <c r="L770" s="22" t="s">
        <v>40</v>
      </c>
      <c r="M770" s="46">
        <v>1000.0</v>
      </c>
      <c r="N770" s="45">
        <v>0.0045936</v>
      </c>
      <c r="O770" s="48">
        <v>50.0</v>
      </c>
      <c r="P770" s="45" t="s">
        <v>224</v>
      </c>
    </row>
    <row r="771" spans="1:16" ht="14.25" customHeight="1" x14ac:dyDescent="0.15">
      <c r="A771" s="27"/>
      <c r="B771" s="28"/>
      <c r="C771" s="24" t="s">
        <v>788</v>
      </c>
      <c r="D771" s="22"/>
      <c r="E771" s="22"/>
      <c r="F771" s="25"/>
      <c r="G771" s="46">
        <v>360.0</v>
      </c>
      <c r="H771" s="25" t="s">
        <v>36</v>
      </c>
      <c r="I771" s="46" t="s">
        <v>226</v>
      </c>
      <c r="J771" s="54" t="s">
        <v>223</v>
      </c>
      <c r="K771" s="5" t="s">
        <v>39</v>
      </c>
      <c r="L771" s="22" t="s">
        <v>40</v>
      </c>
      <c r="M771" s="46">
        <v>1000.0</v>
      </c>
      <c r="N771" s="45">
        <v>6.264E-4</v>
      </c>
      <c r="O771" s="48">
        <v>150.0</v>
      </c>
      <c r="P771" s="45" t="s">
        <v>224</v>
      </c>
    </row>
    <row r="772" spans="1:17" ht="14.25" customHeight="1" x14ac:dyDescent="0.15">
      <c r="A772" s="27" t="s">
        <v>789</v>
      </c>
      <c r="B772" s="63" t="s">
        <v>790</v>
      </c>
      <c r="C772" s="23" t="s">
        <v>20</v>
      </c>
      <c r="D772" s="24" t="s">
        <v>21</v>
      </c>
      <c r="E772" s="22" t="s">
        <v>22</v>
      </c>
      <c r="F772" s="24">
        <v>360.0</v>
      </c>
      <c r="G772" s="29"/>
      <c r="H772" s="25" t="s">
        <v>23</v>
      </c>
      <c r="I772" s="46" t="s">
        <v>791</v>
      </c>
      <c r="J772" s="53" t="s">
        <v>792</v>
      </c>
      <c r="K772" s="26" t="s">
        <v>26</v>
      </c>
      <c r="L772" s="26" t="s">
        <v>26</v>
      </c>
      <c r="M772" s="45">
        <v>1.0</v>
      </c>
      <c r="N772" s="45">
        <v>1.0</v>
      </c>
      <c r="O772" s="44">
        <v>6.47</v>
      </c>
      <c r="P772" s="45" t="s">
        <v>27</v>
      </c>
      <c r="Q772" s="5">
        <v>9.0</v>
      </c>
    </row>
    <row r="773" spans="1:17" ht="14.25" customHeight="1" x14ac:dyDescent="0.15">
      <c r="A773" s="27"/>
      <c r="B773" s="28"/>
      <c r="C773" s="23" t="s">
        <v>20</v>
      </c>
      <c r="D773" s="24"/>
      <c r="E773" s="24"/>
      <c r="F773" s="24"/>
      <c r="G773" s="29"/>
      <c r="H773" s="25" t="s">
        <v>23</v>
      </c>
      <c r="I773" s="46" t="s">
        <v>793</v>
      </c>
      <c r="J773" s="53" t="s">
        <v>794</v>
      </c>
      <c r="K773" s="26" t="s">
        <v>26</v>
      </c>
      <c r="L773" s="26" t="s">
        <v>26</v>
      </c>
      <c r="M773" s="45">
        <v>1.0</v>
      </c>
      <c r="N773" s="45">
        <v>36.0</v>
      </c>
      <c r="O773" s="44">
        <v>0.6</v>
      </c>
      <c r="P773" s="45" t="s">
        <v>27</v>
      </c>
      <c r="Q773" s="5">
        <v>316.0</v>
      </c>
    </row>
    <row r="774" spans="1:16" ht="14.25" customHeight="1" x14ac:dyDescent="0.15">
      <c r="A774" s="27"/>
      <c r="B774" s="28"/>
      <c r="C774" s="23" t="s">
        <v>20</v>
      </c>
      <c r="D774" s="24"/>
      <c r="E774" s="24"/>
      <c r="F774" s="24"/>
      <c r="G774" s="29"/>
      <c r="H774" s="25" t="s">
        <v>23</v>
      </c>
      <c r="I774" s="46" t="s">
        <v>795</v>
      </c>
      <c r="J774" s="53" t="s">
        <v>796</v>
      </c>
      <c r="K774" s="26" t="s">
        <v>26</v>
      </c>
      <c r="L774" s="26" t="s">
        <v>26</v>
      </c>
      <c r="M774" s="45">
        <v>1.0</v>
      </c>
      <c r="N774" s="45">
        <v>360.0</v>
      </c>
      <c r="O774" s="45">
        <v>0.36</v>
      </c>
      <c r="P774" s="45" t="s">
        <v>255</v>
      </c>
    </row>
    <row r="775" spans="1:17" ht="14.25" customHeight="1" x14ac:dyDescent="0.15">
      <c r="A775" s="27"/>
      <c r="B775" s="28"/>
      <c r="C775" s="23" t="s">
        <v>20</v>
      </c>
      <c r="D775" s="24"/>
      <c r="E775" s="24"/>
      <c r="F775" s="24"/>
      <c r="G775" s="29"/>
      <c r="H775" s="25" t="s">
        <v>23</v>
      </c>
      <c r="I775" s="46" t="s">
        <v>797</v>
      </c>
      <c r="J775" s="53" t="s">
        <v>798</v>
      </c>
      <c r="K775" s="51" t="s">
        <v>30</v>
      </c>
      <c r="L775" s="51" t="s">
        <v>30</v>
      </c>
      <c r="M775" s="45">
        <v>1.0</v>
      </c>
      <c r="N775" s="45">
        <v>360.0</v>
      </c>
      <c r="O775" s="45">
        <v>0.038</v>
      </c>
      <c r="P775" s="45" t="s">
        <v>299</v>
      </c>
      <c r="Q775" s="5">
        <v>3632.0</v>
      </c>
    </row>
    <row r="776" spans="1:19" ht="14.25" customHeight="1" x14ac:dyDescent="0.15">
      <c r="A776" s="27"/>
      <c r="B776" s="28"/>
      <c r="C776" s="24" t="s">
        <v>799</v>
      </c>
      <c r="D776" s="22" t="s">
        <v>26</v>
      </c>
      <c r="E776" s="22" t="s">
        <v>26</v>
      </c>
      <c r="F776" s="25">
        <v>1.0</v>
      </c>
      <c r="G776" s="46">
        <v>360.0</v>
      </c>
      <c r="H776" s="25" t="s">
        <v>36</v>
      </c>
      <c r="I776" s="46" t="s">
        <v>259</v>
      </c>
      <c r="J776" s="24" t="s">
        <v>799</v>
      </c>
      <c r="K776" s="5" t="s">
        <v>39</v>
      </c>
      <c r="L776" s="22" t="s">
        <v>40</v>
      </c>
      <c r="M776" s="46">
        <v>1000.0</v>
      </c>
      <c r="N776" s="62">
        <v>1.584</v>
      </c>
      <c r="O776" s="45">
        <v>31.5</v>
      </c>
      <c r="P776" s="45" t="s">
        <v>221</v>
      </c>
      <c r="S776" s="5">
        <v>5586.0</v>
      </c>
    </row>
    <row r="777" spans="1:16" ht="14.25" customHeight="1" x14ac:dyDescent="0.15">
      <c r="A777" s="27"/>
      <c r="B777" s="28"/>
      <c r="C777" s="24" t="s">
        <v>799</v>
      </c>
      <c r="D777" s="22"/>
      <c r="E777" s="22"/>
      <c r="F777" s="25"/>
      <c r="G777" s="46">
        <v>360.0</v>
      </c>
      <c r="H777" s="25" t="s">
        <v>36</v>
      </c>
      <c r="I777" s="46" t="s">
        <v>227</v>
      </c>
      <c r="J777" s="54" t="s">
        <v>223</v>
      </c>
      <c r="K777" s="5" t="s">
        <v>39</v>
      </c>
      <c r="L777" s="22" t="s">
        <v>40</v>
      </c>
      <c r="M777" s="46">
        <v>1000.0</v>
      </c>
      <c r="N777" s="62">
        <v>0.008470286</v>
      </c>
      <c r="O777" s="48">
        <v>50.0</v>
      </c>
      <c r="P777" s="45" t="s">
        <v>224</v>
      </c>
    </row>
    <row r="778" spans="1:16" ht="14.25" customHeight="1" x14ac:dyDescent="0.15">
      <c r="A778" s="27"/>
      <c r="B778" s="28"/>
      <c r="C778" s="24" t="s">
        <v>799</v>
      </c>
      <c r="D778" s="22"/>
      <c r="E778" s="22"/>
      <c r="F778" s="25"/>
      <c r="G778" s="46">
        <v>360.0</v>
      </c>
      <c r="H778" s="25" t="s">
        <v>36</v>
      </c>
      <c r="I778" s="46" t="s">
        <v>222</v>
      </c>
      <c r="J778" s="54" t="s">
        <v>223</v>
      </c>
      <c r="K778" s="5" t="s">
        <v>39</v>
      </c>
      <c r="L778" s="22" t="s">
        <v>40</v>
      </c>
      <c r="M778" s="46">
        <v>1000.0</v>
      </c>
      <c r="N778" s="62">
        <v>8.15657E-4</v>
      </c>
      <c r="O778" s="48">
        <v>150.0</v>
      </c>
      <c r="P778" s="45" t="s">
        <v>224</v>
      </c>
    </row>
    <row r="779" spans="1:16" ht="14.25" customHeight="1" x14ac:dyDescent="0.15">
      <c r="A779" s="27"/>
      <c r="B779" s="28"/>
      <c r="C779" s="24" t="s">
        <v>799</v>
      </c>
      <c r="D779" s="22"/>
      <c r="E779" s="22"/>
      <c r="F779" s="25"/>
      <c r="G779" s="46">
        <v>360.0</v>
      </c>
      <c r="H779" s="25" t="s">
        <v>36</v>
      </c>
      <c r="I779" s="46" t="s">
        <v>226</v>
      </c>
      <c r="J779" s="54" t="s">
        <v>223</v>
      </c>
      <c r="K779" s="5" t="s">
        <v>39</v>
      </c>
      <c r="L779" s="22" t="s">
        <v>40</v>
      </c>
      <c r="M779" s="46">
        <v>1000.0</v>
      </c>
      <c r="N779" s="62">
        <v>0.003294</v>
      </c>
      <c r="O779" s="48">
        <v>150.0</v>
      </c>
      <c r="P779" s="45" t="s">
        <v>224</v>
      </c>
    </row>
    <row r="780" spans="1:19" ht="14.25" customHeight="1" x14ac:dyDescent="0.15">
      <c r="A780" s="27"/>
      <c r="B780" s="28"/>
      <c r="C780" s="24" t="s">
        <v>800</v>
      </c>
      <c r="D780" s="22" t="s">
        <v>26</v>
      </c>
      <c r="E780" s="22" t="s">
        <v>26</v>
      </c>
      <c r="F780" s="25">
        <v>1.0</v>
      </c>
      <c r="G780" s="46">
        <v>360.0</v>
      </c>
      <c r="H780" s="25" t="s">
        <v>36</v>
      </c>
      <c r="I780" s="46" t="s">
        <v>259</v>
      </c>
      <c r="J780" s="24" t="s">
        <v>800</v>
      </c>
      <c r="K780" s="5" t="s">
        <v>39</v>
      </c>
      <c r="L780" s="22" t="s">
        <v>40</v>
      </c>
      <c r="M780" s="46">
        <v>1000.0</v>
      </c>
      <c r="N780" s="62">
        <v>1.584</v>
      </c>
      <c r="O780" s="45">
        <v>31.5</v>
      </c>
      <c r="P780" s="45" t="s">
        <v>221</v>
      </c>
      <c r="S780" s="5">
        <v>2368.0</v>
      </c>
    </row>
    <row r="781" spans="1:16" ht="14.25" customHeight="1" x14ac:dyDescent="0.15">
      <c r="A781" s="27"/>
      <c r="B781" s="28"/>
      <c r="C781" s="24" t="s">
        <v>800</v>
      </c>
      <c r="D781" s="22"/>
      <c r="E781" s="22"/>
      <c r="F781" s="25"/>
      <c r="G781" s="46">
        <v>360.0</v>
      </c>
      <c r="H781" s="25" t="s">
        <v>36</v>
      </c>
      <c r="I781" s="46" t="s">
        <v>225</v>
      </c>
      <c r="J781" s="54" t="s">
        <v>223</v>
      </c>
      <c r="K781" s="5" t="s">
        <v>39</v>
      </c>
      <c r="L781" s="22" t="s">
        <v>40</v>
      </c>
      <c r="M781" s="46">
        <v>1000.0</v>
      </c>
      <c r="N781" s="62">
        <v>0.001066629</v>
      </c>
      <c r="O781" s="48">
        <v>230.0</v>
      </c>
      <c r="P781" s="45" t="s">
        <v>224</v>
      </c>
    </row>
    <row r="782" spans="1:16" ht="14.25" customHeight="1" x14ac:dyDescent="0.15">
      <c r="A782" s="27"/>
      <c r="B782" s="28"/>
      <c r="C782" s="24" t="s">
        <v>800</v>
      </c>
      <c r="D782" s="22"/>
      <c r="E782" s="22"/>
      <c r="F782" s="25"/>
      <c r="G782" s="46">
        <v>360.0</v>
      </c>
      <c r="H782" s="25" t="s">
        <v>36</v>
      </c>
      <c r="I782" s="46" t="s">
        <v>222</v>
      </c>
      <c r="J782" s="54" t="s">
        <v>223</v>
      </c>
      <c r="K782" s="5" t="s">
        <v>39</v>
      </c>
      <c r="L782" s="22" t="s">
        <v>40</v>
      </c>
      <c r="M782" s="46">
        <v>1000.0</v>
      </c>
      <c r="N782" s="62">
        <v>2.07051E-4</v>
      </c>
      <c r="O782" s="48">
        <v>150.0</v>
      </c>
      <c r="P782" s="45" t="s">
        <v>224</v>
      </c>
    </row>
    <row r="783" spans="1:16" ht="14.25" customHeight="1" x14ac:dyDescent="0.15">
      <c r="A783" s="27"/>
      <c r="B783" s="28"/>
      <c r="C783" s="24" t="s">
        <v>800</v>
      </c>
      <c r="D783" s="22"/>
      <c r="E783" s="22"/>
      <c r="F783" s="25"/>
      <c r="G783" s="46">
        <v>360.0</v>
      </c>
      <c r="H783" s="25" t="s">
        <v>36</v>
      </c>
      <c r="I783" s="46" t="s">
        <v>227</v>
      </c>
      <c r="J783" s="54" t="s">
        <v>223</v>
      </c>
      <c r="K783" s="5" t="s">
        <v>39</v>
      </c>
      <c r="L783" s="22" t="s">
        <v>40</v>
      </c>
      <c r="M783" s="46">
        <v>1000.0</v>
      </c>
      <c r="N783" s="62">
        <v>0.0079056</v>
      </c>
      <c r="O783" s="48">
        <v>50.0</v>
      </c>
      <c r="P783" s="45" t="s">
        <v>224</v>
      </c>
    </row>
    <row r="784" spans="1:19" ht="14.25" customHeight="1" x14ac:dyDescent="0.15">
      <c r="A784" s="27"/>
      <c r="B784" s="28"/>
      <c r="C784" s="24" t="s">
        <v>801</v>
      </c>
      <c r="D784" s="22" t="s">
        <v>26</v>
      </c>
      <c r="E784" s="22" t="s">
        <v>26</v>
      </c>
      <c r="F784" s="25">
        <v>1.0</v>
      </c>
      <c r="G784" s="46">
        <v>360.0</v>
      </c>
      <c r="H784" s="25" t="s">
        <v>36</v>
      </c>
      <c r="I784" s="46" t="s">
        <v>259</v>
      </c>
      <c r="J784" s="24" t="s">
        <v>801</v>
      </c>
      <c r="K784" s="5" t="s">
        <v>39</v>
      </c>
      <c r="L784" s="22" t="s">
        <v>40</v>
      </c>
      <c r="M784" s="46">
        <v>1000.0</v>
      </c>
      <c r="N784" s="62">
        <v>1.584</v>
      </c>
      <c r="O784" s="45">
        <v>31.5</v>
      </c>
      <c r="P784" s="45" t="s">
        <v>221</v>
      </c>
      <c r="S784" s="5">
        <v>15263.0</v>
      </c>
    </row>
    <row r="785" spans="1:16" ht="14.25" customHeight="1" x14ac:dyDescent="0.15">
      <c r="A785" s="27"/>
      <c r="B785" s="28"/>
      <c r="C785" s="24" t="s">
        <v>801</v>
      </c>
      <c r="D785" s="22"/>
      <c r="E785" s="22"/>
      <c r="F785" s="25"/>
      <c r="G785" s="46">
        <v>360.0</v>
      </c>
      <c r="H785" s="25" t="s">
        <v>36</v>
      </c>
      <c r="I785" s="46" t="s">
        <v>227</v>
      </c>
      <c r="J785" s="54" t="s">
        <v>223</v>
      </c>
      <c r="K785" s="5" t="s">
        <v>39</v>
      </c>
      <c r="L785" s="22" t="s">
        <v>40</v>
      </c>
      <c r="M785" s="46">
        <v>1000.0</v>
      </c>
      <c r="N785" s="62">
        <v>0.004235143</v>
      </c>
      <c r="O785" s="48">
        <v>50.0</v>
      </c>
      <c r="P785" s="45" t="s">
        <v>224</v>
      </c>
    </row>
    <row r="786" spans="1:16" ht="14.25" customHeight="1" x14ac:dyDescent="0.15">
      <c r="A786" s="27"/>
      <c r="B786" s="28"/>
      <c r="C786" s="24" t="s">
        <v>801</v>
      </c>
      <c r="D786" s="22"/>
      <c r="E786" s="22"/>
      <c r="F786" s="25"/>
      <c r="G786" s="46">
        <v>360.0</v>
      </c>
      <c r="H786" s="25" t="s">
        <v>36</v>
      </c>
      <c r="I786" s="46" t="s">
        <v>364</v>
      </c>
      <c r="J786" s="54" t="s">
        <v>223</v>
      </c>
      <c r="K786" s="5" t="s">
        <v>39</v>
      </c>
      <c r="L786" s="22" t="s">
        <v>40</v>
      </c>
      <c r="M786" s="46">
        <v>1000.0</v>
      </c>
      <c r="N786" s="62">
        <v>0.001058786</v>
      </c>
      <c r="O786" s="59">
        <v>115.0</v>
      </c>
      <c r="P786" s="58" t="s">
        <v>224</v>
      </c>
    </row>
    <row r="787" spans="1:16" ht="14.25" customHeight="1" x14ac:dyDescent="0.15">
      <c r="A787" s="27"/>
      <c r="B787" s="28"/>
      <c r="C787" s="24" t="s">
        <v>801</v>
      </c>
      <c r="D787" s="22"/>
      <c r="E787" s="22"/>
      <c r="F787" s="25"/>
      <c r="G787" s="46">
        <v>360.0</v>
      </c>
      <c r="H787" s="25" t="s">
        <v>36</v>
      </c>
      <c r="I787" s="46" t="s">
        <v>307</v>
      </c>
      <c r="J787" s="54" t="s">
        <v>223</v>
      </c>
      <c r="K787" s="5" t="s">
        <v>39</v>
      </c>
      <c r="L787" s="22" t="s">
        <v>40</v>
      </c>
      <c r="M787" s="46">
        <v>1000.0</v>
      </c>
      <c r="N787" s="62">
        <v>0.007450714</v>
      </c>
      <c r="O787" s="48">
        <v>168.0</v>
      </c>
      <c r="P787" s="45" t="s">
        <v>224</v>
      </c>
    </row>
    <row r="788" spans="1:19" ht="14.25" customHeight="1" x14ac:dyDescent="0.15">
      <c r="A788" s="27"/>
      <c r="B788" s="28"/>
      <c r="C788" s="24" t="s">
        <v>802</v>
      </c>
      <c r="D788" s="22" t="s">
        <v>26</v>
      </c>
      <c r="E788" s="22" t="s">
        <v>26</v>
      </c>
      <c r="F788" s="25">
        <v>1.0</v>
      </c>
      <c r="G788" s="46">
        <v>360.0</v>
      </c>
      <c r="H788" s="25" t="s">
        <v>36</v>
      </c>
      <c r="I788" s="46" t="s">
        <v>259</v>
      </c>
      <c r="J788" s="24" t="s">
        <v>802</v>
      </c>
      <c r="K788" s="5" t="s">
        <v>39</v>
      </c>
      <c r="L788" s="22" t="s">
        <v>40</v>
      </c>
      <c r="M788" s="46">
        <v>1000.0</v>
      </c>
      <c r="N788" s="62">
        <v>1.584</v>
      </c>
      <c r="O788" s="45">
        <v>31.5</v>
      </c>
      <c r="P788" s="45" t="s">
        <v>221</v>
      </c>
      <c r="S788" s="5">
        <v>27536.0</v>
      </c>
    </row>
    <row r="789" spans="1:16" ht="14.25" customHeight="1" x14ac:dyDescent="0.15">
      <c r="A789" s="27"/>
      <c r="B789" s="28"/>
      <c r="C789" s="24" t="s">
        <v>802</v>
      </c>
      <c r="D789" s="22"/>
      <c r="E789" s="22"/>
      <c r="F789" s="25"/>
      <c r="G789" s="46">
        <v>360.0</v>
      </c>
      <c r="H789" s="25" t="s">
        <v>36</v>
      </c>
      <c r="I789" s="46" t="s">
        <v>227</v>
      </c>
      <c r="J789" s="54" t="s">
        <v>223</v>
      </c>
      <c r="K789" s="5" t="s">
        <v>39</v>
      </c>
      <c r="L789" s="22" t="s">
        <v>40</v>
      </c>
      <c r="M789" s="46">
        <v>1000.0</v>
      </c>
      <c r="N789" s="62">
        <v>0.003294</v>
      </c>
      <c r="O789" s="48">
        <v>50.0</v>
      </c>
      <c r="P789" s="45" t="s">
        <v>224</v>
      </c>
    </row>
    <row r="790" spans="1:16" ht="14.25" customHeight="1" x14ac:dyDescent="0.15">
      <c r="A790" s="27"/>
      <c r="B790" s="28"/>
      <c r="C790" s="24" t="s">
        <v>802</v>
      </c>
      <c r="D790" s="22"/>
      <c r="E790" s="22"/>
      <c r="F790" s="25"/>
      <c r="G790" s="46">
        <v>360.0</v>
      </c>
      <c r="H790" s="25" t="s">
        <v>36</v>
      </c>
      <c r="I790" s="46" t="s">
        <v>230</v>
      </c>
      <c r="J790" s="54" t="s">
        <v>223</v>
      </c>
      <c r="K790" s="5" t="s">
        <v>39</v>
      </c>
      <c r="L790" s="22" t="s">
        <v>40</v>
      </c>
      <c r="M790" s="46">
        <v>1000.0</v>
      </c>
      <c r="N790" s="62">
        <v>2.50971E-4</v>
      </c>
      <c r="O790" s="48">
        <v>135.0</v>
      </c>
      <c r="P790" s="45" t="s">
        <v>224</v>
      </c>
    </row>
    <row r="791" spans="1:16" ht="14.25" customHeight="1" x14ac:dyDescent="0.15">
      <c r="A791" s="27"/>
      <c r="B791" s="28"/>
      <c r="C791" s="24" t="s">
        <v>802</v>
      </c>
      <c r="D791" s="22"/>
      <c r="E791" s="22"/>
      <c r="F791" s="25"/>
      <c r="G791" s="46">
        <v>360.0</v>
      </c>
      <c r="H791" s="25" t="s">
        <v>36</v>
      </c>
      <c r="I791" s="46" t="s">
        <v>263</v>
      </c>
      <c r="J791" s="54" t="s">
        <v>223</v>
      </c>
      <c r="K791" s="5" t="s">
        <v>39</v>
      </c>
      <c r="L791" s="22" t="s">
        <v>40</v>
      </c>
      <c r="M791" s="46">
        <v>1000.0</v>
      </c>
      <c r="N791" s="62">
        <v>2.50971E-4</v>
      </c>
      <c r="O791" s="48">
        <v>135.0</v>
      </c>
      <c r="P791" s="45" t="s">
        <v>224</v>
      </c>
    </row>
    <row r="792" spans="1:19" ht="14.25" customHeight="1" x14ac:dyDescent="0.15">
      <c r="A792" s="27"/>
      <c r="B792" s="28"/>
      <c r="C792" s="24" t="s">
        <v>803</v>
      </c>
      <c r="D792" s="22" t="s">
        <v>26</v>
      </c>
      <c r="E792" s="22" t="s">
        <v>26</v>
      </c>
      <c r="F792" s="25">
        <v>1.0</v>
      </c>
      <c r="G792" s="46">
        <v>360.0</v>
      </c>
      <c r="H792" s="25" t="s">
        <v>36</v>
      </c>
      <c r="I792" s="46" t="s">
        <v>259</v>
      </c>
      <c r="J792" s="24" t="s">
        <v>803</v>
      </c>
      <c r="K792" s="5" t="s">
        <v>39</v>
      </c>
      <c r="L792" s="22" t="s">
        <v>40</v>
      </c>
      <c r="M792" s="46">
        <v>1000.0</v>
      </c>
      <c r="N792" s="62">
        <v>1.584</v>
      </c>
      <c r="O792" s="45">
        <v>31.5</v>
      </c>
      <c r="P792" s="45" t="s">
        <v>221</v>
      </c>
      <c r="S792" s="5">
        <v>22309.0</v>
      </c>
    </row>
    <row r="793" spans="1:16" ht="14.25" customHeight="1" x14ac:dyDescent="0.15">
      <c r="A793" s="27"/>
      <c r="B793" s="28"/>
      <c r="C793" s="24" t="s">
        <v>803</v>
      </c>
      <c r="D793" s="22"/>
      <c r="E793" s="22"/>
      <c r="F793" s="25"/>
      <c r="G793" s="46">
        <v>360.0</v>
      </c>
      <c r="H793" s="25" t="s">
        <v>36</v>
      </c>
      <c r="I793" s="46" t="s">
        <v>230</v>
      </c>
      <c r="J793" s="54" t="s">
        <v>223</v>
      </c>
      <c r="K793" s="5" t="s">
        <v>39</v>
      </c>
      <c r="L793" s="22" t="s">
        <v>40</v>
      </c>
      <c r="M793" s="46">
        <v>1000.0</v>
      </c>
      <c r="N793" s="62">
        <v>0.006588</v>
      </c>
      <c r="O793" s="48">
        <v>135.0</v>
      </c>
      <c r="P793" s="45" t="s">
        <v>224</v>
      </c>
    </row>
    <row r="794" spans="1:16" ht="14.25" customHeight="1" x14ac:dyDescent="0.15">
      <c r="A794" s="27"/>
      <c r="B794" s="28"/>
      <c r="C794" s="24" t="s">
        <v>803</v>
      </c>
      <c r="D794" s="22"/>
      <c r="E794" s="22"/>
      <c r="F794" s="25"/>
      <c r="G794" s="46">
        <v>360.0</v>
      </c>
      <c r="H794" s="25" t="s">
        <v>36</v>
      </c>
      <c r="I794" s="46" t="s">
        <v>227</v>
      </c>
      <c r="J794" s="54" t="s">
        <v>223</v>
      </c>
      <c r="K794" s="5" t="s">
        <v>39</v>
      </c>
      <c r="L794" s="22" t="s">
        <v>40</v>
      </c>
      <c r="M794" s="46">
        <v>1000.0</v>
      </c>
      <c r="N794" s="62">
        <v>0.003450857</v>
      </c>
      <c r="O794" s="48">
        <v>50.0</v>
      </c>
      <c r="P794" s="45" t="s">
        <v>224</v>
      </c>
    </row>
    <row r="795" spans="1:16" ht="14.25" customHeight="1" x14ac:dyDescent="0.15">
      <c r="A795" s="27"/>
      <c r="B795" s="28"/>
      <c r="C795" s="24" t="s">
        <v>803</v>
      </c>
      <c r="D795" s="22"/>
      <c r="E795" s="22"/>
      <c r="F795" s="25"/>
      <c r="G795" s="46">
        <v>360.0</v>
      </c>
      <c r="H795" s="25" t="s">
        <v>36</v>
      </c>
      <c r="I795" s="46" t="s">
        <v>226</v>
      </c>
      <c r="J795" s="54" t="s">
        <v>223</v>
      </c>
      <c r="K795" s="5" t="s">
        <v>39</v>
      </c>
      <c r="L795" s="22" t="s">
        <v>40</v>
      </c>
      <c r="M795" s="46">
        <v>1000.0</v>
      </c>
      <c r="N795" s="62">
        <v>4.70571E-4</v>
      </c>
      <c r="O795" s="48">
        <v>150.0</v>
      </c>
      <c r="P795" s="45" t="s">
        <v>224</v>
      </c>
    </row>
    <row r="796" spans="1:17" ht="14.25" customHeight="1" x14ac:dyDescent="0.15">
      <c r="A796" s="27" t="s">
        <v>804</v>
      </c>
      <c r="B796" s="63" t="s">
        <v>805</v>
      </c>
      <c r="C796" s="23" t="s">
        <v>20</v>
      </c>
      <c r="D796" s="24" t="s">
        <v>21</v>
      </c>
      <c r="E796" s="22" t="s">
        <v>22</v>
      </c>
      <c r="F796" s="24">
        <v>360.0</v>
      </c>
      <c r="G796" s="29"/>
      <c r="H796" s="25" t="s">
        <v>23</v>
      </c>
      <c r="I796" s="46" t="s">
        <v>806</v>
      </c>
      <c r="J796" s="53" t="s">
        <v>807</v>
      </c>
      <c r="K796" s="26" t="s">
        <v>26</v>
      </c>
      <c r="L796" s="26" t="s">
        <v>26</v>
      </c>
      <c r="M796" s="45">
        <v>1.0</v>
      </c>
      <c r="N796" s="45">
        <v>1.0</v>
      </c>
      <c r="O796" s="45">
        <v>6.8</v>
      </c>
      <c r="P796" s="45" t="s">
        <v>27</v>
      </c>
      <c r="Q796" s="5">
        <f>13+3</f>
        <v>16</v>
      </c>
    </row>
    <row r="797" spans="1:17" ht="14.25" customHeight="1" x14ac:dyDescent="0.15">
      <c r="A797" s="27"/>
      <c r="B797" s="28"/>
      <c r="C797" s="23" t="s">
        <v>20</v>
      </c>
      <c r="D797" s="24"/>
      <c r="E797" s="24"/>
      <c r="F797" s="24"/>
      <c r="G797" s="29"/>
      <c r="H797" s="25" t="s">
        <v>23</v>
      </c>
      <c r="I797" s="46" t="s">
        <v>808</v>
      </c>
      <c r="J797" s="53" t="s">
        <v>809</v>
      </c>
      <c r="K797" s="26" t="s">
        <v>26</v>
      </c>
      <c r="L797" s="26" t="s">
        <v>26</v>
      </c>
      <c r="M797" s="45">
        <v>1.0</v>
      </c>
      <c r="N797" s="45">
        <v>36.0</v>
      </c>
      <c r="O797" s="45">
        <v>0.72</v>
      </c>
      <c r="P797" s="45" t="s">
        <v>27</v>
      </c>
      <c r="Q797" s="5">
        <f>531+108</f>
        <v>639</v>
      </c>
    </row>
    <row r="798" spans="1:16" ht="14.25" customHeight="1" x14ac:dyDescent="0.15">
      <c r="A798" s="27"/>
      <c r="B798" s="28"/>
      <c r="C798" s="23" t="s">
        <v>20</v>
      </c>
      <c r="D798" s="24"/>
      <c r="E798" s="24"/>
      <c r="F798" s="24"/>
      <c r="G798" s="29"/>
      <c r="H798" s="25" t="s">
        <v>23</v>
      </c>
      <c r="I798" s="46" t="s">
        <v>810</v>
      </c>
      <c r="J798" s="53" t="s">
        <v>811</v>
      </c>
      <c r="K798" s="26" t="s">
        <v>26</v>
      </c>
      <c r="L798" s="26" t="s">
        <v>26</v>
      </c>
      <c r="M798" s="45">
        <v>1.0</v>
      </c>
      <c r="N798" s="45">
        <v>360.0</v>
      </c>
      <c r="O798" s="45">
        <v>0.4</v>
      </c>
      <c r="P798" s="45" t="s">
        <v>255</v>
      </c>
    </row>
    <row r="799" spans="1:17" ht="14.25" customHeight="1" x14ac:dyDescent="0.15">
      <c r="A799" s="27"/>
      <c r="B799" s="28"/>
      <c r="C799" s="23" t="s">
        <v>20</v>
      </c>
      <c r="D799" s="24"/>
      <c r="E799" s="24"/>
      <c r="F799" s="24"/>
      <c r="G799" s="29"/>
      <c r="H799" s="25" t="s">
        <v>23</v>
      </c>
      <c r="I799" s="46" t="s">
        <v>812</v>
      </c>
      <c r="J799" s="53" t="s">
        <v>813</v>
      </c>
      <c r="K799" s="51" t="s">
        <v>30</v>
      </c>
      <c r="L799" s="51" t="s">
        <v>30</v>
      </c>
      <c r="M799" s="45">
        <v>1.0</v>
      </c>
      <c r="N799" s="45">
        <v>360.0</v>
      </c>
      <c r="O799" s="45">
        <v>0.038</v>
      </c>
      <c r="P799" s="45" t="s">
        <v>299</v>
      </c>
      <c r="Q799" s="5">
        <f>3441+1080</f>
        <v>4521</v>
      </c>
    </row>
    <row r="800" spans="1:19" ht="14.25" customHeight="1" x14ac:dyDescent="0.15">
      <c r="A800" s="27"/>
      <c r="B800" s="28"/>
      <c r="C800" s="24" t="s">
        <v>814</v>
      </c>
      <c r="D800" s="22" t="s">
        <v>26</v>
      </c>
      <c r="E800" s="22" t="s">
        <v>26</v>
      </c>
      <c r="F800" s="25">
        <v>1.0</v>
      </c>
      <c r="G800" s="46">
        <v>360.0</v>
      </c>
      <c r="H800" s="25" t="s">
        <v>36</v>
      </c>
      <c r="I800" s="46" t="s">
        <v>259</v>
      </c>
      <c r="J800" s="24" t="s">
        <v>814</v>
      </c>
      <c r="K800" s="5" t="s">
        <v>39</v>
      </c>
      <c r="L800" s="22" t="s">
        <v>40</v>
      </c>
      <c r="M800" s="46">
        <v>1000.0</v>
      </c>
      <c r="N800" s="62">
        <v>3.42</v>
      </c>
      <c r="O800" s="45">
        <v>31.5</v>
      </c>
      <c r="P800" s="45" t="s">
        <v>221</v>
      </c>
      <c r="S800" s="5">
        <v>5119.0</v>
      </c>
    </row>
    <row r="801" spans="1:16" ht="14.25" customHeight="1" x14ac:dyDescent="0.15">
      <c r="A801" s="27"/>
      <c r="B801" s="28"/>
      <c r="C801" s="24" t="s">
        <v>814</v>
      </c>
      <c r="D801" s="22"/>
      <c r="E801" s="22"/>
      <c r="F801" s="25"/>
      <c r="G801" s="46">
        <v>360.0</v>
      </c>
      <c r="H801" s="25" t="s">
        <v>36</v>
      </c>
      <c r="I801" s="46" t="s">
        <v>230</v>
      </c>
      <c r="J801" s="54" t="s">
        <v>223</v>
      </c>
      <c r="K801" s="5" t="s">
        <v>39</v>
      </c>
      <c r="L801" s="22" t="s">
        <v>40</v>
      </c>
      <c r="M801" s="46">
        <v>1000.0</v>
      </c>
      <c r="N801" s="62">
        <v>0.01512</v>
      </c>
      <c r="O801" s="48">
        <v>135.0</v>
      </c>
      <c r="P801" s="45" t="s">
        <v>224</v>
      </c>
    </row>
    <row r="802" spans="1:16" ht="14.25" customHeight="1" x14ac:dyDescent="0.15">
      <c r="A802" s="27"/>
      <c r="B802" s="28"/>
      <c r="C802" s="24" t="s">
        <v>814</v>
      </c>
      <c r="D802" s="22"/>
      <c r="E802" s="22"/>
      <c r="F802" s="25"/>
      <c r="G802" s="46">
        <v>360.0</v>
      </c>
      <c r="H802" s="25" t="s">
        <v>36</v>
      </c>
      <c r="I802" s="46" t="s">
        <v>227</v>
      </c>
      <c r="J802" s="54" t="s">
        <v>223</v>
      </c>
      <c r="K802" s="5" t="s">
        <v>39</v>
      </c>
      <c r="L802" s="22" t="s">
        <v>40</v>
      </c>
      <c r="M802" s="46">
        <v>1000.0</v>
      </c>
      <c r="N802" s="62">
        <v>0.00792</v>
      </c>
      <c r="O802" s="48">
        <v>50.0</v>
      </c>
      <c r="P802" s="45" t="s">
        <v>224</v>
      </c>
    </row>
    <row r="803" spans="1:16" ht="14.25" customHeight="1" x14ac:dyDescent="0.15">
      <c r="A803" s="27"/>
      <c r="B803" s="28"/>
      <c r="C803" s="24" t="s">
        <v>814</v>
      </c>
      <c r="D803" s="22"/>
      <c r="E803" s="22"/>
      <c r="F803" s="25"/>
      <c r="G803" s="46">
        <v>360.0</v>
      </c>
      <c r="H803" s="25" t="s">
        <v>36</v>
      </c>
      <c r="I803" s="46" t="s">
        <v>226</v>
      </c>
      <c r="J803" s="54" t="s">
        <v>223</v>
      </c>
      <c r="K803" s="5" t="s">
        <v>39</v>
      </c>
      <c r="L803" s="22" t="s">
        <v>40</v>
      </c>
      <c r="M803" s="46">
        <v>1000.0</v>
      </c>
      <c r="N803" s="62">
        <v>0.00108</v>
      </c>
      <c r="O803" s="48">
        <v>150.0</v>
      </c>
      <c r="P803" s="45" t="s">
        <v>224</v>
      </c>
    </row>
    <row r="804" spans="1:19" ht="14.25" customHeight="1" x14ac:dyDescent="0.15">
      <c r="A804" s="27"/>
      <c r="B804" s="28"/>
      <c r="C804" s="24" t="s">
        <v>815</v>
      </c>
      <c r="D804" s="22" t="s">
        <v>26</v>
      </c>
      <c r="E804" s="22" t="s">
        <v>26</v>
      </c>
      <c r="F804" s="25">
        <v>1.0</v>
      </c>
      <c r="G804" s="46">
        <v>360.0</v>
      </c>
      <c r="H804" s="25" t="s">
        <v>36</v>
      </c>
      <c r="I804" s="46" t="s">
        <v>259</v>
      </c>
      <c r="J804" s="24" t="s">
        <v>815</v>
      </c>
      <c r="K804" s="5" t="s">
        <v>39</v>
      </c>
      <c r="L804" s="22" t="s">
        <v>40</v>
      </c>
      <c r="M804" s="46">
        <v>1000.0</v>
      </c>
      <c r="N804" s="62">
        <v>3.42</v>
      </c>
      <c r="O804" s="45">
        <v>31.5</v>
      </c>
      <c r="P804" s="45" t="s">
        <v>221</v>
      </c>
      <c r="S804" s="5">
        <v>2500.0</v>
      </c>
    </row>
    <row r="805" spans="1:16" ht="14.25" customHeight="1" x14ac:dyDescent="0.15">
      <c r="A805" s="27"/>
      <c r="B805" s="28"/>
      <c r="C805" s="24" t="s">
        <v>815</v>
      </c>
      <c r="D805" s="22"/>
      <c r="E805" s="22"/>
      <c r="F805" s="25"/>
      <c r="G805" s="46">
        <v>360.0</v>
      </c>
      <c r="H805" s="25" t="s">
        <v>36</v>
      </c>
      <c r="I805" s="46" t="s">
        <v>227</v>
      </c>
      <c r="J805" s="54" t="s">
        <v>223</v>
      </c>
      <c r="K805" s="5" t="s">
        <v>39</v>
      </c>
      <c r="L805" s="22" t="s">
        <v>40</v>
      </c>
      <c r="M805" s="46">
        <v>1000.0</v>
      </c>
      <c r="N805" s="62">
        <v>0.01944</v>
      </c>
      <c r="O805" s="48">
        <v>50.0</v>
      </c>
      <c r="P805" s="45" t="s">
        <v>224</v>
      </c>
    </row>
    <row r="806" spans="1:16" ht="14.25" customHeight="1" x14ac:dyDescent="0.15">
      <c r="A806" s="27"/>
      <c r="B806" s="28"/>
      <c r="C806" s="24" t="s">
        <v>815</v>
      </c>
      <c r="D806" s="22"/>
      <c r="E806" s="22"/>
      <c r="F806" s="25"/>
      <c r="G806" s="46">
        <v>360.0</v>
      </c>
      <c r="H806" s="25" t="s">
        <v>36</v>
      </c>
      <c r="I806" s="46" t="s">
        <v>222</v>
      </c>
      <c r="J806" s="54" t="s">
        <v>223</v>
      </c>
      <c r="K806" s="5" t="s">
        <v>39</v>
      </c>
      <c r="L806" s="22" t="s">
        <v>40</v>
      </c>
      <c r="M806" s="46">
        <v>1000.0</v>
      </c>
      <c r="N806" s="62">
        <v>0.001872</v>
      </c>
      <c r="O806" s="48">
        <v>150.0</v>
      </c>
      <c r="P806" s="45" t="s">
        <v>224</v>
      </c>
    </row>
    <row r="807" spans="1:16" ht="14.25" customHeight="1" x14ac:dyDescent="0.15">
      <c r="A807" s="27"/>
      <c r="B807" s="28"/>
      <c r="C807" s="24" t="s">
        <v>815</v>
      </c>
      <c r="D807" s="22"/>
      <c r="E807" s="22"/>
      <c r="F807" s="25"/>
      <c r="G807" s="46">
        <v>360.0</v>
      </c>
      <c r="H807" s="25" t="s">
        <v>36</v>
      </c>
      <c r="I807" s="46" t="s">
        <v>226</v>
      </c>
      <c r="J807" s="54" t="s">
        <v>223</v>
      </c>
      <c r="K807" s="5" t="s">
        <v>39</v>
      </c>
      <c r="L807" s="22" t="s">
        <v>40</v>
      </c>
      <c r="M807" s="46">
        <v>1000.0</v>
      </c>
      <c r="N807" s="62">
        <v>0.00756</v>
      </c>
      <c r="O807" s="48">
        <v>150.0</v>
      </c>
      <c r="P807" s="45" t="s">
        <v>224</v>
      </c>
    </row>
    <row r="808" spans="1:19" ht="14.25" customHeight="1" x14ac:dyDescent="0.15">
      <c r="A808" s="27"/>
      <c r="B808" s="28"/>
      <c r="C808" s="24" t="s">
        <v>816</v>
      </c>
      <c r="D808" s="22" t="s">
        <v>26</v>
      </c>
      <c r="E808" s="22" t="s">
        <v>26</v>
      </c>
      <c r="F808" s="25">
        <v>1.0</v>
      </c>
      <c r="G808" s="46">
        <v>360.0</v>
      </c>
      <c r="H808" s="25" t="s">
        <v>36</v>
      </c>
      <c r="I808" s="46" t="s">
        <v>259</v>
      </c>
      <c r="J808" s="24" t="s">
        <v>816</v>
      </c>
      <c r="K808" s="5" t="s">
        <v>39</v>
      </c>
      <c r="L808" s="22" t="s">
        <v>40</v>
      </c>
      <c r="M808" s="46">
        <v>1000.0</v>
      </c>
      <c r="N808" s="62">
        <v>3.42</v>
      </c>
      <c r="O808" s="45">
        <v>31.5</v>
      </c>
      <c r="P808" s="45" t="s">
        <v>221</v>
      </c>
      <c r="S808" s="5">
        <v>3690.0</v>
      </c>
    </row>
    <row r="809" spans="1:16" ht="14.25" customHeight="1" x14ac:dyDescent="0.15">
      <c r="A809" s="27"/>
      <c r="B809" s="28"/>
      <c r="C809" s="24" t="s">
        <v>816</v>
      </c>
      <c r="D809" s="22"/>
      <c r="E809" s="22"/>
      <c r="F809" s="25"/>
      <c r="G809" s="46">
        <v>360.0</v>
      </c>
      <c r="H809" s="25" t="s">
        <v>36</v>
      </c>
      <c r="I809" s="46" t="s">
        <v>227</v>
      </c>
      <c r="J809" s="54" t="s">
        <v>223</v>
      </c>
      <c r="K809" s="5" t="s">
        <v>39</v>
      </c>
      <c r="L809" s="22" t="s">
        <v>40</v>
      </c>
      <c r="M809" s="46">
        <v>1000.0</v>
      </c>
      <c r="N809" s="62">
        <v>0.00972</v>
      </c>
      <c r="O809" s="48">
        <v>50.0</v>
      </c>
      <c r="P809" s="45" t="s">
        <v>224</v>
      </c>
    </row>
    <row r="810" spans="1:16" ht="14.25" customHeight="1" x14ac:dyDescent="0.15">
      <c r="A810" s="27"/>
      <c r="B810" s="28"/>
      <c r="C810" s="24" t="s">
        <v>816</v>
      </c>
      <c r="D810" s="22"/>
      <c r="E810" s="22"/>
      <c r="F810" s="25"/>
      <c r="G810" s="46">
        <v>360.0</v>
      </c>
      <c r="H810" s="25" t="s">
        <v>36</v>
      </c>
      <c r="I810" s="46" t="s">
        <v>364</v>
      </c>
      <c r="J810" s="54" t="s">
        <v>223</v>
      </c>
      <c r="K810" s="5" t="s">
        <v>39</v>
      </c>
      <c r="L810" s="22" t="s">
        <v>40</v>
      </c>
      <c r="M810" s="46">
        <v>1000.0</v>
      </c>
      <c r="N810" s="62">
        <v>0.00243</v>
      </c>
      <c r="O810" s="59">
        <v>115.0</v>
      </c>
      <c r="P810" s="58" t="s">
        <v>224</v>
      </c>
    </row>
    <row r="811" spans="1:16" ht="14.25" customHeight="1" x14ac:dyDescent="0.15">
      <c r="A811" s="27"/>
      <c r="B811" s="28"/>
      <c r="C811" s="24" t="s">
        <v>816</v>
      </c>
      <c r="D811" s="22"/>
      <c r="E811" s="22"/>
      <c r="F811" s="25"/>
      <c r="G811" s="46">
        <v>360.0</v>
      </c>
      <c r="H811" s="25" t="s">
        <v>36</v>
      </c>
      <c r="I811" s="46" t="s">
        <v>307</v>
      </c>
      <c r="J811" s="54" t="s">
        <v>223</v>
      </c>
      <c r="K811" s="5" t="s">
        <v>39</v>
      </c>
      <c r="L811" s="22" t="s">
        <v>40</v>
      </c>
      <c r="M811" s="46">
        <v>1000.0</v>
      </c>
      <c r="N811" s="62">
        <v>0.0171</v>
      </c>
      <c r="O811" s="48">
        <v>168.0</v>
      </c>
      <c r="P811" s="45" t="s">
        <v>224</v>
      </c>
    </row>
    <row r="812" spans="1:19" ht="14.25" customHeight="1" x14ac:dyDescent="0.15">
      <c r="A812" s="27"/>
      <c r="B812" s="28"/>
      <c r="C812" s="24" t="s">
        <v>817</v>
      </c>
      <c r="D812" s="22" t="s">
        <v>26</v>
      </c>
      <c r="E812" s="22" t="s">
        <v>26</v>
      </c>
      <c r="F812" s="25">
        <v>1.0</v>
      </c>
      <c r="G812" s="46">
        <v>360.0</v>
      </c>
      <c r="H812" s="25" t="s">
        <v>36</v>
      </c>
      <c r="I812" s="46" t="s">
        <v>259</v>
      </c>
      <c r="J812" s="24" t="s">
        <v>817</v>
      </c>
      <c r="K812" s="5" t="s">
        <v>39</v>
      </c>
      <c r="L812" s="22" t="s">
        <v>40</v>
      </c>
      <c r="M812" s="46">
        <v>1000.0</v>
      </c>
      <c r="N812" s="62">
        <v>3.42</v>
      </c>
      <c r="O812" s="45">
        <v>31.5</v>
      </c>
      <c r="P812" s="45" t="s">
        <v>221</v>
      </c>
      <c r="S812" s="5">
        <v>3929.0</v>
      </c>
    </row>
    <row r="813" spans="1:16" ht="14.25" customHeight="1" x14ac:dyDescent="0.15">
      <c r="A813" s="27"/>
      <c r="B813" s="28"/>
      <c r="C813" s="24" t="s">
        <v>817</v>
      </c>
      <c r="D813" s="22"/>
      <c r="E813" s="22"/>
      <c r="F813" s="25"/>
      <c r="G813" s="46">
        <v>360.0</v>
      </c>
      <c r="H813" s="25" t="s">
        <v>36</v>
      </c>
      <c r="I813" s="46" t="s">
        <v>227</v>
      </c>
      <c r="J813" s="54" t="s">
        <v>223</v>
      </c>
      <c r="K813" s="5" t="s">
        <v>39</v>
      </c>
      <c r="L813" s="22" t="s">
        <v>40</v>
      </c>
      <c r="M813" s="46">
        <v>1000.0</v>
      </c>
      <c r="N813" s="62">
        <v>0.00756</v>
      </c>
      <c r="O813" s="48">
        <v>50.0</v>
      </c>
      <c r="P813" s="45" t="s">
        <v>224</v>
      </c>
    </row>
    <row r="814" spans="1:16" ht="14.25" customHeight="1" x14ac:dyDescent="0.15">
      <c r="A814" s="27"/>
      <c r="B814" s="28"/>
      <c r="C814" s="24" t="s">
        <v>817</v>
      </c>
      <c r="D814" s="22"/>
      <c r="E814" s="22"/>
      <c r="F814" s="25"/>
      <c r="G814" s="46">
        <v>360.0</v>
      </c>
      <c r="H814" s="25" t="s">
        <v>36</v>
      </c>
      <c r="I814" s="46" t="s">
        <v>230</v>
      </c>
      <c r="J814" s="54" t="s">
        <v>223</v>
      </c>
      <c r="K814" s="5" t="s">
        <v>39</v>
      </c>
      <c r="L814" s="22" t="s">
        <v>40</v>
      </c>
      <c r="M814" s="46">
        <v>1000.0</v>
      </c>
      <c r="N814" s="62">
        <v>5.76E-4</v>
      </c>
      <c r="O814" s="48">
        <v>135.0</v>
      </c>
      <c r="P814" s="45" t="s">
        <v>224</v>
      </c>
    </row>
    <row r="815" spans="1:16" ht="14.25" customHeight="1" x14ac:dyDescent="0.15">
      <c r="A815" s="27"/>
      <c r="B815" s="28"/>
      <c r="C815" s="24" t="s">
        <v>817</v>
      </c>
      <c r="D815" s="22"/>
      <c r="E815" s="22"/>
      <c r="F815" s="25"/>
      <c r="G815" s="46">
        <v>360.0</v>
      </c>
      <c r="H815" s="25" t="s">
        <v>36</v>
      </c>
      <c r="I815" s="46" t="s">
        <v>263</v>
      </c>
      <c r="J815" s="54" t="s">
        <v>223</v>
      </c>
      <c r="K815" s="5" t="s">
        <v>39</v>
      </c>
      <c r="L815" s="22" t="s">
        <v>40</v>
      </c>
      <c r="M815" s="46">
        <v>1000.0</v>
      </c>
      <c r="N815" s="62">
        <v>5.76E-4</v>
      </c>
      <c r="O815" s="48">
        <v>135.0</v>
      </c>
      <c r="P815" s="45" t="s">
        <v>224</v>
      </c>
    </row>
    <row r="816" spans="1:17" ht="14.25" customHeight="1" x14ac:dyDescent="0.15">
      <c r="A816" s="27" t="s">
        <v>818</v>
      </c>
      <c r="B816" s="63" t="s">
        <v>819</v>
      </c>
      <c r="C816" s="23" t="s">
        <v>20</v>
      </c>
      <c r="D816" s="24" t="s">
        <v>21</v>
      </c>
      <c r="E816" s="22" t="s">
        <v>22</v>
      </c>
      <c r="F816" s="24">
        <v>360.0</v>
      </c>
      <c r="G816" s="29"/>
      <c r="H816" s="25" t="s">
        <v>23</v>
      </c>
      <c r="I816" s="46" t="s">
        <v>820</v>
      </c>
      <c r="J816" s="30" t="s">
        <v>821</v>
      </c>
      <c r="K816" s="26" t="s">
        <v>26</v>
      </c>
      <c r="L816" s="26" t="s">
        <v>26</v>
      </c>
      <c r="M816" s="45">
        <v>1.0</v>
      </c>
      <c r="N816" s="45">
        <v>1.0</v>
      </c>
      <c r="O816" s="45">
        <v>9.03</v>
      </c>
      <c r="P816" s="45" t="s">
        <v>27</v>
      </c>
      <c r="Q816" s="5">
        <v>11.0</v>
      </c>
    </row>
    <row r="817" spans="1:17" ht="14.25" customHeight="1" x14ac:dyDescent="0.15">
      <c r="A817" s="27"/>
      <c r="B817" s="28"/>
      <c r="C817" s="23" t="s">
        <v>20</v>
      </c>
      <c r="D817" s="24"/>
      <c r="E817" s="24"/>
      <c r="F817" s="24"/>
      <c r="G817" s="29"/>
      <c r="H817" s="25" t="s">
        <v>23</v>
      </c>
      <c r="I817" s="46" t="s">
        <v>822</v>
      </c>
      <c r="J817" s="30" t="s">
        <v>823</v>
      </c>
      <c r="K817" s="26" t="s">
        <v>26</v>
      </c>
      <c r="L817" s="26" t="s">
        <v>26</v>
      </c>
      <c r="M817" s="45">
        <v>1.0</v>
      </c>
      <c r="N817" s="45">
        <v>36.0</v>
      </c>
      <c r="O817" s="45">
        <v>0.68</v>
      </c>
      <c r="P817" s="45" t="s">
        <v>27</v>
      </c>
      <c r="Q817" s="5">
        <v>407.0</v>
      </c>
    </row>
    <row r="818" spans="1:16" ht="14.25" customHeight="1" x14ac:dyDescent="0.15">
      <c r="A818" s="27"/>
      <c r="B818" s="28"/>
      <c r="C818" s="23" t="s">
        <v>20</v>
      </c>
      <c r="D818" s="24"/>
      <c r="E818" s="24"/>
      <c r="F818" s="24"/>
      <c r="G818" s="29"/>
      <c r="H818" s="25" t="s">
        <v>23</v>
      </c>
      <c r="I818" s="46" t="s">
        <v>824</v>
      </c>
      <c r="J818" s="30" t="s">
        <v>825</v>
      </c>
      <c r="K818" s="26" t="s">
        <v>26</v>
      </c>
      <c r="L818" s="26" t="s">
        <v>26</v>
      </c>
      <c r="M818" s="45">
        <v>1.0</v>
      </c>
      <c r="N818" s="45">
        <v>360.0</v>
      </c>
      <c r="O818" s="45">
        <v>0.395</v>
      </c>
      <c r="P818" s="45" t="s">
        <v>255</v>
      </c>
    </row>
    <row r="819" spans="1:17" ht="14.25" customHeight="1" x14ac:dyDescent="0.15">
      <c r="A819" s="27"/>
      <c r="B819" s="28"/>
      <c r="C819" s="23" t="s">
        <v>20</v>
      </c>
      <c r="D819" s="24"/>
      <c r="E819" s="24"/>
      <c r="F819" s="24"/>
      <c r="G819" s="29"/>
      <c r="H819" s="25" t="s">
        <v>23</v>
      </c>
      <c r="I819" s="46" t="s">
        <v>826</v>
      </c>
      <c r="J819" s="30" t="s">
        <v>827</v>
      </c>
      <c r="K819" s="51" t="s">
        <v>30</v>
      </c>
      <c r="L819" s="51" t="s">
        <v>30</v>
      </c>
      <c r="M819" s="45">
        <v>1.0</v>
      </c>
      <c r="N819" s="45">
        <v>360.0</v>
      </c>
      <c r="O819" s="45">
        <v>0.038</v>
      </c>
      <c r="P819" s="45" t="s">
        <v>299</v>
      </c>
      <c r="Q819" s="5">
        <v>12360.0</v>
      </c>
    </row>
    <row r="820" spans="1:19" ht="14.25" customHeight="1" x14ac:dyDescent="0.15">
      <c r="A820" s="27"/>
      <c r="B820" s="28"/>
      <c r="C820" s="24" t="s">
        <v>828</v>
      </c>
      <c r="D820" s="22" t="s">
        <v>26</v>
      </c>
      <c r="E820" s="22" t="s">
        <v>26</v>
      </c>
      <c r="F820" s="25">
        <v>1.0</v>
      </c>
      <c r="G820" s="46">
        <v>360.0</v>
      </c>
      <c r="H820" s="25" t="s">
        <v>36</v>
      </c>
      <c r="I820" s="46" t="s">
        <v>259</v>
      </c>
      <c r="J820" s="24" t="s">
        <v>828</v>
      </c>
      <c r="K820" s="5" t="s">
        <v>39</v>
      </c>
      <c r="L820" s="22" t="s">
        <v>40</v>
      </c>
      <c r="M820" s="46">
        <v>1000.0</v>
      </c>
      <c r="N820" s="62">
        <v>2.88</v>
      </c>
      <c r="O820" s="45">
        <v>31.5</v>
      </c>
      <c r="P820" s="45" t="s">
        <v>221</v>
      </c>
      <c r="S820" s="5">
        <v>3247.0</v>
      </c>
    </row>
    <row r="821" spans="1:16" ht="14.25" customHeight="1" x14ac:dyDescent="0.15">
      <c r="A821" s="27"/>
      <c r="B821" s="28"/>
      <c r="C821" s="24" t="s">
        <v>828</v>
      </c>
      <c r="D821" s="22"/>
      <c r="E821" s="22"/>
      <c r="F821" s="25"/>
      <c r="G821" s="46">
        <v>360.0</v>
      </c>
      <c r="H821" s="25" t="s">
        <v>36</v>
      </c>
      <c r="I821" s="46" t="s">
        <v>230</v>
      </c>
      <c r="J821" s="54" t="s">
        <v>223</v>
      </c>
      <c r="K821" s="5" t="s">
        <v>39</v>
      </c>
      <c r="L821" s="22" t="s">
        <v>40</v>
      </c>
      <c r="M821" s="46">
        <v>1000.0</v>
      </c>
      <c r="N821" s="62">
        <v>0.011718</v>
      </c>
      <c r="O821" s="48">
        <v>135.0</v>
      </c>
      <c r="P821" s="45" t="s">
        <v>224</v>
      </c>
    </row>
    <row r="822" spans="1:16" ht="14.25" customHeight="1" x14ac:dyDescent="0.15">
      <c r="A822" s="27"/>
      <c r="B822" s="28"/>
      <c r="C822" s="24" t="s">
        <v>828</v>
      </c>
      <c r="D822" s="22"/>
      <c r="E822" s="22"/>
      <c r="F822" s="25"/>
      <c r="G822" s="46">
        <v>360.0</v>
      </c>
      <c r="H822" s="25" t="s">
        <v>36</v>
      </c>
      <c r="I822" s="46" t="s">
        <v>227</v>
      </c>
      <c r="J822" s="54" t="s">
        <v>223</v>
      </c>
      <c r="K822" s="5" t="s">
        <v>39</v>
      </c>
      <c r="L822" s="22" t="s">
        <v>40</v>
      </c>
      <c r="M822" s="46">
        <v>1000.0</v>
      </c>
      <c r="N822" s="62">
        <v>0.006138</v>
      </c>
      <c r="O822" s="48">
        <v>50.0</v>
      </c>
      <c r="P822" s="45" t="s">
        <v>224</v>
      </c>
    </row>
    <row r="823" spans="1:16" ht="14.25" customHeight="1" x14ac:dyDescent="0.15">
      <c r="A823" s="27"/>
      <c r="B823" s="28"/>
      <c r="C823" s="24" t="s">
        <v>828</v>
      </c>
      <c r="D823" s="22"/>
      <c r="E823" s="22"/>
      <c r="F823" s="25"/>
      <c r="G823" s="46">
        <v>360.0</v>
      </c>
      <c r="H823" s="25" t="s">
        <v>36</v>
      </c>
      <c r="I823" s="46" t="s">
        <v>226</v>
      </c>
      <c r="J823" s="54" t="s">
        <v>223</v>
      </c>
      <c r="K823" s="5" t="s">
        <v>39</v>
      </c>
      <c r="L823" s="22" t="s">
        <v>40</v>
      </c>
      <c r="M823" s="46">
        <v>1000.0</v>
      </c>
      <c r="N823" s="62">
        <v>8.37E-4</v>
      </c>
      <c r="O823" s="48">
        <v>150.0</v>
      </c>
      <c r="P823" s="45" t="s">
        <v>224</v>
      </c>
    </row>
    <row r="824" spans="1:19" ht="14.25" customHeight="1" x14ac:dyDescent="0.15">
      <c r="A824" s="27"/>
      <c r="B824" s="28"/>
      <c r="C824" s="24" t="s">
        <v>829</v>
      </c>
      <c r="D824" s="22" t="s">
        <v>26</v>
      </c>
      <c r="E824" s="22" t="s">
        <v>26</v>
      </c>
      <c r="F824" s="25">
        <v>1.0</v>
      </c>
      <c r="G824" s="46">
        <v>360.0</v>
      </c>
      <c r="H824" s="25" t="s">
        <v>36</v>
      </c>
      <c r="I824" s="46" t="s">
        <v>259</v>
      </c>
      <c r="J824" s="24" t="s">
        <v>829</v>
      </c>
      <c r="K824" s="5" t="s">
        <v>39</v>
      </c>
      <c r="L824" s="22" t="s">
        <v>40</v>
      </c>
      <c r="M824" s="46">
        <v>1000.0</v>
      </c>
      <c r="N824" s="62">
        <v>2.88</v>
      </c>
      <c r="O824" s="45">
        <v>31.5</v>
      </c>
      <c r="P824" s="45" t="s">
        <v>221</v>
      </c>
      <c r="S824" s="5">
        <v>1818.0</v>
      </c>
    </row>
    <row r="825" spans="1:16" ht="14.25" customHeight="1" x14ac:dyDescent="0.15">
      <c r="A825" s="27"/>
      <c r="B825" s="28"/>
      <c r="C825" s="24" t="s">
        <v>829</v>
      </c>
      <c r="D825" s="22"/>
      <c r="E825" s="22"/>
      <c r="F825" s="25"/>
      <c r="G825" s="46">
        <v>360.0</v>
      </c>
      <c r="H825" s="25" t="s">
        <v>36</v>
      </c>
      <c r="I825" s="46" t="s">
        <v>225</v>
      </c>
      <c r="J825" s="54" t="s">
        <v>223</v>
      </c>
      <c r="K825" s="5" t="s">
        <v>39</v>
      </c>
      <c r="L825" s="22" t="s">
        <v>40</v>
      </c>
      <c r="M825" s="46">
        <v>1000.0</v>
      </c>
      <c r="N825" s="62">
        <v>0.0018972</v>
      </c>
      <c r="O825" s="48">
        <v>230.0</v>
      </c>
      <c r="P825" s="45" t="s">
        <v>224</v>
      </c>
    </row>
    <row r="826" spans="1:16" ht="14.25" customHeight="1" x14ac:dyDescent="0.15">
      <c r="A826" s="27"/>
      <c r="B826" s="28"/>
      <c r="C826" s="24" t="s">
        <v>829</v>
      </c>
      <c r="D826" s="22"/>
      <c r="E826" s="22"/>
      <c r="F826" s="25"/>
      <c r="G826" s="46">
        <v>360.0</v>
      </c>
      <c r="H826" s="25" t="s">
        <v>36</v>
      </c>
      <c r="I826" s="46" t="s">
        <v>222</v>
      </c>
      <c r="J826" s="54" t="s">
        <v>223</v>
      </c>
      <c r="K826" s="5" t="s">
        <v>39</v>
      </c>
      <c r="L826" s="22" t="s">
        <v>40</v>
      </c>
      <c r="M826" s="46">
        <v>1000.0</v>
      </c>
      <c r="N826" s="62">
        <v>3.6828E-4</v>
      </c>
      <c r="O826" s="48">
        <v>150.0</v>
      </c>
      <c r="P826" s="45" t="s">
        <v>224</v>
      </c>
    </row>
    <row r="827" spans="1:16" ht="14.25" customHeight="1" x14ac:dyDescent="0.15">
      <c r="A827" s="27"/>
      <c r="B827" s="28"/>
      <c r="C827" s="24" t="s">
        <v>829</v>
      </c>
      <c r="D827" s="22"/>
      <c r="E827" s="22"/>
      <c r="F827" s="25"/>
      <c r="G827" s="46">
        <v>360.0</v>
      </c>
      <c r="H827" s="25" t="s">
        <v>36</v>
      </c>
      <c r="I827" s="46" t="s">
        <v>227</v>
      </c>
      <c r="J827" s="54" t="s">
        <v>223</v>
      </c>
      <c r="K827" s="5" t="s">
        <v>39</v>
      </c>
      <c r="L827" s="22" t="s">
        <v>40</v>
      </c>
      <c r="M827" s="46">
        <v>1000.0</v>
      </c>
      <c r="N827" s="62">
        <v>0.0140616</v>
      </c>
      <c r="O827" s="48">
        <v>50.0</v>
      </c>
      <c r="P827" s="45" t="s">
        <v>224</v>
      </c>
    </row>
    <row r="828" spans="1:19" ht="14.25" customHeight="1" x14ac:dyDescent="0.15">
      <c r="A828" s="27"/>
      <c r="B828" s="28"/>
      <c r="C828" s="24" t="s">
        <v>830</v>
      </c>
      <c r="D828" s="22" t="s">
        <v>26</v>
      </c>
      <c r="E828" s="22" t="s">
        <v>26</v>
      </c>
      <c r="F828" s="25">
        <v>1.0</v>
      </c>
      <c r="G828" s="46">
        <v>360.0</v>
      </c>
      <c r="H828" s="25" t="s">
        <v>36</v>
      </c>
      <c r="I828" s="46" t="s">
        <v>259</v>
      </c>
      <c r="J828" s="24" t="s">
        <v>830</v>
      </c>
      <c r="K828" s="5" t="s">
        <v>39</v>
      </c>
      <c r="L828" s="22" t="s">
        <v>40</v>
      </c>
      <c r="M828" s="46">
        <v>1000.0</v>
      </c>
      <c r="N828" s="62">
        <v>2.88</v>
      </c>
      <c r="O828" s="45">
        <v>31.5</v>
      </c>
      <c r="P828" s="45" t="s">
        <v>221</v>
      </c>
      <c r="S828" s="5">
        <v>2208.0</v>
      </c>
    </row>
    <row r="829" spans="1:16" ht="14.25" customHeight="1" x14ac:dyDescent="0.15">
      <c r="A829" s="27"/>
      <c r="B829" s="28"/>
      <c r="C829" s="24" t="s">
        <v>830</v>
      </c>
      <c r="D829" s="22"/>
      <c r="E829" s="22"/>
      <c r="F829" s="25"/>
      <c r="G829" s="46">
        <v>360.0</v>
      </c>
      <c r="H829" s="25" t="s">
        <v>36</v>
      </c>
      <c r="I829" s="46" t="s">
        <v>227</v>
      </c>
      <c r="J829" s="54" t="s">
        <v>223</v>
      </c>
      <c r="K829" s="5" t="s">
        <v>39</v>
      </c>
      <c r="L829" s="22" t="s">
        <v>40</v>
      </c>
      <c r="M829" s="46">
        <v>1000.0</v>
      </c>
      <c r="N829" s="62">
        <v>0.007533</v>
      </c>
      <c r="O829" s="48">
        <v>50.0</v>
      </c>
      <c r="P829" s="45" t="s">
        <v>224</v>
      </c>
    </row>
    <row r="830" spans="1:16" ht="14.25" customHeight="1" x14ac:dyDescent="0.15">
      <c r="A830" s="27"/>
      <c r="B830" s="28"/>
      <c r="C830" s="24" t="s">
        <v>830</v>
      </c>
      <c r="D830" s="22"/>
      <c r="E830" s="22"/>
      <c r="F830" s="25"/>
      <c r="G830" s="46">
        <v>360.0</v>
      </c>
      <c r="H830" s="25" t="s">
        <v>36</v>
      </c>
      <c r="I830" s="46" t="s">
        <v>364</v>
      </c>
      <c r="J830" s="54" t="s">
        <v>223</v>
      </c>
      <c r="K830" s="5" t="s">
        <v>39</v>
      </c>
      <c r="L830" s="22" t="s">
        <v>40</v>
      </c>
      <c r="M830" s="46">
        <v>1000.0</v>
      </c>
      <c r="N830" s="62">
        <v>0.00188325</v>
      </c>
      <c r="O830" s="59">
        <v>115.0</v>
      </c>
      <c r="P830" s="58" t="s">
        <v>224</v>
      </c>
    </row>
    <row r="831" spans="1:16" ht="14.25" customHeight="1" x14ac:dyDescent="0.15">
      <c r="A831" s="27"/>
      <c r="B831" s="28"/>
      <c r="C831" s="24" t="s">
        <v>830</v>
      </c>
      <c r="D831" s="22"/>
      <c r="E831" s="22"/>
      <c r="F831" s="25"/>
      <c r="G831" s="46">
        <v>360.0</v>
      </c>
      <c r="H831" s="25" t="s">
        <v>36</v>
      </c>
      <c r="I831" s="46" t="s">
        <v>307</v>
      </c>
      <c r="J831" s="54" t="s">
        <v>223</v>
      </c>
      <c r="K831" s="5" t="s">
        <v>39</v>
      </c>
      <c r="L831" s="22" t="s">
        <v>40</v>
      </c>
      <c r="M831" s="46">
        <v>1000.0</v>
      </c>
      <c r="N831" s="62">
        <v>0.0132525</v>
      </c>
      <c r="O831" s="48">
        <v>168.0</v>
      </c>
      <c r="P831" s="45" t="s">
        <v>224</v>
      </c>
    </row>
    <row r="832" spans="1:19" ht="14.25" customHeight="1" x14ac:dyDescent="0.15">
      <c r="A832" s="27"/>
      <c r="B832" s="28"/>
      <c r="C832" s="24" t="s">
        <v>831</v>
      </c>
      <c r="D832" s="22" t="s">
        <v>26</v>
      </c>
      <c r="E832" s="22" t="s">
        <v>26</v>
      </c>
      <c r="F832" s="25">
        <v>1.0</v>
      </c>
      <c r="G832" s="46">
        <v>360.0</v>
      </c>
      <c r="H832" s="25" t="s">
        <v>36</v>
      </c>
      <c r="I832" s="46" t="s">
        <v>259</v>
      </c>
      <c r="J832" s="24" t="s">
        <v>831</v>
      </c>
      <c r="K832" s="5" t="s">
        <v>39</v>
      </c>
      <c r="L832" s="22" t="s">
        <v>40</v>
      </c>
      <c r="M832" s="46">
        <v>1000.0</v>
      </c>
      <c r="N832" s="62">
        <v>2.88</v>
      </c>
      <c r="O832" s="45">
        <v>31.5</v>
      </c>
      <c r="P832" s="45" t="s">
        <v>221</v>
      </c>
      <c r="S832" s="5">
        <v>3766.0</v>
      </c>
    </row>
    <row r="833" spans="1:16" ht="14.25" customHeight="1" x14ac:dyDescent="0.15">
      <c r="A833" s="27"/>
      <c r="B833" s="28"/>
      <c r="C833" s="24" t="s">
        <v>831</v>
      </c>
      <c r="D833" s="22"/>
      <c r="E833" s="22"/>
      <c r="F833" s="25"/>
      <c r="G833" s="46">
        <v>360.0</v>
      </c>
      <c r="H833" s="25" t="s">
        <v>36</v>
      </c>
      <c r="I833" s="46" t="s">
        <v>227</v>
      </c>
      <c r="J833" s="54" t="s">
        <v>223</v>
      </c>
      <c r="K833" s="5" t="s">
        <v>39</v>
      </c>
      <c r="L833" s="22" t="s">
        <v>40</v>
      </c>
      <c r="M833" s="46">
        <v>1000.0</v>
      </c>
      <c r="N833" s="62">
        <v>0.011718</v>
      </c>
      <c r="O833" s="48">
        <v>50.0</v>
      </c>
      <c r="P833" s="45" t="s">
        <v>224</v>
      </c>
    </row>
    <row r="834" spans="1:16" ht="14.25" customHeight="1" x14ac:dyDescent="0.15">
      <c r="A834" s="27"/>
      <c r="B834" s="28"/>
      <c r="C834" s="24" t="s">
        <v>831</v>
      </c>
      <c r="D834" s="22"/>
      <c r="E834" s="22"/>
      <c r="F834" s="25"/>
      <c r="G834" s="46">
        <v>360.0</v>
      </c>
      <c r="H834" s="25" t="s">
        <v>36</v>
      </c>
      <c r="I834" s="46" t="s">
        <v>230</v>
      </c>
      <c r="J834" s="54" t="s">
        <v>223</v>
      </c>
      <c r="K834" s="5" t="s">
        <v>39</v>
      </c>
      <c r="L834" s="22" t="s">
        <v>40</v>
      </c>
      <c r="M834" s="46">
        <v>1000.0</v>
      </c>
      <c r="N834" s="62">
        <v>0.006138</v>
      </c>
      <c r="O834" s="48">
        <v>135.0</v>
      </c>
      <c r="P834" s="45" t="s">
        <v>224</v>
      </c>
    </row>
    <row r="835" spans="1:16" ht="14.25" customHeight="1" x14ac:dyDescent="0.15">
      <c r="A835" s="27"/>
      <c r="B835" s="28"/>
      <c r="C835" s="24" t="s">
        <v>831</v>
      </c>
      <c r="D835" s="22"/>
      <c r="E835" s="22"/>
      <c r="F835" s="25"/>
      <c r="G835" s="46">
        <v>360.0</v>
      </c>
      <c r="H835" s="25" t="s">
        <v>36</v>
      </c>
      <c r="I835" s="46" t="s">
        <v>263</v>
      </c>
      <c r="J835" s="54" t="s">
        <v>223</v>
      </c>
      <c r="K835" s="5" t="s">
        <v>39</v>
      </c>
      <c r="L835" s="22" t="s">
        <v>40</v>
      </c>
      <c r="M835" s="46">
        <v>1000.0</v>
      </c>
      <c r="N835" s="62">
        <v>8.37E-4</v>
      </c>
      <c r="O835" s="48">
        <v>135.0</v>
      </c>
      <c r="P835" s="45" t="s">
        <v>224</v>
      </c>
    </row>
    <row r="836" spans="1:18" ht="14.25" customHeight="1" x14ac:dyDescent="0.15">
      <c r="A836" s="27" t="s">
        <v>832</v>
      </c>
      <c r="B836" s="63" t="s">
        <v>833</v>
      </c>
      <c r="C836" s="23" t="s">
        <v>20</v>
      </c>
      <c r="D836" s="24" t="s">
        <v>21</v>
      </c>
      <c r="E836" s="22" t="s">
        <v>22</v>
      </c>
      <c r="F836" s="24">
        <v>160.0</v>
      </c>
      <c r="G836" s="29"/>
      <c r="H836" s="25" t="s">
        <v>23</v>
      </c>
      <c r="I836" s="46" t="s">
        <v>834</v>
      </c>
      <c r="J836" s="54" t="s">
        <v>835</v>
      </c>
      <c r="K836" s="26" t="s">
        <v>26</v>
      </c>
      <c r="L836" s="26" t="s">
        <v>26</v>
      </c>
      <c r="M836" s="45">
        <v>1.0</v>
      </c>
      <c r="N836" s="45">
        <v>1.0</v>
      </c>
      <c r="O836" s="45">
        <v>11.29</v>
      </c>
      <c r="P836" s="45" t="s">
        <v>27</v>
      </c>
      <c r="R836" s="5">
        <v>40.0</v>
      </c>
    </row>
    <row r="837" spans="1:16" ht="14.25" customHeight="1" x14ac:dyDescent="0.15">
      <c r="A837" s="27"/>
      <c r="B837" s="28"/>
      <c r="C837" s="23" t="s">
        <v>20</v>
      </c>
      <c r="D837" s="24"/>
      <c r="E837" s="24"/>
      <c r="F837" s="24"/>
      <c r="G837" s="29"/>
      <c r="H837" s="25" t="s">
        <v>23</v>
      </c>
      <c r="I837" s="46" t="s">
        <v>836</v>
      </c>
      <c r="J837" s="54" t="s">
        <v>837</v>
      </c>
      <c r="K837" s="51" t="s">
        <v>30</v>
      </c>
      <c r="L837" s="51" t="s">
        <v>30</v>
      </c>
      <c r="M837" s="45">
        <v>1.0</v>
      </c>
      <c r="N837" s="45">
        <v>160.0</v>
      </c>
      <c r="O837" s="45">
        <v>0.11</v>
      </c>
      <c r="P837" s="45" t="s">
        <v>31</v>
      </c>
    </row>
    <row r="838" spans="1:18" ht="14.25" customHeight="1" x14ac:dyDescent="0.15">
      <c r="A838" s="27"/>
      <c r="B838" s="28"/>
      <c r="C838" s="23" t="s">
        <v>20</v>
      </c>
      <c r="D838" s="24"/>
      <c r="E838" s="24"/>
      <c r="F838" s="24"/>
      <c r="G838" s="29"/>
      <c r="H838" s="25" t="s">
        <v>23</v>
      </c>
      <c r="I838" s="46" t="s">
        <v>838</v>
      </c>
      <c r="J838" s="54" t="s">
        <v>839</v>
      </c>
      <c r="K838" s="51" t="s">
        <v>30</v>
      </c>
      <c r="L838" s="51" t="s">
        <v>30</v>
      </c>
      <c r="M838" s="45">
        <v>1.0</v>
      </c>
      <c r="N838" s="45">
        <v>20.0</v>
      </c>
      <c r="O838" s="45">
        <v>0.22</v>
      </c>
      <c r="P838" s="45" t="s">
        <v>34</v>
      </c>
      <c r="Q838" s="5">
        <v>5340.0</v>
      </c>
      <c r="R838" s="5">
        <v>800.0</v>
      </c>
    </row>
    <row r="839" spans="1:19" ht="14.25" customHeight="1" x14ac:dyDescent="0.15">
      <c r="A839" s="27"/>
      <c r="B839" s="28"/>
      <c r="C839" s="24" t="s">
        <v>840</v>
      </c>
      <c r="D839" s="22" t="s">
        <v>26</v>
      </c>
      <c r="E839" s="22" t="s">
        <v>26</v>
      </c>
      <c r="F839" s="25">
        <v>1.0</v>
      </c>
      <c r="G839" s="29">
        <v>6400.0</v>
      </c>
      <c r="H839" s="25" t="s">
        <v>36</v>
      </c>
      <c r="I839" s="46" t="s">
        <v>841</v>
      </c>
      <c r="J839" s="54" t="s">
        <v>842</v>
      </c>
      <c r="K839" s="51" t="s">
        <v>39</v>
      </c>
      <c r="L839" s="26" t="s">
        <v>40</v>
      </c>
      <c r="M839" s="45">
        <v>1000.0</v>
      </c>
      <c r="N839" s="45">
        <v>16.32</v>
      </c>
      <c r="O839" s="48">
        <v>8.5</v>
      </c>
      <c r="P839" s="42" t="s">
        <v>41</v>
      </c>
      <c r="Q839" s="5">
        <v>1637.0</v>
      </c>
      <c r="R839" s="5">
        <f>1061+480*1.1</f>
        <v>1589</v>
      </c>
      <c r="S839" s="5">
        <v>664040.0</v>
      </c>
    </row>
    <row r="840" spans="1:17" ht="14.25" customHeight="1" x14ac:dyDescent="0.15">
      <c r="A840" s="27"/>
      <c r="B840" s="28"/>
      <c r="C840" s="30" t="s">
        <v>20</v>
      </c>
      <c r="D840" s="24"/>
      <c r="E840" s="24"/>
      <c r="F840" s="24"/>
      <c r="G840" s="29"/>
      <c r="H840" s="25" t="s">
        <v>36</v>
      </c>
      <c r="I840" s="46" t="s">
        <v>843</v>
      </c>
      <c r="J840" s="54" t="s">
        <v>844</v>
      </c>
      <c r="K840" s="51" t="s">
        <v>39</v>
      </c>
      <c r="L840" s="26" t="s">
        <v>40</v>
      </c>
      <c r="M840" s="45">
        <v>1000.0</v>
      </c>
      <c r="N840" s="45">
        <v>4.0704</v>
      </c>
      <c r="O840" s="48">
        <v>8.4</v>
      </c>
      <c r="P840" s="42" t="s">
        <v>41</v>
      </c>
      <c r="Q840" s="5">
        <v>2596.0</v>
      </c>
    </row>
    <row r="841" spans="1:17" ht="14.25" customHeight="1" x14ac:dyDescent="0.15">
      <c r="A841" s="27" t="s">
        <v>845</v>
      </c>
      <c r="B841" s="63" t="s">
        <v>846</v>
      </c>
      <c r="C841" s="23" t="s">
        <v>20</v>
      </c>
      <c r="D841" s="24" t="s">
        <v>21</v>
      </c>
      <c r="E841" s="22" t="s">
        <v>22</v>
      </c>
      <c r="F841" s="24">
        <v>200.0</v>
      </c>
      <c r="G841" s="29"/>
      <c r="H841" s="25" t="s">
        <v>23</v>
      </c>
      <c r="I841" s="46" t="s">
        <v>847</v>
      </c>
      <c r="J841" s="54" t="s">
        <v>848</v>
      </c>
      <c r="K841" s="26" t="s">
        <v>26</v>
      </c>
      <c r="L841" s="26" t="s">
        <v>26</v>
      </c>
      <c r="M841" s="45">
        <v>1.0</v>
      </c>
      <c r="N841" s="45">
        <v>1.0</v>
      </c>
      <c r="O841" s="45">
        <v>9.31</v>
      </c>
      <c r="P841" s="45" t="s">
        <v>27</v>
      </c>
      <c r="Q841" s="5">
        <v>37.0</v>
      </c>
    </row>
    <row r="842" spans="1:17" ht="14.25" customHeight="1" x14ac:dyDescent="0.15">
      <c r="A842" s="27"/>
      <c r="B842" s="28"/>
      <c r="C842" s="23" t="s">
        <v>20</v>
      </c>
      <c r="D842" s="24"/>
      <c r="E842" s="24"/>
      <c r="F842" s="24"/>
      <c r="G842" s="29"/>
      <c r="H842" s="25" t="s">
        <v>23</v>
      </c>
      <c r="I842" s="46" t="s">
        <v>849</v>
      </c>
      <c r="J842" s="54" t="s">
        <v>850</v>
      </c>
      <c r="K842" s="26" t="s">
        <v>26</v>
      </c>
      <c r="L842" s="26" t="s">
        <v>26</v>
      </c>
      <c r="M842" s="45">
        <v>1.0</v>
      </c>
      <c r="N842" s="45">
        <v>20.0</v>
      </c>
      <c r="O842" s="45">
        <v>0.81</v>
      </c>
      <c r="P842" s="45" t="s">
        <v>27</v>
      </c>
      <c r="Q842" s="5">
        <v>761.0</v>
      </c>
    </row>
    <row r="843" spans="1:16" ht="14.25" customHeight="1" x14ac:dyDescent="0.15">
      <c r="A843" s="27"/>
      <c r="B843" s="28"/>
      <c r="C843" s="23" t="s">
        <v>20</v>
      </c>
      <c r="D843" s="24"/>
      <c r="E843" s="24"/>
      <c r="F843" s="24"/>
      <c r="G843" s="29"/>
      <c r="H843" s="25" t="s">
        <v>23</v>
      </c>
      <c r="I843" s="46" t="s">
        <v>851</v>
      </c>
      <c r="J843" s="54" t="s">
        <v>852</v>
      </c>
      <c r="K843" s="26" t="s">
        <v>26</v>
      </c>
      <c r="L843" s="26" t="s">
        <v>26</v>
      </c>
      <c r="M843" s="45">
        <v>1.0</v>
      </c>
      <c r="N843" s="45">
        <v>200.0</v>
      </c>
      <c r="O843" s="45">
        <v>0.185</v>
      </c>
      <c r="P843" s="45" t="s">
        <v>255</v>
      </c>
    </row>
    <row r="844" spans="1:17" ht="14.25" customHeight="1" x14ac:dyDescent="0.15">
      <c r="A844" s="27"/>
      <c r="B844" s="28"/>
      <c r="C844" s="23" t="s">
        <v>20</v>
      </c>
      <c r="D844" s="24"/>
      <c r="E844" s="24"/>
      <c r="F844" s="24"/>
      <c r="G844" s="29"/>
      <c r="H844" s="25" t="s">
        <v>23</v>
      </c>
      <c r="I844" s="46" t="s">
        <v>853</v>
      </c>
      <c r="J844" s="54" t="s">
        <v>854</v>
      </c>
      <c r="K844" s="51" t="s">
        <v>30</v>
      </c>
      <c r="L844" s="51" t="s">
        <v>30</v>
      </c>
      <c r="M844" s="45">
        <v>1.0</v>
      </c>
      <c r="N844" s="45">
        <v>200.0</v>
      </c>
      <c r="O844" s="45">
        <v>0.1</v>
      </c>
      <c r="P844" s="45" t="s">
        <v>34</v>
      </c>
      <c r="Q844" s="5">
        <v>7200.0</v>
      </c>
    </row>
    <row r="845" spans="1:16" ht="14.25" customHeight="1" x14ac:dyDescent="0.15">
      <c r="A845" s="27"/>
      <c r="B845" s="28"/>
      <c r="C845" s="24" t="s">
        <v>855</v>
      </c>
      <c r="D845" s="22" t="s">
        <v>26</v>
      </c>
      <c r="E845" s="22" t="s">
        <v>26</v>
      </c>
      <c r="F845" s="25">
        <v>1.0</v>
      </c>
      <c r="G845" s="29">
        <v>200.0</v>
      </c>
      <c r="H845" s="25" t="s">
        <v>36</v>
      </c>
      <c r="I845" s="46" t="s">
        <v>259</v>
      </c>
      <c r="J845" s="24" t="s">
        <v>855</v>
      </c>
      <c r="K845" s="51" t="s">
        <v>39</v>
      </c>
      <c r="L845" s="26" t="s">
        <v>40</v>
      </c>
      <c r="M845" s="45">
        <v>1000.0</v>
      </c>
      <c r="N845" s="62">
        <v>4.0</v>
      </c>
      <c r="O845" s="45">
        <v>31.5</v>
      </c>
      <c r="P845" s="45" t="s">
        <v>221</v>
      </c>
    </row>
    <row r="846" spans="1:16" ht="14.25" customHeight="1" x14ac:dyDescent="0.15">
      <c r="A846" s="27"/>
      <c r="B846" s="28"/>
      <c r="C846" s="24" t="s">
        <v>855</v>
      </c>
      <c r="D846" s="22"/>
      <c r="E846" s="22"/>
      <c r="F846" s="25"/>
      <c r="G846" s="29">
        <v>200.0</v>
      </c>
      <c r="H846" s="25" t="s">
        <v>36</v>
      </c>
      <c r="I846" s="46" t="s">
        <v>349</v>
      </c>
      <c r="J846" s="54" t="s">
        <v>223</v>
      </c>
      <c r="K846" s="51" t="s">
        <v>39</v>
      </c>
      <c r="L846" s="26" t="s">
        <v>40</v>
      </c>
      <c r="M846" s="45">
        <v>1000.0</v>
      </c>
      <c r="N846" s="62">
        <v>0.0022572</v>
      </c>
      <c r="O846" s="48">
        <v>150.0</v>
      </c>
      <c r="P846" s="58" t="s">
        <v>224</v>
      </c>
    </row>
    <row r="847" spans="1:16" ht="14.25" customHeight="1" x14ac:dyDescent="0.15">
      <c r="A847" s="27"/>
      <c r="B847" s="28"/>
      <c r="C847" s="24" t="s">
        <v>855</v>
      </c>
      <c r="D847" s="22"/>
      <c r="E847" s="22"/>
      <c r="F847" s="25"/>
      <c r="G847" s="29">
        <v>200.0</v>
      </c>
      <c r="H847" s="25" t="s">
        <v>36</v>
      </c>
      <c r="I847" s="46" t="s">
        <v>227</v>
      </c>
      <c r="J847" s="54" t="s">
        <v>223</v>
      </c>
      <c r="K847" s="51" t="s">
        <v>39</v>
      </c>
      <c r="L847" s="26" t="s">
        <v>40</v>
      </c>
      <c r="M847" s="45">
        <v>1000.0</v>
      </c>
      <c r="N847" s="62">
        <v>0.015884</v>
      </c>
      <c r="O847" s="48">
        <v>50.0</v>
      </c>
      <c r="P847" s="45" t="s">
        <v>224</v>
      </c>
    </row>
    <row r="848" spans="1:16" ht="14.25" customHeight="1" x14ac:dyDescent="0.15">
      <c r="A848" s="27"/>
      <c r="B848" s="28"/>
      <c r="C848" s="24" t="s">
        <v>855</v>
      </c>
      <c r="D848" s="22"/>
      <c r="E848" s="22"/>
      <c r="F848" s="25"/>
      <c r="G848" s="29">
        <v>200.0</v>
      </c>
      <c r="H848" s="25" t="s">
        <v>36</v>
      </c>
      <c r="I848" s="46" t="s">
        <v>225</v>
      </c>
      <c r="J848" s="54" t="s">
        <v>223</v>
      </c>
      <c r="K848" s="51" t="s">
        <v>39</v>
      </c>
      <c r="L848" s="26" t="s">
        <v>40</v>
      </c>
      <c r="M848" s="45">
        <v>1000.0</v>
      </c>
      <c r="N848" s="62">
        <v>0.0015048</v>
      </c>
      <c r="O848" s="48">
        <v>230.0</v>
      </c>
      <c r="P848" s="45" t="s">
        <v>224</v>
      </c>
    </row>
    <row r="849" spans="1:17" ht="14.25" customHeight="1" x14ac:dyDescent="0.15">
      <c r="A849" s="27" t="s">
        <v>856</v>
      </c>
      <c r="B849" s="63" t="s">
        <v>857</v>
      </c>
      <c r="C849" s="23" t="s">
        <v>20</v>
      </c>
      <c r="D849" s="24" t="s">
        <v>21</v>
      </c>
      <c r="E849" s="22" t="s">
        <v>22</v>
      </c>
      <c r="F849" s="24">
        <v>200.0</v>
      </c>
      <c r="G849" s="29"/>
      <c r="H849" s="25" t="s">
        <v>23</v>
      </c>
      <c r="I849" s="46" t="s">
        <v>858</v>
      </c>
      <c r="J849" s="54" t="s">
        <v>859</v>
      </c>
      <c r="K849" s="26" t="s">
        <v>26</v>
      </c>
      <c r="L849" s="26" t="s">
        <v>26</v>
      </c>
      <c r="M849" s="45">
        <v>1.0</v>
      </c>
      <c r="N849" s="45">
        <v>1.0</v>
      </c>
      <c r="O849" s="45">
        <v>6.37</v>
      </c>
      <c r="P849" s="45" t="s">
        <v>27</v>
      </c>
      <c r="Q849" s="5">
        <v>6.0</v>
      </c>
    </row>
    <row r="850" spans="1:17" ht="14.25" customHeight="1" x14ac:dyDescent="0.15">
      <c r="A850" s="27"/>
      <c r="B850" s="28"/>
      <c r="C850" s="23" t="s">
        <v>20</v>
      </c>
      <c r="D850" s="24"/>
      <c r="E850" s="24"/>
      <c r="F850" s="24"/>
      <c r="G850" s="29"/>
      <c r="H850" s="25" t="s">
        <v>23</v>
      </c>
      <c r="I850" s="46" t="s">
        <v>860</v>
      </c>
      <c r="J850" s="54" t="s">
        <v>861</v>
      </c>
      <c r="K850" s="26" t="s">
        <v>26</v>
      </c>
      <c r="L850" s="26" t="s">
        <v>26</v>
      </c>
      <c r="M850" s="45">
        <v>1.0</v>
      </c>
      <c r="N850" s="45">
        <v>20.0</v>
      </c>
      <c r="O850" s="45">
        <v>0.9</v>
      </c>
      <c r="P850" s="45" t="s">
        <v>27</v>
      </c>
      <c r="Q850" s="5">
        <v>133.0</v>
      </c>
    </row>
    <row r="851" spans="1:16" ht="14.25" customHeight="1" x14ac:dyDescent="0.15">
      <c r="A851" s="27"/>
      <c r="B851" s="28"/>
      <c r="C851" s="23" t="s">
        <v>20</v>
      </c>
      <c r="D851" s="24"/>
      <c r="E851" s="24"/>
      <c r="F851" s="24"/>
      <c r="G851" s="29"/>
      <c r="H851" s="25" t="s">
        <v>23</v>
      </c>
      <c r="I851" s="46" t="s">
        <v>862</v>
      </c>
      <c r="J851" s="54" t="s">
        <v>863</v>
      </c>
      <c r="K851" s="26" t="s">
        <v>26</v>
      </c>
      <c r="L851" s="26" t="s">
        <v>26</v>
      </c>
      <c r="M851" s="45">
        <v>1.0</v>
      </c>
      <c r="N851" s="45">
        <v>200.0</v>
      </c>
      <c r="O851" s="45">
        <v>0.145</v>
      </c>
      <c r="P851" s="45" t="s">
        <v>255</v>
      </c>
    </row>
    <row r="852" spans="1:17" ht="14.25" customHeight="1" x14ac:dyDescent="0.15">
      <c r="A852" s="27"/>
      <c r="B852" s="28"/>
      <c r="C852" s="23" t="s">
        <v>20</v>
      </c>
      <c r="D852" s="24"/>
      <c r="E852" s="24"/>
      <c r="F852" s="24"/>
      <c r="G852" s="29"/>
      <c r="H852" s="25" t="s">
        <v>23</v>
      </c>
      <c r="I852" s="46" t="s">
        <v>864</v>
      </c>
      <c r="J852" s="54" t="s">
        <v>865</v>
      </c>
      <c r="K852" s="51" t="s">
        <v>30</v>
      </c>
      <c r="L852" s="51" t="s">
        <v>30</v>
      </c>
      <c r="M852" s="45">
        <v>1.0</v>
      </c>
      <c r="N852" s="45">
        <v>200.0</v>
      </c>
      <c r="O852" s="45">
        <v>0.1</v>
      </c>
      <c r="P852" s="45" t="s">
        <v>240</v>
      </c>
      <c r="Q852" s="5">
        <v>1200.0</v>
      </c>
    </row>
    <row r="853" spans="1:16" ht="14.25" customHeight="1" x14ac:dyDescent="0.15">
      <c r="A853" s="27"/>
      <c r="B853" s="28"/>
      <c r="C853" s="24" t="s">
        <v>866</v>
      </c>
      <c r="D853" s="22" t="s">
        <v>26</v>
      </c>
      <c r="E853" s="22" t="s">
        <v>26</v>
      </c>
      <c r="F853" s="25">
        <v>1.0</v>
      </c>
      <c r="G853" s="29">
        <v>200.0</v>
      </c>
      <c r="H853" s="25" t="s">
        <v>36</v>
      </c>
      <c r="I853" s="46" t="s">
        <v>259</v>
      </c>
      <c r="J853" s="24" t="s">
        <v>866</v>
      </c>
      <c r="K853" s="5" t="s">
        <v>39</v>
      </c>
      <c r="L853" s="22" t="s">
        <v>40</v>
      </c>
      <c r="M853" s="45">
        <v>1000.0</v>
      </c>
      <c r="N853" s="62">
        <v>4.0</v>
      </c>
      <c r="O853" s="45">
        <v>31.5</v>
      </c>
      <c r="P853" s="45" t="s">
        <v>221</v>
      </c>
    </row>
    <row r="854" spans="1:16" ht="14.25" customHeight="1" x14ac:dyDescent="0.15">
      <c r="A854" s="27"/>
      <c r="B854" s="28"/>
      <c r="C854" s="24" t="s">
        <v>866</v>
      </c>
      <c r="D854" s="22"/>
      <c r="E854" s="22"/>
      <c r="F854" s="25"/>
      <c r="G854" s="29">
        <v>200.0</v>
      </c>
      <c r="H854" s="25" t="s">
        <v>36</v>
      </c>
      <c r="I854" s="46" t="s">
        <v>554</v>
      </c>
      <c r="J854" s="54" t="s">
        <v>223</v>
      </c>
      <c r="K854" s="5" t="s">
        <v>39</v>
      </c>
      <c r="L854" s="22" t="s">
        <v>40</v>
      </c>
      <c r="M854" s="45">
        <v>1000.0</v>
      </c>
      <c r="N854" s="62">
        <v>0.064</v>
      </c>
      <c r="O854" s="48">
        <v>135.0</v>
      </c>
      <c r="P854" s="45" t="s">
        <v>224</v>
      </c>
    </row>
    <row r="855" spans="1:17" ht="14.25" customHeight="1" x14ac:dyDescent="0.15">
      <c r="A855" s="27" t="s">
        <v>867</v>
      </c>
      <c r="B855" s="63" t="s">
        <v>868</v>
      </c>
      <c r="C855" s="23" t="s">
        <v>20</v>
      </c>
      <c r="D855" s="24" t="s">
        <v>21</v>
      </c>
      <c r="E855" s="22" t="s">
        <v>22</v>
      </c>
      <c r="F855" s="24">
        <v>120.0</v>
      </c>
      <c r="G855" s="29"/>
      <c r="H855" s="25" t="s">
        <v>23</v>
      </c>
      <c r="I855" s="46" t="s">
        <v>869</v>
      </c>
      <c r="J855" s="54" t="s">
        <v>870</v>
      </c>
      <c r="K855" s="26" t="s">
        <v>26</v>
      </c>
      <c r="L855" s="26" t="s">
        <v>26</v>
      </c>
      <c r="M855" s="45">
        <v>1.0</v>
      </c>
      <c r="N855" s="45">
        <v>1.0</v>
      </c>
      <c r="O855" s="45">
        <v>6.53</v>
      </c>
      <c r="P855" s="45" t="s">
        <v>27</v>
      </c>
      <c r="Q855" s="5">
        <v>78.0</v>
      </c>
    </row>
    <row r="856" spans="1:17" ht="13.5" customHeight="1" x14ac:dyDescent="0.15">
      <c r="A856" s="27"/>
      <c r="B856" s="28"/>
      <c r="C856" s="23" t="s">
        <v>20</v>
      </c>
      <c r="D856" s="24"/>
      <c r="E856" s="24"/>
      <c r="F856" s="24"/>
      <c r="G856" s="29"/>
      <c r="H856" s="25" t="s">
        <v>23</v>
      </c>
      <c r="I856" s="46" t="s">
        <v>871</v>
      </c>
      <c r="J856" s="54" t="s">
        <v>872</v>
      </c>
      <c r="K856" s="51" t="s">
        <v>30</v>
      </c>
      <c r="L856" s="51" t="s">
        <v>30</v>
      </c>
      <c r="M856" s="45">
        <v>1.0</v>
      </c>
      <c r="N856" s="45">
        <v>120.0</v>
      </c>
      <c r="O856" s="45">
        <v>0.145</v>
      </c>
      <c r="P856" s="45" t="s">
        <v>31</v>
      </c>
      <c r="Q856" s="5">
        <v>13900.0</v>
      </c>
    </row>
    <row r="857" spans="1:16" ht="13.5" customHeight="1" x14ac:dyDescent="0.15">
      <c r="A857" s="27"/>
      <c r="B857" s="28"/>
      <c r="C857" s="23" t="s">
        <v>20</v>
      </c>
      <c r="D857" s="24"/>
      <c r="E857" s="24"/>
      <c r="F857" s="24"/>
      <c r="G857" s="29"/>
      <c r="H857" s="25" t="s">
        <v>23</v>
      </c>
      <c r="I857" s="46" t="s">
        <v>873</v>
      </c>
      <c r="J857" s="54" t="s">
        <v>874</v>
      </c>
      <c r="K857" s="51" t="s">
        <v>30</v>
      </c>
      <c r="L857" s="51" t="s">
        <v>30</v>
      </c>
      <c r="M857" s="45">
        <v>1.0</v>
      </c>
      <c r="N857" s="45">
        <v>6.0</v>
      </c>
      <c r="O857" s="45">
        <v>0.29</v>
      </c>
      <c r="P857" s="45" t="s">
        <v>34</v>
      </c>
    </row>
    <row r="858" spans="1:17" ht="13.5" customHeight="1" x14ac:dyDescent="0.15">
      <c r="A858" s="27"/>
      <c r="B858" s="28"/>
      <c r="C858" s="23" t="s">
        <v>20</v>
      </c>
      <c r="D858" s="24"/>
      <c r="E858" s="24"/>
      <c r="F858" s="24"/>
      <c r="G858" s="29"/>
      <c r="H858" s="25" t="s">
        <v>23</v>
      </c>
      <c r="I858" s="46" t="s">
        <v>875</v>
      </c>
      <c r="J858" s="54" t="s">
        <v>876</v>
      </c>
      <c r="K858" s="51" t="s">
        <v>30</v>
      </c>
      <c r="L858" s="51" t="s">
        <v>30</v>
      </c>
      <c r="M858" s="45">
        <v>1.0</v>
      </c>
      <c r="N858" s="45">
        <v>6.0</v>
      </c>
      <c r="O858" s="45">
        <v>0.035</v>
      </c>
      <c r="P858" s="45" t="s">
        <v>27</v>
      </c>
      <c r="Q858" s="5">
        <v>945.0</v>
      </c>
    </row>
    <row r="859" spans="1:18" ht="13.5" customHeight="1" x14ac:dyDescent="0.15">
      <c r="A859" s="27"/>
      <c r="B859" s="28"/>
      <c r="C859" s="54" t="s">
        <v>877</v>
      </c>
      <c r="D859" s="22" t="s">
        <v>26</v>
      </c>
      <c r="E859" s="22" t="s">
        <v>26</v>
      </c>
      <c r="F859" s="25">
        <v>1.0</v>
      </c>
      <c r="G859" s="29">
        <v>300.0</v>
      </c>
      <c r="H859" s="25" t="s">
        <v>36</v>
      </c>
      <c r="I859" s="46" t="s">
        <v>878</v>
      </c>
      <c r="J859" s="54" t="s">
        <v>877</v>
      </c>
      <c r="K859" s="5" t="s">
        <v>39</v>
      </c>
      <c r="L859" s="22" t="s">
        <v>40</v>
      </c>
      <c r="M859" s="45">
        <v>1000.0</v>
      </c>
      <c r="N859" s="45">
        <v>2.862</v>
      </c>
      <c r="O859" s="45">
        <v>8.95</v>
      </c>
      <c r="P859" s="45" t="s">
        <v>53</v>
      </c>
      <c r="Q859" s="5">
        <v>638.0</v>
      </c>
      <c r="R859" s="5">
        <f>200*1.5</f>
        <v>300</v>
      </c>
    </row>
    <row r="860" spans="1:19" ht="13.5" customHeight="1" x14ac:dyDescent="0.15">
      <c r="A860" s="27"/>
      <c r="B860" s="28"/>
      <c r="C860" s="54" t="s">
        <v>879</v>
      </c>
      <c r="D860" s="22" t="s">
        <v>26</v>
      </c>
      <c r="E860" s="22" t="s">
        <v>26</v>
      </c>
      <c r="F860" s="25">
        <v>1.0</v>
      </c>
      <c r="G860" s="29">
        <v>300.0</v>
      </c>
      <c r="H860" s="25" t="s">
        <v>36</v>
      </c>
      <c r="I860" s="46" t="s">
        <v>880</v>
      </c>
      <c r="J860" s="54" t="s">
        <v>879</v>
      </c>
      <c r="K860" s="5" t="s">
        <v>39</v>
      </c>
      <c r="L860" s="22" t="s">
        <v>40</v>
      </c>
      <c r="M860" s="45">
        <v>1000.0</v>
      </c>
      <c r="N860" s="45">
        <v>2.862</v>
      </c>
      <c r="O860" s="45">
        <v>8.95</v>
      </c>
      <c r="P860" s="45" t="s">
        <v>53</v>
      </c>
      <c r="Q860" s="5">
        <v>342.0</v>
      </c>
      <c r="S860" s="5">
        <v>14940.0</v>
      </c>
    </row>
    <row r="861" spans="1:19" ht="13.5" customHeight="1" x14ac:dyDescent="0.15">
      <c r="A861" s="27"/>
      <c r="B861" s="28"/>
      <c r="C861" s="54" t="s">
        <v>881</v>
      </c>
      <c r="D861" s="22" t="s">
        <v>26</v>
      </c>
      <c r="E861" s="22" t="s">
        <v>26</v>
      </c>
      <c r="F861" s="25">
        <v>1.0</v>
      </c>
      <c r="G861" s="29">
        <v>300.0</v>
      </c>
      <c r="H861" s="25" t="s">
        <v>36</v>
      </c>
      <c r="I861" s="46" t="s">
        <v>882</v>
      </c>
      <c r="J861" s="54" t="s">
        <v>881</v>
      </c>
      <c r="K861" s="5" t="s">
        <v>39</v>
      </c>
      <c r="L861" s="22" t="s">
        <v>40</v>
      </c>
      <c r="M861" s="45">
        <v>1000.0</v>
      </c>
      <c r="N861" s="45">
        <v>2.862</v>
      </c>
      <c r="O861" s="45">
        <v>8.95</v>
      </c>
      <c r="P861" s="45" t="s">
        <v>53</v>
      </c>
      <c r="Q861" s="5">
        <v>715.0</v>
      </c>
      <c r="S861" s="5">
        <v>8100.0</v>
      </c>
    </row>
    <row r="862" spans="1:19" ht="13.5" customHeight="1" x14ac:dyDescent="0.15">
      <c r="A862" s="27"/>
      <c r="B862" s="28"/>
      <c r="C862" s="54" t="s">
        <v>883</v>
      </c>
      <c r="D862" s="22" t="s">
        <v>26</v>
      </c>
      <c r="E862" s="22" t="s">
        <v>26</v>
      </c>
      <c r="F862" s="25">
        <v>1.0</v>
      </c>
      <c r="G862" s="29">
        <v>300.0</v>
      </c>
      <c r="H862" s="25" t="s">
        <v>36</v>
      </c>
      <c r="I862" s="46" t="s">
        <v>884</v>
      </c>
      <c r="J862" s="54" t="s">
        <v>883</v>
      </c>
      <c r="K862" s="5" t="s">
        <v>39</v>
      </c>
      <c r="L862" s="22" t="s">
        <v>40</v>
      </c>
      <c r="M862" s="45">
        <v>1000.0</v>
      </c>
      <c r="N862" s="45">
        <v>2.862</v>
      </c>
      <c r="O862" s="45">
        <v>8.95</v>
      </c>
      <c r="P862" s="45" t="s">
        <v>53</v>
      </c>
      <c r="Q862" s="5">
        <v>284.0</v>
      </c>
      <c r="R862" s="5">
        <f>171*1.5</f>
        <v>256.5</v>
      </c>
      <c r="S862" s="5">
        <v>5520.0</v>
      </c>
    </row>
    <row r="863" spans="1:16" ht="13.5" customHeight="1" x14ac:dyDescent="0.15">
      <c r="A863" s="27"/>
      <c r="B863" s="28"/>
      <c r="C863" s="30" t="s">
        <v>20</v>
      </c>
      <c r="D863" s="24"/>
      <c r="E863" s="24"/>
      <c r="F863" s="24"/>
      <c r="G863" s="29"/>
      <c r="H863" s="25" t="s">
        <v>36</v>
      </c>
      <c r="I863" s="46" t="s">
        <v>706</v>
      </c>
      <c r="J863" s="53" t="s">
        <v>707</v>
      </c>
      <c r="K863" s="5" t="s">
        <v>39</v>
      </c>
      <c r="L863" s="22" t="s">
        <v>40</v>
      </c>
      <c r="M863" s="45">
        <v>1000.0</v>
      </c>
      <c r="N863" s="45">
        <v>1.9584</v>
      </c>
      <c r="O863" s="48">
        <v>8.4</v>
      </c>
      <c r="P863" s="42" t="s">
        <v>41</v>
      </c>
    </row>
    <row r="864" spans="1:16" ht="13.5" customHeight="1" x14ac:dyDescent="0.15">
      <c r="A864" s="27" t="s">
        <v>885</v>
      </c>
      <c r="B864" s="28" t="s">
        <v>886</v>
      </c>
      <c r="C864" s="23" t="s">
        <v>20</v>
      </c>
      <c r="D864" s="24" t="s">
        <v>21</v>
      </c>
      <c r="E864" s="22" t="s">
        <v>22</v>
      </c>
      <c r="F864" s="24">
        <v>120.0</v>
      </c>
      <c r="G864" s="29"/>
      <c r="H864" s="25" t="s">
        <v>23</v>
      </c>
      <c r="I864" s="46" t="s">
        <v>887</v>
      </c>
      <c r="J864" s="54" t="s">
        <v>888</v>
      </c>
      <c r="K864" s="26" t="s">
        <v>26</v>
      </c>
      <c r="L864" s="26" t="s">
        <v>26</v>
      </c>
      <c r="M864" s="45">
        <v>1.0</v>
      </c>
      <c r="N864" s="45">
        <v>1.0</v>
      </c>
      <c r="O864" s="45">
        <v>6.1</v>
      </c>
      <c r="P864" s="45" t="s">
        <v>27</v>
      </c>
    </row>
    <row r="865" spans="1:17" ht="13.5" customHeight="1" x14ac:dyDescent="0.15">
      <c r="A865" s="27"/>
      <c r="B865" s="28"/>
      <c r="C865" s="23" t="s">
        <v>20</v>
      </c>
      <c r="D865" s="24"/>
      <c r="E865" s="24"/>
      <c r="F865" s="24"/>
      <c r="G865" s="29"/>
      <c r="H865" s="25" t="s">
        <v>23</v>
      </c>
      <c r="I865" s="46" t="s">
        <v>889</v>
      </c>
      <c r="J865" s="54" t="s">
        <v>890</v>
      </c>
      <c r="K865" s="51" t="s">
        <v>30</v>
      </c>
      <c r="L865" s="51" t="s">
        <v>30</v>
      </c>
      <c r="M865" s="45">
        <v>1.0</v>
      </c>
      <c r="N865" s="45">
        <v>12.0</v>
      </c>
      <c r="O865" s="45">
        <v>0.035</v>
      </c>
      <c r="P865" s="45" t="s">
        <v>27</v>
      </c>
      <c r="Q865" s="5">
        <v>52.0</v>
      </c>
    </row>
    <row r="866" spans="1:16" ht="14.25" customHeight="1" x14ac:dyDescent="0.15">
      <c r="A866" s="27"/>
      <c r="B866" s="28"/>
      <c r="C866" s="23" t="s">
        <v>20</v>
      </c>
      <c r="D866" s="24"/>
      <c r="E866" s="24"/>
      <c r="F866" s="24"/>
      <c r="G866" s="29"/>
      <c r="H866" s="25" t="s">
        <v>23</v>
      </c>
      <c r="I866" s="46" t="s">
        <v>891</v>
      </c>
      <c r="J866" s="30" t="s">
        <v>892</v>
      </c>
      <c r="K866" s="51" t="s">
        <v>30</v>
      </c>
      <c r="L866" s="51" t="s">
        <v>30</v>
      </c>
      <c r="M866" s="45">
        <v>1.0</v>
      </c>
      <c r="N866" s="45">
        <v>12.0</v>
      </c>
      <c r="O866" s="45">
        <v>0.18</v>
      </c>
      <c r="P866" s="45" t="s">
        <v>34</v>
      </c>
    </row>
    <row r="867" spans="1:18" ht="13.5" customHeight="1" x14ac:dyDescent="0.15">
      <c r="A867" s="27"/>
      <c r="B867" s="28"/>
      <c r="C867" s="23" t="s">
        <v>20</v>
      </c>
      <c r="D867" s="24"/>
      <c r="E867" s="24"/>
      <c r="F867" s="24"/>
      <c r="G867" s="29"/>
      <c r="H867" s="25" t="s">
        <v>23</v>
      </c>
      <c r="I867" s="46" t="s">
        <v>893</v>
      </c>
      <c r="J867" s="54" t="s">
        <v>894</v>
      </c>
      <c r="K867" s="51" t="s">
        <v>30</v>
      </c>
      <c r="L867" s="51" t="s">
        <v>30</v>
      </c>
      <c r="M867" s="45">
        <v>1.0</v>
      </c>
      <c r="N867" s="45">
        <v>120.0</v>
      </c>
      <c r="O867" s="45">
        <v>0.11</v>
      </c>
      <c r="P867" s="45" t="s">
        <v>240</v>
      </c>
      <c r="Q867" s="5">
        <v>700.0</v>
      </c>
      <c r="R867" s="5">
        <v>100.0</v>
      </c>
    </row>
    <row r="868" spans="1:19" ht="13.5" customHeight="1" x14ac:dyDescent="0.15">
      <c r="A868" s="27"/>
      <c r="B868" s="28"/>
      <c r="C868" s="54" t="s">
        <v>895</v>
      </c>
      <c r="D868" s="22" t="s">
        <v>26</v>
      </c>
      <c r="E868" s="22" t="s">
        <v>26</v>
      </c>
      <c r="F868" s="25">
        <v>1.0</v>
      </c>
      <c r="G868" s="29">
        <v>600.0</v>
      </c>
      <c r="H868" s="25" t="s">
        <v>36</v>
      </c>
      <c r="I868" s="46" t="s">
        <v>896</v>
      </c>
      <c r="J868" s="54" t="s">
        <v>895</v>
      </c>
      <c r="K868" s="5" t="s">
        <v>39</v>
      </c>
      <c r="L868" s="22" t="s">
        <v>40</v>
      </c>
      <c r="M868" s="45">
        <v>1000.0</v>
      </c>
      <c r="N868" s="45">
        <v>2.754</v>
      </c>
      <c r="O868" s="45">
        <v>8.95</v>
      </c>
      <c r="P868" s="45" t="s">
        <v>53</v>
      </c>
      <c r="Q868" s="5">
        <v>383.0</v>
      </c>
      <c r="S868" s="5">
        <v>19850.0</v>
      </c>
    </row>
    <row r="869" spans="1:19" ht="13.5" customHeight="1" x14ac:dyDescent="0.15">
      <c r="A869" s="27"/>
      <c r="B869" s="28"/>
      <c r="C869" s="54" t="s">
        <v>897</v>
      </c>
      <c r="D869" s="22" t="s">
        <v>26</v>
      </c>
      <c r="E869" s="22" t="s">
        <v>26</v>
      </c>
      <c r="F869" s="25">
        <v>1.0</v>
      </c>
      <c r="G869" s="29">
        <v>600.0</v>
      </c>
      <c r="H869" s="25" t="s">
        <v>36</v>
      </c>
      <c r="I869" s="46" t="s">
        <v>898</v>
      </c>
      <c r="J869" s="54" t="s">
        <v>897</v>
      </c>
      <c r="K869" s="5" t="s">
        <v>39</v>
      </c>
      <c r="L869" s="22" t="s">
        <v>40</v>
      </c>
      <c r="M869" s="45">
        <v>1000.0</v>
      </c>
      <c r="N869" s="45">
        <v>2.754</v>
      </c>
      <c r="O869" s="45">
        <v>8.95</v>
      </c>
      <c r="P869" s="45" t="s">
        <v>53</v>
      </c>
      <c r="S869" s="5">
        <v>23540.0</v>
      </c>
    </row>
    <row r="870" spans="1:19" ht="13.5" customHeight="1" x14ac:dyDescent="0.15">
      <c r="A870" s="27"/>
      <c r="B870" s="28"/>
      <c r="C870" s="54" t="s">
        <v>899</v>
      </c>
      <c r="D870" s="22" t="s">
        <v>26</v>
      </c>
      <c r="E870" s="22" t="s">
        <v>26</v>
      </c>
      <c r="F870" s="25">
        <v>1.0</v>
      </c>
      <c r="G870" s="29">
        <v>600.0</v>
      </c>
      <c r="H870" s="25" t="s">
        <v>36</v>
      </c>
      <c r="I870" s="46" t="s">
        <v>900</v>
      </c>
      <c r="J870" s="54" t="s">
        <v>899</v>
      </c>
      <c r="K870" s="5" t="s">
        <v>39</v>
      </c>
      <c r="L870" s="22" t="s">
        <v>40</v>
      </c>
      <c r="M870" s="45">
        <v>1000.0</v>
      </c>
      <c r="N870" s="45">
        <v>2.754</v>
      </c>
      <c r="O870" s="45">
        <v>8.95</v>
      </c>
      <c r="P870" s="45" t="s">
        <v>53</v>
      </c>
      <c r="S870" s="5">
        <v>9720.0</v>
      </c>
    </row>
    <row r="871" spans="1:16" ht="13.5" customHeight="1" x14ac:dyDescent="0.15">
      <c r="A871" s="27"/>
      <c r="B871" s="28"/>
      <c r="C871" s="30" t="s">
        <v>20</v>
      </c>
      <c r="D871" s="24"/>
      <c r="E871" s="24"/>
      <c r="F871" s="24"/>
      <c r="G871" s="29"/>
      <c r="H871" s="25" t="s">
        <v>36</v>
      </c>
      <c r="I871" s="46" t="s">
        <v>42</v>
      </c>
      <c r="J871" s="30" t="s">
        <v>43</v>
      </c>
      <c r="K871" s="5" t="s">
        <v>39</v>
      </c>
      <c r="L871" s="22" t="s">
        <v>40</v>
      </c>
      <c r="M871" s="45">
        <v>1000.0</v>
      </c>
      <c r="N871" s="45">
        <v>1.62</v>
      </c>
      <c r="O871" s="48">
        <v>8.4</v>
      </c>
      <c r="P871" s="42" t="s">
        <v>41</v>
      </c>
    </row>
    <row r="872" spans="1:16" ht="13.5" customHeight="1" x14ac:dyDescent="0.15">
      <c r="A872" s="27" t="s">
        <v>901</v>
      </c>
      <c r="B872" s="28" t="s">
        <v>902</v>
      </c>
      <c r="C872" s="23" t="s">
        <v>20</v>
      </c>
      <c r="D872" s="24" t="s">
        <v>21</v>
      </c>
      <c r="E872" s="22" t="s">
        <v>22</v>
      </c>
      <c r="F872" s="24">
        <v>120.0</v>
      </c>
      <c r="G872" s="29"/>
      <c r="H872" s="25" t="s">
        <v>23</v>
      </c>
      <c r="I872" s="46" t="s">
        <v>903</v>
      </c>
      <c r="J872" s="54" t="s">
        <v>904</v>
      </c>
      <c r="K872" s="26" t="s">
        <v>26</v>
      </c>
      <c r="L872" s="26" t="s">
        <v>26</v>
      </c>
      <c r="M872" s="45">
        <v>1.0</v>
      </c>
      <c r="N872" s="45">
        <v>1.0</v>
      </c>
      <c r="O872" s="45">
        <v>6.1</v>
      </c>
      <c r="P872" s="45" t="s">
        <v>27</v>
      </c>
    </row>
    <row r="873" spans="1:16" ht="13.5" customHeight="1" x14ac:dyDescent="0.15">
      <c r="A873" s="27"/>
      <c r="B873" s="28"/>
      <c r="C873" s="23" t="s">
        <v>20</v>
      </c>
      <c r="D873" s="24"/>
      <c r="E873" s="24"/>
      <c r="F873" s="24"/>
      <c r="G873" s="29"/>
      <c r="H873" s="25" t="s">
        <v>23</v>
      </c>
      <c r="I873" s="46" t="s">
        <v>905</v>
      </c>
      <c r="J873" s="54" t="s">
        <v>906</v>
      </c>
      <c r="K873" s="51" t="s">
        <v>30</v>
      </c>
      <c r="L873" s="51" t="s">
        <v>30</v>
      </c>
      <c r="M873" s="45">
        <v>1.0</v>
      </c>
      <c r="N873" s="45">
        <v>12.0</v>
      </c>
      <c r="O873" s="45">
        <v>0.035</v>
      </c>
      <c r="P873" s="45" t="s">
        <v>27</v>
      </c>
    </row>
    <row r="874" spans="1:16" ht="14.25" customHeight="1" x14ac:dyDescent="0.15">
      <c r="A874" s="27"/>
      <c r="B874" s="28"/>
      <c r="C874" s="23" t="s">
        <v>20</v>
      </c>
      <c r="D874" s="24"/>
      <c r="E874" s="24"/>
      <c r="F874" s="24"/>
      <c r="G874" s="29"/>
      <c r="H874" s="25" t="s">
        <v>23</v>
      </c>
      <c r="I874" s="46" t="s">
        <v>891</v>
      </c>
      <c r="J874" s="30" t="s">
        <v>892</v>
      </c>
      <c r="K874" s="51" t="s">
        <v>30</v>
      </c>
      <c r="L874" s="51" t="s">
        <v>30</v>
      </c>
      <c r="M874" s="45">
        <v>1.0</v>
      </c>
      <c r="N874" s="45">
        <v>12.0</v>
      </c>
      <c r="O874" s="45">
        <v>0.18</v>
      </c>
      <c r="P874" s="45" t="s">
        <v>34</v>
      </c>
    </row>
    <row r="875" spans="1:17" ht="13.5" customHeight="1" x14ac:dyDescent="0.15">
      <c r="A875" s="27"/>
      <c r="B875" s="28"/>
      <c r="C875" s="23" t="s">
        <v>20</v>
      </c>
      <c r="D875" s="24"/>
      <c r="E875" s="24"/>
      <c r="F875" s="24"/>
      <c r="G875" s="29"/>
      <c r="H875" s="25" t="s">
        <v>23</v>
      </c>
      <c r="I875" s="46" t="s">
        <v>907</v>
      </c>
      <c r="J875" s="54" t="s">
        <v>908</v>
      </c>
      <c r="K875" s="51" t="s">
        <v>30</v>
      </c>
      <c r="L875" s="51" t="s">
        <v>30</v>
      </c>
      <c r="M875" s="45">
        <v>1.0</v>
      </c>
      <c r="N875" s="45">
        <v>120.0</v>
      </c>
      <c r="O875" s="45">
        <v>0.12</v>
      </c>
      <c r="P875" s="45" t="s">
        <v>240</v>
      </c>
      <c r="Q875" s="5">
        <v>250.0</v>
      </c>
    </row>
    <row r="876" spans="1:19" ht="13.5" customHeight="1" x14ac:dyDescent="0.15">
      <c r="A876" s="27"/>
      <c r="B876" s="28"/>
      <c r="C876" s="54" t="s">
        <v>909</v>
      </c>
      <c r="D876" s="22" t="s">
        <v>26</v>
      </c>
      <c r="E876" s="22" t="s">
        <v>26</v>
      </c>
      <c r="F876" s="25">
        <v>1.0</v>
      </c>
      <c r="G876" s="29">
        <v>600.0</v>
      </c>
      <c r="H876" s="25" t="s">
        <v>36</v>
      </c>
      <c r="I876" s="46" t="s">
        <v>910</v>
      </c>
      <c r="J876" s="54" t="s">
        <v>909</v>
      </c>
      <c r="K876" s="5" t="s">
        <v>39</v>
      </c>
      <c r="L876" s="22" t="s">
        <v>40</v>
      </c>
      <c r="M876" s="45">
        <v>1000.0</v>
      </c>
      <c r="N876" s="45">
        <v>2.754</v>
      </c>
      <c r="O876" s="45">
        <v>8.95</v>
      </c>
      <c r="P876" s="45" t="s">
        <v>53</v>
      </c>
      <c r="R876" s="5">
        <f>142*1.5</f>
        <v>213</v>
      </c>
      <c r="S876" s="5">
        <v>12570.0</v>
      </c>
    </row>
    <row r="877" spans="1:19" ht="13.5" customHeight="1" x14ac:dyDescent="0.15">
      <c r="A877" s="27"/>
      <c r="B877" s="28"/>
      <c r="C877" s="54" t="s">
        <v>911</v>
      </c>
      <c r="D877" s="22" t="s">
        <v>26</v>
      </c>
      <c r="E877" s="22" t="s">
        <v>26</v>
      </c>
      <c r="F877" s="25">
        <v>1.0</v>
      </c>
      <c r="G877" s="29">
        <v>600.0</v>
      </c>
      <c r="H877" s="25" t="s">
        <v>36</v>
      </c>
      <c r="I877" s="46" t="s">
        <v>912</v>
      </c>
      <c r="J877" s="54" t="s">
        <v>911</v>
      </c>
      <c r="K877" s="5" t="s">
        <v>39</v>
      </c>
      <c r="L877" s="22" t="s">
        <v>40</v>
      </c>
      <c r="M877" s="45">
        <v>1000.0</v>
      </c>
      <c r="N877" s="45">
        <v>2.754</v>
      </c>
      <c r="O877" s="45">
        <v>8.95</v>
      </c>
      <c r="P877" s="45" t="s">
        <v>53</v>
      </c>
      <c r="S877" s="5">
        <v>34320.0</v>
      </c>
    </row>
    <row r="878" spans="1:19" ht="13.5" customHeight="1" x14ac:dyDescent="0.15">
      <c r="A878" s="27"/>
      <c r="B878" s="28"/>
      <c r="C878" s="54" t="s">
        <v>913</v>
      </c>
      <c r="D878" s="22" t="s">
        <v>26</v>
      </c>
      <c r="E878" s="22" t="s">
        <v>26</v>
      </c>
      <c r="F878" s="25">
        <v>1.0</v>
      </c>
      <c r="G878" s="29">
        <v>600.0</v>
      </c>
      <c r="H878" s="25" t="s">
        <v>36</v>
      </c>
      <c r="I878" s="46" t="s">
        <v>914</v>
      </c>
      <c r="J878" s="54" t="s">
        <v>913</v>
      </c>
      <c r="K878" s="5" t="s">
        <v>39</v>
      </c>
      <c r="L878" s="22" t="s">
        <v>40</v>
      </c>
      <c r="M878" s="45">
        <v>1000.0</v>
      </c>
      <c r="N878" s="45">
        <v>2.754</v>
      </c>
      <c r="O878" s="45">
        <v>8.95</v>
      </c>
      <c r="P878" s="45" t="s">
        <v>53</v>
      </c>
      <c r="R878" s="5">
        <f>153*1.5</f>
        <v>229.5</v>
      </c>
      <c r="S878" s="5">
        <v>10270.0</v>
      </c>
    </row>
    <row r="879" spans="1:16" ht="13.5" customHeight="1" x14ac:dyDescent="0.15">
      <c r="A879" s="27"/>
      <c r="B879" s="28"/>
      <c r="C879" s="30" t="s">
        <v>20</v>
      </c>
      <c r="D879" s="24"/>
      <c r="E879" s="24"/>
      <c r="F879" s="24">
        <v>160.0</v>
      </c>
      <c r="G879" s="29"/>
      <c r="H879" s="25" t="s">
        <v>36</v>
      </c>
      <c r="I879" s="46" t="s">
        <v>42</v>
      </c>
      <c r="J879" s="30" t="s">
        <v>43</v>
      </c>
      <c r="K879" s="5" t="s">
        <v>39</v>
      </c>
      <c r="L879" s="22" t="s">
        <v>40</v>
      </c>
      <c r="M879" s="45">
        <v>1000.0</v>
      </c>
      <c r="N879" s="45">
        <v>1.62</v>
      </c>
      <c r="O879" s="48">
        <v>8.5</v>
      </c>
      <c r="P879" s="42" t="s">
        <v>41</v>
      </c>
    </row>
    <row r="880" spans="1:18" ht="14.25" customHeight="1" x14ac:dyDescent="0.15">
      <c r="A880" s="27" t="s">
        <v>915</v>
      </c>
      <c r="B880" s="63" t="s">
        <v>916</v>
      </c>
      <c r="C880" s="23" t="s">
        <v>20</v>
      </c>
      <c r="D880" s="24" t="s">
        <v>21</v>
      </c>
      <c r="E880" s="24" t="s">
        <v>22</v>
      </c>
      <c r="F880" s="24">
        <v>160.0</v>
      </c>
      <c r="G880" s="29"/>
      <c r="H880" s="25" t="s">
        <v>23</v>
      </c>
      <c r="I880" s="46" t="s">
        <v>917</v>
      </c>
      <c r="J880" s="30" t="s">
        <v>918</v>
      </c>
      <c r="K880" s="26" t="s">
        <v>26</v>
      </c>
      <c r="L880" s="26" t="s">
        <v>26</v>
      </c>
      <c r="M880" s="42">
        <v>1.0</v>
      </c>
      <c r="N880" s="42">
        <v>1.0</v>
      </c>
      <c r="O880" s="42">
        <v>7.35</v>
      </c>
      <c r="P880" s="42" t="s">
        <v>27</v>
      </c>
      <c r="R880" s="5">
        <v>211.0</v>
      </c>
    </row>
    <row r="881" spans="1:18" ht="14.25" customHeight="1" x14ac:dyDescent="0.15">
      <c r="A881" s="27"/>
      <c r="B881" s="28"/>
      <c r="C881" s="23" t="s">
        <v>20</v>
      </c>
      <c r="D881" s="24"/>
      <c r="E881" s="24"/>
      <c r="F881" s="24"/>
      <c r="G881" s="29"/>
      <c r="H881" s="25" t="s">
        <v>23</v>
      </c>
      <c r="I881" s="46" t="s">
        <v>919</v>
      </c>
      <c r="J881" s="30" t="s">
        <v>920</v>
      </c>
      <c r="K881" s="26" t="s">
        <v>26</v>
      </c>
      <c r="L881" s="26" t="s">
        <v>26</v>
      </c>
      <c r="M881" s="42">
        <v>1.0</v>
      </c>
      <c r="N881" s="42">
        <v>8.0</v>
      </c>
      <c r="O881" s="42">
        <v>1.79</v>
      </c>
      <c r="P881" s="42" t="s">
        <v>27</v>
      </c>
      <c r="R881" s="5">
        <v>1688.0</v>
      </c>
    </row>
    <row r="882" spans="1:17" ht="14.25" customHeight="1" x14ac:dyDescent="0.15">
      <c r="A882" s="27"/>
      <c r="B882" s="28"/>
      <c r="C882" s="23" t="s">
        <v>20</v>
      </c>
      <c r="D882" s="24"/>
      <c r="E882" s="24"/>
      <c r="F882" s="24"/>
      <c r="G882" s="29"/>
      <c r="H882" s="25" t="s">
        <v>23</v>
      </c>
      <c r="I882" s="46" t="s">
        <v>921</v>
      </c>
      <c r="J882" s="30" t="s">
        <v>922</v>
      </c>
      <c r="K882" s="51" t="s">
        <v>30</v>
      </c>
      <c r="L882" s="51" t="s">
        <v>30</v>
      </c>
      <c r="M882" s="42">
        <v>1.0</v>
      </c>
      <c r="N882" s="42">
        <v>160.0</v>
      </c>
      <c r="O882" s="44">
        <v>0.115</v>
      </c>
      <c r="P882" s="45" t="s">
        <v>31</v>
      </c>
      <c r="Q882" s="5">
        <f>131800</f>
        <v>131800</v>
      </c>
    </row>
    <row r="883" spans="1:16" ht="14.25" customHeight="1" x14ac:dyDescent="0.15">
      <c r="A883" s="27"/>
      <c r="B883" s="28"/>
      <c r="C883" s="24" t="s">
        <v>923</v>
      </c>
      <c r="D883" s="22" t="s">
        <v>26</v>
      </c>
      <c r="E883" s="22" t="s">
        <v>26</v>
      </c>
      <c r="F883" s="25">
        <v>1.0</v>
      </c>
      <c r="G883" s="29">
        <v>3200.0</v>
      </c>
      <c r="H883" s="25" t="s">
        <v>36</v>
      </c>
      <c r="I883" s="46" t="s">
        <v>924</v>
      </c>
      <c r="J883" s="30" t="s">
        <v>923</v>
      </c>
      <c r="K883" s="5" t="s">
        <v>21</v>
      </c>
      <c r="L883" s="22" t="s">
        <v>26</v>
      </c>
      <c r="M883" s="42">
        <v>1.0</v>
      </c>
      <c r="N883" s="42">
        <v>3200.0</v>
      </c>
      <c r="O883" s="44">
        <v>0.1</v>
      </c>
      <c r="P883" s="45" t="s">
        <v>255</v>
      </c>
    </row>
    <row r="884" spans="1:18" ht="14.25" customHeight="1" x14ac:dyDescent="0.15">
      <c r="A884" s="27" t="s">
        <v>925</v>
      </c>
      <c r="B884" s="63" t="s">
        <v>926</v>
      </c>
      <c r="C884" s="23" t="s">
        <v>20</v>
      </c>
      <c r="D884" s="24" t="s">
        <v>21</v>
      </c>
      <c r="E884" s="22" t="s">
        <v>22</v>
      </c>
      <c r="F884" s="24">
        <v>1200.0</v>
      </c>
      <c r="G884" s="29"/>
      <c r="H884" s="25" t="s">
        <v>23</v>
      </c>
      <c r="I884" s="46" t="s">
        <v>927</v>
      </c>
      <c r="J884" s="54" t="s">
        <v>928</v>
      </c>
      <c r="K884" s="51" t="s">
        <v>26</v>
      </c>
      <c r="L884" s="51" t="s">
        <v>26</v>
      </c>
      <c r="M884" s="45">
        <v>1.0</v>
      </c>
      <c r="N884" s="45">
        <v>1.0</v>
      </c>
      <c r="O884" s="45">
        <v>9.41</v>
      </c>
      <c r="P884" s="45" t="s">
        <v>27</v>
      </c>
      <c r="Q884" s="5">
        <v>96.0</v>
      </c>
      <c r="R884" s="5">
        <v>2.0</v>
      </c>
    </row>
    <row r="885" spans="1:18" ht="13.5" customHeight="1" x14ac:dyDescent="0.15">
      <c r="A885" s="27"/>
      <c r="B885" s="28"/>
      <c r="C885" s="23" t="s">
        <v>20</v>
      </c>
      <c r="D885" s="24"/>
      <c r="E885" s="24"/>
      <c r="F885" s="24"/>
      <c r="G885" s="29"/>
      <c r="H885" s="25" t="s">
        <v>23</v>
      </c>
      <c r="I885" s="46" t="s">
        <v>929</v>
      </c>
      <c r="J885" s="54" t="s">
        <v>930</v>
      </c>
      <c r="K885" s="51" t="s">
        <v>30</v>
      </c>
      <c r="L885" s="51" t="s">
        <v>30</v>
      </c>
      <c r="M885" s="45">
        <v>1.0</v>
      </c>
      <c r="N885" s="45">
        <v>6.0</v>
      </c>
      <c r="O885" s="45">
        <v>0.035</v>
      </c>
      <c r="P885" s="45" t="s">
        <v>27</v>
      </c>
      <c r="Q885" s="5">
        <v>1574.0</v>
      </c>
      <c r="R885" s="5">
        <v>248.0</v>
      </c>
    </row>
    <row r="886" spans="1:18" ht="13.5" customHeight="1" x14ac:dyDescent="0.15">
      <c r="A886" s="27"/>
      <c r="B886" s="28"/>
      <c r="C886" s="23" t="s">
        <v>20</v>
      </c>
      <c r="D886" s="24"/>
      <c r="E886" s="24"/>
      <c r="F886" s="24"/>
      <c r="G886" s="29"/>
      <c r="H886" s="25" t="s">
        <v>23</v>
      </c>
      <c r="I886" s="46" t="s">
        <v>931</v>
      </c>
      <c r="J886" s="54" t="s">
        <v>932</v>
      </c>
      <c r="K886" s="51" t="s">
        <v>30</v>
      </c>
      <c r="L886" s="51" t="s">
        <v>30</v>
      </c>
      <c r="M886" s="45">
        <v>1.0</v>
      </c>
      <c r="N886" s="45">
        <v>6.0</v>
      </c>
      <c r="O886" s="45">
        <v>0.29</v>
      </c>
      <c r="P886" s="45" t="s">
        <v>34</v>
      </c>
      <c r="Q886" s="5">
        <v>1130.0</v>
      </c>
      <c r="R886" s="5">
        <v>48.0</v>
      </c>
    </row>
    <row r="887" spans="1:18" ht="13.5" customHeight="1" x14ac:dyDescent="0.15">
      <c r="A887" s="27"/>
      <c r="B887" s="28"/>
      <c r="C887" s="23" t="s">
        <v>20</v>
      </c>
      <c r="D887" s="24"/>
      <c r="E887" s="24"/>
      <c r="F887" s="24"/>
      <c r="G887" s="29"/>
      <c r="H887" s="25" t="s">
        <v>23</v>
      </c>
      <c r="I887" s="46" t="s">
        <v>933</v>
      </c>
      <c r="J887" s="54" t="s">
        <v>934</v>
      </c>
      <c r="K887" s="51" t="s">
        <v>30</v>
      </c>
      <c r="L887" s="51" t="s">
        <v>30</v>
      </c>
      <c r="M887" s="45">
        <v>1.0</v>
      </c>
      <c r="N887" s="45">
        <v>120.0</v>
      </c>
      <c r="O887" s="45">
        <v>0.14</v>
      </c>
      <c r="P887" s="45" t="s">
        <v>31</v>
      </c>
      <c r="Q887" s="5">
        <v>11400.0</v>
      </c>
      <c r="R887" s="5">
        <v>430.0</v>
      </c>
    </row>
    <row r="888" spans="1:19" ht="13.5" customHeight="1" x14ac:dyDescent="0.15">
      <c r="A888" s="27"/>
      <c r="B888" s="28"/>
      <c r="C888" s="54" t="s">
        <v>935</v>
      </c>
      <c r="D888" s="22" t="s">
        <v>26</v>
      </c>
      <c r="E888" s="22" t="s">
        <v>26</v>
      </c>
      <c r="F888" s="25">
        <v>1.0</v>
      </c>
      <c r="G888" s="29">
        <v>600.0</v>
      </c>
      <c r="H888" s="25" t="s">
        <v>36</v>
      </c>
      <c r="I888" s="46" t="s">
        <v>936</v>
      </c>
      <c r="J888" s="54" t="s">
        <v>935</v>
      </c>
      <c r="K888" s="5" t="s">
        <v>39</v>
      </c>
      <c r="L888" s="22" t="s">
        <v>40</v>
      </c>
      <c r="M888" s="45">
        <v>1000.0</v>
      </c>
      <c r="N888" s="45">
        <v>5.724</v>
      </c>
      <c r="O888" s="45">
        <v>8.95</v>
      </c>
      <c r="P888" s="45" t="s">
        <v>53</v>
      </c>
      <c r="Q888" s="5">
        <v>391.0</v>
      </c>
      <c r="R888" s="5">
        <f>178.5*1.5</f>
        <v>267.75</v>
      </c>
      <c r="S888" s="5">
        <v>14760.0</v>
      </c>
    </row>
    <row r="889" spans="1:19" ht="13.5" customHeight="1" x14ac:dyDescent="0.15">
      <c r="A889" s="27"/>
      <c r="B889" s="28"/>
      <c r="C889" s="54" t="s">
        <v>937</v>
      </c>
      <c r="D889" s="22" t="s">
        <v>26</v>
      </c>
      <c r="E889" s="22" t="s">
        <v>26</v>
      </c>
      <c r="F889" s="25">
        <v>1.0</v>
      </c>
      <c r="G889" s="29">
        <v>600.0</v>
      </c>
      <c r="H889" s="25" t="s">
        <v>36</v>
      </c>
      <c r="I889" s="46" t="s">
        <v>938</v>
      </c>
      <c r="J889" s="54" t="s">
        <v>937</v>
      </c>
      <c r="K889" s="5" t="s">
        <v>39</v>
      </c>
      <c r="L889" s="22" t="s">
        <v>40</v>
      </c>
      <c r="M889" s="45">
        <v>1000.0</v>
      </c>
      <c r="N889" s="45">
        <v>5.724</v>
      </c>
      <c r="O889" s="45">
        <v>8.95</v>
      </c>
      <c r="P889" s="45" t="s">
        <v>53</v>
      </c>
      <c r="Q889" s="5">
        <v>303.0</v>
      </c>
      <c r="R889" s="5">
        <f>153.4*1.5</f>
        <v>230.10000000000002</v>
      </c>
      <c r="S889" s="5">
        <v>17440.0</v>
      </c>
    </row>
    <row r="890" spans="1:16" ht="13.5" customHeight="1" x14ac:dyDescent="0.15">
      <c r="A890" s="27"/>
      <c r="B890" s="28"/>
      <c r="C890" s="30" t="s">
        <v>20</v>
      </c>
      <c r="D890" s="24"/>
      <c r="E890" s="24"/>
      <c r="F890" s="24"/>
      <c r="G890" s="29"/>
      <c r="H890" s="25" t="s">
        <v>36</v>
      </c>
      <c r="I890" s="46" t="s">
        <v>706</v>
      </c>
      <c r="J890" s="53" t="s">
        <v>707</v>
      </c>
      <c r="K890" s="5" t="s">
        <v>39</v>
      </c>
      <c r="L890" s="22" t="s">
        <v>40</v>
      </c>
      <c r="M890" s="45">
        <v>1000.0</v>
      </c>
      <c r="N890" s="45">
        <v>1.9584</v>
      </c>
      <c r="O890" s="48">
        <v>8.5</v>
      </c>
      <c r="P890" s="42" t="s">
        <v>41</v>
      </c>
    </row>
    <row r="891" spans="1:16" ht="13.5" customHeight="1" x14ac:dyDescent="0.15">
      <c r="A891" s="27" t="s">
        <v>939</v>
      </c>
      <c r="B891" s="24" t="s">
        <v>207</v>
      </c>
      <c r="C891" s="23" t="s">
        <v>20</v>
      </c>
      <c r="D891" s="24" t="s">
        <v>21</v>
      </c>
      <c r="E891" s="22" t="s">
        <v>22</v>
      </c>
      <c r="F891" s="24">
        <v>13.0</v>
      </c>
      <c r="G891" s="29"/>
      <c r="H891" s="25" t="s">
        <v>23</v>
      </c>
      <c r="I891" s="46" t="s">
        <v>940</v>
      </c>
      <c r="J891" s="54" t="s">
        <v>941</v>
      </c>
      <c r="K891" s="51" t="s">
        <v>26</v>
      </c>
      <c r="L891" s="51" t="s">
        <v>26</v>
      </c>
      <c r="M891" s="45">
        <v>1.0</v>
      </c>
      <c r="N891" s="45">
        <v>1.0</v>
      </c>
      <c r="O891" s="45">
        <v>9.46</v>
      </c>
      <c r="P891" s="45" t="s">
        <v>27</v>
      </c>
    </row>
    <row r="892" spans="1:17" ht="13.5" customHeight="1" x14ac:dyDescent="0.15">
      <c r="A892" s="27"/>
      <c r="B892" s="28"/>
      <c r="C892" s="23" t="s">
        <v>20</v>
      </c>
      <c r="D892" s="24"/>
      <c r="E892" s="24"/>
      <c r="F892" s="24"/>
      <c r="G892" s="29"/>
      <c r="H892" s="25" t="s">
        <v>23</v>
      </c>
      <c r="I892" s="46" t="s">
        <v>942</v>
      </c>
      <c r="J892" s="54" t="s">
        <v>943</v>
      </c>
      <c r="K892" s="51" t="s">
        <v>30</v>
      </c>
      <c r="L892" s="51" t="s">
        <v>30</v>
      </c>
      <c r="M892" s="45">
        <v>1.0</v>
      </c>
      <c r="N892" s="45">
        <v>6.0</v>
      </c>
      <c r="O892" s="45">
        <v>0.49</v>
      </c>
      <c r="P892" s="45" t="s">
        <v>34</v>
      </c>
      <c r="Q892" s="5">
        <v>180.0</v>
      </c>
    </row>
    <row r="893" spans="1:18" ht="13.5" customHeight="1" x14ac:dyDescent="0.15">
      <c r="A893" s="27"/>
      <c r="B893" s="28"/>
      <c r="C893" s="23" t="s">
        <v>20</v>
      </c>
      <c r="D893" s="24"/>
      <c r="E893" s="24"/>
      <c r="F893" s="24"/>
      <c r="G893" s="29"/>
      <c r="H893" s="25" t="s">
        <v>23</v>
      </c>
      <c r="I893" s="46" t="s">
        <v>944</v>
      </c>
      <c r="J893" s="54" t="s">
        <v>945</v>
      </c>
      <c r="K893" s="51" t="s">
        <v>30</v>
      </c>
      <c r="L893" s="51" t="s">
        <v>30</v>
      </c>
      <c r="M893" s="45">
        <v>1.0</v>
      </c>
      <c r="N893" s="45">
        <v>48.0</v>
      </c>
      <c r="O893" s="45">
        <v>0.15</v>
      </c>
      <c r="P893" s="45" t="s">
        <v>31</v>
      </c>
      <c r="Q893" s="5">
        <v>1500.0</v>
      </c>
      <c r="R893" s="5">
        <v>700.0</v>
      </c>
    </row>
    <row r="894" spans="1:18" ht="13.5" customHeight="1" x14ac:dyDescent="0.15">
      <c r="A894" s="27"/>
      <c r="B894" s="28"/>
      <c r="C894" s="24" t="s">
        <v>207</v>
      </c>
      <c r="D894" s="22" t="s">
        <v>26</v>
      </c>
      <c r="E894" s="22" t="s">
        <v>26</v>
      </c>
      <c r="F894" s="25">
        <v>1.0</v>
      </c>
      <c r="G894" s="29">
        <v>2400.0</v>
      </c>
      <c r="H894" s="25" t="s">
        <v>36</v>
      </c>
      <c r="I894" s="46" t="s">
        <v>946</v>
      </c>
      <c r="J894" s="54" t="s">
        <v>947</v>
      </c>
      <c r="K894" s="5" t="s">
        <v>39</v>
      </c>
      <c r="L894" s="22" t="s">
        <v>40</v>
      </c>
      <c r="M894" s="45">
        <v>1000.0</v>
      </c>
      <c r="N894" s="45">
        <v>10.752</v>
      </c>
      <c r="O894" s="45">
        <v>8.5</v>
      </c>
      <c r="P894" s="45" t="s">
        <v>41</v>
      </c>
      <c r="Q894" s="5">
        <v>42455.0</v>
      </c>
      <c r="R894" s="5">
        <f>4675+7444.1*1.1+549.4*1.1</f>
        <v>13467.850000000002</v>
      </c>
    </row>
    <row r="895" spans="1:16" ht="13.5" customHeight="1" x14ac:dyDescent="0.15">
      <c r="A895" s="27"/>
      <c r="B895" s="28"/>
      <c r="C895" s="30" t="s">
        <v>20</v>
      </c>
      <c r="D895" s="24"/>
      <c r="E895" s="24"/>
      <c r="F895" s="24"/>
      <c r="G895" s="29"/>
      <c r="H895" s="25" t="s">
        <v>36</v>
      </c>
      <c r="I895" s="46" t="s">
        <v>42</v>
      </c>
      <c r="J895" s="30" t="s">
        <v>43</v>
      </c>
      <c r="K895" s="5" t="s">
        <v>39</v>
      </c>
      <c r="L895" s="22" t="s">
        <v>40</v>
      </c>
      <c r="M895" s="45">
        <v>1000.0</v>
      </c>
      <c r="N895" s="45">
        <v>2.16</v>
      </c>
      <c r="O895" s="48">
        <v>8.4</v>
      </c>
      <c r="P895" s="45" t="s">
        <v>41</v>
      </c>
    </row>
    <row r="896" spans="1:16" ht="13.5" customHeight="1" x14ac:dyDescent="0.15">
      <c r="A896" s="27" t="s">
        <v>948</v>
      </c>
      <c r="B896" s="28" t="s">
        <v>949</v>
      </c>
      <c r="C896" s="23" t="s">
        <v>20</v>
      </c>
      <c r="D896" s="24" t="s">
        <v>21</v>
      </c>
      <c r="E896" s="22" t="s">
        <v>22</v>
      </c>
      <c r="F896" s="24">
        <v>150.0</v>
      </c>
      <c r="G896" s="29"/>
      <c r="H896" s="25" t="s">
        <v>23</v>
      </c>
      <c r="I896" s="46" t="s">
        <v>950</v>
      </c>
      <c r="J896" s="54" t="s">
        <v>951</v>
      </c>
      <c r="K896" s="51" t="s">
        <v>26</v>
      </c>
      <c r="L896" s="51" t="s">
        <v>26</v>
      </c>
      <c r="M896" s="45">
        <v>1.0</v>
      </c>
      <c r="N896" s="45">
        <v>1.0</v>
      </c>
      <c r="O896" s="45">
        <v>6.13</v>
      </c>
      <c r="P896" s="45" t="s">
        <v>27</v>
      </c>
    </row>
    <row r="897" spans="1:17" ht="13.5" customHeight="1" x14ac:dyDescent="0.15">
      <c r="A897" s="27"/>
      <c r="B897" s="28"/>
      <c r="C897" s="23" t="s">
        <v>20</v>
      </c>
      <c r="D897" s="24"/>
      <c r="E897" s="24"/>
      <c r="F897" s="24"/>
      <c r="G897" s="29"/>
      <c r="H897" s="25" t="s">
        <v>23</v>
      </c>
      <c r="I897" s="46" t="s">
        <v>952</v>
      </c>
      <c r="J897" s="54" t="s">
        <v>953</v>
      </c>
      <c r="K897" s="51" t="s">
        <v>30</v>
      </c>
      <c r="L897" s="51" t="s">
        <v>30</v>
      </c>
      <c r="M897" s="45">
        <v>1.0</v>
      </c>
      <c r="N897" s="45">
        <v>30.0</v>
      </c>
      <c r="O897" s="45">
        <v>0.035</v>
      </c>
      <c r="P897" s="45" t="s">
        <v>27</v>
      </c>
      <c r="Q897" s="5">
        <v>900.0</v>
      </c>
    </row>
    <row r="898" spans="1:17" ht="13.5" customHeight="1" x14ac:dyDescent="0.15">
      <c r="A898" s="27"/>
      <c r="B898" s="28"/>
      <c r="C898" s="23" t="s">
        <v>20</v>
      </c>
      <c r="D898" s="24"/>
      <c r="E898" s="24"/>
      <c r="F898" s="24"/>
      <c r="G898" s="29"/>
      <c r="H898" s="25" t="s">
        <v>23</v>
      </c>
      <c r="I898" s="46" t="s">
        <v>954</v>
      </c>
      <c r="J898" s="54" t="s">
        <v>955</v>
      </c>
      <c r="K898" s="51" t="s">
        <v>30</v>
      </c>
      <c r="L898" s="51" t="s">
        <v>30</v>
      </c>
      <c r="M898" s="45">
        <v>1.0</v>
      </c>
      <c r="N898" s="45">
        <v>30.0</v>
      </c>
      <c r="O898" s="45">
        <v>0.16</v>
      </c>
      <c r="P898" s="45" t="s">
        <v>34</v>
      </c>
      <c r="Q898" s="5">
        <v>1500.0</v>
      </c>
    </row>
    <row r="899" spans="1:17" ht="13.5" customHeight="1" x14ac:dyDescent="0.15">
      <c r="A899" s="27"/>
      <c r="B899" s="28"/>
      <c r="C899" s="23" t="s">
        <v>20</v>
      </c>
      <c r="D899" s="24"/>
      <c r="E899" s="24"/>
      <c r="F899" s="24"/>
      <c r="G899" s="29"/>
      <c r="H899" s="25" t="s">
        <v>23</v>
      </c>
      <c r="I899" s="46" t="s">
        <v>956</v>
      </c>
      <c r="J899" s="54" t="s">
        <v>957</v>
      </c>
      <c r="K899" s="51" t="s">
        <v>30</v>
      </c>
      <c r="L899" s="51" t="s">
        <v>30</v>
      </c>
      <c r="M899" s="45">
        <v>1.0</v>
      </c>
      <c r="N899" s="45">
        <v>150.0</v>
      </c>
      <c r="O899" s="45">
        <v>0.12</v>
      </c>
      <c r="P899" s="45" t="s">
        <v>31</v>
      </c>
      <c r="Q899" s="5">
        <v>1000.0</v>
      </c>
    </row>
    <row r="900" spans="1:16" ht="13.5" customHeight="1" x14ac:dyDescent="0.15">
      <c r="A900" s="27"/>
      <c r="B900" s="28"/>
      <c r="C900" s="30" t="s">
        <v>958</v>
      </c>
      <c r="D900" s="22" t="s">
        <v>26</v>
      </c>
      <c r="E900" s="22" t="s">
        <v>26</v>
      </c>
      <c r="F900" s="25">
        <v>1.0</v>
      </c>
      <c r="G900" s="29">
        <v>600.0</v>
      </c>
      <c r="H900" s="25" t="s">
        <v>36</v>
      </c>
      <c r="I900" s="46" t="s">
        <v>959</v>
      </c>
      <c r="J900" s="30" t="s">
        <v>958</v>
      </c>
      <c r="K900" s="5" t="s">
        <v>39</v>
      </c>
      <c r="L900" s="22" t="s">
        <v>40</v>
      </c>
      <c r="M900" s="45">
        <v>1000.0</v>
      </c>
      <c r="N900" s="45">
        <v>2.688</v>
      </c>
      <c r="O900" s="45">
        <v>8.95</v>
      </c>
      <c r="P900" s="45" t="s">
        <v>53</v>
      </c>
    </row>
    <row r="901" spans="1:16" ht="13.5" customHeight="1" x14ac:dyDescent="0.15">
      <c r="A901" s="27"/>
      <c r="B901" s="28"/>
      <c r="C901" s="30" t="s">
        <v>960</v>
      </c>
      <c r="D901" s="22" t="s">
        <v>26</v>
      </c>
      <c r="E901" s="22" t="s">
        <v>26</v>
      </c>
      <c r="F901" s="25">
        <v>1.0</v>
      </c>
      <c r="G901" s="29">
        <v>600.0</v>
      </c>
      <c r="H901" s="25" t="s">
        <v>36</v>
      </c>
      <c r="I901" s="46" t="s">
        <v>961</v>
      </c>
      <c r="J901" s="30" t="s">
        <v>960</v>
      </c>
      <c r="K901" s="5" t="s">
        <v>39</v>
      </c>
      <c r="L901" s="22" t="s">
        <v>40</v>
      </c>
      <c r="M901" s="45">
        <v>1000.0</v>
      </c>
      <c r="N901" s="45">
        <v>2.688</v>
      </c>
      <c r="O901" s="45">
        <v>8.95</v>
      </c>
      <c r="P901" s="45" t="s">
        <v>53</v>
      </c>
    </row>
    <row r="902" spans="1:16" ht="13.5" customHeight="1" x14ac:dyDescent="0.15">
      <c r="A902" s="27"/>
      <c r="B902" s="28"/>
      <c r="C902" s="30" t="s">
        <v>962</v>
      </c>
      <c r="D902" s="22" t="s">
        <v>26</v>
      </c>
      <c r="E902" s="22" t="s">
        <v>26</v>
      </c>
      <c r="F902" s="25">
        <v>1.0</v>
      </c>
      <c r="G902" s="29">
        <v>600.0</v>
      </c>
      <c r="H902" s="25" t="s">
        <v>36</v>
      </c>
      <c r="I902" s="46" t="s">
        <v>963</v>
      </c>
      <c r="J902" s="30" t="s">
        <v>962</v>
      </c>
      <c r="K902" s="5" t="s">
        <v>39</v>
      </c>
      <c r="L902" s="22" t="s">
        <v>40</v>
      </c>
      <c r="M902" s="45">
        <v>1000.0</v>
      </c>
      <c r="N902" s="45">
        <v>2.688</v>
      </c>
      <c r="O902" s="45">
        <v>8.95</v>
      </c>
      <c r="P902" s="45" t="s">
        <v>53</v>
      </c>
    </row>
    <row r="903" spans="1:16" ht="13.5" customHeight="1" x14ac:dyDescent="0.15">
      <c r="A903" s="27"/>
      <c r="B903" s="28"/>
      <c r="C903" s="30" t="s">
        <v>964</v>
      </c>
      <c r="D903" s="22" t="s">
        <v>26</v>
      </c>
      <c r="E903" s="22" t="s">
        <v>26</v>
      </c>
      <c r="F903" s="25">
        <v>1.0</v>
      </c>
      <c r="G903" s="29">
        <v>600.0</v>
      </c>
      <c r="H903" s="25" t="s">
        <v>36</v>
      </c>
      <c r="I903" s="46" t="s">
        <v>965</v>
      </c>
      <c r="J903" s="30" t="s">
        <v>964</v>
      </c>
      <c r="K903" s="5" t="s">
        <v>39</v>
      </c>
      <c r="L903" s="22" t="s">
        <v>40</v>
      </c>
      <c r="M903" s="45">
        <v>1000.0</v>
      </c>
      <c r="N903" s="45">
        <v>2.688</v>
      </c>
      <c r="O903" s="45">
        <v>8.95</v>
      </c>
      <c r="P903" s="45" t="s">
        <v>53</v>
      </c>
    </row>
    <row r="904" spans="1:16" ht="13.5" customHeight="1" x14ac:dyDescent="0.15">
      <c r="A904" s="27"/>
      <c r="B904" s="28"/>
      <c r="C904" s="30" t="s">
        <v>966</v>
      </c>
      <c r="D904" s="22" t="s">
        <v>26</v>
      </c>
      <c r="E904" s="22" t="s">
        <v>26</v>
      </c>
      <c r="F904" s="25">
        <v>1.0</v>
      </c>
      <c r="G904" s="29">
        <v>600.0</v>
      </c>
      <c r="H904" s="25" t="s">
        <v>36</v>
      </c>
      <c r="I904" s="46" t="s">
        <v>967</v>
      </c>
      <c r="J904" s="30" t="s">
        <v>966</v>
      </c>
      <c r="K904" s="5" t="s">
        <v>39</v>
      </c>
      <c r="L904" s="22" t="s">
        <v>40</v>
      </c>
      <c r="M904" s="45">
        <v>1000.0</v>
      </c>
      <c r="N904" s="45">
        <v>2.688</v>
      </c>
      <c r="O904" s="45">
        <v>8.95</v>
      </c>
      <c r="P904" s="45" t="s">
        <v>53</v>
      </c>
    </row>
    <row r="905" spans="1:16" ht="13.5" customHeight="1" x14ac:dyDescent="0.15">
      <c r="A905" s="27"/>
      <c r="B905" s="28"/>
      <c r="C905" s="30" t="s">
        <v>20</v>
      </c>
      <c r="D905" s="24"/>
      <c r="E905" s="24"/>
      <c r="F905" s="24"/>
      <c r="G905" s="29"/>
      <c r="H905" s="25" t="s">
        <v>36</v>
      </c>
      <c r="I905" s="46" t="s">
        <v>42</v>
      </c>
      <c r="J905" s="30" t="s">
        <v>43</v>
      </c>
      <c r="K905" s="5" t="s">
        <v>39</v>
      </c>
      <c r="L905" s="22" t="s">
        <v>40</v>
      </c>
      <c r="M905" s="45">
        <v>1000.0</v>
      </c>
      <c r="N905" s="45">
        <v>2.7</v>
      </c>
      <c r="O905" s="48">
        <v>8.4</v>
      </c>
      <c r="P905" s="42" t="s">
        <v>41</v>
      </c>
    </row>
    <row r="906" spans="1:16" ht="13.5" customHeight="1" x14ac:dyDescent="0.15">
      <c r="A906" s="27" t="s">
        <v>968</v>
      </c>
      <c r="B906" s="28" t="s">
        <v>969</v>
      </c>
      <c r="C906" s="23" t="s">
        <v>20</v>
      </c>
      <c r="D906" s="24" t="s">
        <v>21</v>
      </c>
      <c r="E906" s="22" t="s">
        <v>22</v>
      </c>
      <c r="F906" s="24">
        <v>150.0</v>
      </c>
      <c r="G906" s="29"/>
      <c r="H906" s="25" t="s">
        <v>23</v>
      </c>
      <c r="I906" s="46" t="s">
        <v>970</v>
      </c>
      <c r="J906" s="54" t="s">
        <v>951</v>
      </c>
      <c r="K906" s="51" t="s">
        <v>26</v>
      </c>
      <c r="L906" s="51" t="s">
        <v>26</v>
      </c>
      <c r="M906" s="45">
        <v>1.0</v>
      </c>
      <c r="N906" s="45">
        <v>1.0</v>
      </c>
      <c r="O906" s="45">
        <v>9.38</v>
      </c>
      <c r="P906" s="45" t="s">
        <v>27</v>
      </c>
    </row>
    <row r="907" spans="1:17" ht="13.5" customHeight="1" x14ac:dyDescent="0.15">
      <c r="A907" s="27"/>
      <c r="B907" s="28"/>
      <c r="C907" s="23" t="s">
        <v>20</v>
      </c>
      <c r="D907" s="24"/>
      <c r="E907" s="24"/>
      <c r="F907" s="24"/>
      <c r="G907" s="29"/>
      <c r="H907" s="25" t="s">
        <v>23</v>
      </c>
      <c r="I907" s="46" t="s">
        <v>971</v>
      </c>
      <c r="J907" s="54" t="s">
        <v>953</v>
      </c>
      <c r="K907" s="51" t="s">
        <v>30</v>
      </c>
      <c r="L907" s="51" t="s">
        <v>30</v>
      </c>
      <c r="M907" s="45">
        <v>1.0</v>
      </c>
      <c r="N907" s="45">
        <v>30.0</v>
      </c>
      <c r="O907" s="45">
        <v>0.035</v>
      </c>
      <c r="P907" s="45" t="s">
        <v>27</v>
      </c>
      <c r="Q907" s="5">
        <v>960.0</v>
      </c>
    </row>
    <row r="908" spans="1:16" ht="13.5" customHeight="1" x14ac:dyDescent="0.15">
      <c r="A908" s="27"/>
      <c r="B908" s="28"/>
      <c r="C908" s="23" t="s">
        <v>20</v>
      </c>
      <c r="D908" s="24"/>
      <c r="E908" s="24"/>
      <c r="F908" s="24"/>
      <c r="G908" s="29"/>
      <c r="H908" s="25" t="s">
        <v>23</v>
      </c>
      <c r="I908" s="46" t="s">
        <v>954</v>
      </c>
      <c r="J908" s="54" t="s">
        <v>972</v>
      </c>
      <c r="K908" s="51" t="s">
        <v>30</v>
      </c>
      <c r="L908" s="51" t="s">
        <v>30</v>
      </c>
      <c r="M908" s="45">
        <v>1.0</v>
      </c>
      <c r="N908" s="45">
        <v>30.0</v>
      </c>
      <c r="O908" s="45">
        <v>0.16</v>
      </c>
      <c r="P908" s="45" t="s">
        <v>34</v>
      </c>
    </row>
    <row r="909" spans="1:17" ht="13.5" customHeight="1" x14ac:dyDescent="0.15">
      <c r="A909" s="27"/>
      <c r="B909" s="28"/>
      <c r="C909" s="23" t="s">
        <v>20</v>
      </c>
      <c r="D909" s="24"/>
      <c r="E909" s="24"/>
      <c r="F909" s="24"/>
      <c r="G909" s="29"/>
      <c r="H909" s="25" t="s">
        <v>23</v>
      </c>
      <c r="I909" s="46" t="s">
        <v>973</v>
      </c>
      <c r="J909" s="54" t="s">
        <v>957</v>
      </c>
      <c r="K909" s="51" t="s">
        <v>30</v>
      </c>
      <c r="L909" s="51" t="s">
        <v>30</v>
      </c>
      <c r="M909" s="45">
        <v>1.0</v>
      </c>
      <c r="N909" s="45">
        <v>150.0</v>
      </c>
      <c r="O909" s="45">
        <v>0.12</v>
      </c>
      <c r="P909" s="45" t="s">
        <v>31</v>
      </c>
      <c r="Q909" s="5">
        <v>3050.0</v>
      </c>
    </row>
    <row r="910" spans="1:16" ht="13.5" customHeight="1" x14ac:dyDescent="0.15">
      <c r="A910" s="27"/>
      <c r="B910" s="28"/>
      <c r="C910" s="30" t="s">
        <v>54</v>
      </c>
      <c r="D910" s="22" t="s">
        <v>26</v>
      </c>
      <c r="E910" s="22" t="s">
        <v>26</v>
      </c>
      <c r="F910" s="25">
        <v>1.0</v>
      </c>
      <c r="G910" s="29">
        <v>750.0</v>
      </c>
      <c r="H910" s="25" t="s">
        <v>36</v>
      </c>
      <c r="I910" s="46" t="s">
        <v>974</v>
      </c>
      <c r="J910" s="30" t="s">
        <v>975</v>
      </c>
      <c r="K910" s="5" t="s">
        <v>39</v>
      </c>
      <c r="L910" s="22" t="s">
        <v>40</v>
      </c>
      <c r="M910" s="45">
        <v>1000.0</v>
      </c>
      <c r="N910" s="45">
        <v>3.4425</v>
      </c>
      <c r="O910" s="45">
        <v>8.95</v>
      </c>
      <c r="P910" s="45" t="s">
        <v>53</v>
      </c>
    </row>
    <row r="911" spans="1:16" ht="13.5" customHeight="1" x14ac:dyDescent="0.15">
      <c r="A911" s="27"/>
      <c r="B911" s="28"/>
      <c r="C911" s="30" t="s">
        <v>976</v>
      </c>
      <c r="D911" s="22" t="s">
        <v>26</v>
      </c>
      <c r="E911" s="22" t="s">
        <v>26</v>
      </c>
      <c r="F911" s="25">
        <v>1.0</v>
      </c>
      <c r="G911" s="29">
        <v>750.0</v>
      </c>
      <c r="H911" s="25" t="s">
        <v>36</v>
      </c>
      <c r="I911" s="46" t="s">
        <v>977</v>
      </c>
      <c r="J911" s="30" t="s">
        <v>978</v>
      </c>
      <c r="K911" s="5" t="s">
        <v>39</v>
      </c>
      <c r="L911" s="22" t="s">
        <v>40</v>
      </c>
      <c r="M911" s="45">
        <v>1000.0</v>
      </c>
      <c r="N911" s="45">
        <v>3.4425</v>
      </c>
      <c r="O911" s="45">
        <v>8.95</v>
      </c>
      <c r="P911" s="45" t="s">
        <v>53</v>
      </c>
    </row>
    <row r="912" spans="1:16" ht="13.5" customHeight="1" x14ac:dyDescent="0.15">
      <c r="A912" s="27"/>
      <c r="B912" s="28"/>
      <c r="C912" s="30" t="s">
        <v>58</v>
      </c>
      <c r="D912" s="22" t="s">
        <v>26</v>
      </c>
      <c r="E912" s="22" t="s">
        <v>26</v>
      </c>
      <c r="F912" s="25">
        <v>1.0</v>
      </c>
      <c r="G912" s="29">
        <v>750.0</v>
      </c>
      <c r="H912" s="25" t="s">
        <v>36</v>
      </c>
      <c r="I912" s="46" t="s">
        <v>979</v>
      </c>
      <c r="J912" s="30" t="s">
        <v>980</v>
      </c>
      <c r="K912" s="5" t="s">
        <v>39</v>
      </c>
      <c r="L912" s="22" t="s">
        <v>40</v>
      </c>
      <c r="M912" s="45">
        <v>1000.0</v>
      </c>
      <c r="N912" s="45">
        <v>3.4425</v>
      </c>
      <c r="O912" s="45">
        <v>8.95</v>
      </c>
      <c r="P912" s="45" t="s">
        <v>53</v>
      </c>
    </row>
    <row r="913" spans="1:16" ht="13.5" customHeight="1" x14ac:dyDescent="0.15">
      <c r="A913" s="27"/>
      <c r="B913" s="28"/>
      <c r="C913" s="30" t="s">
        <v>51</v>
      </c>
      <c r="D913" s="22" t="s">
        <v>26</v>
      </c>
      <c r="E913" s="22" t="s">
        <v>26</v>
      </c>
      <c r="F913" s="25">
        <v>1.0</v>
      </c>
      <c r="G913" s="29">
        <v>750.0</v>
      </c>
      <c r="H913" s="25" t="s">
        <v>36</v>
      </c>
      <c r="I913" s="46" t="s">
        <v>981</v>
      </c>
      <c r="J913" s="30" t="s">
        <v>982</v>
      </c>
      <c r="K913" s="5" t="s">
        <v>39</v>
      </c>
      <c r="L913" s="22" t="s">
        <v>40</v>
      </c>
      <c r="M913" s="45">
        <v>1000.0</v>
      </c>
      <c r="N913" s="45">
        <v>3.4425</v>
      </c>
      <c r="O913" s="45">
        <v>8.95</v>
      </c>
      <c r="P913" s="45" t="s">
        <v>53</v>
      </c>
    </row>
    <row r="914" spans="1:16" ht="13.5" customHeight="1" x14ac:dyDescent="0.15">
      <c r="A914" s="27"/>
      <c r="B914" s="28"/>
      <c r="C914" s="30" t="s">
        <v>20</v>
      </c>
      <c r="D914" s="24"/>
      <c r="E914" s="24"/>
      <c r="F914" s="24"/>
      <c r="G914" s="29"/>
      <c r="H914" s="25" t="s">
        <v>36</v>
      </c>
      <c r="I914" s="46" t="s">
        <v>42</v>
      </c>
      <c r="J914" s="30" t="s">
        <v>43</v>
      </c>
      <c r="K914" s="5" t="s">
        <v>39</v>
      </c>
      <c r="L914" s="22" t="s">
        <v>40</v>
      </c>
      <c r="M914" s="45">
        <v>1000.0</v>
      </c>
      <c r="N914" s="45">
        <v>2.7</v>
      </c>
      <c r="O914" s="48">
        <v>8.4</v>
      </c>
      <c r="P914" s="42" t="s">
        <v>41</v>
      </c>
    </row>
    <row r="915" spans="1:16" ht="13.5" customHeight="1" x14ac:dyDescent="0.15">
      <c r="A915" s="27" t="s">
        <v>983</v>
      </c>
      <c r="B915" s="28" t="s">
        <v>984</v>
      </c>
      <c r="C915" s="23" t="s">
        <v>20</v>
      </c>
      <c r="D915" s="24" t="s">
        <v>21</v>
      </c>
      <c r="E915" s="22" t="s">
        <v>22</v>
      </c>
      <c r="F915" s="24">
        <v>150.0</v>
      </c>
      <c r="G915" s="29"/>
      <c r="H915" s="25" t="s">
        <v>23</v>
      </c>
      <c r="I915" s="46" t="s">
        <v>985</v>
      </c>
      <c r="J915" s="54" t="s">
        <v>951</v>
      </c>
      <c r="K915" s="51" t="s">
        <v>26</v>
      </c>
      <c r="L915" s="51" t="s">
        <v>26</v>
      </c>
      <c r="M915" s="45">
        <v>1.0</v>
      </c>
      <c r="N915" s="45">
        <v>1.0</v>
      </c>
      <c r="O915" s="45">
        <v>9.38</v>
      </c>
      <c r="P915" s="45" t="s">
        <v>27</v>
      </c>
    </row>
    <row r="916" spans="1:17" ht="13.5" customHeight="1" x14ac:dyDescent="0.15">
      <c r="A916" s="27"/>
      <c r="B916" s="28"/>
      <c r="C916" s="23" t="s">
        <v>20</v>
      </c>
      <c r="D916" s="24"/>
      <c r="E916" s="24"/>
      <c r="F916" s="24"/>
      <c r="G916" s="29"/>
      <c r="H916" s="25" t="s">
        <v>23</v>
      </c>
      <c r="I916" s="46" t="s">
        <v>986</v>
      </c>
      <c r="J916" s="54" t="s">
        <v>953</v>
      </c>
      <c r="K916" s="51" t="s">
        <v>30</v>
      </c>
      <c r="L916" s="51" t="s">
        <v>30</v>
      </c>
      <c r="M916" s="45">
        <v>1.0</v>
      </c>
      <c r="N916" s="45">
        <v>30.0</v>
      </c>
      <c r="O916" s="45">
        <v>0.035</v>
      </c>
      <c r="P916" s="45" t="s">
        <v>27</v>
      </c>
      <c r="Q916" s="5">
        <v>1470.0</v>
      </c>
    </row>
    <row r="917" spans="1:16" ht="13.5" customHeight="1" x14ac:dyDescent="0.15">
      <c r="A917" s="27"/>
      <c r="B917" s="28"/>
      <c r="C917" s="23" t="s">
        <v>20</v>
      </c>
      <c r="D917" s="24"/>
      <c r="E917" s="24"/>
      <c r="F917" s="24"/>
      <c r="G917" s="29"/>
      <c r="H917" s="25" t="s">
        <v>23</v>
      </c>
      <c r="I917" s="46" t="s">
        <v>954</v>
      </c>
      <c r="J917" s="54" t="s">
        <v>987</v>
      </c>
      <c r="K917" s="51" t="s">
        <v>30</v>
      </c>
      <c r="L917" s="51" t="s">
        <v>30</v>
      </c>
      <c r="M917" s="45">
        <v>1.0</v>
      </c>
      <c r="N917" s="45">
        <v>30.0</v>
      </c>
      <c r="O917" s="45">
        <v>0.16</v>
      </c>
      <c r="P917" s="45" t="s">
        <v>34</v>
      </c>
    </row>
    <row r="918" spans="1:17" ht="13.5" customHeight="1" x14ac:dyDescent="0.15">
      <c r="A918" s="27"/>
      <c r="B918" s="28"/>
      <c r="C918" s="23" t="s">
        <v>20</v>
      </c>
      <c r="D918" s="24"/>
      <c r="E918" s="24"/>
      <c r="F918" s="24"/>
      <c r="G918" s="29"/>
      <c r="H918" s="25" t="s">
        <v>23</v>
      </c>
      <c r="I918" s="46" t="s">
        <v>988</v>
      </c>
      <c r="J918" s="54" t="s">
        <v>957</v>
      </c>
      <c r="K918" s="51" t="s">
        <v>30</v>
      </c>
      <c r="L918" s="51" t="s">
        <v>30</v>
      </c>
      <c r="M918" s="45">
        <v>1.0</v>
      </c>
      <c r="N918" s="45">
        <v>150.0</v>
      </c>
      <c r="O918" s="45">
        <v>0.12</v>
      </c>
      <c r="P918" s="45" t="s">
        <v>31</v>
      </c>
      <c r="Q918" s="5">
        <v>4950.0</v>
      </c>
    </row>
    <row r="919" spans="1:16" ht="13.5" customHeight="1" x14ac:dyDescent="0.15">
      <c r="A919" s="27"/>
      <c r="B919" s="28"/>
      <c r="C919" s="30" t="s">
        <v>989</v>
      </c>
      <c r="D919" s="22" t="s">
        <v>26</v>
      </c>
      <c r="E919" s="22" t="s">
        <v>26</v>
      </c>
      <c r="F919" s="25">
        <v>1.0</v>
      </c>
      <c r="G919" s="29">
        <v>750.0</v>
      </c>
      <c r="H919" s="25" t="s">
        <v>36</v>
      </c>
      <c r="I919" s="46" t="s">
        <v>990</v>
      </c>
      <c r="J919" s="30" t="s">
        <v>989</v>
      </c>
      <c r="K919" s="5" t="s">
        <v>39</v>
      </c>
      <c r="L919" s="22" t="s">
        <v>40</v>
      </c>
      <c r="M919" s="45">
        <v>1000.0</v>
      </c>
      <c r="N919" s="45">
        <v>3.4425</v>
      </c>
      <c r="O919" s="45">
        <v>8.95</v>
      </c>
      <c r="P919" s="45" t="s">
        <v>53</v>
      </c>
    </row>
    <row r="920" spans="1:16" ht="13.5" customHeight="1" x14ac:dyDescent="0.15">
      <c r="A920" s="27"/>
      <c r="B920" s="28"/>
      <c r="C920" s="30" t="s">
        <v>991</v>
      </c>
      <c r="D920" s="22" t="s">
        <v>26</v>
      </c>
      <c r="E920" s="22" t="s">
        <v>26</v>
      </c>
      <c r="F920" s="25">
        <v>1.0</v>
      </c>
      <c r="G920" s="29">
        <v>750.0</v>
      </c>
      <c r="H920" s="25" t="s">
        <v>36</v>
      </c>
      <c r="I920" s="46" t="s">
        <v>992</v>
      </c>
      <c r="J920" s="30" t="s">
        <v>991</v>
      </c>
      <c r="K920" s="5" t="s">
        <v>39</v>
      </c>
      <c r="L920" s="22" t="s">
        <v>40</v>
      </c>
      <c r="M920" s="45">
        <v>1000.0</v>
      </c>
      <c r="N920" s="45">
        <v>3.4425</v>
      </c>
      <c r="O920" s="45">
        <v>8.95</v>
      </c>
      <c r="P920" s="45" t="s">
        <v>53</v>
      </c>
    </row>
    <row r="921" spans="1:16" ht="13.5" customHeight="1" x14ac:dyDescent="0.15">
      <c r="A921" s="27"/>
      <c r="B921" s="28"/>
      <c r="C921" s="30" t="s">
        <v>993</v>
      </c>
      <c r="D921" s="22" t="s">
        <v>26</v>
      </c>
      <c r="E921" s="22" t="s">
        <v>26</v>
      </c>
      <c r="F921" s="25">
        <v>1.0</v>
      </c>
      <c r="G921" s="29">
        <v>750.0</v>
      </c>
      <c r="H921" s="25" t="s">
        <v>36</v>
      </c>
      <c r="I921" s="46" t="s">
        <v>994</v>
      </c>
      <c r="J921" s="30" t="s">
        <v>993</v>
      </c>
      <c r="K921" s="5" t="s">
        <v>39</v>
      </c>
      <c r="L921" s="22" t="s">
        <v>40</v>
      </c>
      <c r="M921" s="45">
        <v>1000.0</v>
      </c>
      <c r="N921" s="45">
        <v>3.4425</v>
      </c>
      <c r="O921" s="45">
        <v>8.95</v>
      </c>
      <c r="P921" s="45" t="s">
        <v>53</v>
      </c>
    </row>
    <row r="922" spans="1:16" ht="13.5" customHeight="1" x14ac:dyDescent="0.15">
      <c r="A922" s="27"/>
      <c r="B922" s="28"/>
      <c r="C922" s="30" t="s">
        <v>995</v>
      </c>
      <c r="D922" s="22" t="s">
        <v>26</v>
      </c>
      <c r="E922" s="22" t="s">
        <v>26</v>
      </c>
      <c r="F922" s="25">
        <v>1.0</v>
      </c>
      <c r="G922" s="29">
        <v>750.0</v>
      </c>
      <c r="H922" s="25" t="s">
        <v>36</v>
      </c>
      <c r="I922" s="46" t="s">
        <v>996</v>
      </c>
      <c r="J922" s="30" t="s">
        <v>995</v>
      </c>
      <c r="K922" s="5" t="s">
        <v>39</v>
      </c>
      <c r="L922" s="22" t="s">
        <v>40</v>
      </c>
      <c r="M922" s="45">
        <v>1000.0</v>
      </c>
      <c r="N922" s="45">
        <v>3.4425</v>
      </c>
      <c r="O922" s="45">
        <v>8.95</v>
      </c>
      <c r="P922" s="45" t="s">
        <v>53</v>
      </c>
    </row>
    <row r="923" spans="1:16" ht="13.5" customHeight="1" x14ac:dyDescent="0.15">
      <c r="A923" s="27"/>
      <c r="B923" s="28"/>
      <c r="C923" s="30" t="s">
        <v>20</v>
      </c>
      <c r="D923" s="24"/>
      <c r="E923" s="24"/>
      <c r="F923" s="24"/>
      <c r="G923" s="29"/>
      <c r="H923" s="25" t="s">
        <v>36</v>
      </c>
      <c r="I923" s="46" t="s">
        <v>42</v>
      </c>
      <c r="J923" s="30" t="s">
        <v>43</v>
      </c>
      <c r="K923" s="5" t="s">
        <v>39</v>
      </c>
      <c r="L923" s="22" t="s">
        <v>40</v>
      </c>
      <c r="M923" s="45">
        <v>1000.0</v>
      </c>
      <c r="N923" s="45">
        <v>2.7</v>
      </c>
      <c r="O923" s="48">
        <v>8.4</v>
      </c>
      <c r="P923" s="42" t="s">
        <v>41</v>
      </c>
    </row>
    <row r="924" spans="1:16" ht="13.5" customHeight="1" x14ac:dyDescent="0.15">
      <c r="A924" s="27" t="s">
        <v>997</v>
      </c>
      <c r="B924" s="24" t="s">
        <v>104</v>
      </c>
      <c r="C924" s="23" t="s">
        <v>20</v>
      </c>
      <c r="D924" s="24" t="s">
        <v>21</v>
      </c>
      <c r="E924" s="22" t="s">
        <v>22</v>
      </c>
      <c r="F924" s="24">
        <v>108.0</v>
      </c>
      <c r="G924" s="29"/>
      <c r="H924" s="25" t="s">
        <v>23</v>
      </c>
      <c r="I924" s="46" t="s">
        <v>998</v>
      </c>
      <c r="J924" s="54" t="s">
        <v>999</v>
      </c>
      <c r="K924" s="51" t="s">
        <v>26</v>
      </c>
      <c r="L924" s="51" t="s">
        <v>26</v>
      </c>
      <c r="M924" s="45">
        <v>1.0</v>
      </c>
      <c r="N924" s="45">
        <v>1.0</v>
      </c>
      <c r="O924" s="45">
        <v>9.99</v>
      </c>
      <c r="P924" s="45" t="s">
        <v>27</v>
      </c>
    </row>
    <row r="925" spans="1:18" ht="13.5" customHeight="1" x14ac:dyDescent="0.15">
      <c r="A925" s="27"/>
      <c r="B925" s="28"/>
      <c r="C925" s="23" t="s">
        <v>20</v>
      </c>
      <c r="D925" s="24"/>
      <c r="E925" s="24"/>
      <c r="F925" s="24"/>
      <c r="G925" s="29"/>
      <c r="H925" s="25" t="s">
        <v>23</v>
      </c>
      <c r="I925" s="46" t="s">
        <v>1000</v>
      </c>
      <c r="J925" s="54" t="s">
        <v>1001</v>
      </c>
      <c r="K925" s="51" t="s">
        <v>30</v>
      </c>
      <c r="L925" s="51" t="s">
        <v>30</v>
      </c>
      <c r="M925" s="45">
        <v>1.0</v>
      </c>
      <c r="N925" s="45">
        <v>12.0</v>
      </c>
      <c r="O925" s="45">
        <v>0.28</v>
      </c>
      <c r="P925" s="45" t="s">
        <v>31</v>
      </c>
      <c r="Q925" s="5">
        <v>230.0</v>
      </c>
      <c r="R925" s="5">
        <v>2200.0</v>
      </c>
    </row>
    <row r="926" spans="1:16" ht="13.5" customHeight="1" x14ac:dyDescent="0.15">
      <c r="A926" s="27"/>
      <c r="B926" s="28"/>
      <c r="C926" s="23" t="s">
        <v>20</v>
      </c>
      <c r="D926" s="24"/>
      <c r="E926" s="24"/>
      <c r="F926" s="24"/>
      <c r="G926" s="29"/>
      <c r="H926" s="25" t="s">
        <v>23</v>
      </c>
      <c r="I926" s="46" t="s">
        <v>1002</v>
      </c>
      <c r="J926" s="54" t="s">
        <v>1003</v>
      </c>
      <c r="K926" s="51" t="s">
        <v>30</v>
      </c>
      <c r="L926" s="51" t="s">
        <v>30</v>
      </c>
      <c r="M926" s="45">
        <v>1.0</v>
      </c>
      <c r="N926" s="45">
        <v>108.0</v>
      </c>
      <c r="O926" s="45">
        <v>0.125</v>
      </c>
      <c r="P926" s="45" t="s">
        <v>31</v>
      </c>
    </row>
    <row r="927" spans="1:16" ht="13.5" customHeight="1" x14ac:dyDescent="0.15">
      <c r="A927" s="27"/>
      <c r="B927" s="28"/>
      <c r="C927" s="24" t="s">
        <v>104</v>
      </c>
      <c r="D927" s="22" t="s">
        <v>26</v>
      </c>
      <c r="E927" s="22" t="s">
        <v>26</v>
      </c>
      <c r="F927" s="25">
        <v>1.0</v>
      </c>
      <c r="G927" s="29">
        <v>3240.0</v>
      </c>
      <c r="H927" s="25" t="s">
        <v>36</v>
      </c>
      <c r="I927" s="46" t="s">
        <v>946</v>
      </c>
      <c r="J927" s="54" t="s">
        <v>947</v>
      </c>
      <c r="K927" s="5" t="s">
        <v>39</v>
      </c>
      <c r="L927" s="22" t="s">
        <v>40</v>
      </c>
      <c r="M927" s="45">
        <v>1000.0</v>
      </c>
      <c r="N927" s="45">
        <v>14.5152</v>
      </c>
      <c r="O927" s="45">
        <v>8.5</v>
      </c>
      <c r="P927" s="45" t="s">
        <v>41</v>
      </c>
    </row>
    <row r="928" spans="1:16" ht="13.5" customHeight="1" x14ac:dyDescent="0.15">
      <c r="A928" s="27"/>
      <c r="B928" s="28"/>
      <c r="C928" s="30" t="s">
        <v>20</v>
      </c>
      <c r="D928" s="24"/>
      <c r="E928" s="24"/>
      <c r="F928" s="24"/>
      <c r="G928" s="29"/>
      <c r="H928" s="25" t="s">
        <v>36</v>
      </c>
      <c r="I928" s="46" t="s">
        <v>42</v>
      </c>
      <c r="J928" s="30" t="s">
        <v>43</v>
      </c>
      <c r="K928" s="5" t="s">
        <v>39</v>
      </c>
      <c r="L928" s="22" t="s">
        <v>40</v>
      </c>
      <c r="M928" s="45">
        <v>1000.0</v>
      </c>
      <c r="N928" s="45">
        <v>2.916</v>
      </c>
      <c r="O928" s="48">
        <v>8.4</v>
      </c>
      <c r="P928" s="42" t="s">
        <v>41</v>
      </c>
    </row>
    <row r="929" spans="1:17" ht="14.25" customHeight="1" x14ac:dyDescent="0.15">
      <c r="A929" s="27" t="s">
        <v>1004</v>
      </c>
      <c r="B929" s="28" t="s">
        <v>1005</v>
      </c>
      <c r="C929" s="23" t="s">
        <v>20</v>
      </c>
      <c r="D929" s="24" t="s">
        <v>21</v>
      </c>
      <c r="E929" s="22" t="s">
        <v>22</v>
      </c>
      <c r="F929" s="24">
        <v>120.0</v>
      </c>
      <c r="G929" s="29"/>
      <c r="H929" s="25" t="s">
        <v>23</v>
      </c>
      <c r="I929" s="46" t="s">
        <v>1006</v>
      </c>
      <c r="J929" s="54" t="s">
        <v>1007</v>
      </c>
      <c r="K929" s="51" t="s">
        <v>26</v>
      </c>
      <c r="L929" s="51" t="s">
        <v>26</v>
      </c>
      <c r="M929" s="45">
        <v>1.0</v>
      </c>
      <c r="N929" s="45">
        <v>1.0</v>
      </c>
      <c r="O929" s="44">
        <v>4.41</v>
      </c>
      <c r="P929" s="45" t="s">
        <v>27</v>
      </c>
      <c r="Q929" s="5">
        <v>329.0</v>
      </c>
    </row>
    <row r="930" spans="1:17" ht="13.5" customHeight="1" x14ac:dyDescent="0.15">
      <c r="A930" s="27"/>
      <c r="B930" s="28"/>
      <c r="C930" s="23" t="s">
        <v>20</v>
      </c>
      <c r="D930" s="24"/>
      <c r="E930" s="24"/>
      <c r="F930" s="24"/>
      <c r="G930" s="29"/>
      <c r="H930" s="25" t="s">
        <v>23</v>
      </c>
      <c r="I930" s="46" t="s">
        <v>1008</v>
      </c>
      <c r="J930" s="54" t="s">
        <v>1009</v>
      </c>
      <c r="K930" s="51" t="s">
        <v>26</v>
      </c>
      <c r="L930" s="51" t="s">
        <v>26</v>
      </c>
      <c r="M930" s="45">
        <v>1.0</v>
      </c>
      <c r="N930" s="45">
        <v>12.0</v>
      </c>
      <c r="O930" s="45">
        <v>1.51</v>
      </c>
      <c r="P930" s="45" t="s">
        <v>27</v>
      </c>
      <c r="Q930" s="5">
        <v>3925.0</v>
      </c>
    </row>
    <row r="931" spans="1:17" ht="13.5" customHeight="1" x14ac:dyDescent="0.15">
      <c r="A931" s="27"/>
      <c r="B931" s="28"/>
      <c r="C931" s="23" t="s">
        <v>20</v>
      </c>
      <c r="D931" s="24"/>
      <c r="E931" s="24"/>
      <c r="F931" s="24"/>
      <c r="G931" s="29"/>
      <c r="H931" s="25" t="s">
        <v>23</v>
      </c>
      <c r="I931" s="46" t="s">
        <v>1010</v>
      </c>
      <c r="J931" s="54" t="s">
        <v>1011</v>
      </c>
      <c r="K931" s="51" t="s">
        <v>30</v>
      </c>
      <c r="L931" s="51" t="s">
        <v>30</v>
      </c>
      <c r="M931" s="45">
        <v>1.0</v>
      </c>
      <c r="N931" s="45">
        <v>120.0</v>
      </c>
      <c r="O931" s="45">
        <v>0.16</v>
      </c>
      <c r="P931" s="45" t="s">
        <v>31</v>
      </c>
      <c r="Q931" s="5">
        <v>47900.0</v>
      </c>
    </row>
    <row r="932" spans="1:16" ht="13.5" customHeight="1" x14ac:dyDescent="0.15">
      <c r="A932" s="27"/>
      <c r="B932" s="28"/>
      <c r="C932" s="23" t="s">
        <v>20</v>
      </c>
      <c r="D932" s="24"/>
      <c r="E932" s="24"/>
      <c r="F932" s="24"/>
      <c r="G932" s="29"/>
      <c r="H932" s="25" t="s">
        <v>23</v>
      </c>
      <c r="I932" s="46" t="s">
        <v>272</v>
      </c>
      <c r="J932" s="54" t="s">
        <v>1012</v>
      </c>
      <c r="K932" s="51" t="s">
        <v>30</v>
      </c>
      <c r="L932" s="51" t="s">
        <v>30</v>
      </c>
      <c r="M932" s="45">
        <v>1.0</v>
      </c>
      <c r="N932" s="45">
        <v>600.0</v>
      </c>
      <c r="O932" s="45">
        <v>0.059</v>
      </c>
      <c r="P932" s="45" t="s">
        <v>274</v>
      </c>
    </row>
    <row r="933" spans="1:19" ht="13.5" customHeight="1" x14ac:dyDescent="0.15">
      <c r="A933" s="27"/>
      <c r="B933" s="28"/>
      <c r="C933" s="54" t="s">
        <v>1013</v>
      </c>
      <c r="D933" s="22" t="s">
        <v>26</v>
      </c>
      <c r="E933" s="22" t="s">
        <v>26</v>
      </c>
      <c r="F933" s="25">
        <v>1.0</v>
      </c>
      <c r="G933" s="29">
        <v>360.0</v>
      </c>
      <c r="H933" s="25" t="s">
        <v>36</v>
      </c>
      <c r="I933" s="46" t="s">
        <v>1014</v>
      </c>
      <c r="J933" s="54" t="s">
        <v>1013</v>
      </c>
      <c r="K933" s="5" t="s">
        <v>39</v>
      </c>
      <c r="L933" s="22" t="s">
        <v>40</v>
      </c>
      <c r="M933" s="45">
        <v>1000.0</v>
      </c>
      <c r="N933" s="45">
        <v>1.2096</v>
      </c>
      <c r="O933" s="45">
        <v>8.95</v>
      </c>
      <c r="P933" s="45" t="s">
        <v>53</v>
      </c>
      <c r="R933" s="5">
        <f>379*1.5</f>
        <v>568.5</v>
      </c>
      <c r="S933" s="5">
        <v>5180.0</v>
      </c>
    </row>
    <row r="934" spans="1:19" ht="13.5" customHeight="1" x14ac:dyDescent="0.15">
      <c r="A934" s="27"/>
      <c r="B934" s="28"/>
      <c r="C934" s="54" t="s">
        <v>1015</v>
      </c>
      <c r="D934" s="22" t="s">
        <v>26</v>
      </c>
      <c r="E934" s="22" t="s">
        <v>26</v>
      </c>
      <c r="F934" s="25">
        <v>1.0</v>
      </c>
      <c r="G934" s="29">
        <v>240.0</v>
      </c>
      <c r="H934" s="25" t="s">
        <v>36</v>
      </c>
      <c r="I934" s="46" t="s">
        <v>1016</v>
      </c>
      <c r="J934" s="54" t="s">
        <v>1015</v>
      </c>
      <c r="K934" s="5" t="s">
        <v>39</v>
      </c>
      <c r="L934" s="22" t="s">
        <v>40</v>
      </c>
      <c r="M934" s="45">
        <v>1000.0</v>
      </c>
      <c r="N934" s="45">
        <v>0.8064</v>
      </c>
      <c r="O934" s="45">
        <v>8.95</v>
      </c>
      <c r="P934" s="45" t="s">
        <v>53</v>
      </c>
      <c r="R934" s="5">
        <v>217.0</v>
      </c>
      <c r="S934" s="5">
        <v>23100.0</v>
      </c>
    </row>
    <row r="935" spans="1:16" ht="13.5" customHeight="1" x14ac:dyDescent="0.15">
      <c r="A935" s="27"/>
      <c r="B935" s="28"/>
      <c r="C935" s="30" t="s">
        <v>20</v>
      </c>
      <c r="D935" s="24"/>
      <c r="E935" s="24"/>
      <c r="F935" s="24"/>
      <c r="G935" s="29"/>
      <c r="H935" s="25" t="s">
        <v>36</v>
      </c>
      <c r="I935" s="46" t="s">
        <v>280</v>
      </c>
      <c r="J935" s="30" t="s">
        <v>281</v>
      </c>
      <c r="K935" s="5" t="s">
        <v>39</v>
      </c>
      <c r="L935" s="22" t="s">
        <v>40</v>
      </c>
      <c r="M935" s="45">
        <v>1000.0</v>
      </c>
      <c r="N935" s="45">
        <v>0.612</v>
      </c>
      <c r="O935" s="48">
        <v>8.4</v>
      </c>
      <c r="P935" s="42" t="s">
        <v>41</v>
      </c>
    </row>
    <row r="936" spans="1:18" ht="14.25" customHeight="1" x14ac:dyDescent="0.15">
      <c r="A936" s="27" t="s">
        <v>1017</v>
      </c>
      <c r="B936" s="64" t="s">
        <v>1018</v>
      </c>
      <c r="C936" s="23" t="s">
        <v>20</v>
      </c>
      <c r="D936" s="24" t="s">
        <v>21</v>
      </c>
      <c r="E936" s="22" t="s">
        <v>22</v>
      </c>
      <c r="F936" s="24">
        <v>120.0</v>
      </c>
      <c r="G936" s="29"/>
      <c r="H936" s="25" t="s">
        <v>23</v>
      </c>
      <c r="I936" s="46" t="s">
        <v>1019</v>
      </c>
      <c r="J936" s="54" t="s">
        <v>1020</v>
      </c>
      <c r="K936" s="51" t="s">
        <v>26</v>
      </c>
      <c r="L936" s="51" t="s">
        <v>26</v>
      </c>
      <c r="M936" s="45">
        <v>1.0</v>
      </c>
      <c r="N936" s="45">
        <v>1.0</v>
      </c>
      <c r="O936" s="44">
        <v>7.35</v>
      </c>
      <c r="P936" s="45" t="s">
        <v>27</v>
      </c>
      <c r="R936" s="5">
        <v>2.0</v>
      </c>
    </row>
    <row r="937" spans="1:17" ht="13.5" customHeight="1" x14ac:dyDescent="0.15">
      <c r="A937" s="27"/>
      <c r="B937" s="28"/>
      <c r="C937" s="23" t="s">
        <v>20</v>
      </c>
      <c r="D937" s="24"/>
      <c r="E937" s="24"/>
      <c r="F937" s="24"/>
      <c r="G937" s="29"/>
      <c r="H937" s="25" t="s">
        <v>23</v>
      </c>
      <c r="I937" s="46" t="s">
        <v>1021</v>
      </c>
      <c r="J937" s="54" t="s">
        <v>1022</v>
      </c>
      <c r="K937" s="51" t="s">
        <v>26</v>
      </c>
      <c r="L937" s="51" t="s">
        <v>26</v>
      </c>
      <c r="M937" s="45">
        <v>1.0</v>
      </c>
      <c r="N937" s="45">
        <v>12.0</v>
      </c>
      <c r="O937" s="45">
        <v>1.51</v>
      </c>
      <c r="P937" s="45" t="s">
        <v>27</v>
      </c>
      <c r="Q937" s="5">
        <v>720.0</v>
      </c>
    </row>
    <row r="938" spans="1:16" ht="13.5" customHeight="1" x14ac:dyDescent="0.15">
      <c r="A938" s="27"/>
      <c r="B938" s="28"/>
      <c r="C938" s="23" t="s">
        <v>20</v>
      </c>
      <c r="D938" s="24"/>
      <c r="E938" s="24"/>
      <c r="F938" s="24"/>
      <c r="G938" s="29"/>
      <c r="H938" s="25" t="s">
        <v>23</v>
      </c>
      <c r="I938" s="46" t="s">
        <v>1023</v>
      </c>
      <c r="J938" s="54" t="s">
        <v>1024</v>
      </c>
      <c r="K938" s="51" t="s">
        <v>30</v>
      </c>
      <c r="L938" s="51" t="s">
        <v>30</v>
      </c>
      <c r="M938" s="45">
        <v>1.0</v>
      </c>
      <c r="N938" s="45">
        <v>120.0</v>
      </c>
      <c r="O938" s="45">
        <v>0.16</v>
      </c>
      <c r="P938" s="45" t="s">
        <v>31</v>
      </c>
    </row>
    <row r="939" spans="1:16" ht="13.5" customHeight="1" x14ac:dyDescent="0.15">
      <c r="A939" s="27"/>
      <c r="B939" s="28"/>
      <c r="C939" s="23" t="s">
        <v>20</v>
      </c>
      <c r="D939" s="24"/>
      <c r="E939" s="24"/>
      <c r="F939" s="24"/>
      <c r="G939" s="29"/>
      <c r="H939" s="25" t="s">
        <v>23</v>
      </c>
      <c r="I939" s="46" t="s">
        <v>272</v>
      </c>
      <c r="J939" s="54" t="s">
        <v>1025</v>
      </c>
      <c r="K939" s="51" t="s">
        <v>30</v>
      </c>
      <c r="L939" s="51" t="s">
        <v>30</v>
      </c>
      <c r="M939" s="45">
        <v>1.0</v>
      </c>
      <c r="N939" s="45">
        <v>600.0</v>
      </c>
      <c r="O939" s="45">
        <v>0.059</v>
      </c>
      <c r="P939" s="45" t="s">
        <v>274</v>
      </c>
    </row>
    <row r="940" spans="1:19" ht="13.5" customHeight="1" x14ac:dyDescent="0.15">
      <c r="A940" s="27"/>
      <c r="B940" s="28"/>
      <c r="C940" s="54" t="s">
        <v>1026</v>
      </c>
      <c r="D940" s="22" t="s">
        <v>26</v>
      </c>
      <c r="E940" s="22" t="s">
        <v>26</v>
      </c>
      <c r="F940" s="25">
        <v>1.0</v>
      </c>
      <c r="G940" s="29">
        <v>300.0</v>
      </c>
      <c r="H940" s="25" t="s">
        <v>36</v>
      </c>
      <c r="I940" s="46" t="s">
        <v>1027</v>
      </c>
      <c r="J940" s="54" t="s">
        <v>1026</v>
      </c>
      <c r="K940" s="5" t="s">
        <v>39</v>
      </c>
      <c r="L940" s="22" t="s">
        <v>40</v>
      </c>
      <c r="M940" s="45">
        <v>1000.0</v>
      </c>
      <c r="N940" s="45">
        <v>1.008</v>
      </c>
      <c r="O940" s="45">
        <v>8.95</v>
      </c>
      <c r="P940" s="45" t="s">
        <v>53</v>
      </c>
      <c r="S940" s="5">
        <v>10050.0</v>
      </c>
    </row>
    <row r="941" spans="1:19" ht="13.5" customHeight="1" x14ac:dyDescent="0.15">
      <c r="A941" s="27"/>
      <c r="B941" s="28"/>
      <c r="C941" s="54" t="s">
        <v>1028</v>
      </c>
      <c r="D941" s="22" t="s">
        <v>26</v>
      </c>
      <c r="E941" s="22" t="s">
        <v>26</v>
      </c>
      <c r="F941" s="25">
        <v>1.0</v>
      </c>
      <c r="G941" s="29">
        <v>300.0</v>
      </c>
      <c r="H941" s="25" t="s">
        <v>36</v>
      </c>
      <c r="I941" s="46" t="s">
        <v>1029</v>
      </c>
      <c r="J941" s="54" t="s">
        <v>1028</v>
      </c>
      <c r="K941" s="5" t="s">
        <v>39</v>
      </c>
      <c r="L941" s="22" t="s">
        <v>40</v>
      </c>
      <c r="M941" s="45">
        <v>1000.0</v>
      </c>
      <c r="N941" s="45">
        <v>1.008</v>
      </c>
      <c r="O941" s="45">
        <v>8.95</v>
      </c>
      <c r="P941" s="45" t="s">
        <v>53</v>
      </c>
      <c r="S941" s="5">
        <v>2500.0</v>
      </c>
    </row>
    <row r="942" spans="1:16" ht="13.5" customHeight="1" x14ac:dyDescent="0.15">
      <c r="A942" s="27"/>
      <c r="B942" s="28"/>
      <c r="C942" s="30" t="s">
        <v>20</v>
      </c>
      <c r="D942" s="24"/>
      <c r="E942" s="24"/>
      <c r="F942" s="24"/>
      <c r="G942" s="29"/>
      <c r="H942" s="25" t="s">
        <v>36</v>
      </c>
      <c r="I942" s="46" t="s">
        <v>280</v>
      </c>
      <c r="J942" s="30" t="s">
        <v>281</v>
      </c>
      <c r="K942" s="5" t="s">
        <v>39</v>
      </c>
      <c r="L942" s="22" t="s">
        <v>40</v>
      </c>
      <c r="M942" s="45">
        <v>1000.0</v>
      </c>
      <c r="N942" s="45">
        <v>0.612</v>
      </c>
      <c r="O942" s="48">
        <v>8.4</v>
      </c>
      <c r="P942" s="42" t="s">
        <v>41</v>
      </c>
    </row>
    <row r="943" spans="1:17" ht="14.25" customHeight="1" x14ac:dyDescent="0.15">
      <c r="A943" s="27" t="s">
        <v>1030</v>
      </c>
      <c r="B943" s="63" t="s">
        <v>1031</v>
      </c>
      <c r="C943" s="23" t="s">
        <v>20</v>
      </c>
      <c r="D943" s="24" t="s">
        <v>21</v>
      </c>
      <c r="E943" s="22" t="s">
        <v>22</v>
      </c>
      <c r="F943" s="24">
        <v>150.0</v>
      </c>
      <c r="G943" s="29"/>
      <c r="H943" s="25" t="s">
        <v>23</v>
      </c>
      <c r="I943" s="46" t="s">
        <v>1032</v>
      </c>
      <c r="J943" s="56" t="s">
        <v>1033</v>
      </c>
      <c r="K943" s="51" t="s">
        <v>26</v>
      </c>
      <c r="L943" s="51" t="s">
        <v>26</v>
      </c>
      <c r="M943" s="45">
        <v>1.0</v>
      </c>
      <c r="N943" s="45">
        <v>1.0</v>
      </c>
      <c r="O943" s="45">
        <v>9.21</v>
      </c>
      <c r="P943" s="45" t="s">
        <v>27</v>
      </c>
      <c r="Q943" s="5">
        <v>63.0</v>
      </c>
    </row>
    <row r="944" spans="1:17" ht="13.5" customHeight="1" x14ac:dyDescent="0.15">
      <c r="A944" s="27"/>
      <c r="B944" s="28"/>
      <c r="C944" s="23" t="s">
        <v>20</v>
      </c>
      <c r="D944" s="24"/>
      <c r="E944" s="24"/>
      <c r="F944" s="24"/>
      <c r="G944" s="29"/>
      <c r="H944" s="25" t="s">
        <v>23</v>
      </c>
      <c r="I944" s="46" t="s">
        <v>1034</v>
      </c>
      <c r="J944" s="54" t="s">
        <v>1035</v>
      </c>
      <c r="K944" s="51" t="s">
        <v>30</v>
      </c>
      <c r="L944" s="51" t="s">
        <v>30</v>
      </c>
      <c r="M944" s="45">
        <v>1.0</v>
      </c>
      <c r="N944" s="45">
        <v>15.0</v>
      </c>
      <c r="O944" s="45">
        <v>0.035</v>
      </c>
      <c r="P944" s="45" t="s">
        <v>27</v>
      </c>
      <c r="Q944" s="5">
        <v>3880.0</v>
      </c>
    </row>
    <row r="945" spans="1:18" ht="13.5" customHeight="1" x14ac:dyDescent="0.15">
      <c r="A945" s="27"/>
      <c r="B945" s="28"/>
      <c r="C945" s="23" t="s">
        <v>20</v>
      </c>
      <c r="D945" s="24"/>
      <c r="E945" s="24"/>
      <c r="F945" s="24"/>
      <c r="G945" s="29"/>
      <c r="H945" s="25" t="s">
        <v>23</v>
      </c>
      <c r="I945" s="46" t="s">
        <v>1036</v>
      </c>
      <c r="J945" s="54" t="s">
        <v>1037</v>
      </c>
      <c r="K945" s="51" t="s">
        <v>30</v>
      </c>
      <c r="L945" s="51" t="s">
        <v>30</v>
      </c>
      <c r="M945" s="45">
        <v>1.0</v>
      </c>
      <c r="N945" s="45">
        <v>15.0</v>
      </c>
      <c r="O945" s="45">
        <v>0.15</v>
      </c>
      <c r="P945" s="45" t="s">
        <v>34</v>
      </c>
      <c r="Q945" s="5">
        <v>800.0</v>
      </c>
      <c r="R945" s="5">
        <v>780.0</v>
      </c>
    </row>
    <row r="946" spans="1:17" ht="13.5" customHeight="1" x14ac:dyDescent="0.15">
      <c r="A946" s="27"/>
      <c r="B946" s="28"/>
      <c r="C946" s="23" t="s">
        <v>20</v>
      </c>
      <c r="D946" s="24"/>
      <c r="E946" s="24"/>
      <c r="F946" s="24"/>
      <c r="G946" s="29"/>
      <c r="H946" s="25" t="s">
        <v>23</v>
      </c>
      <c r="I946" s="46" t="s">
        <v>1038</v>
      </c>
      <c r="J946" s="54" t="s">
        <v>1039</v>
      </c>
      <c r="K946" s="51" t="s">
        <v>30</v>
      </c>
      <c r="L946" s="51" t="s">
        <v>30</v>
      </c>
      <c r="M946" s="45">
        <v>1.0</v>
      </c>
      <c r="N946" s="45">
        <v>150.0</v>
      </c>
      <c r="O946" s="45">
        <v>0.14</v>
      </c>
      <c r="P946" s="45" t="s">
        <v>31</v>
      </c>
      <c r="Q946" s="5">
        <v>32800.0</v>
      </c>
    </row>
    <row r="947" spans="1:19" ht="13.5" customHeight="1" x14ac:dyDescent="0.15">
      <c r="A947" s="27"/>
      <c r="B947" s="28"/>
      <c r="C947" s="54" t="s">
        <v>1040</v>
      </c>
      <c r="D947" s="22" t="s">
        <v>26</v>
      </c>
      <c r="E947" s="22" t="s">
        <v>26</v>
      </c>
      <c r="F947" s="25">
        <v>1.0</v>
      </c>
      <c r="G947" s="29">
        <v>1200.0</v>
      </c>
      <c r="H947" s="25" t="s">
        <v>36</v>
      </c>
      <c r="I947" s="46" t="s">
        <v>1041</v>
      </c>
      <c r="J947" s="54" t="s">
        <v>1040</v>
      </c>
      <c r="K947" s="5" t="s">
        <v>39</v>
      </c>
      <c r="L947" s="22" t="s">
        <v>40</v>
      </c>
      <c r="M947" s="45">
        <v>1000.0</v>
      </c>
      <c r="N947" s="45">
        <v>9.9</v>
      </c>
      <c r="O947" s="45">
        <v>8.95</v>
      </c>
      <c r="P947" s="45" t="s">
        <v>1042</v>
      </c>
      <c r="Q947" s="66">
        <v>846.0</v>
      </c>
      <c r="S947" s="5" t="s">
        <v>1043</v>
      </c>
    </row>
    <row r="948" spans="1:18" ht="13.5" customHeight="1" x14ac:dyDescent="0.15">
      <c r="A948" s="27"/>
      <c r="B948" s="28"/>
      <c r="C948" s="30" t="s">
        <v>20</v>
      </c>
      <c r="D948" s="24"/>
      <c r="E948" s="24"/>
      <c r="F948" s="24"/>
      <c r="G948" s="29"/>
      <c r="H948" s="25" t="s">
        <v>36</v>
      </c>
      <c r="I948" s="46" t="s">
        <v>1044</v>
      </c>
      <c r="J948" s="30" t="s">
        <v>1045</v>
      </c>
      <c r="K948" s="5" t="s">
        <v>39</v>
      </c>
      <c r="L948" s="22" t="s">
        <v>40</v>
      </c>
      <c r="M948" s="45">
        <v>1000.0</v>
      </c>
      <c r="N948" s="45">
        <v>1.692</v>
      </c>
      <c r="O948" s="48">
        <v>8.5</v>
      </c>
      <c r="P948" s="42" t="s">
        <v>72</v>
      </c>
      <c r="Q948" s="5">
        <v>4476.0</v>
      </c>
      <c r="R948" s="5">
        <v>646.0</v>
      </c>
    </row>
    <row r="949" spans="1:17" ht="14.25" customHeight="1" x14ac:dyDescent="0.15">
      <c r="A949" s="27" t="s">
        <v>1046</v>
      </c>
      <c r="B949" s="63" t="s">
        <v>1047</v>
      </c>
      <c r="C949" s="23" t="s">
        <v>20</v>
      </c>
      <c r="D949" s="24" t="s">
        <v>21</v>
      </c>
      <c r="E949" s="22" t="s">
        <v>22</v>
      </c>
      <c r="F949" s="24">
        <v>200.0</v>
      </c>
      <c r="G949" s="29"/>
      <c r="H949" s="25" t="s">
        <v>23</v>
      </c>
      <c r="I949" s="46" t="s">
        <v>1048</v>
      </c>
      <c r="J949" s="54" t="s">
        <v>1049</v>
      </c>
      <c r="K949" s="51" t="s">
        <v>26</v>
      </c>
      <c r="L949" s="51" t="s">
        <v>26</v>
      </c>
      <c r="M949" s="45">
        <v>1.0</v>
      </c>
      <c r="N949" s="45">
        <v>1.0</v>
      </c>
      <c r="O949" s="45">
        <v>3.94</v>
      </c>
      <c r="P949" s="45" t="s">
        <v>27</v>
      </c>
      <c r="Q949" s="5">
        <f>62+50</f>
        <v>112</v>
      </c>
    </row>
    <row r="950" spans="1:17" ht="13.5" customHeight="1" x14ac:dyDescent="0.15">
      <c r="A950" s="27"/>
      <c r="B950" s="28"/>
      <c r="C950" s="23" t="s">
        <v>20</v>
      </c>
      <c r="D950" s="24"/>
      <c r="E950" s="24"/>
      <c r="F950" s="24"/>
      <c r="G950" s="29"/>
      <c r="H950" s="25" t="s">
        <v>23</v>
      </c>
      <c r="I950" s="46" t="s">
        <v>1050</v>
      </c>
      <c r="J950" s="54" t="s">
        <v>1051</v>
      </c>
      <c r="K950" s="51" t="s">
        <v>30</v>
      </c>
      <c r="L950" s="51" t="s">
        <v>30</v>
      </c>
      <c r="M950" s="45">
        <v>1.0</v>
      </c>
      <c r="N950" s="45">
        <v>20.0</v>
      </c>
      <c r="O950" s="45">
        <v>0.035</v>
      </c>
      <c r="P950" s="45" t="s">
        <v>27</v>
      </c>
      <c r="Q950" s="5">
        <f>2000+87</f>
        <v>2087</v>
      </c>
    </row>
    <row r="951" spans="1:17" ht="13.5" customHeight="1" x14ac:dyDescent="0.15">
      <c r="A951" s="27"/>
      <c r="B951" s="28"/>
      <c r="C951" s="23" t="s">
        <v>20</v>
      </c>
      <c r="D951" s="24"/>
      <c r="E951" s="24"/>
      <c r="F951" s="24"/>
      <c r="G951" s="29"/>
      <c r="H951" s="25" t="s">
        <v>23</v>
      </c>
      <c r="I951" s="46" t="s">
        <v>1052</v>
      </c>
      <c r="J951" s="54" t="s">
        <v>1053</v>
      </c>
      <c r="K951" s="51" t="s">
        <v>30</v>
      </c>
      <c r="L951" s="51" t="s">
        <v>30</v>
      </c>
      <c r="M951" s="45">
        <v>1.0</v>
      </c>
      <c r="N951" s="45">
        <v>20.0</v>
      </c>
      <c r="O951" s="45">
        <v>0.1</v>
      </c>
      <c r="P951" s="45" t="s">
        <v>656</v>
      </c>
      <c r="Q951" s="5">
        <f>2800+1200</f>
        <v>4000</v>
      </c>
    </row>
    <row r="952" spans="1:17" ht="13.5" customHeight="1" x14ac:dyDescent="0.15">
      <c r="A952" s="27"/>
      <c r="B952" s="28"/>
      <c r="C952" s="23" t="s">
        <v>20</v>
      </c>
      <c r="D952" s="24"/>
      <c r="E952" s="24"/>
      <c r="F952" s="24"/>
      <c r="G952" s="29"/>
      <c r="H952" s="25" t="s">
        <v>23</v>
      </c>
      <c r="I952" s="46" t="s">
        <v>1054</v>
      </c>
      <c r="J952" s="54" t="s">
        <v>1055</v>
      </c>
      <c r="K952" s="51" t="s">
        <v>30</v>
      </c>
      <c r="L952" s="51" t="s">
        <v>30</v>
      </c>
      <c r="M952" s="45">
        <v>1.0</v>
      </c>
      <c r="N952" s="45">
        <v>200.0</v>
      </c>
      <c r="O952" s="45">
        <v>0.065</v>
      </c>
      <c r="P952" s="45" t="s">
        <v>240</v>
      </c>
      <c r="Q952" s="5">
        <f>10000+12600</f>
        <v>22600</v>
      </c>
    </row>
    <row r="953" spans="1:17" ht="13.5" customHeight="1" x14ac:dyDescent="0.15">
      <c r="A953" s="27"/>
      <c r="B953" s="28"/>
      <c r="C953" s="23" t="s">
        <v>20</v>
      </c>
      <c r="D953" s="24"/>
      <c r="E953" s="24"/>
      <c r="F953" s="24"/>
      <c r="G953" s="29"/>
      <c r="H953" s="25" t="s">
        <v>23</v>
      </c>
      <c r="I953" s="46" t="s">
        <v>1056</v>
      </c>
      <c r="J953" s="54" t="s">
        <v>1057</v>
      </c>
      <c r="K953" s="51" t="s">
        <v>21</v>
      </c>
      <c r="L953" s="26" t="s">
        <v>22</v>
      </c>
      <c r="M953" s="45">
        <v>1.0</v>
      </c>
      <c r="N953" s="45">
        <v>200.0</v>
      </c>
      <c r="O953" s="45">
        <v>0.0050</v>
      </c>
      <c r="P953" s="45" t="s">
        <v>27</v>
      </c>
      <c r="Q953" s="5">
        <v>20000.0</v>
      </c>
    </row>
    <row r="954" spans="1:19" ht="13.5" customHeight="1" x14ac:dyDescent="0.15">
      <c r="A954" s="27"/>
      <c r="B954" s="28"/>
      <c r="C954" s="24" t="s">
        <v>1058</v>
      </c>
      <c r="D954" s="22" t="s">
        <v>26</v>
      </c>
      <c r="E954" s="22" t="s">
        <v>26</v>
      </c>
      <c r="F954" s="25">
        <v>1.0</v>
      </c>
      <c r="G954" s="29">
        <v>1000.0</v>
      </c>
      <c r="H954" s="25" t="s">
        <v>36</v>
      </c>
      <c r="I954" s="46" t="s">
        <v>1059</v>
      </c>
      <c r="J954" s="54" t="s">
        <v>1058</v>
      </c>
      <c r="K954" s="5" t="s">
        <v>21</v>
      </c>
      <c r="L954" s="22" t="s">
        <v>26</v>
      </c>
      <c r="M954" s="45">
        <v>1.0</v>
      </c>
      <c r="N954" s="45">
        <v>1000.0</v>
      </c>
      <c r="O954" s="45">
        <v>0.0155</v>
      </c>
      <c r="P954" s="45" t="s">
        <v>1060</v>
      </c>
      <c r="S954" s="5">
        <v>100000.0</v>
      </c>
    </row>
    <row r="955" spans="1:17" ht="14.25" customHeight="1" x14ac:dyDescent="0.15">
      <c r="A955" s="27" t="s">
        <v>1061</v>
      </c>
      <c r="B955" s="63" t="s">
        <v>1062</v>
      </c>
      <c r="C955" s="23" t="s">
        <v>20</v>
      </c>
      <c r="D955" s="24" t="s">
        <v>21</v>
      </c>
      <c r="E955" s="22" t="s">
        <v>22</v>
      </c>
      <c r="F955" s="24">
        <v>300.0</v>
      </c>
      <c r="G955" s="29"/>
      <c r="H955" s="25" t="s">
        <v>23</v>
      </c>
      <c r="I955" s="46" t="s">
        <v>1063</v>
      </c>
      <c r="J955" s="54" t="s">
        <v>1064</v>
      </c>
      <c r="K955" s="51" t="s">
        <v>26</v>
      </c>
      <c r="L955" s="51" t="s">
        <v>26</v>
      </c>
      <c r="M955" s="45">
        <v>1.0</v>
      </c>
      <c r="N955" s="45">
        <v>1.0</v>
      </c>
      <c r="O955" s="45">
        <v>5.9</v>
      </c>
      <c r="P955" s="45" t="s">
        <v>27</v>
      </c>
      <c r="Q955" s="5">
        <v>12.0</v>
      </c>
    </row>
    <row r="956" spans="1:16" ht="13.5" customHeight="1" x14ac:dyDescent="0.15">
      <c r="A956" s="27"/>
      <c r="B956" s="28"/>
      <c r="C956" s="23" t="s">
        <v>20</v>
      </c>
      <c r="D956" s="24"/>
      <c r="E956" s="24"/>
      <c r="F956" s="24"/>
      <c r="G956" s="29"/>
      <c r="H956" s="25" t="s">
        <v>23</v>
      </c>
      <c r="I956" s="46" t="s">
        <v>1065</v>
      </c>
      <c r="J956" s="54" t="s">
        <v>1066</v>
      </c>
      <c r="K956" s="51" t="s">
        <v>30</v>
      </c>
      <c r="L956" s="51" t="s">
        <v>30</v>
      </c>
      <c r="M956" s="45">
        <v>1.0</v>
      </c>
      <c r="N956" s="45">
        <v>30.0</v>
      </c>
      <c r="O956" s="45">
        <v>0.035</v>
      </c>
      <c r="P956" s="45" t="s">
        <v>27</v>
      </c>
    </row>
    <row r="957" spans="1:16" ht="13.5" customHeight="1" x14ac:dyDescent="0.15">
      <c r="A957" s="27"/>
      <c r="B957" s="28"/>
      <c r="C957" s="23" t="s">
        <v>20</v>
      </c>
      <c r="D957" s="24"/>
      <c r="E957" s="24"/>
      <c r="F957" s="24"/>
      <c r="G957" s="29"/>
      <c r="H957" s="25" t="s">
        <v>23</v>
      </c>
      <c r="I957" s="46" t="s">
        <v>1067</v>
      </c>
      <c r="J957" s="54" t="s">
        <v>1068</v>
      </c>
      <c r="K957" s="51" t="s">
        <v>30</v>
      </c>
      <c r="L957" s="51" t="s">
        <v>30</v>
      </c>
      <c r="M957" s="45">
        <v>1.0</v>
      </c>
      <c r="N957" s="45">
        <v>300.0</v>
      </c>
      <c r="O957" s="45">
        <v>0.1</v>
      </c>
      <c r="P957" s="45" t="s">
        <v>31</v>
      </c>
    </row>
    <row r="958" spans="1:16" ht="13.5" customHeight="1" x14ac:dyDescent="0.15">
      <c r="A958" s="27"/>
      <c r="B958" s="28"/>
      <c r="C958" s="23" t="s">
        <v>20</v>
      </c>
      <c r="D958" s="24"/>
      <c r="E958" s="24"/>
      <c r="F958" s="24"/>
      <c r="G958" s="29"/>
      <c r="H958" s="25" t="s">
        <v>23</v>
      </c>
      <c r="I958" s="46" t="s">
        <v>1069</v>
      </c>
      <c r="J958" s="54" t="s">
        <v>1070</v>
      </c>
      <c r="K958" s="51" t="s">
        <v>30</v>
      </c>
      <c r="L958" s="51" t="s">
        <v>30</v>
      </c>
      <c r="M958" s="45">
        <v>1.0</v>
      </c>
      <c r="N958" s="45">
        <v>30.0</v>
      </c>
      <c r="O958" s="45">
        <v>0.15</v>
      </c>
      <c r="P958" s="45" t="s">
        <v>34</v>
      </c>
    </row>
    <row r="959" spans="1:16" ht="13.5" customHeight="1" x14ac:dyDescent="0.15">
      <c r="A959" s="27"/>
      <c r="B959" s="28"/>
      <c r="C959" s="54" t="s">
        <v>1071</v>
      </c>
      <c r="D959" s="22" t="s">
        <v>26</v>
      </c>
      <c r="E959" s="22" t="s">
        <v>26</v>
      </c>
      <c r="F959" s="25">
        <v>1.0</v>
      </c>
      <c r="G959" s="24">
        <v>3000.0</v>
      </c>
      <c r="H959" s="25" t="s">
        <v>36</v>
      </c>
      <c r="I959" s="46" t="s">
        <v>1072</v>
      </c>
      <c r="J959" s="54" t="s">
        <v>1071</v>
      </c>
      <c r="K959" s="5" t="s">
        <v>39</v>
      </c>
      <c r="L959" s="22" t="s">
        <v>40</v>
      </c>
      <c r="M959" s="45">
        <v>1000.0</v>
      </c>
      <c r="N959" s="45">
        <v>13.32</v>
      </c>
      <c r="O959" s="45">
        <v>8.95</v>
      </c>
      <c r="P959" s="45" t="s">
        <v>1073</v>
      </c>
    </row>
    <row r="960" spans="1:16" ht="13.5" customHeight="1" x14ac:dyDescent="0.15">
      <c r="A960" s="27"/>
      <c r="B960" s="28"/>
      <c r="C960" s="30" t="s">
        <v>20</v>
      </c>
      <c r="D960" s="24"/>
      <c r="E960" s="24"/>
      <c r="F960" s="24"/>
      <c r="G960" s="24"/>
      <c r="H960" s="25" t="s">
        <v>36</v>
      </c>
      <c r="I960" s="46" t="s">
        <v>1074</v>
      </c>
      <c r="J960" s="65" t="s">
        <v>1075</v>
      </c>
      <c r="K960" s="5" t="s">
        <v>39</v>
      </c>
      <c r="L960" s="22" t="s">
        <v>40</v>
      </c>
      <c r="M960" s="45">
        <v>1000.0</v>
      </c>
      <c r="N960" s="45">
        <v>2.52</v>
      </c>
      <c r="O960" s="48">
        <v>8.4</v>
      </c>
      <c r="P960" s="42" t="s">
        <v>41</v>
      </c>
    </row>
    <row r="961" spans="1:16" ht="14.25" customHeight="1" x14ac:dyDescent="0.15">
      <c r="A961" s="27" t="s">
        <v>1076</v>
      </c>
      <c r="B961" s="63" t="s">
        <v>1077</v>
      </c>
      <c r="C961" s="23" t="s">
        <v>20</v>
      </c>
      <c r="D961" s="24" t="s">
        <v>21</v>
      </c>
      <c r="E961" s="22" t="s">
        <v>22</v>
      </c>
      <c r="F961" s="24">
        <v>48.0</v>
      </c>
      <c r="G961" s="29"/>
      <c r="H961" s="25" t="s">
        <v>23</v>
      </c>
      <c r="I961" s="46" t="s">
        <v>1078</v>
      </c>
      <c r="J961" s="54" t="s">
        <v>1064</v>
      </c>
      <c r="K961" s="51" t="s">
        <v>26</v>
      </c>
      <c r="L961" s="51" t="s">
        <v>26</v>
      </c>
      <c r="M961" s="45">
        <v>1.0</v>
      </c>
      <c r="N961" s="45">
        <v>1.0</v>
      </c>
      <c r="O961" s="45">
        <v>6.26</v>
      </c>
      <c r="P961" s="45" t="s">
        <v>27</v>
      </c>
    </row>
    <row r="962" spans="1:16" ht="13.5" customHeight="1" x14ac:dyDescent="0.15">
      <c r="A962" s="27"/>
      <c r="B962" s="28"/>
      <c r="C962" s="23" t="s">
        <v>20</v>
      </c>
      <c r="D962" s="24"/>
      <c r="E962" s="24"/>
      <c r="F962" s="24"/>
      <c r="G962" s="29"/>
      <c r="H962" s="25" t="s">
        <v>23</v>
      </c>
      <c r="I962" s="46" t="s">
        <v>1079</v>
      </c>
      <c r="J962" s="54" t="s">
        <v>1080</v>
      </c>
      <c r="K962" s="51" t="s">
        <v>30</v>
      </c>
      <c r="L962" s="51" t="s">
        <v>30</v>
      </c>
      <c r="M962" s="45">
        <v>1.0</v>
      </c>
      <c r="N962" s="45">
        <v>48.0</v>
      </c>
      <c r="O962" s="45">
        <v>0.04</v>
      </c>
      <c r="P962" s="45" t="s">
        <v>27</v>
      </c>
    </row>
    <row r="963" spans="1:16" ht="13.5" customHeight="1" x14ac:dyDescent="0.15">
      <c r="A963" s="27"/>
      <c r="B963" s="28"/>
      <c r="C963" s="23" t="s">
        <v>20</v>
      </c>
      <c r="D963" s="24"/>
      <c r="E963" s="24"/>
      <c r="F963" s="24"/>
      <c r="G963" s="29"/>
      <c r="H963" s="25" t="s">
        <v>23</v>
      </c>
      <c r="I963" s="46" t="s">
        <v>1081</v>
      </c>
      <c r="J963" s="54" t="s">
        <v>1082</v>
      </c>
      <c r="K963" s="51" t="s">
        <v>30</v>
      </c>
      <c r="L963" s="51" t="s">
        <v>30</v>
      </c>
      <c r="M963" s="45">
        <v>1.0</v>
      </c>
      <c r="N963" s="45">
        <v>48.0</v>
      </c>
      <c r="O963" s="45">
        <v>0.13</v>
      </c>
      <c r="P963" s="45" t="s">
        <v>31</v>
      </c>
    </row>
    <row r="964" spans="1:16" ht="13.5" customHeight="1" x14ac:dyDescent="0.15">
      <c r="A964" s="27"/>
      <c r="B964" s="28"/>
      <c r="C964" s="54" t="s">
        <v>1071</v>
      </c>
      <c r="D964" s="22" t="s">
        <v>26</v>
      </c>
      <c r="E964" s="22" t="s">
        <v>26</v>
      </c>
      <c r="F964" s="25">
        <v>1.0</v>
      </c>
      <c r="G964" s="29">
        <v>2400.0</v>
      </c>
      <c r="H964" s="25" t="s">
        <v>36</v>
      </c>
      <c r="I964" s="46" t="s">
        <v>1083</v>
      </c>
      <c r="J964" s="54" t="s">
        <v>1071</v>
      </c>
      <c r="K964" s="5" t="s">
        <v>39</v>
      </c>
      <c r="L964" s="22" t="s">
        <v>40</v>
      </c>
      <c r="M964" s="45">
        <v>1000.0</v>
      </c>
      <c r="N964" s="45">
        <v>10.656</v>
      </c>
      <c r="O964" s="48">
        <v>8.5</v>
      </c>
      <c r="P964" s="45" t="s">
        <v>1073</v>
      </c>
    </row>
    <row r="965" spans="1:16" ht="13.5" customHeight="1" x14ac:dyDescent="0.15">
      <c r="A965" s="27"/>
      <c r="B965" s="28"/>
      <c r="C965" s="30" t="s">
        <v>20</v>
      </c>
      <c r="D965" s="24"/>
      <c r="E965" s="24"/>
      <c r="F965" s="24"/>
      <c r="G965" s="29"/>
      <c r="H965" s="25" t="s">
        <v>36</v>
      </c>
      <c r="I965" s="46" t="s">
        <v>42</v>
      </c>
      <c r="J965" s="30" t="s">
        <v>43</v>
      </c>
      <c r="K965" s="5" t="s">
        <v>39</v>
      </c>
      <c r="L965" s="22" t="s">
        <v>40</v>
      </c>
      <c r="M965" s="45">
        <v>1000.0</v>
      </c>
      <c r="N965" s="45">
        <v>2.016</v>
      </c>
      <c r="O965" s="48">
        <v>8.4</v>
      </c>
      <c r="P965" s="42" t="s">
        <v>41</v>
      </c>
    </row>
    <row r="966" spans="1:17" ht="14.25" customHeight="1" x14ac:dyDescent="0.15">
      <c r="A966" s="27" t="s">
        <v>1084</v>
      </c>
      <c r="B966" s="63" t="s">
        <v>1085</v>
      </c>
      <c r="C966" s="23" t="s">
        <v>20</v>
      </c>
      <c r="D966" s="24" t="s">
        <v>21</v>
      </c>
      <c r="E966" s="22" t="s">
        <v>22</v>
      </c>
      <c r="F966" s="24">
        <v>20.0</v>
      </c>
      <c r="G966" s="29"/>
      <c r="H966" s="25" t="s">
        <v>23</v>
      </c>
      <c r="I966" s="46" t="s">
        <v>1086</v>
      </c>
      <c r="J966" s="54" t="s">
        <v>1064</v>
      </c>
      <c r="K966" s="51" t="s">
        <v>26</v>
      </c>
      <c r="L966" s="51" t="s">
        <v>26</v>
      </c>
      <c r="M966" s="45">
        <v>1.0</v>
      </c>
      <c r="N966" s="45">
        <v>1.0</v>
      </c>
      <c r="O966" s="45">
        <v>5.43</v>
      </c>
      <c r="P966" s="45" t="s">
        <v>27</v>
      </c>
      <c r="Q966" s="5">
        <v>20.0</v>
      </c>
    </row>
    <row r="967" spans="1:17" ht="13.5" customHeight="1" x14ac:dyDescent="0.15">
      <c r="A967" s="27"/>
      <c r="B967" s="28"/>
      <c r="C967" s="23" t="s">
        <v>20</v>
      </c>
      <c r="D967" s="24"/>
      <c r="E967" s="24"/>
      <c r="F967" s="24"/>
      <c r="G967" s="29"/>
      <c r="H967" s="25" t="s">
        <v>23</v>
      </c>
      <c r="I967" s="46" t="s">
        <v>1087</v>
      </c>
      <c r="J967" s="54" t="s">
        <v>1088</v>
      </c>
      <c r="K967" s="51" t="s">
        <v>30</v>
      </c>
      <c r="L967" s="51" t="s">
        <v>30</v>
      </c>
      <c r="M967" s="45">
        <v>1.0</v>
      </c>
      <c r="N967" s="45">
        <v>20.0</v>
      </c>
      <c r="O967" s="45">
        <v>0.04</v>
      </c>
      <c r="P967" s="45" t="s">
        <v>27</v>
      </c>
      <c r="Q967" s="5">
        <v>18.0</v>
      </c>
    </row>
    <row r="968" spans="1:16" ht="13.5" customHeight="1" x14ac:dyDescent="0.15">
      <c r="A968" s="27"/>
      <c r="B968" s="28"/>
      <c r="C968" s="23" t="s">
        <v>20</v>
      </c>
      <c r="D968" s="24"/>
      <c r="E968" s="24"/>
      <c r="F968" s="24"/>
      <c r="G968" s="29"/>
      <c r="H968" s="25" t="s">
        <v>23</v>
      </c>
      <c r="I968" s="46" t="s">
        <v>954</v>
      </c>
      <c r="J968" s="54" t="s">
        <v>1089</v>
      </c>
      <c r="K968" s="51" t="s">
        <v>30</v>
      </c>
      <c r="L968" s="51" t="s">
        <v>30</v>
      </c>
      <c r="M968" s="45">
        <v>1.0</v>
      </c>
      <c r="N968" s="45">
        <v>20.0</v>
      </c>
      <c r="O968" s="45">
        <v>0.16</v>
      </c>
      <c r="P968" s="45" t="s">
        <v>34</v>
      </c>
    </row>
    <row r="969" spans="1:16" ht="13.5" customHeight="1" x14ac:dyDescent="0.15">
      <c r="A969" s="27"/>
      <c r="B969" s="28"/>
      <c r="C969" s="54" t="s">
        <v>1071</v>
      </c>
      <c r="D969" s="22" t="s">
        <v>26</v>
      </c>
      <c r="E969" s="22" t="s">
        <v>26</v>
      </c>
      <c r="F969" s="25">
        <v>1.0</v>
      </c>
      <c r="G969" s="29">
        <v>2000.0</v>
      </c>
      <c r="H969" s="25" t="s">
        <v>36</v>
      </c>
      <c r="I969" s="46" t="s">
        <v>1090</v>
      </c>
      <c r="J969" s="54" t="s">
        <v>1071</v>
      </c>
      <c r="K969" s="5" t="s">
        <v>39</v>
      </c>
      <c r="L969" s="22" t="s">
        <v>40</v>
      </c>
      <c r="M969" s="45">
        <v>1000.0</v>
      </c>
      <c r="N969" s="45">
        <v>8.88</v>
      </c>
      <c r="O969" s="45">
        <v>8.95</v>
      </c>
      <c r="P969" s="45" t="s">
        <v>1073</v>
      </c>
    </row>
    <row r="970" spans="1:16" ht="13.5" customHeight="1" x14ac:dyDescent="0.15">
      <c r="A970" s="27"/>
      <c r="B970" s="28"/>
      <c r="C970" s="30" t="s">
        <v>20</v>
      </c>
      <c r="D970" s="24"/>
      <c r="E970" s="24"/>
      <c r="F970" s="24"/>
      <c r="G970" s="29"/>
      <c r="H970" s="25" t="s">
        <v>36</v>
      </c>
      <c r="I970" s="46" t="s">
        <v>42</v>
      </c>
      <c r="J970" s="30" t="s">
        <v>43</v>
      </c>
      <c r="K970" s="5" t="s">
        <v>39</v>
      </c>
      <c r="L970" s="22" t="s">
        <v>40</v>
      </c>
      <c r="M970" s="45">
        <v>1000.0</v>
      </c>
      <c r="N970" s="45">
        <v>1.68</v>
      </c>
      <c r="O970" s="48">
        <v>8.4</v>
      </c>
      <c r="P970" s="45" t="s">
        <v>41</v>
      </c>
    </row>
    <row r="971" spans="1:17" ht="14.25" customHeight="1" x14ac:dyDescent="0.15">
      <c r="A971" s="27" t="s">
        <v>1091</v>
      </c>
      <c r="B971" s="63" t="s">
        <v>1092</v>
      </c>
      <c r="C971" s="23" t="s">
        <v>20</v>
      </c>
      <c r="D971" s="24" t="s">
        <v>21</v>
      </c>
      <c r="E971" s="22" t="s">
        <v>22</v>
      </c>
      <c r="F971" s="24">
        <v>150.0</v>
      </c>
      <c r="G971" s="29"/>
      <c r="H971" s="25" t="s">
        <v>23</v>
      </c>
      <c r="I971" s="46" t="s">
        <v>1093</v>
      </c>
      <c r="J971" s="54" t="s">
        <v>1094</v>
      </c>
      <c r="K971" s="51" t="s">
        <v>26</v>
      </c>
      <c r="L971" s="51" t="s">
        <v>26</v>
      </c>
      <c r="M971" s="45">
        <v>1.0</v>
      </c>
      <c r="N971" s="45">
        <v>1.0</v>
      </c>
      <c r="O971" s="45">
        <v>7.87</v>
      </c>
      <c r="P971" s="45" t="s">
        <v>27</v>
      </c>
      <c r="Q971" s="5">
        <v>158.0</v>
      </c>
    </row>
    <row r="972" spans="1:17" ht="13.5" customHeight="1" x14ac:dyDescent="0.15">
      <c r="A972" s="27"/>
      <c r="B972" s="28"/>
      <c r="C972" s="23" t="s">
        <v>20</v>
      </c>
      <c r="D972" s="24"/>
      <c r="E972" s="24"/>
      <c r="F972" s="24"/>
      <c r="G972" s="29"/>
      <c r="H972" s="25" t="s">
        <v>23</v>
      </c>
      <c r="I972" s="46" t="s">
        <v>1095</v>
      </c>
      <c r="J972" s="54" t="s">
        <v>1096</v>
      </c>
      <c r="K972" s="51" t="s">
        <v>30</v>
      </c>
      <c r="L972" s="51" t="s">
        <v>30</v>
      </c>
      <c r="M972" s="45">
        <v>1.0</v>
      </c>
      <c r="N972" s="45">
        <v>15.0</v>
      </c>
      <c r="O972" s="45">
        <v>0.035</v>
      </c>
      <c r="P972" s="45" t="s">
        <v>27</v>
      </c>
      <c r="Q972" s="5">
        <v>4458.0</v>
      </c>
    </row>
    <row r="973" spans="1:16" ht="13.5" customHeight="1" x14ac:dyDescent="0.15">
      <c r="A973" s="27"/>
      <c r="B973" s="28"/>
      <c r="C973" s="23" t="s">
        <v>20</v>
      </c>
      <c r="D973" s="24"/>
      <c r="E973" s="24"/>
      <c r="F973" s="24"/>
      <c r="G973" s="29"/>
      <c r="H973" s="25" t="s">
        <v>23</v>
      </c>
      <c r="I973" s="46" t="s">
        <v>87</v>
      </c>
      <c r="J973" s="54" t="s">
        <v>1097</v>
      </c>
      <c r="K973" s="51" t="s">
        <v>30</v>
      </c>
      <c r="L973" s="51" t="s">
        <v>30</v>
      </c>
      <c r="M973" s="45">
        <v>1.0</v>
      </c>
      <c r="N973" s="45">
        <v>15.0</v>
      </c>
      <c r="O973" s="45">
        <v>0.16</v>
      </c>
      <c r="P973" s="45" t="s">
        <v>34</v>
      </c>
    </row>
    <row r="974" spans="1:17" ht="13.5" customHeight="1" x14ac:dyDescent="0.15">
      <c r="A974" s="27"/>
      <c r="B974" s="28"/>
      <c r="C974" s="23" t="s">
        <v>20</v>
      </c>
      <c r="D974" s="24"/>
      <c r="E974" s="24"/>
      <c r="F974" s="24"/>
      <c r="G974" s="29"/>
      <c r="H974" s="25" t="s">
        <v>23</v>
      </c>
      <c r="I974" s="46" t="s">
        <v>1098</v>
      </c>
      <c r="J974" s="54" t="s">
        <v>1099</v>
      </c>
      <c r="K974" s="51" t="s">
        <v>30</v>
      </c>
      <c r="L974" s="51" t="s">
        <v>30</v>
      </c>
      <c r="M974" s="45">
        <v>1.0</v>
      </c>
      <c r="N974" s="45">
        <v>150.0</v>
      </c>
      <c r="O974" s="45">
        <v>0.115</v>
      </c>
      <c r="P974" s="45" t="s">
        <v>31</v>
      </c>
      <c r="Q974" s="5">
        <v>26400.0</v>
      </c>
    </row>
    <row r="975" spans="1:19" ht="13.5" customHeight="1" x14ac:dyDescent="0.15">
      <c r="A975" s="27"/>
      <c r="B975" s="28"/>
      <c r="C975" s="54" t="s">
        <v>1100</v>
      </c>
      <c r="D975" s="22" t="s">
        <v>26</v>
      </c>
      <c r="E975" s="22" t="s">
        <v>26</v>
      </c>
      <c r="F975" s="25">
        <v>1.0</v>
      </c>
      <c r="G975" s="29">
        <v>1500.0</v>
      </c>
      <c r="H975" s="25" t="s">
        <v>36</v>
      </c>
      <c r="I975" s="46" t="s">
        <v>1101</v>
      </c>
      <c r="J975" s="54" t="s">
        <v>1100</v>
      </c>
      <c r="K975" s="5" t="s">
        <v>39</v>
      </c>
      <c r="L975" s="22" t="s">
        <v>40</v>
      </c>
      <c r="M975" s="45">
        <v>1000.0</v>
      </c>
      <c r="N975" s="45">
        <v>6.885</v>
      </c>
      <c r="O975" s="45">
        <v>8.95</v>
      </c>
      <c r="P975" s="45" t="s">
        <v>72</v>
      </c>
      <c r="Q975" s="5">
        <v>1314.0</v>
      </c>
      <c r="R975" s="5">
        <f>425*1.5</f>
        <v>637.5</v>
      </c>
      <c r="S975" s="5">
        <v>8100.0</v>
      </c>
    </row>
    <row r="976" spans="1:19" ht="13.5" customHeight="1" x14ac:dyDescent="0.15">
      <c r="A976" s="27"/>
      <c r="B976" s="28"/>
      <c r="C976" s="54" t="s">
        <v>1102</v>
      </c>
      <c r="D976" s="22" t="s">
        <v>26</v>
      </c>
      <c r="E976" s="22" t="s">
        <v>26</v>
      </c>
      <c r="F976" s="25">
        <v>1.0</v>
      </c>
      <c r="G976" s="29">
        <v>1500.0</v>
      </c>
      <c r="H976" s="25" t="s">
        <v>36</v>
      </c>
      <c r="I976" s="46" t="s">
        <v>1103</v>
      </c>
      <c r="J976" s="54" t="s">
        <v>1102</v>
      </c>
      <c r="K976" s="5" t="s">
        <v>39</v>
      </c>
      <c r="L976" s="22" t="s">
        <v>40</v>
      </c>
      <c r="M976" s="45">
        <v>1000.0</v>
      </c>
      <c r="N976" s="45">
        <v>6.885</v>
      </c>
      <c r="O976" s="45">
        <v>8.95</v>
      </c>
      <c r="P976" s="45" t="s">
        <v>72</v>
      </c>
      <c r="Q976" s="5">
        <v>1321.0</v>
      </c>
      <c r="R976" s="5">
        <f>440*1.5</f>
        <v>660</v>
      </c>
      <c r="S976" s="5">
        <v>29700.0</v>
      </c>
    </row>
    <row r="977" spans="1:16" ht="13.5" customHeight="1" x14ac:dyDescent="0.15">
      <c r="A977" s="27"/>
      <c r="B977" s="28"/>
      <c r="C977" s="30" t="s">
        <v>20</v>
      </c>
      <c r="D977" s="24"/>
      <c r="E977" s="24"/>
      <c r="F977" s="24"/>
      <c r="G977" s="29"/>
      <c r="H977" s="25" t="s">
        <v>36</v>
      </c>
      <c r="I977" s="46" t="s">
        <v>42</v>
      </c>
      <c r="J977" s="30" t="s">
        <v>43</v>
      </c>
      <c r="K977" s="5" t="s">
        <v>39</v>
      </c>
      <c r="L977" s="22" t="s">
        <v>40</v>
      </c>
      <c r="M977" s="45">
        <v>1000.0</v>
      </c>
      <c r="N977" s="45">
        <v>2.7</v>
      </c>
      <c r="O977" s="48">
        <v>8.4</v>
      </c>
      <c r="P977" s="42" t="s">
        <v>41</v>
      </c>
    </row>
    <row r="978" spans="1:17" ht="14.25" customHeight="1" x14ac:dyDescent="0.15">
      <c r="A978" s="27" t="s">
        <v>1104</v>
      </c>
      <c r="B978" s="64" t="s">
        <v>1105</v>
      </c>
      <c r="C978" s="23" t="s">
        <v>20</v>
      </c>
      <c r="D978" s="24" t="s">
        <v>21</v>
      </c>
      <c r="E978" s="22" t="s">
        <v>22</v>
      </c>
      <c r="F978" s="24">
        <v>120.0</v>
      </c>
      <c r="G978" s="29"/>
      <c r="H978" s="25" t="s">
        <v>23</v>
      </c>
      <c r="I978" s="46" t="s">
        <v>1106</v>
      </c>
      <c r="J978" s="54" t="s">
        <v>1107</v>
      </c>
      <c r="K978" s="51" t="s">
        <v>26</v>
      </c>
      <c r="L978" s="51" t="s">
        <v>26</v>
      </c>
      <c r="M978" s="45">
        <v>1.0</v>
      </c>
      <c r="N978" s="45">
        <v>1.0</v>
      </c>
      <c r="O978" s="44">
        <v>6.43</v>
      </c>
      <c r="P978" s="45" t="s">
        <v>27</v>
      </c>
      <c r="Q978" s="5">
        <v>20.0</v>
      </c>
    </row>
    <row r="979" spans="1:17" ht="13.5" customHeight="1" x14ac:dyDescent="0.15">
      <c r="A979" s="27"/>
      <c r="B979" s="28"/>
      <c r="C979" s="23" t="s">
        <v>20</v>
      </c>
      <c r="D979" s="24"/>
      <c r="E979" s="24"/>
      <c r="F979" s="24"/>
      <c r="G979" s="29"/>
      <c r="H979" s="25" t="s">
        <v>23</v>
      </c>
      <c r="I979" s="46" t="s">
        <v>1108</v>
      </c>
      <c r="J979" s="54" t="s">
        <v>1109</v>
      </c>
      <c r="K979" s="51" t="s">
        <v>26</v>
      </c>
      <c r="L979" s="51" t="s">
        <v>26</v>
      </c>
      <c r="M979" s="45">
        <v>1.0</v>
      </c>
      <c r="N979" s="45">
        <v>12.0</v>
      </c>
      <c r="O979" s="45">
        <v>0.8</v>
      </c>
      <c r="P979" s="45" t="s">
        <v>27</v>
      </c>
      <c r="Q979" s="5">
        <v>188.0</v>
      </c>
    </row>
    <row r="980" spans="1:17" ht="13.5" customHeight="1" x14ac:dyDescent="0.15">
      <c r="A980" s="27"/>
      <c r="B980" s="28"/>
      <c r="C980" s="23" t="s">
        <v>20</v>
      </c>
      <c r="D980" s="24"/>
      <c r="E980" s="24"/>
      <c r="F980" s="24"/>
      <c r="G980" s="29"/>
      <c r="H980" s="25" t="s">
        <v>23</v>
      </c>
      <c r="I980" s="46" t="s">
        <v>1110</v>
      </c>
      <c r="J980" s="54" t="s">
        <v>1111</v>
      </c>
      <c r="K980" s="51" t="s">
        <v>30</v>
      </c>
      <c r="L980" s="51" t="s">
        <v>30</v>
      </c>
      <c r="M980" s="45">
        <v>1.0</v>
      </c>
      <c r="N980" s="45">
        <v>120.0</v>
      </c>
      <c r="O980" s="45">
        <v>0.125</v>
      </c>
      <c r="P980" s="45" t="s">
        <v>345</v>
      </c>
      <c r="Q980" s="5">
        <v>2500.0</v>
      </c>
    </row>
    <row r="981" spans="1:16" ht="13.5" customHeight="1" x14ac:dyDescent="0.15">
      <c r="A981" s="27"/>
      <c r="B981" s="28"/>
      <c r="C981" s="23" t="s">
        <v>20</v>
      </c>
      <c r="D981" s="24"/>
      <c r="E981" s="24"/>
      <c r="F981" s="24"/>
      <c r="G981" s="29"/>
      <c r="H981" s="25" t="s">
        <v>23</v>
      </c>
      <c r="I981" s="46" t="s">
        <v>272</v>
      </c>
      <c r="J981" s="54" t="s">
        <v>1112</v>
      </c>
      <c r="K981" s="51" t="s">
        <v>30</v>
      </c>
      <c r="L981" s="51" t="s">
        <v>30</v>
      </c>
      <c r="M981" s="45">
        <v>1.0</v>
      </c>
      <c r="N981" s="45">
        <v>480.0</v>
      </c>
      <c r="O981" s="45">
        <v>0.059</v>
      </c>
      <c r="P981" s="45" t="s">
        <v>274</v>
      </c>
    </row>
    <row r="982" spans="1:16" ht="13.5" customHeight="1" x14ac:dyDescent="0.15">
      <c r="A982" s="27"/>
      <c r="B982" s="28"/>
      <c r="C982" s="54" t="s">
        <v>1113</v>
      </c>
      <c r="D982" s="22" t="s">
        <v>26</v>
      </c>
      <c r="E982" s="22" t="s">
        <v>26</v>
      </c>
      <c r="F982" s="25">
        <v>1.0</v>
      </c>
      <c r="G982" s="29">
        <v>480.0</v>
      </c>
      <c r="H982" s="25" t="s">
        <v>36</v>
      </c>
      <c r="I982" s="46" t="s">
        <v>1114</v>
      </c>
      <c r="J982" s="54" t="s">
        <v>1113</v>
      </c>
      <c r="K982" s="5" t="s">
        <v>39</v>
      </c>
      <c r="L982" s="22" t="s">
        <v>40</v>
      </c>
      <c r="M982" s="45">
        <v>1000.0</v>
      </c>
      <c r="N982" s="45">
        <v>1.7184</v>
      </c>
      <c r="O982" s="45">
        <v>8.95</v>
      </c>
      <c r="P982" s="45" t="s">
        <v>72</v>
      </c>
    </row>
    <row r="983" spans="1:18" ht="13.5" customHeight="1" x14ac:dyDescent="0.15">
      <c r="A983" s="27"/>
      <c r="B983" s="28"/>
      <c r="C983" s="30" t="s">
        <v>20</v>
      </c>
      <c r="D983" s="24"/>
      <c r="E983" s="24"/>
      <c r="F983" s="24"/>
      <c r="G983" s="29"/>
      <c r="H983" s="25" t="s">
        <v>36</v>
      </c>
      <c r="I983" s="46" t="s">
        <v>1115</v>
      </c>
      <c r="J983" s="54" t="s">
        <v>1116</v>
      </c>
      <c r="K983" s="5" t="s">
        <v>39</v>
      </c>
      <c r="L983" s="22" t="s">
        <v>40</v>
      </c>
      <c r="M983" s="45">
        <v>1000.0</v>
      </c>
      <c r="N983" s="45">
        <v>0.5616</v>
      </c>
      <c r="O983" s="45">
        <v>9.7</v>
      </c>
      <c r="P983" s="45" t="s">
        <v>1117</v>
      </c>
      <c r="Q983" s="5">
        <v>3055.0</v>
      </c>
      <c r="R983" s="5">
        <v>205.0</v>
      </c>
    </row>
    <row r="984" spans="1:17" ht="13.5" customHeight="1" x14ac:dyDescent="0.15">
      <c r="A984" s="27" t="s">
        <v>1118</v>
      </c>
      <c r="B984" s="28" t="s">
        <v>1119</v>
      </c>
      <c r="C984" s="23" t="s">
        <v>20</v>
      </c>
      <c r="D984" s="24" t="s">
        <v>21</v>
      </c>
      <c r="E984" s="22" t="s">
        <v>22</v>
      </c>
      <c r="F984" s="24">
        <v>20.0</v>
      </c>
      <c r="G984" s="29"/>
      <c r="H984" s="25" t="s">
        <v>23</v>
      </c>
      <c r="I984" s="46" t="s">
        <v>1120</v>
      </c>
      <c r="J984" s="54" t="s">
        <v>1121</v>
      </c>
      <c r="K984" s="51" t="s">
        <v>26</v>
      </c>
      <c r="L984" s="51" t="s">
        <v>26</v>
      </c>
      <c r="M984" s="45">
        <v>1.0</v>
      </c>
      <c r="N984" s="45">
        <v>1.0</v>
      </c>
      <c r="O984" s="45">
        <v>5.5</v>
      </c>
      <c r="P984" s="45" t="s">
        <v>1122</v>
      </c>
      <c r="Q984" s="5">
        <v>579.0</v>
      </c>
    </row>
    <row r="985" spans="1:17" ht="13.5" customHeight="1" x14ac:dyDescent="0.15">
      <c r="A985" s="27"/>
      <c r="B985" s="28"/>
      <c r="C985" s="23" t="s">
        <v>20</v>
      </c>
      <c r="D985" s="24"/>
      <c r="E985" s="24"/>
      <c r="F985" s="24"/>
      <c r="G985" s="29"/>
      <c r="H985" s="25" t="s">
        <v>23</v>
      </c>
      <c r="I985" s="46" t="s">
        <v>1123</v>
      </c>
      <c r="J985" s="54" t="s">
        <v>1124</v>
      </c>
      <c r="K985" s="51" t="s">
        <v>30</v>
      </c>
      <c r="L985" s="51" t="s">
        <v>30</v>
      </c>
      <c r="M985" s="45">
        <v>1.0</v>
      </c>
      <c r="N985" s="45">
        <v>20.0</v>
      </c>
      <c r="O985" s="45">
        <v>0.18</v>
      </c>
      <c r="P985" s="45" t="s">
        <v>31</v>
      </c>
      <c r="Q985" s="5">
        <v>62000.0</v>
      </c>
    </row>
    <row r="986" spans="1:16" ht="13.5" customHeight="1" x14ac:dyDescent="0.15">
      <c r="A986" s="27"/>
      <c r="B986" s="28"/>
      <c r="C986" s="24" t="s">
        <v>1125</v>
      </c>
      <c r="D986" s="22" t="s">
        <v>26</v>
      </c>
      <c r="E986" s="22" t="s">
        <v>26</v>
      </c>
      <c r="F986" s="25">
        <v>1.0</v>
      </c>
      <c r="G986" s="29">
        <v>2000.0</v>
      </c>
      <c r="H986" s="25" t="s">
        <v>36</v>
      </c>
      <c r="I986" s="46" t="s">
        <v>946</v>
      </c>
      <c r="J986" s="54" t="s">
        <v>947</v>
      </c>
      <c r="K986" s="5" t="s">
        <v>39</v>
      </c>
      <c r="L986" s="22" t="s">
        <v>40</v>
      </c>
      <c r="M986" s="45">
        <v>1000.0</v>
      </c>
      <c r="N986" s="45">
        <v>8.96</v>
      </c>
      <c r="O986" s="45">
        <v>8.5</v>
      </c>
      <c r="P986" s="45" t="s">
        <v>41</v>
      </c>
    </row>
    <row r="987" spans="1:16" ht="13.5" customHeight="1" x14ac:dyDescent="0.15">
      <c r="A987" s="27"/>
      <c r="B987" s="28"/>
      <c r="C987" s="30" t="s">
        <v>20</v>
      </c>
      <c r="D987" s="24"/>
      <c r="E987" s="24"/>
      <c r="F987" s="24"/>
      <c r="G987" s="29"/>
      <c r="H987" s="25" t="s">
        <v>36</v>
      </c>
      <c r="I987" s="46" t="s">
        <v>42</v>
      </c>
      <c r="J987" s="30" t="s">
        <v>43</v>
      </c>
      <c r="K987" s="5" t="s">
        <v>39</v>
      </c>
      <c r="L987" s="22" t="s">
        <v>40</v>
      </c>
      <c r="M987" s="45">
        <v>1000.0</v>
      </c>
      <c r="N987" s="45">
        <v>1.8</v>
      </c>
      <c r="O987" s="48">
        <v>8.4</v>
      </c>
      <c r="P987" s="42" t="s">
        <v>41</v>
      </c>
    </row>
    <row r="988" spans="1:18" ht="14.25" customHeight="1" x14ac:dyDescent="0.15">
      <c r="A988" s="27" t="s">
        <v>1126</v>
      </c>
      <c r="B988" s="63" t="s">
        <v>1127</v>
      </c>
      <c r="C988" s="23" t="s">
        <v>20</v>
      </c>
      <c r="D988" s="24" t="s">
        <v>21</v>
      </c>
      <c r="E988" s="22" t="s">
        <v>22</v>
      </c>
      <c r="F988" s="24">
        <v>160.0</v>
      </c>
      <c r="G988" s="29"/>
      <c r="H988" s="25" t="s">
        <v>23</v>
      </c>
      <c r="I988" s="46" t="s">
        <v>1128</v>
      </c>
      <c r="J988" s="54" t="s">
        <v>1129</v>
      </c>
      <c r="K988" s="51" t="s">
        <v>26</v>
      </c>
      <c r="L988" s="51" t="s">
        <v>26</v>
      </c>
      <c r="M988" s="45">
        <v>1.0</v>
      </c>
      <c r="N988" s="45">
        <v>1.0</v>
      </c>
      <c r="O988" s="45">
        <v>10.43</v>
      </c>
      <c r="P988" s="45" t="s">
        <v>27</v>
      </c>
      <c r="Q988" s="5">
        <v>25.0</v>
      </c>
      <c r="R988" s="5">
        <v>4.0</v>
      </c>
    </row>
    <row r="989" spans="1:18" ht="13.5" customHeight="1" x14ac:dyDescent="0.15">
      <c r="A989" s="27"/>
      <c r="B989" s="28"/>
      <c r="C989" s="23" t="s">
        <v>20</v>
      </c>
      <c r="D989" s="24"/>
      <c r="E989" s="24"/>
      <c r="F989" s="24"/>
      <c r="G989" s="29"/>
      <c r="H989" s="25" t="s">
        <v>23</v>
      </c>
      <c r="I989" s="46" t="s">
        <v>1130</v>
      </c>
      <c r="J989" s="54" t="s">
        <v>1131</v>
      </c>
      <c r="K989" s="51" t="s">
        <v>30</v>
      </c>
      <c r="L989" s="51" t="s">
        <v>30</v>
      </c>
      <c r="M989" s="45">
        <v>1.0</v>
      </c>
      <c r="N989" s="45">
        <v>20.0</v>
      </c>
      <c r="O989" s="45">
        <v>0.035</v>
      </c>
      <c r="P989" s="45" t="s">
        <v>27</v>
      </c>
      <c r="Q989" s="5">
        <v>2368.0</v>
      </c>
      <c r="R989" s="5">
        <v>130.0</v>
      </c>
    </row>
    <row r="990" spans="1:18" ht="13.5" customHeight="1" x14ac:dyDescent="0.15">
      <c r="A990" s="27"/>
      <c r="B990" s="28"/>
      <c r="C990" s="23" t="s">
        <v>20</v>
      </c>
      <c r="D990" s="24"/>
      <c r="E990" s="24"/>
      <c r="F990" s="24"/>
      <c r="G990" s="29"/>
      <c r="H990" s="25" t="s">
        <v>23</v>
      </c>
      <c r="I990" s="46" t="s">
        <v>1132</v>
      </c>
      <c r="J990" s="54" t="s">
        <v>1133</v>
      </c>
      <c r="K990" s="51" t="s">
        <v>30</v>
      </c>
      <c r="L990" s="51" t="s">
        <v>30</v>
      </c>
      <c r="M990" s="45">
        <v>1.0</v>
      </c>
      <c r="N990" s="45">
        <v>20.0</v>
      </c>
      <c r="O990" s="45">
        <v>0.145</v>
      </c>
      <c r="P990" s="45" t="s">
        <v>34</v>
      </c>
      <c r="Q990" s="5">
        <v>3000.0</v>
      </c>
      <c r="R990" s="5">
        <v>85.0</v>
      </c>
    </row>
    <row r="991" spans="1:18" ht="13.5" customHeight="1" x14ac:dyDescent="0.15">
      <c r="A991" s="27"/>
      <c r="B991" s="28"/>
      <c r="C991" s="23" t="s">
        <v>20</v>
      </c>
      <c r="D991" s="24"/>
      <c r="E991" s="24"/>
      <c r="F991" s="24"/>
      <c r="G991" s="29"/>
      <c r="H991" s="25" t="s">
        <v>23</v>
      </c>
      <c r="I991" s="46" t="s">
        <v>1134</v>
      </c>
      <c r="J991" s="54" t="s">
        <v>1135</v>
      </c>
      <c r="K991" s="51" t="s">
        <v>30</v>
      </c>
      <c r="L991" s="51" t="s">
        <v>30</v>
      </c>
      <c r="M991" s="45">
        <v>1.0</v>
      </c>
      <c r="N991" s="45">
        <v>160.0</v>
      </c>
      <c r="O991" s="45">
        <v>0.11</v>
      </c>
      <c r="P991" s="45" t="s">
        <v>31</v>
      </c>
      <c r="Q991" s="5">
        <v>3000.0</v>
      </c>
      <c r="R991" s="5">
        <v>700.0</v>
      </c>
    </row>
    <row r="992" spans="1:18" ht="13.5" customHeight="1" x14ac:dyDescent="0.15">
      <c r="A992" s="27"/>
      <c r="B992" s="28"/>
      <c r="C992" s="54" t="s">
        <v>1136</v>
      </c>
      <c r="D992" s="22" t="s">
        <v>26</v>
      </c>
      <c r="E992" s="22" t="s">
        <v>26</v>
      </c>
      <c r="F992" s="25">
        <v>1.0</v>
      </c>
      <c r="G992" s="29">
        <v>2400.0</v>
      </c>
      <c r="H992" s="25" t="s">
        <v>36</v>
      </c>
      <c r="I992" s="46" t="s">
        <v>1137</v>
      </c>
      <c r="J992" s="54" t="s">
        <v>1136</v>
      </c>
      <c r="K992" s="5" t="s">
        <v>39</v>
      </c>
      <c r="L992" s="22" t="s">
        <v>40</v>
      </c>
      <c r="M992" s="45">
        <v>1000.0</v>
      </c>
      <c r="N992" s="45">
        <v>6.12</v>
      </c>
      <c r="O992" s="45">
        <v>8.95</v>
      </c>
      <c r="P992" s="45" t="s">
        <v>53</v>
      </c>
      <c r="Q992" s="5">
        <v>243.0</v>
      </c>
      <c r="R992" s="5">
        <v>2300.0</v>
      </c>
    </row>
    <row r="993" spans="1:18" ht="13.5" customHeight="1" x14ac:dyDescent="0.15">
      <c r="A993" s="27"/>
      <c r="B993" s="28"/>
      <c r="C993" s="54" t="s">
        <v>1138</v>
      </c>
      <c r="D993" s="22" t="s">
        <v>26</v>
      </c>
      <c r="E993" s="22" t="s">
        <v>26</v>
      </c>
      <c r="F993" s="25">
        <v>1.0</v>
      </c>
      <c r="G993" s="29">
        <v>2400.0</v>
      </c>
      <c r="H993" s="25" t="s">
        <v>36</v>
      </c>
      <c r="I993" s="46" t="s">
        <v>1139</v>
      </c>
      <c r="J993" s="54" t="s">
        <v>1138</v>
      </c>
      <c r="K993" s="5" t="s">
        <v>39</v>
      </c>
      <c r="L993" s="22" t="s">
        <v>40</v>
      </c>
      <c r="M993" s="45">
        <v>1000.0</v>
      </c>
      <c r="N993" s="45">
        <v>6.12</v>
      </c>
      <c r="O993" s="45">
        <v>8.95</v>
      </c>
      <c r="P993" s="45" t="s">
        <v>53</v>
      </c>
      <c r="R993" s="5">
        <v>136656.0</v>
      </c>
    </row>
    <row r="994" spans="1:16" ht="13.5" customHeight="1" x14ac:dyDescent="0.15">
      <c r="A994" s="27"/>
      <c r="B994" s="28"/>
      <c r="C994" s="30" t="s">
        <v>20</v>
      </c>
      <c r="D994" s="24"/>
      <c r="E994" s="24"/>
      <c r="F994" s="24"/>
      <c r="G994" s="29"/>
      <c r="H994" s="25" t="s">
        <v>36</v>
      </c>
      <c r="I994" s="46" t="s">
        <v>180</v>
      </c>
      <c r="J994" s="30" t="s">
        <v>181</v>
      </c>
      <c r="K994" s="5" t="s">
        <v>39</v>
      </c>
      <c r="L994" s="22" t="s">
        <v>40</v>
      </c>
      <c r="M994" s="45">
        <v>1000.0</v>
      </c>
      <c r="N994" s="45">
        <v>3.0528</v>
      </c>
      <c r="O994" s="48">
        <v>8.4</v>
      </c>
      <c r="P994" s="42" t="s">
        <v>41</v>
      </c>
    </row>
    <row r="995" spans="1:18" ht="14.25" customHeight="1" x14ac:dyDescent="0.15">
      <c r="A995" s="27" t="s">
        <v>1140</v>
      </c>
      <c r="B995" s="63" t="s">
        <v>1141</v>
      </c>
      <c r="C995" s="23" t="s">
        <v>20</v>
      </c>
      <c r="D995" s="24" t="s">
        <v>21</v>
      </c>
      <c r="E995" s="22" t="s">
        <v>22</v>
      </c>
      <c r="F995" s="24">
        <v>48.0</v>
      </c>
      <c r="G995" s="29"/>
      <c r="H995" s="25" t="s">
        <v>23</v>
      </c>
      <c r="I995" s="46" t="s">
        <v>1142</v>
      </c>
      <c r="J995" s="54" t="s">
        <v>1143</v>
      </c>
      <c r="K995" s="51" t="s">
        <v>26</v>
      </c>
      <c r="L995" s="51" t="s">
        <v>26</v>
      </c>
      <c r="M995" s="45">
        <v>1.0</v>
      </c>
      <c r="N995" s="45">
        <v>1.0</v>
      </c>
      <c r="O995" s="45">
        <v>4.0</v>
      </c>
      <c r="P995" s="45" t="s">
        <v>27</v>
      </c>
      <c r="R995" s="5">
        <v>403.0</v>
      </c>
    </row>
    <row r="996" spans="1:18" ht="13.5" customHeight="1" x14ac:dyDescent="0.15">
      <c r="A996" s="27"/>
      <c r="B996" s="28"/>
      <c r="C996" s="23" t="s">
        <v>20</v>
      </c>
      <c r="D996" s="24"/>
      <c r="E996" s="24"/>
      <c r="F996" s="24"/>
      <c r="G996" s="29"/>
      <c r="H996" s="25" t="s">
        <v>23</v>
      </c>
      <c r="I996" s="46" t="s">
        <v>1144</v>
      </c>
      <c r="J996" s="54" t="s">
        <v>1145</v>
      </c>
      <c r="K996" s="51" t="s">
        <v>30</v>
      </c>
      <c r="L996" s="51" t="s">
        <v>30</v>
      </c>
      <c r="M996" s="45">
        <v>1.0</v>
      </c>
      <c r="N996" s="45">
        <v>48.0</v>
      </c>
      <c r="O996" s="45">
        <v>0.12</v>
      </c>
      <c r="P996" s="45" t="s">
        <v>31</v>
      </c>
      <c r="Q996" s="5">
        <v>12000.0</v>
      </c>
      <c r="R996" s="5">
        <v>32000.0</v>
      </c>
    </row>
    <row r="997" spans="1:19" ht="13.5" customHeight="1" x14ac:dyDescent="0.15">
      <c r="A997" s="27"/>
      <c r="B997" s="28"/>
      <c r="C997" s="54" t="s">
        <v>1146</v>
      </c>
      <c r="D997" s="22" t="s">
        <v>26</v>
      </c>
      <c r="E997" s="22" t="s">
        <v>26</v>
      </c>
      <c r="F997" s="25">
        <v>1.0</v>
      </c>
      <c r="G997" s="29">
        <v>2400.0</v>
      </c>
      <c r="H997" s="25" t="s">
        <v>36</v>
      </c>
      <c r="I997" s="46" t="s">
        <v>1147</v>
      </c>
      <c r="J997" s="54" t="s">
        <v>1148</v>
      </c>
      <c r="K997" s="5" t="s">
        <v>39</v>
      </c>
      <c r="L997" s="22" t="s">
        <v>40</v>
      </c>
      <c r="M997" s="45">
        <v>1000.0</v>
      </c>
      <c r="N997" s="45">
        <v>9.6768</v>
      </c>
      <c r="O997" s="45">
        <v>8.5</v>
      </c>
      <c r="P997" s="42" t="s">
        <v>41</v>
      </c>
      <c r="Q997" s="5">
        <v>28612.0</v>
      </c>
      <c r="R997" s="5">
        <f>2718+670+1694*1.1+4287.6*1.1+1145.6*1.1+674+682+665+750+319+527</f>
        <v>14844.92</v>
      </c>
      <c r="S997" s="5">
        <v>290400.0</v>
      </c>
    </row>
    <row r="998" spans="1:18" ht="13.5" customHeight="1" x14ac:dyDescent="0.15">
      <c r="A998" s="27"/>
      <c r="B998" s="28"/>
      <c r="C998" s="30" t="s">
        <v>20</v>
      </c>
      <c r="D998" s="24"/>
      <c r="E998" s="24"/>
      <c r="F998" s="24"/>
      <c r="G998" s="29"/>
      <c r="H998" s="25" t="s">
        <v>36</v>
      </c>
      <c r="I998" s="46" t="s">
        <v>1149</v>
      </c>
      <c r="J998" s="30" t="s">
        <v>1150</v>
      </c>
      <c r="K998" s="5" t="s">
        <v>39</v>
      </c>
      <c r="L998" s="22" t="s">
        <v>40</v>
      </c>
      <c r="M998" s="45">
        <v>1000.0</v>
      </c>
      <c r="N998" s="45">
        <v>1.824</v>
      </c>
      <c r="O998" s="48">
        <v>8.4</v>
      </c>
      <c r="P998" s="42" t="s">
        <v>41</v>
      </c>
      <c r="Q998" s="5">
        <v>6207.0</v>
      </c>
      <c r="R998" s="5">
        <f>160+750</f>
        <v>910</v>
      </c>
    </row>
    <row r="999" spans="1:18" ht="14.25" customHeight="1" x14ac:dyDescent="0.15">
      <c r="A999" s="27" t="s">
        <v>1151</v>
      </c>
      <c r="B999" s="63" t="s">
        <v>1152</v>
      </c>
      <c r="C999" s="23" t="s">
        <v>20</v>
      </c>
      <c r="D999" s="24" t="s">
        <v>21</v>
      </c>
      <c r="E999" s="22" t="s">
        <v>22</v>
      </c>
      <c r="F999" s="24">
        <v>160.0</v>
      </c>
      <c r="G999" s="29"/>
      <c r="H999" s="25" t="s">
        <v>23</v>
      </c>
      <c r="I999" s="46" t="s">
        <v>1153</v>
      </c>
      <c r="J999" s="54" t="s">
        <v>1154</v>
      </c>
      <c r="K999" s="51" t="s">
        <v>26</v>
      </c>
      <c r="L999" s="51" t="s">
        <v>26</v>
      </c>
      <c r="M999" s="45">
        <v>1.0</v>
      </c>
      <c r="N999" s="45">
        <v>1.0</v>
      </c>
      <c r="O999" s="45">
        <v>8.87</v>
      </c>
      <c r="P999" s="45" t="s">
        <v>27</v>
      </c>
      <c r="Q999" s="5">
        <v>27.0</v>
      </c>
      <c r="R999" s="5">
        <v>2.0</v>
      </c>
    </row>
    <row r="1000" spans="1:18" ht="13.5" customHeight="1" x14ac:dyDescent="0.15">
      <c r="A1000" s="27"/>
      <c r="B1000" s="28"/>
      <c r="C1000" s="23" t="s">
        <v>20</v>
      </c>
      <c r="D1000" s="24"/>
      <c r="E1000" s="24"/>
      <c r="F1000" s="24"/>
      <c r="G1000" s="29"/>
      <c r="H1000" s="25" t="s">
        <v>23</v>
      </c>
      <c r="I1000" s="46" t="s">
        <v>1155</v>
      </c>
      <c r="J1000" s="54" t="s">
        <v>1156</v>
      </c>
      <c r="K1000" s="51" t="s">
        <v>30</v>
      </c>
      <c r="L1000" s="51" t="s">
        <v>30</v>
      </c>
      <c r="M1000" s="45">
        <v>1.0</v>
      </c>
      <c r="N1000" s="45">
        <v>20.0</v>
      </c>
      <c r="O1000" s="45">
        <v>0.18</v>
      </c>
      <c r="P1000" s="45" t="s">
        <v>34</v>
      </c>
      <c r="Q1000" s="5">
        <v>4000.0</v>
      </c>
      <c r="R1000" s="5">
        <v>40.0</v>
      </c>
    </row>
    <row r="1001" spans="1:18" ht="13.5" customHeight="1" x14ac:dyDescent="0.15">
      <c r="A1001" s="27"/>
      <c r="B1001" s="28"/>
      <c r="C1001" s="23" t="s">
        <v>20</v>
      </c>
      <c r="D1001" s="24"/>
      <c r="E1001" s="24"/>
      <c r="F1001" s="24"/>
      <c r="G1001" s="29"/>
      <c r="H1001" s="25" t="s">
        <v>23</v>
      </c>
      <c r="I1001" s="46" t="s">
        <v>1157</v>
      </c>
      <c r="J1001" s="54" t="s">
        <v>1158</v>
      </c>
      <c r="K1001" s="51" t="s">
        <v>30</v>
      </c>
      <c r="L1001" s="51" t="s">
        <v>30</v>
      </c>
      <c r="M1001" s="45">
        <v>1.0</v>
      </c>
      <c r="N1001" s="45">
        <v>160.0</v>
      </c>
      <c r="O1001" s="45">
        <v>0.11</v>
      </c>
      <c r="P1001" s="45" t="s">
        <v>31</v>
      </c>
      <c r="R1001" s="5">
        <v>15500.0</v>
      </c>
    </row>
    <row r="1002" spans="1:19" ht="13.5" customHeight="1" x14ac:dyDescent="0.15">
      <c r="A1002" s="27"/>
      <c r="B1002" s="28"/>
      <c r="C1002" s="54" t="s">
        <v>1159</v>
      </c>
      <c r="D1002" s="22" t="s">
        <v>26</v>
      </c>
      <c r="E1002" s="22" t="s">
        <v>26</v>
      </c>
      <c r="F1002" s="25">
        <v>1.0</v>
      </c>
      <c r="G1002" s="29">
        <v>4800.0</v>
      </c>
      <c r="H1002" s="25" t="s">
        <v>36</v>
      </c>
      <c r="I1002" s="46" t="s">
        <v>841</v>
      </c>
      <c r="J1002" s="54" t="s">
        <v>842</v>
      </c>
      <c r="K1002" s="51" t="s">
        <v>30</v>
      </c>
      <c r="L1002" s="51" t="s">
        <v>30</v>
      </c>
      <c r="M1002" s="45">
        <v>1000.0</v>
      </c>
      <c r="N1002" s="45">
        <v>12.24</v>
      </c>
      <c r="O1002" s="45">
        <v>8.5</v>
      </c>
      <c r="P1002" s="42" t="s">
        <v>41</v>
      </c>
      <c r="S1002" s="5">
        <v>107280.0</v>
      </c>
    </row>
    <row r="1003" spans="1:16" ht="13.5" customHeight="1" x14ac:dyDescent="0.15">
      <c r="A1003" s="27"/>
      <c r="B1003" s="28"/>
      <c r="C1003" s="30" t="s">
        <v>20</v>
      </c>
      <c r="D1003" s="24"/>
      <c r="E1003" s="24"/>
      <c r="F1003" s="24"/>
      <c r="G1003" s="29"/>
      <c r="H1003" s="25" t="s">
        <v>36</v>
      </c>
      <c r="I1003" s="46" t="s">
        <v>843</v>
      </c>
      <c r="J1003" s="30" t="s">
        <v>844</v>
      </c>
      <c r="K1003" s="5" t="s">
        <v>39</v>
      </c>
      <c r="L1003" s="22" t="s">
        <v>40</v>
      </c>
      <c r="M1003" s="45">
        <v>1000.0</v>
      </c>
      <c r="N1003" s="45">
        <v>3.0528</v>
      </c>
      <c r="O1003" s="48">
        <v>8.4</v>
      </c>
      <c r="P1003" s="42" t="s">
        <v>41</v>
      </c>
    </row>
    <row r="1004" spans="1:18" ht="14.25" customHeight="1" x14ac:dyDescent="0.15">
      <c r="A1004" s="27" t="s">
        <v>1160</v>
      </c>
      <c r="B1004" s="63" t="s">
        <v>1161</v>
      </c>
      <c r="C1004" s="23" t="s">
        <v>20</v>
      </c>
      <c r="D1004" s="24" t="s">
        <v>21</v>
      </c>
      <c r="E1004" s="22" t="s">
        <v>22</v>
      </c>
      <c r="F1004" s="24">
        <v>96.0</v>
      </c>
      <c r="G1004" s="29"/>
      <c r="H1004" s="25" t="s">
        <v>23</v>
      </c>
      <c r="I1004" s="46" t="s">
        <v>1162</v>
      </c>
      <c r="J1004" s="54" t="s">
        <v>1163</v>
      </c>
      <c r="K1004" s="51" t="s">
        <v>26</v>
      </c>
      <c r="L1004" s="51" t="s">
        <v>26</v>
      </c>
      <c r="M1004" s="45">
        <v>1.0</v>
      </c>
      <c r="N1004" s="45">
        <v>1.0</v>
      </c>
      <c r="O1004" s="45">
        <v>9.72</v>
      </c>
      <c r="P1004" s="45" t="s">
        <v>27</v>
      </c>
      <c r="Q1004" s="5">
        <v>300.0</v>
      </c>
      <c r="R1004" s="5">
        <v>25.0</v>
      </c>
    </row>
    <row r="1005" spans="1:18" ht="13.5" customHeight="1" x14ac:dyDescent="0.15">
      <c r="A1005" s="27"/>
      <c r="B1005" s="28"/>
      <c r="C1005" s="23" t="s">
        <v>20</v>
      </c>
      <c r="D1005" s="24"/>
      <c r="E1005" s="24"/>
      <c r="F1005" s="24"/>
      <c r="G1005" s="29"/>
      <c r="H1005" s="25" t="s">
        <v>23</v>
      </c>
      <c r="I1005" s="46" t="s">
        <v>1164</v>
      </c>
      <c r="J1005" s="54" t="s">
        <v>1165</v>
      </c>
      <c r="K1005" s="51" t="s">
        <v>30</v>
      </c>
      <c r="L1005" s="51" t="s">
        <v>30</v>
      </c>
      <c r="M1005" s="45">
        <v>1.0</v>
      </c>
      <c r="N1005" s="45">
        <v>12.0</v>
      </c>
      <c r="O1005" s="45">
        <v>0.26</v>
      </c>
      <c r="P1005" s="45" t="s">
        <v>34</v>
      </c>
      <c r="Q1005" s="5">
        <v>6800.0</v>
      </c>
      <c r="R1005" s="5">
        <v>2000.0</v>
      </c>
    </row>
    <row r="1006" spans="1:18" ht="13.5" customHeight="1" x14ac:dyDescent="0.15">
      <c r="A1006" s="27"/>
      <c r="B1006" s="28"/>
      <c r="C1006" s="23" t="s">
        <v>20</v>
      </c>
      <c r="D1006" s="24"/>
      <c r="E1006" s="24"/>
      <c r="F1006" s="24"/>
      <c r="G1006" s="29"/>
      <c r="H1006" s="25" t="s">
        <v>23</v>
      </c>
      <c r="I1006" s="46" t="s">
        <v>1166</v>
      </c>
      <c r="J1006" s="54" t="s">
        <v>1167</v>
      </c>
      <c r="K1006" s="51" t="s">
        <v>30</v>
      </c>
      <c r="L1006" s="51" t="s">
        <v>30</v>
      </c>
      <c r="M1006" s="45">
        <v>1.0</v>
      </c>
      <c r="N1006" s="45">
        <v>96.0</v>
      </c>
      <c r="O1006" s="45">
        <v>0.12</v>
      </c>
      <c r="P1006" s="45" t="s">
        <v>31</v>
      </c>
      <c r="Q1006" s="5">
        <v>52900.0</v>
      </c>
      <c r="R1006" s="5">
        <v>2900.0</v>
      </c>
    </row>
    <row r="1007" spans="1:19" ht="13.5" customHeight="1" x14ac:dyDescent="0.15">
      <c r="A1007" s="27"/>
      <c r="B1007" s="28"/>
      <c r="C1007" s="54" t="s">
        <v>1168</v>
      </c>
      <c r="D1007" s="22" t="s">
        <v>26</v>
      </c>
      <c r="E1007" s="22" t="s">
        <v>26</v>
      </c>
      <c r="F1007" s="25">
        <v>1.0</v>
      </c>
      <c r="G1007" s="29">
        <v>3840.0</v>
      </c>
      <c r="H1007" s="25" t="s">
        <v>36</v>
      </c>
      <c r="I1007" s="46" t="s">
        <v>1147</v>
      </c>
      <c r="J1007" s="54" t="s">
        <v>1148</v>
      </c>
      <c r="K1007" s="51" t="s">
        <v>30</v>
      </c>
      <c r="L1007" s="51" t="s">
        <v>30</v>
      </c>
      <c r="M1007" s="45">
        <v>1000.0</v>
      </c>
      <c r="N1007" s="45">
        <v>15.4752</v>
      </c>
      <c r="O1007" s="67">
        <v>8.5</v>
      </c>
      <c r="P1007" s="42" t="s">
        <v>41</v>
      </c>
      <c r="S1007" s="5">
        <v>10600.0</v>
      </c>
    </row>
    <row r="1008" spans="1:16" ht="13.5" customHeight="1" x14ac:dyDescent="0.15">
      <c r="A1008" s="27"/>
      <c r="B1008" s="28"/>
      <c r="C1008" s="30" t="s">
        <v>20</v>
      </c>
      <c r="D1008" s="24"/>
      <c r="E1008" s="24"/>
      <c r="F1008" s="24"/>
      <c r="G1008" s="29"/>
      <c r="H1008" s="25" t="s">
        <v>36</v>
      </c>
      <c r="I1008" s="46" t="s">
        <v>1149</v>
      </c>
      <c r="J1008" s="30" t="s">
        <v>1150</v>
      </c>
      <c r="K1008" s="5" t="s">
        <v>39</v>
      </c>
      <c r="L1008" s="22" t="s">
        <v>40</v>
      </c>
      <c r="M1008" s="45">
        <v>1000.0</v>
      </c>
      <c r="N1008" s="45">
        <v>2.9184</v>
      </c>
      <c r="O1008" s="48">
        <v>8.4</v>
      </c>
      <c r="P1008" s="42" t="s">
        <v>41</v>
      </c>
    </row>
    <row r="1009" spans="1:17" ht="14.25" customHeight="1" x14ac:dyDescent="0.15">
      <c r="A1009" s="27" t="s">
        <v>1169</v>
      </c>
      <c r="B1009" s="63" t="s">
        <v>1170</v>
      </c>
      <c r="C1009" s="23" t="s">
        <v>20</v>
      </c>
      <c r="D1009" s="24" t="s">
        <v>21</v>
      </c>
      <c r="E1009" s="22" t="s">
        <v>22</v>
      </c>
      <c r="F1009" s="24">
        <v>288.0</v>
      </c>
      <c r="G1009" s="29"/>
      <c r="H1009" s="25" t="s">
        <v>23</v>
      </c>
      <c r="I1009" s="46" t="s">
        <v>1171</v>
      </c>
      <c r="J1009" s="54" t="s">
        <v>1172</v>
      </c>
      <c r="K1009" s="51" t="s">
        <v>26</v>
      </c>
      <c r="L1009" s="51" t="s">
        <v>26</v>
      </c>
      <c r="M1009" s="45">
        <v>1.0</v>
      </c>
      <c r="N1009" s="45">
        <v>1.0</v>
      </c>
      <c r="O1009" s="45">
        <v>8.64</v>
      </c>
      <c r="P1009" s="45" t="s">
        <v>27</v>
      </c>
      <c r="Q1009" s="5">
        <v>50.0</v>
      </c>
    </row>
    <row r="1010" spans="1:17" ht="13.5" customHeight="1" x14ac:dyDescent="0.15">
      <c r="A1010" s="27"/>
      <c r="B1010" s="28"/>
      <c r="C1010" s="23" t="s">
        <v>20</v>
      </c>
      <c r="D1010" s="24"/>
      <c r="E1010" s="24"/>
      <c r="F1010" s="24"/>
      <c r="G1010" s="29"/>
      <c r="H1010" s="25" t="s">
        <v>23</v>
      </c>
      <c r="I1010" s="46" t="s">
        <v>1173</v>
      </c>
      <c r="J1010" s="54" t="s">
        <v>1174</v>
      </c>
      <c r="K1010" s="51" t="s">
        <v>26</v>
      </c>
      <c r="L1010" s="51" t="s">
        <v>26</v>
      </c>
      <c r="M1010" s="45">
        <v>1.0</v>
      </c>
      <c r="N1010" s="45">
        <v>24.0</v>
      </c>
      <c r="O1010" s="45">
        <v>0.85</v>
      </c>
      <c r="P1010" s="45" t="s">
        <v>27</v>
      </c>
      <c r="Q1010" s="5">
        <v>17.0</v>
      </c>
    </row>
    <row r="1011" spans="1:17" ht="13.5" customHeight="1" x14ac:dyDescent="0.15">
      <c r="A1011" s="27"/>
      <c r="B1011" s="28"/>
      <c r="C1011" s="23" t="s">
        <v>20</v>
      </c>
      <c r="D1011" s="24"/>
      <c r="E1011" s="24"/>
      <c r="F1011" s="24"/>
      <c r="G1011" s="29"/>
      <c r="H1011" s="25" t="s">
        <v>23</v>
      </c>
      <c r="I1011" s="46" t="s">
        <v>1175</v>
      </c>
      <c r="J1011" s="54" t="s">
        <v>1176</v>
      </c>
      <c r="K1011" s="51" t="s">
        <v>30</v>
      </c>
      <c r="L1011" s="51" t="s">
        <v>30</v>
      </c>
      <c r="M1011" s="45">
        <v>1.0</v>
      </c>
      <c r="N1011" s="45">
        <v>288.0</v>
      </c>
      <c r="O1011" s="45">
        <v>0.11</v>
      </c>
      <c r="P1011" s="45" t="s">
        <v>345</v>
      </c>
      <c r="Q1011" s="5">
        <v>400.0</v>
      </c>
    </row>
    <row r="1012" spans="1:19" ht="14.25" customHeight="1" x14ac:dyDescent="0.15">
      <c r="A1012" s="27"/>
      <c r="B1012" s="28"/>
      <c r="C1012" s="24" t="s">
        <v>1177</v>
      </c>
      <c r="D1012" s="22" t="s">
        <v>26</v>
      </c>
      <c r="E1012" s="22" t="s">
        <v>26</v>
      </c>
      <c r="F1012" s="25">
        <v>1.0</v>
      </c>
      <c r="G1012" s="29">
        <v>144.0</v>
      </c>
      <c r="H1012" s="25" t="s">
        <v>36</v>
      </c>
      <c r="I1012" s="46" t="s">
        <v>259</v>
      </c>
      <c r="J1012" s="24" t="s">
        <v>1177</v>
      </c>
      <c r="K1012" s="5" t="s">
        <v>39</v>
      </c>
      <c r="L1012" s="22" t="s">
        <v>40</v>
      </c>
      <c r="M1012" s="46">
        <v>1000.0</v>
      </c>
      <c r="N1012" s="62">
        <v>3.6</v>
      </c>
      <c r="O1012" s="45">
        <v>0.0315</v>
      </c>
      <c r="P1012" s="45" t="s">
        <v>221</v>
      </c>
      <c r="S1012" s="5">
        <v>1773.0</v>
      </c>
    </row>
    <row r="1013" spans="1:16" ht="14.25" customHeight="1" x14ac:dyDescent="0.15">
      <c r="A1013" s="27"/>
      <c r="B1013" s="28"/>
      <c r="C1013" s="24" t="s">
        <v>1177</v>
      </c>
      <c r="D1013" s="22"/>
      <c r="E1013" s="22"/>
      <c r="F1013" s="25"/>
      <c r="G1013" s="29">
        <v>144.0</v>
      </c>
      <c r="H1013" s="25" t="s">
        <v>36</v>
      </c>
      <c r="I1013" s="46" t="s">
        <v>310</v>
      </c>
      <c r="J1013" s="54" t="s">
        <v>223</v>
      </c>
      <c r="K1013" s="5" t="s">
        <v>39</v>
      </c>
      <c r="L1013" s="22" t="s">
        <v>40</v>
      </c>
      <c r="M1013" s="46">
        <v>1000.0</v>
      </c>
      <c r="N1013" s="62">
        <v>0.01728</v>
      </c>
      <c r="O1013" s="48">
        <v>50.0</v>
      </c>
      <c r="P1013" s="45" t="s">
        <v>224</v>
      </c>
    </row>
    <row r="1014" spans="1:19" ht="14.25" customHeight="1" x14ac:dyDescent="0.15">
      <c r="A1014" s="27"/>
      <c r="B1014" s="28"/>
      <c r="C1014" s="24" t="s">
        <v>1178</v>
      </c>
      <c r="D1014" s="22" t="s">
        <v>26</v>
      </c>
      <c r="E1014" s="22" t="s">
        <v>26</v>
      </c>
      <c r="F1014" s="25">
        <v>1.0</v>
      </c>
      <c r="G1014" s="29">
        <v>144.0</v>
      </c>
      <c r="H1014" s="25" t="s">
        <v>36</v>
      </c>
      <c r="I1014" s="46" t="s">
        <v>259</v>
      </c>
      <c r="J1014" s="24" t="s">
        <v>1178</v>
      </c>
      <c r="K1014" s="5" t="s">
        <v>39</v>
      </c>
      <c r="L1014" s="22" t="s">
        <v>40</v>
      </c>
      <c r="M1014" s="46">
        <v>1000.0</v>
      </c>
      <c r="N1014" s="62">
        <v>3.6</v>
      </c>
      <c r="O1014" s="45">
        <v>0.0315</v>
      </c>
      <c r="P1014" s="45" t="s">
        <v>221</v>
      </c>
      <c r="S1014" s="5">
        <v>2727.0</v>
      </c>
    </row>
    <row r="1015" spans="1:16" ht="14.25" customHeight="1" x14ac:dyDescent="0.15">
      <c r="A1015" s="27"/>
      <c r="B1015" s="28"/>
      <c r="C1015" s="24" t="s">
        <v>1178</v>
      </c>
      <c r="D1015" s="22"/>
      <c r="E1015" s="22"/>
      <c r="F1015" s="25"/>
      <c r="G1015" s="29">
        <v>144.0</v>
      </c>
      <c r="H1015" s="25" t="s">
        <v>36</v>
      </c>
      <c r="I1015" s="46" t="s">
        <v>227</v>
      </c>
      <c r="J1015" s="54" t="s">
        <v>223</v>
      </c>
      <c r="K1015" s="5" t="s">
        <v>39</v>
      </c>
      <c r="L1015" s="22" t="s">
        <v>40</v>
      </c>
      <c r="M1015" s="46">
        <v>1000.0</v>
      </c>
      <c r="N1015" s="62">
        <v>0.01728</v>
      </c>
      <c r="O1015" s="48">
        <v>50.0</v>
      </c>
      <c r="P1015" s="45" t="s">
        <v>224</v>
      </c>
    </row>
    <row r="1016" spans="1:17" ht="14.25" customHeight="1" x14ac:dyDescent="0.15">
      <c r="A1016" s="27" t="s">
        <v>1179</v>
      </c>
      <c r="B1016" s="63" t="s">
        <v>1180</v>
      </c>
      <c r="C1016" s="23" t="s">
        <v>20</v>
      </c>
      <c r="D1016" s="24" t="s">
        <v>21</v>
      </c>
      <c r="E1016" s="22" t="s">
        <v>22</v>
      </c>
      <c r="F1016" s="24">
        <v>150.0</v>
      </c>
      <c r="G1016" s="29"/>
      <c r="H1016" s="25" t="s">
        <v>23</v>
      </c>
      <c r="I1016" s="46" t="s">
        <v>1181</v>
      </c>
      <c r="J1016" s="54" t="s">
        <v>1182</v>
      </c>
      <c r="K1016" s="51" t="s">
        <v>26</v>
      </c>
      <c r="L1016" s="51" t="s">
        <v>26</v>
      </c>
      <c r="M1016" s="45">
        <v>1.0</v>
      </c>
      <c r="N1016" s="45">
        <v>1.0</v>
      </c>
      <c r="O1016" s="45">
        <v>7.9</v>
      </c>
      <c r="P1016" s="45" t="s">
        <v>27</v>
      </c>
      <c r="Q1016" s="5">
        <v>158.0</v>
      </c>
    </row>
    <row r="1017" spans="1:17" ht="13.5" customHeight="1" x14ac:dyDescent="0.15">
      <c r="A1017" s="27"/>
      <c r="B1017" s="28"/>
      <c r="C1017" s="23" t="s">
        <v>20</v>
      </c>
      <c r="D1017" s="24"/>
      <c r="E1017" s="24"/>
      <c r="F1017" s="24"/>
      <c r="G1017" s="29"/>
      <c r="H1017" s="25" t="s">
        <v>23</v>
      </c>
      <c r="I1017" s="46" t="s">
        <v>1183</v>
      </c>
      <c r="J1017" s="54" t="s">
        <v>1184</v>
      </c>
      <c r="K1017" s="51" t="s">
        <v>30</v>
      </c>
      <c r="L1017" s="51" t="s">
        <v>30</v>
      </c>
      <c r="M1017" s="45">
        <v>1.0</v>
      </c>
      <c r="N1017" s="45">
        <v>15.0</v>
      </c>
      <c r="O1017" s="45">
        <v>0.035</v>
      </c>
      <c r="P1017" s="45" t="s">
        <v>27</v>
      </c>
      <c r="Q1017" s="5">
        <v>2538.0</v>
      </c>
    </row>
    <row r="1018" spans="1:17" ht="13.5" customHeight="1" x14ac:dyDescent="0.15">
      <c r="A1018" s="27"/>
      <c r="B1018" s="28"/>
      <c r="C1018" s="23" t="s">
        <v>20</v>
      </c>
      <c r="D1018" s="24"/>
      <c r="E1018" s="24"/>
      <c r="F1018" s="24"/>
      <c r="G1018" s="29"/>
      <c r="H1018" s="25" t="s">
        <v>23</v>
      </c>
      <c r="I1018" s="46" t="s">
        <v>1185</v>
      </c>
      <c r="J1018" s="54" t="s">
        <v>1186</v>
      </c>
      <c r="K1018" s="51" t="s">
        <v>30</v>
      </c>
      <c r="L1018" s="51" t="s">
        <v>30</v>
      </c>
      <c r="M1018" s="45">
        <v>1.0</v>
      </c>
      <c r="N1018" s="45">
        <v>150.0</v>
      </c>
      <c r="O1018" s="45">
        <v>0.14</v>
      </c>
      <c r="P1018" s="45" t="s">
        <v>31</v>
      </c>
      <c r="Q1018" s="5">
        <v>24600.0</v>
      </c>
    </row>
    <row r="1019" spans="1:16" ht="13.5" customHeight="1" x14ac:dyDescent="0.15">
      <c r="A1019" s="27"/>
      <c r="B1019" s="28"/>
      <c r="C1019" s="23" t="s">
        <v>20</v>
      </c>
      <c r="D1019" s="24"/>
      <c r="E1019" s="24"/>
      <c r="F1019" s="24"/>
      <c r="G1019" s="29"/>
      <c r="H1019" s="25" t="s">
        <v>23</v>
      </c>
      <c r="I1019" s="46" t="s">
        <v>1036</v>
      </c>
      <c r="J1019" s="54" t="s">
        <v>1187</v>
      </c>
      <c r="K1019" s="51" t="s">
        <v>30</v>
      </c>
      <c r="L1019" s="51" t="s">
        <v>30</v>
      </c>
      <c r="M1019" s="45">
        <v>1.0</v>
      </c>
      <c r="N1019" s="45">
        <v>15.0</v>
      </c>
      <c r="O1019" s="45">
        <v>0.15</v>
      </c>
      <c r="P1019" s="45" t="s">
        <v>34</v>
      </c>
    </row>
    <row r="1020" spans="1:19" ht="13.5" customHeight="1" x14ac:dyDescent="0.15">
      <c r="A1020" s="27"/>
      <c r="B1020" s="28"/>
      <c r="C1020" s="54" t="s">
        <v>1188</v>
      </c>
      <c r="D1020" s="22" t="s">
        <v>26</v>
      </c>
      <c r="E1020" s="22" t="s">
        <v>26</v>
      </c>
      <c r="F1020" s="25">
        <v>1.0</v>
      </c>
      <c r="G1020" s="29">
        <v>600.0</v>
      </c>
      <c r="H1020" s="25" t="s">
        <v>36</v>
      </c>
      <c r="I1020" s="46" t="s">
        <v>1189</v>
      </c>
      <c r="J1020" s="54" t="s">
        <v>1188</v>
      </c>
      <c r="K1020" s="5" t="s">
        <v>39</v>
      </c>
      <c r="L1020" s="22" t="s">
        <v>40</v>
      </c>
      <c r="M1020" s="45">
        <v>1000.0</v>
      </c>
      <c r="N1020" s="45">
        <v>4.986</v>
      </c>
      <c r="O1020" s="45">
        <v>12.0</v>
      </c>
      <c r="P1020" s="45" t="s">
        <v>1042</v>
      </c>
      <c r="Q1020" s="5">
        <v>866.0</v>
      </c>
      <c r="S1020" s="5">
        <v>20830.0</v>
      </c>
    </row>
    <row r="1021" spans="1:19" ht="13.5" customHeight="1" x14ac:dyDescent="0.15">
      <c r="A1021" s="27"/>
      <c r="B1021" s="28"/>
      <c r="C1021" s="54" t="s">
        <v>1190</v>
      </c>
      <c r="D1021" s="22" t="s">
        <v>26</v>
      </c>
      <c r="E1021" s="22" t="s">
        <v>26</v>
      </c>
      <c r="F1021" s="25">
        <v>1.0</v>
      </c>
      <c r="G1021" s="29">
        <v>600.0</v>
      </c>
      <c r="H1021" s="25" t="s">
        <v>36</v>
      </c>
      <c r="I1021" s="46" t="s">
        <v>1191</v>
      </c>
      <c r="J1021" s="54" t="s">
        <v>1190</v>
      </c>
      <c r="K1021" s="5" t="s">
        <v>39</v>
      </c>
      <c r="L1021" s="22" t="s">
        <v>40</v>
      </c>
      <c r="M1021" s="45">
        <v>1000.0</v>
      </c>
      <c r="N1021" s="45">
        <v>4.986</v>
      </c>
      <c r="O1021" s="45">
        <v>12.0</v>
      </c>
      <c r="P1021" s="45" t="s">
        <v>1042</v>
      </c>
      <c r="Q1021" s="5">
        <v>614.0</v>
      </c>
      <c r="S1021" s="5">
        <v>39390.0</v>
      </c>
    </row>
    <row r="1022" spans="1:16" ht="13.5" customHeight="1" x14ac:dyDescent="0.15">
      <c r="A1022" s="27"/>
      <c r="B1022" s="28"/>
      <c r="C1022" s="30" t="s">
        <v>20</v>
      </c>
      <c r="D1022" s="24"/>
      <c r="E1022" s="24"/>
      <c r="F1022" s="24"/>
      <c r="G1022" s="29"/>
      <c r="H1022" s="25" t="s">
        <v>36</v>
      </c>
      <c r="I1022" s="46" t="s">
        <v>1044</v>
      </c>
      <c r="J1022" s="30" t="s">
        <v>1045</v>
      </c>
      <c r="K1022" s="5" t="s">
        <v>39</v>
      </c>
      <c r="L1022" s="22" t="s">
        <v>40</v>
      </c>
      <c r="M1022" s="45">
        <v>1000.0</v>
      </c>
      <c r="N1022" s="45">
        <v>1.764</v>
      </c>
      <c r="O1022" s="48">
        <v>8.5</v>
      </c>
      <c r="P1022" s="42" t="s">
        <v>72</v>
      </c>
    </row>
    <row r="1023" spans="1:17" ht="14.25" customHeight="1" x14ac:dyDescent="0.15">
      <c r="A1023" s="27" t="s">
        <v>1192</v>
      </c>
      <c r="B1023" s="64" t="s">
        <v>1193</v>
      </c>
      <c r="C1023" s="23" t="s">
        <v>20</v>
      </c>
      <c r="D1023" s="24" t="s">
        <v>21</v>
      </c>
      <c r="E1023" s="22" t="s">
        <v>22</v>
      </c>
      <c r="F1023" s="24">
        <v>120.0</v>
      </c>
      <c r="G1023" s="29"/>
      <c r="H1023" s="25" t="s">
        <v>23</v>
      </c>
      <c r="I1023" s="46" t="s">
        <v>1194</v>
      </c>
      <c r="J1023" s="54" t="s">
        <v>1195</v>
      </c>
      <c r="K1023" s="51" t="s">
        <v>26</v>
      </c>
      <c r="L1023" s="51" t="s">
        <v>26</v>
      </c>
      <c r="M1023" s="45">
        <v>1.0</v>
      </c>
      <c r="N1023" s="45">
        <v>1.0</v>
      </c>
      <c r="O1023" s="45">
        <v>6.08</v>
      </c>
      <c r="P1023" s="45" t="s">
        <v>27</v>
      </c>
      <c r="Q1023" s="5">
        <v>38.0</v>
      </c>
    </row>
    <row r="1024" spans="1:17" ht="13.5" customHeight="1" x14ac:dyDescent="0.15">
      <c r="A1024" s="27"/>
      <c r="B1024" s="28"/>
      <c r="C1024" s="23" t="s">
        <v>20</v>
      </c>
      <c r="D1024" s="24"/>
      <c r="E1024" s="24"/>
      <c r="F1024" s="24"/>
      <c r="G1024" s="29"/>
      <c r="H1024" s="25" t="s">
        <v>23</v>
      </c>
      <c r="I1024" s="46" t="s">
        <v>1196</v>
      </c>
      <c r="J1024" s="54" t="s">
        <v>1197</v>
      </c>
      <c r="K1024" s="51" t="s">
        <v>26</v>
      </c>
      <c r="L1024" s="51" t="s">
        <v>26</v>
      </c>
      <c r="M1024" s="45">
        <v>1.0</v>
      </c>
      <c r="N1024" s="45">
        <v>10.0</v>
      </c>
      <c r="O1024" s="45">
        <v>1.47</v>
      </c>
      <c r="P1024" s="45" t="s">
        <v>27</v>
      </c>
      <c r="Q1024" s="5">
        <v>360.0</v>
      </c>
    </row>
    <row r="1025" spans="1:17" ht="13.5" customHeight="1" x14ac:dyDescent="0.15">
      <c r="A1025" s="27"/>
      <c r="B1025" s="28"/>
      <c r="C1025" s="23" t="s">
        <v>20</v>
      </c>
      <c r="D1025" s="24"/>
      <c r="E1025" s="24"/>
      <c r="F1025" s="24"/>
      <c r="G1025" s="29"/>
      <c r="H1025" s="25" t="s">
        <v>23</v>
      </c>
      <c r="I1025" s="46" t="s">
        <v>1198</v>
      </c>
      <c r="J1025" s="54" t="s">
        <v>1199</v>
      </c>
      <c r="K1025" s="51" t="s">
        <v>30</v>
      </c>
      <c r="L1025" s="51" t="s">
        <v>30</v>
      </c>
      <c r="M1025" s="45">
        <v>1.0</v>
      </c>
      <c r="N1025" s="45">
        <v>120.0</v>
      </c>
      <c r="O1025" s="45">
        <v>0.13</v>
      </c>
      <c r="P1025" s="45" t="s">
        <v>31</v>
      </c>
      <c r="Q1025" s="5">
        <v>5700.0</v>
      </c>
    </row>
    <row r="1026" spans="1:16" ht="13.5" customHeight="1" x14ac:dyDescent="0.15">
      <c r="A1026" s="27"/>
      <c r="B1026" s="28"/>
      <c r="C1026" s="23" t="s">
        <v>20</v>
      </c>
      <c r="D1026" s="24"/>
      <c r="E1026" s="24"/>
      <c r="F1026" s="24"/>
      <c r="G1026" s="29"/>
      <c r="H1026" s="25" t="s">
        <v>23</v>
      </c>
      <c r="I1026" s="46" t="s">
        <v>272</v>
      </c>
      <c r="J1026" s="30" t="s">
        <v>273</v>
      </c>
      <c r="K1026" s="51" t="s">
        <v>30</v>
      </c>
      <c r="L1026" s="51" t="s">
        <v>30</v>
      </c>
      <c r="M1026" s="45">
        <v>1.0</v>
      </c>
      <c r="N1026" s="45">
        <v>600.0</v>
      </c>
      <c r="O1026" s="45">
        <v>0.059</v>
      </c>
      <c r="P1026" s="45" t="s">
        <v>274</v>
      </c>
    </row>
    <row r="1027" spans="1:19" ht="13.5" customHeight="1" x14ac:dyDescent="0.15">
      <c r="A1027" s="27"/>
      <c r="B1027" s="28"/>
      <c r="C1027" s="54" t="s">
        <v>1200</v>
      </c>
      <c r="D1027" s="22" t="s">
        <v>26</v>
      </c>
      <c r="E1027" s="22" t="s">
        <v>26</v>
      </c>
      <c r="F1027" s="25">
        <v>1.0</v>
      </c>
      <c r="G1027" s="29">
        <v>600.0</v>
      </c>
      <c r="H1027" s="25" t="s">
        <v>36</v>
      </c>
      <c r="I1027" s="46" t="s">
        <v>1201</v>
      </c>
      <c r="J1027" s="54" t="s">
        <v>1200</v>
      </c>
      <c r="K1027" s="5" t="s">
        <v>39</v>
      </c>
      <c r="L1027" s="22" t="s">
        <v>40</v>
      </c>
      <c r="M1027" s="45">
        <v>1000.0</v>
      </c>
      <c r="N1027" s="45">
        <v>2.148</v>
      </c>
      <c r="O1027" s="45">
        <v>9.7</v>
      </c>
      <c r="P1027" s="68" t="s">
        <v>27</v>
      </c>
      <c r="S1027" s="5">
        <v>550.0</v>
      </c>
    </row>
    <row r="1028" spans="1:16" ht="13.5" customHeight="1" x14ac:dyDescent="0.15">
      <c r="A1028" s="27"/>
      <c r="B1028" s="28"/>
      <c r="C1028" s="30" t="s">
        <v>20</v>
      </c>
      <c r="D1028" s="24"/>
      <c r="E1028" s="24"/>
      <c r="F1028" s="24"/>
      <c r="G1028" s="29"/>
      <c r="H1028" s="25" t="s">
        <v>36</v>
      </c>
      <c r="I1028" s="46" t="s">
        <v>1115</v>
      </c>
      <c r="J1028" s="54" t="s">
        <v>1116</v>
      </c>
      <c r="K1028" s="5" t="s">
        <v>39</v>
      </c>
      <c r="L1028" s="22" t="s">
        <v>40</v>
      </c>
      <c r="M1028" s="45">
        <v>1000.0</v>
      </c>
      <c r="N1028" s="45">
        <v>0.702</v>
      </c>
      <c r="O1028" s="45">
        <v>9.7</v>
      </c>
      <c r="P1028" s="45" t="s">
        <v>1117</v>
      </c>
    </row>
    <row r="1029" spans="1:16" ht="14.25" customHeight="1" x14ac:dyDescent="0.15">
      <c r="A1029" s="27" t="s">
        <v>1202</v>
      </c>
      <c r="B1029" s="63" t="s">
        <v>1203</v>
      </c>
      <c r="C1029" s="23" t="s">
        <v>20</v>
      </c>
      <c r="D1029" s="24" t="s">
        <v>21</v>
      </c>
      <c r="E1029" s="22" t="s">
        <v>22</v>
      </c>
      <c r="F1029" s="24">
        <v>25.0</v>
      </c>
      <c r="G1029" s="29"/>
      <c r="H1029" s="25" t="s">
        <v>23</v>
      </c>
      <c r="I1029" s="46" t="s">
        <v>1204</v>
      </c>
      <c r="J1029" s="54" t="s">
        <v>1205</v>
      </c>
      <c r="K1029" s="51" t="s">
        <v>26</v>
      </c>
      <c r="L1029" s="51" t="s">
        <v>26</v>
      </c>
      <c r="M1029" s="45">
        <v>1.0</v>
      </c>
      <c r="N1029" s="45">
        <v>1.0</v>
      </c>
      <c r="O1029" s="45">
        <v>7.47</v>
      </c>
      <c r="P1029" s="45" t="s">
        <v>27</v>
      </c>
    </row>
    <row r="1030" spans="1:18" ht="13.5" customHeight="1" x14ac:dyDescent="0.15">
      <c r="A1030" s="27"/>
      <c r="B1030" s="28"/>
      <c r="C1030" s="23" t="s">
        <v>20</v>
      </c>
      <c r="D1030" s="24"/>
      <c r="E1030" s="24"/>
      <c r="F1030" s="24"/>
      <c r="G1030" s="29"/>
      <c r="H1030" s="25" t="s">
        <v>23</v>
      </c>
      <c r="I1030" s="46" t="s">
        <v>1206</v>
      </c>
      <c r="J1030" s="54" t="s">
        <v>1207</v>
      </c>
      <c r="K1030" s="51" t="s">
        <v>30</v>
      </c>
      <c r="L1030" s="51" t="s">
        <v>30</v>
      </c>
      <c r="M1030" s="45">
        <v>1.0</v>
      </c>
      <c r="N1030" s="45">
        <v>25.0</v>
      </c>
      <c r="O1030" s="45">
        <v>0.185</v>
      </c>
      <c r="P1030" s="45" t="s">
        <v>31</v>
      </c>
      <c r="Q1030" s="5">
        <v>200.0</v>
      </c>
      <c r="R1030" s="5">
        <v>500.0</v>
      </c>
    </row>
    <row r="1031" spans="1:16" ht="13.5" customHeight="1" x14ac:dyDescent="0.15">
      <c r="A1031" s="27"/>
      <c r="B1031" s="28"/>
      <c r="C1031" s="24" t="s">
        <v>1125</v>
      </c>
      <c r="D1031" s="22" t="s">
        <v>26</v>
      </c>
      <c r="E1031" s="22" t="s">
        <v>26</v>
      </c>
      <c r="F1031" s="25">
        <v>1.0</v>
      </c>
      <c r="G1031" s="29">
        <v>2500.0</v>
      </c>
      <c r="H1031" s="25" t="s">
        <v>36</v>
      </c>
      <c r="I1031" s="46" t="s">
        <v>1208</v>
      </c>
      <c r="J1031" s="54" t="s">
        <v>1209</v>
      </c>
      <c r="K1031" s="5" t="s">
        <v>39</v>
      </c>
      <c r="L1031" s="22" t="s">
        <v>40</v>
      </c>
      <c r="M1031" s="45">
        <v>1000.0</v>
      </c>
      <c r="N1031" s="45">
        <v>10.325</v>
      </c>
      <c r="O1031" s="45">
        <v>8.5</v>
      </c>
      <c r="P1031" s="42" t="s">
        <v>41</v>
      </c>
    </row>
    <row r="1032" spans="1:16" ht="13.5" customHeight="1" x14ac:dyDescent="0.15">
      <c r="A1032" s="27"/>
      <c r="B1032" s="28"/>
      <c r="C1032" s="30" t="s">
        <v>20</v>
      </c>
      <c r="D1032" s="24"/>
      <c r="E1032" s="24"/>
      <c r="F1032" s="24"/>
      <c r="G1032" s="29"/>
      <c r="H1032" s="25" t="s">
        <v>36</v>
      </c>
      <c r="I1032" s="46" t="s">
        <v>42</v>
      </c>
      <c r="J1032" s="30" t="s">
        <v>43</v>
      </c>
      <c r="K1032" s="5" t="s">
        <v>39</v>
      </c>
      <c r="L1032" s="22" t="s">
        <v>40</v>
      </c>
      <c r="M1032" s="45">
        <v>1000.0</v>
      </c>
      <c r="N1032" s="45">
        <v>2.0</v>
      </c>
      <c r="O1032" s="48">
        <v>8.4</v>
      </c>
      <c r="P1032" s="42" t="s">
        <v>41</v>
      </c>
    </row>
    <row r="1033" spans="1:17" ht="14.25" customHeight="1" x14ac:dyDescent="0.15">
      <c r="A1033" s="27" t="s">
        <v>1210</v>
      </c>
      <c r="B1033" s="63" t="s">
        <v>1211</v>
      </c>
      <c r="C1033" s="23" t="s">
        <v>20</v>
      </c>
      <c r="D1033" s="24" t="s">
        <v>21</v>
      </c>
      <c r="E1033" s="22" t="s">
        <v>22</v>
      </c>
      <c r="F1033" s="24">
        <v>150.0</v>
      </c>
      <c r="G1033" s="29"/>
      <c r="H1033" s="25" t="s">
        <v>23</v>
      </c>
      <c r="I1033" s="46" t="s">
        <v>1212</v>
      </c>
      <c r="J1033" s="54" t="s">
        <v>1213</v>
      </c>
      <c r="K1033" s="51" t="s">
        <v>26</v>
      </c>
      <c r="L1033" s="51" t="s">
        <v>26</v>
      </c>
      <c r="M1033" s="45">
        <v>1.0</v>
      </c>
      <c r="N1033" s="45">
        <v>1.0</v>
      </c>
      <c r="O1033" s="45">
        <v>9.19</v>
      </c>
      <c r="P1033" s="45" t="s">
        <v>27</v>
      </c>
      <c r="Q1033" s="5">
        <v>300.0</v>
      </c>
    </row>
    <row r="1034" spans="1:17" ht="13.5" customHeight="1" x14ac:dyDescent="0.15">
      <c r="A1034" s="27"/>
      <c r="B1034" s="28"/>
      <c r="C1034" s="23" t="s">
        <v>20</v>
      </c>
      <c r="D1034" s="24"/>
      <c r="E1034" s="24"/>
      <c r="F1034" s="24"/>
      <c r="G1034" s="29"/>
      <c r="H1034" s="25" t="s">
        <v>23</v>
      </c>
      <c r="I1034" s="46" t="s">
        <v>1214</v>
      </c>
      <c r="J1034" s="54" t="s">
        <v>1215</v>
      </c>
      <c r="K1034" s="51" t="s">
        <v>30</v>
      </c>
      <c r="L1034" s="51" t="s">
        <v>30</v>
      </c>
      <c r="M1034" s="45">
        <v>1.0</v>
      </c>
      <c r="N1034" s="45">
        <v>150.0</v>
      </c>
      <c r="O1034" s="45">
        <v>0.115</v>
      </c>
      <c r="P1034" s="45" t="s">
        <v>31</v>
      </c>
      <c r="Q1034" s="5">
        <v>4400.0</v>
      </c>
    </row>
    <row r="1035" spans="1:17" ht="13.5" customHeight="1" x14ac:dyDescent="0.15">
      <c r="A1035" s="27"/>
      <c r="B1035" s="28"/>
      <c r="C1035" s="23" t="s">
        <v>20</v>
      </c>
      <c r="D1035" s="24"/>
      <c r="E1035" s="24"/>
      <c r="F1035" s="24"/>
      <c r="G1035" s="29"/>
      <c r="H1035" s="25" t="s">
        <v>23</v>
      </c>
      <c r="I1035" s="46" t="s">
        <v>1216</v>
      </c>
      <c r="J1035" s="54" t="s">
        <v>1217</v>
      </c>
      <c r="K1035" s="51" t="s">
        <v>30</v>
      </c>
      <c r="L1035" s="51" t="s">
        <v>30</v>
      </c>
      <c r="M1035" s="45">
        <v>1.0</v>
      </c>
      <c r="N1035" s="45">
        <v>15.0</v>
      </c>
      <c r="O1035" s="45">
        <v>0.27</v>
      </c>
      <c r="P1035" s="45" t="s">
        <v>34</v>
      </c>
      <c r="Q1035" s="5">
        <v>1150.0</v>
      </c>
    </row>
    <row r="1036" spans="1:18" ht="13.5" customHeight="1" x14ac:dyDescent="0.15">
      <c r="A1036" s="27"/>
      <c r="B1036" s="28"/>
      <c r="C1036" s="54" t="s">
        <v>1218</v>
      </c>
      <c r="D1036" s="22" t="s">
        <v>26</v>
      </c>
      <c r="E1036" s="22" t="s">
        <v>26</v>
      </c>
      <c r="F1036" s="25">
        <v>1.0</v>
      </c>
      <c r="G1036" s="29">
        <v>3000.0</v>
      </c>
      <c r="H1036" s="25" t="s">
        <v>36</v>
      </c>
      <c r="I1036" s="46" t="s">
        <v>1219</v>
      </c>
      <c r="J1036" s="69" t="s">
        <v>1220</v>
      </c>
      <c r="K1036" s="5" t="s">
        <v>39</v>
      </c>
      <c r="L1036" s="22" t="s">
        <v>40</v>
      </c>
      <c r="M1036" s="45">
        <v>1000.0</v>
      </c>
      <c r="N1036" s="45">
        <v>15.45</v>
      </c>
      <c r="O1036" s="45">
        <v>9.7</v>
      </c>
      <c r="P1036" s="45" t="s">
        <v>1117</v>
      </c>
      <c r="R1036" s="5">
        <f>1652+2125.7*1.1</f>
        <v>3990.27</v>
      </c>
    </row>
    <row r="1037" spans="1:18" ht="13.5" customHeight="1" x14ac:dyDescent="0.15">
      <c r="A1037" s="27"/>
      <c r="B1037" s="28"/>
      <c r="C1037" s="30" t="s">
        <v>20</v>
      </c>
      <c r="D1037" s="24"/>
      <c r="E1037" s="24"/>
      <c r="F1037" s="24"/>
      <c r="G1037" s="29"/>
      <c r="H1037" s="25" t="s">
        <v>36</v>
      </c>
      <c r="I1037" s="46" t="s">
        <v>1221</v>
      </c>
      <c r="J1037" s="54" t="s">
        <v>1222</v>
      </c>
      <c r="K1037" s="5" t="s">
        <v>39</v>
      </c>
      <c r="L1037" s="22" t="s">
        <v>40</v>
      </c>
      <c r="M1037" s="45">
        <v>1000.0</v>
      </c>
      <c r="N1037" s="45">
        <v>3.3</v>
      </c>
      <c r="O1037" s="48">
        <v>9.7</v>
      </c>
      <c r="P1037" s="45" t="s">
        <v>1117</v>
      </c>
      <c r="Q1037" s="5">
        <v>1586.0</v>
      </c>
      <c r="R1037" s="5">
        <v>330.0</v>
      </c>
    </row>
    <row r="1038" spans="1:18" ht="14.25" customHeight="1" x14ac:dyDescent="0.15">
      <c r="A1038" s="27" t="s">
        <v>1223</v>
      </c>
      <c r="B1038" s="63" t="s">
        <v>1224</v>
      </c>
      <c r="C1038" s="23" t="s">
        <v>20</v>
      </c>
      <c r="D1038" s="24" t="s">
        <v>21</v>
      </c>
      <c r="E1038" s="22" t="s">
        <v>22</v>
      </c>
      <c r="F1038" s="24">
        <v>160.0</v>
      </c>
      <c r="G1038" s="29"/>
      <c r="H1038" s="25" t="s">
        <v>23</v>
      </c>
      <c r="I1038" s="46" t="s">
        <v>1225</v>
      </c>
      <c r="J1038" s="54" t="s">
        <v>1226</v>
      </c>
      <c r="K1038" s="51" t="s">
        <v>26</v>
      </c>
      <c r="L1038" s="51" t="s">
        <v>26</v>
      </c>
      <c r="M1038" s="45">
        <v>1.0</v>
      </c>
      <c r="N1038" s="45">
        <v>1.0</v>
      </c>
      <c r="O1038" s="45">
        <v>10.16</v>
      </c>
      <c r="P1038" s="45" t="s">
        <v>27</v>
      </c>
      <c r="R1038" s="5">
        <v>39.0</v>
      </c>
    </row>
    <row r="1039" spans="1:18" ht="13.5" customHeight="1" x14ac:dyDescent="0.15">
      <c r="A1039" s="27"/>
      <c r="B1039" s="28"/>
      <c r="C1039" s="23" t="s">
        <v>20</v>
      </c>
      <c r="D1039" s="24"/>
      <c r="E1039" s="24"/>
      <c r="F1039" s="24"/>
      <c r="G1039" s="29"/>
      <c r="H1039" s="25" t="s">
        <v>23</v>
      </c>
      <c r="I1039" s="46" t="s">
        <v>1227</v>
      </c>
      <c r="J1039" s="54" t="s">
        <v>1228</v>
      </c>
      <c r="K1039" s="51" t="s">
        <v>30</v>
      </c>
      <c r="L1039" s="51" t="s">
        <v>30</v>
      </c>
      <c r="M1039" s="45">
        <v>1.0</v>
      </c>
      <c r="N1039" s="45">
        <v>20.0</v>
      </c>
      <c r="O1039" s="45">
        <v>0.035</v>
      </c>
      <c r="P1039" s="45" t="s">
        <v>27</v>
      </c>
      <c r="Q1039" s="5">
        <v>3687.0</v>
      </c>
      <c r="R1039" s="5">
        <v>780.0</v>
      </c>
    </row>
    <row r="1040" spans="1:18" ht="13.5" customHeight="1" x14ac:dyDescent="0.15">
      <c r="A1040" s="27"/>
      <c r="B1040" s="28"/>
      <c r="C1040" s="23" t="s">
        <v>20</v>
      </c>
      <c r="D1040" s="24"/>
      <c r="E1040" s="24"/>
      <c r="F1040" s="24"/>
      <c r="G1040" s="29"/>
      <c r="H1040" s="25" t="s">
        <v>23</v>
      </c>
      <c r="I1040" s="46" t="s">
        <v>1229</v>
      </c>
      <c r="J1040" s="54" t="s">
        <v>1230</v>
      </c>
      <c r="K1040" s="51" t="s">
        <v>30</v>
      </c>
      <c r="L1040" s="51" t="s">
        <v>30</v>
      </c>
      <c r="M1040" s="45">
        <v>1.0</v>
      </c>
      <c r="N1040" s="45">
        <v>160.0</v>
      </c>
      <c r="O1040" s="45">
        <v>0.12</v>
      </c>
      <c r="P1040" s="45" t="s">
        <v>31</v>
      </c>
      <c r="Q1040" s="5">
        <v>22800.0</v>
      </c>
      <c r="R1040" s="5">
        <v>6240.0</v>
      </c>
    </row>
    <row r="1041" spans="1:16" ht="13.5" customHeight="1" x14ac:dyDescent="0.15">
      <c r="A1041" s="27"/>
      <c r="B1041" s="28"/>
      <c r="C1041" s="23" t="s">
        <v>20</v>
      </c>
      <c r="D1041" s="24"/>
      <c r="E1041" s="24"/>
      <c r="F1041" s="24"/>
      <c r="G1041" s="29"/>
      <c r="H1041" s="25" t="s">
        <v>23</v>
      </c>
      <c r="I1041" s="46" t="s">
        <v>1036</v>
      </c>
      <c r="J1041" s="54" t="s">
        <v>1231</v>
      </c>
      <c r="K1041" s="51" t="s">
        <v>30</v>
      </c>
      <c r="L1041" s="51" t="s">
        <v>30</v>
      </c>
      <c r="M1041" s="45">
        <v>1.0</v>
      </c>
      <c r="N1041" s="45">
        <v>20.0</v>
      </c>
      <c r="O1041" s="45">
        <v>0.15</v>
      </c>
      <c r="P1041" s="45" t="s">
        <v>34</v>
      </c>
    </row>
    <row r="1042" spans="1:19" ht="13.5" customHeight="1" x14ac:dyDescent="0.15">
      <c r="A1042" s="27"/>
      <c r="B1042" s="28"/>
      <c r="C1042" s="54" t="s">
        <v>1232</v>
      </c>
      <c r="D1042" s="22" t="s">
        <v>26</v>
      </c>
      <c r="E1042" s="22" t="s">
        <v>26</v>
      </c>
      <c r="F1042" s="25">
        <v>1.0</v>
      </c>
      <c r="G1042" s="29">
        <v>2400.0</v>
      </c>
      <c r="H1042" s="25" t="s">
        <v>36</v>
      </c>
      <c r="I1042" s="46" t="s">
        <v>1233</v>
      </c>
      <c r="J1042" s="54" t="s">
        <v>1234</v>
      </c>
      <c r="K1042" s="5" t="s">
        <v>39</v>
      </c>
      <c r="L1042" s="22" t="s">
        <v>40</v>
      </c>
      <c r="M1042" s="45">
        <v>1000.0</v>
      </c>
      <c r="N1042" s="45">
        <v>13.536</v>
      </c>
      <c r="O1042" s="45">
        <v>8.5</v>
      </c>
      <c r="P1042" s="42" t="s">
        <v>41</v>
      </c>
      <c r="Q1042" s="5">
        <v>3470.0</v>
      </c>
      <c r="R1042" s="5">
        <f>633*1.1</f>
        <v>696.3000000000001</v>
      </c>
      <c r="S1042" s="5">
        <v>57720.0</v>
      </c>
    </row>
    <row r="1043" spans="1:16" ht="13.5" customHeight="1" x14ac:dyDescent="0.15">
      <c r="A1043" s="27"/>
      <c r="B1043" s="28"/>
      <c r="C1043" s="30" t="s">
        <v>20</v>
      </c>
      <c r="D1043" s="24"/>
      <c r="E1043" s="24"/>
      <c r="F1043" s="24"/>
      <c r="G1043" s="29"/>
      <c r="H1043" s="25" t="s">
        <v>36</v>
      </c>
      <c r="I1043" s="46" t="s">
        <v>1235</v>
      </c>
      <c r="J1043" s="30" t="s">
        <v>1236</v>
      </c>
      <c r="K1043" s="5" t="s">
        <v>39</v>
      </c>
      <c r="L1043" s="22" t="s">
        <v>40</v>
      </c>
      <c r="M1043" s="45">
        <v>1000.0</v>
      </c>
      <c r="N1043" s="45">
        <v>2.2728</v>
      </c>
      <c r="O1043" s="48">
        <v>8.4</v>
      </c>
      <c r="P1043" s="42" t="s">
        <v>41</v>
      </c>
    </row>
    <row r="1044" spans="1:16" ht="14.25" customHeight="1" x14ac:dyDescent="0.15">
      <c r="A1044" s="27" t="s">
        <v>1237</v>
      </c>
      <c r="B1044" s="63" t="s">
        <v>1238</v>
      </c>
      <c r="C1044" s="23" t="s">
        <v>20</v>
      </c>
      <c r="D1044" s="24" t="s">
        <v>21</v>
      </c>
      <c r="E1044" s="22" t="s">
        <v>22</v>
      </c>
      <c r="F1044" s="24">
        <v>120.0</v>
      </c>
      <c r="G1044" s="29"/>
      <c r="H1044" s="25" t="s">
        <v>23</v>
      </c>
      <c r="I1044" s="46" t="s">
        <v>1239</v>
      </c>
      <c r="J1044" s="54" t="s">
        <v>1240</v>
      </c>
      <c r="K1044" s="51" t="s">
        <v>26</v>
      </c>
      <c r="L1044" s="51" t="s">
        <v>26</v>
      </c>
      <c r="M1044" s="45">
        <v>1.0</v>
      </c>
      <c r="N1044" s="45">
        <v>1.0</v>
      </c>
      <c r="O1044" s="45">
        <v>9.22</v>
      </c>
      <c r="P1044" s="45" t="s">
        <v>27</v>
      </c>
    </row>
    <row r="1045" spans="1:17" ht="13.5" customHeight="1" x14ac:dyDescent="0.15">
      <c r="A1045" s="27"/>
      <c r="B1045" s="28"/>
      <c r="C1045" s="23" t="s">
        <v>20</v>
      </c>
      <c r="D1045" s="24"/>
      <c r="E1045" s="24"/>
      <c r="F1045" s="24"/>
      <c r="G1045" s="29"/>
      <c r="H1045" s="25" t="s">
        <v>23</v>
      </c>
      <c r="I1045" s="46" t="s">
        <v>1241</v>
      </c>
      <c r="J1045" s="54" t="s">
        <v>1242</v>
      </c>
      <c r="K1045" s="51" t="s">
        <v>30</v>
      </c>
      <c r="L1045" s="51" t="s">
        <v>30</v>
      </c>
      <c r="M1045" s="45">
        <v>1.0</v>
      </c>
      <c r="N1045" s="45">
        <v>15.0</v>
      </c>
      <c r="O1045" s="45">
        <v>0.035</v>
      </c>
      <c r="P1045" s="45" t="s">
        <v>27</v>
      </c>
      <c r="Q1045" s="5">
        <v>948.0</v>
      </c>
    </row>
    <row r="1046" spans="1:17" ht="13.5" customHeight="1" x14ac:dyDescent="0.15">
      <c r="A1046" s="27"/>
      <c r="B1046" s="28"/>
      <c r="C1046" s="23" t="s">
        <v>20</v>
      </c>
      <c r="D1046" s="24"/>
      <c r="E1046" s="24"/>
      <c r="F1046" s="24"/>
      <c r="G1046" s="29"/>
      <c r="H1046" s="25" t="s">
        <v>23</v>
      </c>
      <c r="I1046" s="46" t="s">
        <v>1243</v>
      </c>
      <c r="J1046" s="54" t="s">
        <v>1244</v>
      </c>
      <c r="K1046" s="51" t="s">
        <v>30</v>
      </c>
      <c r="L1046" s="51" t="s">
        <v>30</v>
      </c>
      <c r="M1046" s="45">
        <v>1.0</v>
      </c>
      <c r="N1046" s="45">
        <v>120.0</v>
      </c>
      <c r="O1046" s="45">
        <v>0.14</v>
      </c>
      <c r="P1046" s="45" t="s">
        <v>31</v>
      </c>
      <c r="Q1046" s="5">
        <v>700.0</v>
      </c>
    </row>
    <row r="1047" spans="1:17" ht="13.5" customHeight="1" x14ac:dyDescent="0.15">
      <c r="A1047" s="27"/>
      <c r="B1047" s="28"/>
      <c r="C1047" s="23" t="s">
        <v>20</v>
      </c>
      <c r="D1047" s="24"/>
      <c r="E1047" s="24"/>
      <c r="F1047" s="24"/>
      <c r="G1047" s="29"/>
      <c r="H1047" s="25" t="s">
        <v>23</v>
      </c>
      <c r="I1047" s="46" t="s">
        <v>1245</v>
      </c>
      <c r="J1047" s="54" t="s">
        <v>1246</v>
      </c>
      <c r="K1047" s="51" t="s">
        <v>30</v>
      </c>
      <c r="L1047" s="51" t="s">
        <v>30</v>
      </c>
      <c r="M1047" s="45">
        <v>1.0</v>
      </c>
      <c r="N1047" s="45">
        <v>15.0</v>
      </c>
      <c r="O1047" s="45">
        <v>0.175</v>
      </c>
      <c r="P1047" s="45" t="s">
        <v>656</v>
      </c>
      <c r="Q1047" s="5">
        <v>400.0</v>
      </c>
    </row>
    <row r="1048" spans="1:16" ht="13.5" customHeight="1" x14ac:dyDescent="0.15">
      <c r="A1048" s="27"/>
      <c r="B1048" s="28"/>
      <c r="C1048" s="54" t="s">
        <v>1247</v>
      </c>
      <c r="D1048" s="22" t="s">
        <v>26</v>
      </c>
      <c r="E1048" s="22" t="s">
        <v>26</v>
      </c>
      <c r="F1048" s="25">
        <v>1.0</v>
      </c>
      <c r="G1048" s="29">
        <v>1440.0</v>
      </c>
      <c r="H1048" s="25" t="s">
        <v>36</v>
      </c>
      <c r="I1048" s="46" t="s">
        <v>704</v>
      </c>
      <c r="J1048" s="54" t="s">
        <v>705</v>
      </c>
      <c r="K1048" s="5" t="s">
        <v>39</v>
      </c>
      <c r="L1048" s="22" t="s">
        <v>40</v>
      </c>
      <c r="M1048" s="45">
        <v>1000.0</v>
      </c>
      <c r="N1048" s="45">
        <v>13.3776</v>
      </c>
      <c r="O1048" s="45">
        <v>8.5</v>
      </c>
      <c r="P1048" s="42" t="s">
        <v>41</v>
      </c>
    </row>
    <row r="1049" spans="1:16" ht="13.5" customHeight="1" x14ac:dyDescent="0.15">
      <c r="A1049" s="27"/>
      <c r="B1049" s="28"/>
      <c r="C1049" s="30" t="s">
        <v>20</v>
      </c>
      <c r="D1049" s="24"/>
      <c r="E1049" s="24"/>
      <c r="F1049" s="24"/>
      <c r="G1049" s="29"/>
      <c r="H1049" s="25" t="s">
        <v>36</v>
      </c>
      <c r="I1049" s="46" t="s">
        <v>706</v>
      </c>
      <c r="J1049" s="70" t="s">
        <v>707</v>
      </c>
      <c r="K1049" s="5" t="s">
        <v>39</v>
      </c>
      <c r="L1049" s="22" t="s">
        <v>40</v>
      </c>
      <c r="M1049" s="45">
        <v>1000.0</v>
      </c>
      <c r="N1049" s="45">
        <v>2.3472</v>
      </c>
      <c r="O1049" s="48">
        <v>8.4</v>
      </c>
      <c r="P1049" s="42" t="s">
        <v>41</v>
      </c>
    </row>
    <row r="1050" spans="1:16" ht="14.25" customHeight="1" x14ac:dyDescent="0.15">
      <c r="A1050" s="27" t="s">
        <v>1248</v>
      </c>
      <c r="B1050" s="63" t="s">
        <v>1249</v>
      </c>
      <c r="C1050" s="23" t="s">
        <v>20</v>
      </c>
      <c r="D1050" s="24" t="s">
        <v>21</v>
      </c>
      <c r="E1050" s="22" t="s">
        <v>22</v>
      </c>
      <c r="F1050" s="24">
        <v>120.0</v>
      </c>
      <c r="G1050" s="29"/>
      <c r="H1050" s="25" t="s">
        <v>23</v>
      </c>
      <c r="I1050" s="46" t="s">
        <v>1250</v>
      </c>
      <c r="J1050" s="54" t="s">
        <v>1251</v>
      </c>
      <c r="K1050" s="51" t="s">
        <v>26</v>
      </c>
      <c r="L1050" s="51" t="s">
        <v>26</v>
      </c>
      <c r="M1050" s="45">
        <v>1.0</v>
      </c>
      <c r="N1050" s="45">
        <v>1.0</v>
      </c>
      <c r="O1050" s="45">
        <v>7.66</v>
      </c>
      <c r="P1050" s="45" t="s">
        <v>27</v>
      </c>
    </row>
    <row r="1051" spans="1:16" ht="13.5" customHeight="1" x14ac:dyDescent="0.15">
      <c r="A1051" s="27"/>
      <c r="B1051" s="28"/>
      <c r="C1051" s="23" t="s">
        <v>20</v>
      </c>
      <c r="D1051" s="24"/>
      <c r="E1051" s="24"/>
      <c r="F1051" s="24"/>
      <c r="G1051" s="29"/>
      <c r="H1051" s="25" t="s">
        <v>23</v>
      </c>
      <c r="I1051" s="46" t="s">
        <v>1252</v>
      </c>
      <c r="J1051" s="54" t="s">
        <v>1253</v>
      </c>
      <c r="K1051" s="51" t="s">
        <v>30</v>
      </c>
      <c r="L1051" s="51" t="s">
        <v>30</v>
      </c>
      <c r="M1051" s="45">
        <v>1.0</v>
      </c>
      <c r="N1051" s="45">
        <v>12.0</v>
      </c>
      <c r="O1051" s="45">
        <v>0.035</v>
      </c>
      <c r="P1051" s="45" t="s">
        <v>27</v>
      </c>
    </row>
    <row r="1052" spans="1:17" ht="13.5" customHeight="1" x14ac:dyDescent="0.15">
      <c r="A1052" s="27"/>
      <c r="B1052" s="28"/>
      <c r="C1052" s="23" t="s">
        <v>20</v>
      </c>
      <c r="D1052" s="24"/>
      <c r="E1052" s="24"/>
      <c r="F1052" s="24"/>
      <c r="G1052" s="29"/>
      <c r="H1052" s="25" t="s">
        <v>23</v>
      </c>
      <c r="I1052" s="46" t="s">
        <v>1254</v>
      </c>
      <c r="J1052" s="54" t="s">
        <v>1255</v>
      </c>
      <c r="K1052" s="51" t="s">
        <v>30</v>
      </c>
      <c r="L1052" s="51" t="s">
        <v>30</v>
      </c>
      <c r="M1052" s="45">
        <v>1.0</v>
      </c>
      <c r="N1052" s="45">
        <v>120.0</v>
      </c>
      <c r="O1052" s="45">
        <v>0.14</v>
      </c>
      <c r="P1052" s="45" t="s">
        <v>31</v>
      </c>
      <c r="Q1052" s="5">
        <v>1100.0</v>
      </c>
    </row>
    <row r="1053" spans="1:16" ht="13.5" customHeight="1" x14ac:dyDescent="0.15">
      <c r="A1053" s="27"/>
      <c r="B1053" s="28"/>
      <c r="C1053" s="23" t="s">
        <v>20</v>
      </c>
      <c r="D1053" s="24"/>
      <c r="E1053" s="24"/>
      <c r="F1053" s="24"/>
      <c r="G1053" s="29"/>
      <c r="H1053" s="25" t="s">
        <v>23</v>
      </c>
      <c r="I1053" s="46" t="s">
        <v>1245</v>
      </c>
      <c r="J1053" s="54" t="s">
        <v>1256</v>
      </c>
      <c r="K1053" s="51" t="s">
        <v>30</v>
      </c>
      <c r="L1053" s="51" t="s">
        <v>30</v>
      </c>
      <c r="M1053" s="45">
        <v>1.0</v>
      </c>
      <c r="N1053" s="45">
        <v>12.0</v>
      </c>
      <c r="O1053" s="45">
        <v>0.175</v>
      </c>
      <c r="P1053" s="45" t="s">
        <v>656</v>
      </c>
    </row>
    <row r="1054" spans="1:16" ht="13.5" customHeight="1" x14ac:dyDescent="0.15">
      <c r="A1054" s="27"/>
      <c r="B1054" s="28"/>
      <c r="C1054" s="54" t="s">
        <v>1257</v>
      </c>
      <c r="D1054" s="22" t="s">
        <v>26</v>
      </c>
      <c r="E1054" s="22" t="s">
        <v>26</v>
      </c>
      <c r="F1054" s="25">
        <v>1.0</v>
      </c>
      <c r="G1054" s="29">
        <v>240.0</v>
      </c>
      <c r="H1054" s="25" t="s">
        <v>36</v>
      </c>
      <c r="I1054" s="46" t="s">
        <v>1258</v>
      </c>
      <c r="J1054" s="54" t="s">
        <v>1257</v>
      </c>
      <c r="K1054" s="5" t="s">
        <v>39</v>
      </c>
      <c r="L1054" s="22" t="s">
        <v>40</v>
      </c>
      <c r="M1054" s="45">
        <v>1000.0</v>
      </c>
      <c r="N1054" s="45">
        <v>2.2896</v>
      </c>
      <c r="O1054" s="45">
        <v>8.95</v>
      </c>
      <c r="P1054" s="45" t="s">
        <v>72</v>
      </c>
    </row>
    <row r="1055" spans="1:16" ht="13.5" customHeight="1" x14ac:dyDescent="0.15">
      <c r="A1055" s="27"/>
      <c r="B1055" s="28"/>
      <c r="C1055" s="54" t="s">
        <v>1259</v>
      </c>
      <c r="D1055" s="22" t="s">
        <v>26</v>
      </c>
      <c r="E1055" s="22" t="s">
        <v>26</v>
      </c>
      <c r="F1055" s="25">
        <v>1.0</v>
      </c>
      <c r="G1055" s="29">
        <v>240.0</v>
      </c>
      <c r="H1055" s="25" t="s">
        <v>36</v>
      </c>
      <c r="I1055" s="46" t="s">
        <v>1260</v>
      </c>
      <c r="J1055" s="54" t="s">
        <v>1259</v>
      </c>
      <c r="K1055" s="5" t="s">
        <v>39</v>
      </c>
      <c r="L1055" s="22" t="s">
        <v>40</v>
      </c>
      <c r="M1055" s="45">
        <v>1000.0</v>
      </c>
      <c r="N1055" s="45">
        <v>2.2896</v>
      </c>
      <c r="O1055" s="45">
        <v>8.95</v>
      </c>
      <c r="P1055" s="45" t="s">
        <v>72</v>
      </c>
    </row>
    <row r="1056" spans="1:19" ht="13.5" customHeight="1" x14ac:dyDescent="0.15">
      <c r="A1056" s="27"/>
      <c r="B1056" s="28"/>
      <c r="C1056" s="54" t="s">
        <v>1261</v>
      </c>
      <c r="D1056" s="22" t="s">
        <v>26</v>
      </c>
      <c r="E1056" s="22" t="s">
        <v>26</v>
      </c>
      <c r="F1056" s="25">
        <v>1.0</v>
      </c>
      <c r="G1056" s="29">
        <v>240.0</v>
      </c>
      <c r="H1056" s="25" t="s">
        <v>36</v>
      </c>
      <c r="I1056" s="46" t="s">
        <v>1262</v>
      </c>
      <c r="J1056" s="54" t="s">
        <v>1261</v>
      </c>
      <c r="K1056" s="5" t="s">
        <v>39</v>
      </c>
      <c r="L1056" s="22" t="s">
        <v>40</v>
      </c>
      <c r="M1056" s="45">
        <v>1000.0</v>
      </c>
      <c r="N1056" s="45">
        <v>2.2896</v>
      </c>
      <c r="O1056" s="45">
        <v>8.95</v>
      </c>
      <c r="P1056" s="45" t="s">
        <v>72</v>
      </c>
      <c r="S1056" s="5">
        <v>2220.0</v>
      </c>
    </row>
    <row r="1057" spans="1:19" ht="13.5" customHeight="1" x14ac:dyDescent="0.15">
      <c r="A1057" s="27"/>
      <c r="B1057" s="28"/>
      <c r="C1057" s="54" t="s">
        <v>1263</v>
      </c>
      <c r="D1057" s="22" t="s">
        <v>26</v>
      </c>
      <c r="E1057" s="22" t="s">
        <v>26</v>
      </c>
      <c r="F1057" s="25">
        <v>1.0</v>
      </c>
      <c r="G1057" s="29">
        <v>240.0</v>
      </c>
      <c r="H1057" s="25" t="s">
        <v>36</v>
      </c>
      <c r="I1057" s="46" t="s">
        <v>1264</v>
      </c>
      <c r="J1057" s="54" t="s">
        <v>1263</v>
      </c>
      <c r="K1057" s="5" t="s">
        <v>39</v>
      </c>
      <c r="L1057" s="22" t="s">
        <v>40</v>
      </c>
      <c r="M1057" s="45">
        <v>1000.0</v>
      </c>
      <c r="N1057" s="45">
        <v>2.2896</v>
      </c>
      <c r="O1057" s="45">
        <v>8.95</v>
      </c>
      <c r="P1057" s="45" t="s">
        <v>72</v>
      </c>
      <c r="S1057" s="5">
        <v>6770.0</v>
      </c>
    </row>
    <row r="1058" spans="1:16" ht="13.5" customHeight="1" x14ac:dyDescent="0.15">
      <c r="A1058" s="27"/>
      <c r="B1058" s="28"/>
      <c r="C1058" s="30" t="s">
        <v>20</v>
      </c>
      <c r="D1058" s="24"/>
      <c r="E1058" s="24"/>
      <c r="F1058" s="24"/>
      <c r="G1058" s="29"/>
      <c r="H1058" s="25" t="s">
        <v>36</v>
      </c>
      <c r="I1058" s="46" t="s">
        <v>706</v>
      </c>
      <c r="J1058" s="53" t="s">
        <v>707</v>
      </c>
      <c r="K1058" s="5" t="s">
        <v>39</v>
      </c>
      <c r="L1058" s="22" t="s">
        <v>40</v>
      </c>
      <c r="M1058" s="45">
        <v>1000.0</v>
      </c>
      <c r="N1058" s="45">
        <v>1.56672</v>
      </c>
      <c r="O1058" s="48">
        <v>8.4</v>
      </c>
      <c r="P1058" s="42" t="s">
        <v>41</v>
      </c>
    </row>
    <row r="1059" spans="1:18" ht="14.25" customHeight="1" x14ac:dyDescent="0.15">
      <c r="A1059" s="27" t="s">
        <v>1265</v>
      </c>
      <c r="B1059" s="63" t="s">
        <v>1266</v>
      </c>
      <c r="C1059" s="23" t="s">
        <v>20</v>
      </c>
      <c r="D1059" s="24" t="s">
        <v>21</v>
      </c>
      <c r="E1059" s="22" t="s">
        <v>22</v>
      </c>
      <c r="F1059" s="24">
        <v>150.0</v>
      </c>
      <c r="G1059" s="29"/>
      <c r="H1059" s="25" t="s">
        <v>23</v>
      </c>
      <c r="I1059" s="46" t="s">
        <v>1267</v>
      </c>
      <c r="J1059" s="54" t="s">
        <v>1268</v>
      </c>
      <c r="K1059" s="51" t="s">
        <v>26</v>
      </c>
      <c r="L1059" s="51" t="s">
        <v>26</v>
      </c>
      <c r="M1059" s="45">
        <v>1.0</v>
      </c>
      <c r="N1059" s="45">
        <v>1.0</v>
      </c>
      <c r="O1059" s="45">
        <v>7.87</v>
      </c>
      <c r="P1059" s="45" t="s">
        <v>27</v>
      </c>
      <c r="Q1059" s="5">
        <v>39.0</v>
      </c>
      <c r="R1059" s="5">
        <v>32.0</v>
      </c>
    </row>
    <row r="1060" spans="1:18" ht="13.5" customHeight="1" x14ac:dyDescent="0.15">
      <c r="A1060" s="27"/>
      <c r="B1060" s="28"/>
      <c r="C1060" s="23" t="s">
        <v>20</v>
      </c>
      <c r="D1060" s="24"/>
      <c r="E1060" s="24"/>
      <c r="F1060" s="24"/>
      <c r="G1060" s="29"/>
      <c r="H1060" s="25" t="s">
        <v>23</v>
      </c>
      <c r="I1060" s="46" t="s">
        <v>1269</v>
      </c>
      <c r="J1060" s="54" t="s">
        <v>1270</v>
      </c>
      <c r="K1060" s="51" t="s">
        <v>30</v>
      </c>
      <c r="L1060" s="51" t="s">
        <v>30</v>
      </c>
      <c r="M1060" s="45">
        <v>1.0</v>
      </c>
      <c r="N1060" s="45">
        <v>15.0</v>
      </c>
      <c r="O1060" s="45">
        <v>0.035</v>
      </c>
      <c r="P1060" s="45" t="s">
        <v>27</v>
      </c>
      <c r="Q1060" s="5">
        <v>608.0</v>
      </c>
      <c r="R1060" s="5">
        <v>460.0</v>
      </c>
    </row>
    <row r="1061" spans="1:18" ht="13.5" customHeight="1" x14ac:dyDescent="0.15">
      <c r="A1061" s="27"/>
      <c r="B1061" s="28"/>
      <c r="C1061" s="23" t="s">
        <v>20</v>
      </c>
      <c r="D1061" s="24"/>
      <c r="E1061" s="24"/>
      <c r="F1061" s="24"/>
      <c r="G1061" s="29"/>
      <c r="H1061" s="25" t="s">
        <v>23</v>
      </c>
      <c r="I1061" s="46" t="s">
        <v>1271</v>
      </c>
      <c r="J1061" s="54" t="s">
        <v>1272</v>
      </c>
      <c r="K1061" s="51" t="s">
        <v>30</v>
      </c>
      <c r="L1061" s="51" t="s">
        <v>30</v>
      </c>
      <c r="M1061" s="45">
        <v>1.0</v>
      </c>
      <c r="N1061" s="45">
        <v>150.0</v>
      </c>
      <c r="O1061" s="45">
        <v>0.115</v>
      </c>
      <c r="P1061" s="45" t="s">
        <v>31</v>
      </c>
      <c r="Q1061" s="5">
        <v>6400.0</v>
      </c>
      <c r="R1061" s="5">
        <v>4600.0</v>
      </c>
    </row>
    <row r="1062" spans="1:16" ht="13.5" customHeight="1" x14ac:dyDescent="0.15">
      <c r="A1062" s="27"/>
      <c r="B1062" s="28"/>
      <c r="C1062" s="23" t="s">
        <v>20</v>
      </c>
      <c r="D1062" s="24"/>
      <c r="E1062" s="24"/>
      <c r="F1062" s="24"/>
      <c r="G1062" s="29"/>
      <c r="H1062" s="25" t="s">
        <v>23</v>
      </c>
      <c r="I1062" s="46" t="s">
        <v>87</v>
      </c>
      <c r="J1062" s="54" t="s">
        <v>1273</v>
      </c>
      <c r="K1062" s="51" t="s">
        <v>30</v>
      </c>
      <c r="L1062" s="51" t="s">
        <v>30</v>
      </c>
      <c r="M1062" s="45">
        <v>1.0</v>
      </c>
      <c r="N1062" s="45">
        <v>15.0</v>
      </c>
      <c r="O1062" s="45">
        <v>0.16</v>
      </c>
      <c r="P1062" s="45" t="s">
        <v>34</v>
      </c>
    </row>
    <row r="1063" spans="1:19" ht="13.5" customHeight="1" x14ac:dyDescent="0.15">
      <c r="A1063" s="27"/>
      <c r="B1063" s="28"/>
      <c r="C1063" s="54" t="s">
        <v>1274</v>
      </c>
      <c r="D1063" s="22" t="s">
        <v>26</v>
      </c>
      <c r="E1063" s="22" t="s">
        <v>26</v>
      </c>
      <c r="F1063" s="25">
        <v>1.0</v>
      </c>
      <c r="G1063" s="29">
        <v>750.0</v>
      </c>
      <c r="H1063" s="25" t="s">
        <v>36</v>
      </c>
      <c r="I1063" s="46" t="s">
        <v>1275</v>
      </c>
      <c r="J1063" s="54" t="s">
        <v>1274</v>
      </c>
      <c r="K1063" s="5" t="s">
        <v>39</v>
      </c>
      <c r="L1063" s="22" t="s">
        <v>40</v>
      </c>
      <c r="M1063" s="45">
        <v>1000.0</v>
      </c>
      <c r="N1063" s="45">
        <v>3.4425</v>
      </c>
      <c r="O1063" s="45">
        <v>8.95</v>
      </c>
      <c r="P1063" s="45" t="s">
        <v>72</v>
      </c>
      <c r="R1063" s="5">
        <f>160*1.5</f>
        <v>240</v>
      </c>
      <c r="S1063" s="5">
        <v>57320.0</v>
      </c>
    </row>
    <row r="1064" spans="1:19" ht="13.5" customHeight="1" x14ac:dyDescent="0.15">
      <c r="A1064" s="27"/>
      <c r="B1064" s="28"/>
      <c r="C1064" s="54" t="s">
        <v>1276</v>
      </c>
      <c r="D1064" s="22" t="s">
        <v>26</v>
      </c>
      <c r="E1064" s="22" t="s">
        <v>26</v>
      </c>
      <c r="F1064" s="25">
        <v>1.0</v>
      </c>
      <c r="G1064" s="29">
        <v>750.0</v>
      </c>
      <c r="H1064" s="25" t="s">
        <v>36</v>
      </c>
      <c r="I1064" s="46" t="s">
        <v>1277</v>
      </c>
      <c r="J1064" s="54" t="s">
        <v>1276</v>
      </c>
      <c r="K1064" s="5" t="s">
        <v>39</v>
      </c>
      <c r="L1064" s="22" t="s">
        <v>40</v>
      </c>
      <c r="M1064" s="45">
        <v>1000.0</v>
      </c>
      <c r="N1064" s="45">
        <v>3.4425</v>
      </c>
      <c r="O1064" s="45">
        <v>8.95</v>
      </c>
      <c r="P1064" s="45" t="s">
        <v>72</v>
      </c>
      <c r="R1064" s="5">
        <f>150*1.5</f>
        <v>225</v>
      </c>
      <c r="S1064" s="5">
        <v>107900.0</v>
      </c>
    </row>
    <row r="1065" spans="1:19" ht="13.5" customHeight="1" x14ac:dyDescent="0.15">
      <c r="A1065" s="27"/>
      <c r="B1065" s="28"/>
      <c r="C1065" s="54" t="s">
        <v>1278</v>
      </c>
      <c r="D1065" s="22" t="s">
        <v>26</v>
      </c>
      <c r="E1065" s="22" t="s">
        <v>26</v>
      </c>
      <c r="F1065" s="25">
        <v>1.0</v>
      </c>
      <c r="G1065" s="29">
        <v>750.0</v>
      </c>
      <c r="H1065" s="25" t="s">
        <v>36</v>
      </c>
      <c r="I1065" s="46" t="s">
        <v>1279</v>
      </c>
      <c r="J1065" s="54" t="s">
        <v>1278</v>
      </c>
      <c r="K1065" s="5" t="s">
        <v>39</v>
      </c>
      <c r="L1065" s="22" t="s">
        <v>40</v>
      </c>
      <c r="M1065" s="45">
        <v>1000.0</v>
      </c>
      <c r="N1065" s="45">
        <v>3.4425</v>
      </c>
      <c r="O1065" s="45">
        <v>8.95</v>
      </c>
      <c r="P1065" s="45" t="s">
        <v>72</v>
      </c>
      <c r="S1065" s="5">
        <v>152790.0</v>
      </c>
    </row>
    <row r="1066" spans="1:19" ht="13.5" customHeight="1" x14ac:dyDescent="0.15">
      <c r="A1066" s="27"/>
      <c r="B1066" s="28"/>
      <c r="C1066" s="54" t="s">
        <v>1280</v>
      </c>
      <c r="D1066" s="22" t="s">
        <v>26</v>
      </c>
      <c r="E1066" s="22" t="s">
        <v>26</v>
      </c>
      <c r="F1066" s="25">
        <v>1.0</v>
      </c>
      <c r="G1066" s="29">
        <v>750.0</v>
      </c>
      <c r="H1066" s="25" t="s">
        <v>36</v>
      </c>
      <c r="I1066" s="46" t="s">
        <v>1281</v>
      </c>
      <c r="J1066" s="54" t="s">
        <v>1280</v>
      </c>
      <c r="K1066" s="5" t="s">
        <v>39</v>
      </c>
      <c r="L1066" s="22" t="s">
        <v>40</v>
      </c>
      <c r="M1066" s="45">
        <v>1000.0</v>
      </c>
      <c r="N1066" s="45">
        <v>3.4425</v>
      </c>
      <c r="O1066" s="45">
        <v>8.95</v>
      </c>
      <c r="P1066" s="45" t="s">
        <v>72</v>
      </c>
      <c r="R1066" s="5">
        <f>306*1.5</f>
        <v>459</v>
      </c>
      <c r="S1066" s="5">
        <v>39300.0</v>
      </c>
    </row>
    <row r="1067" spans="1:16" ht="13.5" customHeight="1" x14ac:dyDescent="0.15">
      <c r="A1067" s="27"/>
      <c r="B1067" s="28"/>
      <c r="C1067" s="30" t="s">
        <v>20</v>
      </c>
      <c r="D1067" s="24"/>
      <c r="E1067" s="24"/>
      <c r="F1067" s="24"/>
      <c r="G1067" s="29"/>
      <c r="H1067" s="25" t="s">
        <v>36</v>
      </c>
      <c r="I1067" s="46" t="s">
        <v>42</v>
      </c>
      <c r="J1067" s="30" t="s">
        <v>43</v>
      </c>
      <c r="K1067" s="5" t="s">
        <v>39</v>
      </c>
      <c r="L1067" s="22" t="s">
        <v>40</v>
      </c>
      <c r="M1067" s="45">
        <v>1000.0</v>
      </c>
      <c r="N1067" s="45">
        <v>2.7</v>
      </c>
      <c r="O1067" s="48">
        <v>8.4</v>
      </c>
      <c r="P1067" s="42" t="s">
        <v>41</v>
      </c>
    </row>
    <row r="1068" spans="1:17" ht="14.25" customHeight="1" x14ac:dyDescent="0.15">
      <c r="A1068" s="27" t="s">
        <v>1282</v>
      </c>
      <c r="B1068" s="64" t="s">
        <v>1283</v>
      </c>
      <c r="C1068" s="23" t="s">
        <v>20</v>
      </c>
      <c r="D1068" s="24" t="s">
        <v>21</v>
      </c>
      <c r="E1068" s="22" t="s">
        <v>22</v>
      </c>
      <c r="F1068" s="24">
        <v>120.0</v>
      </c>
      <c r="G1068" s="29"/>
      <c r="H1068" s="25" t="s">
        <v>23</v>
      </c>
      <c r="I1068" s="46" t="s">
        <v>1284</v>
      </c>
      <c r="J1068" s="54" t="s">
        <v>1285</v>
      </c>
      <c r="K1068" s="51" t="s">
        <v>26</v>
      </c>
      <c r="L1068" s="51" t="s">
        <v>26</v>
      </c>
      <c r="M1068" s="45">
        <v>1.0</v>
      </c>
      <c r="N1068" s="45">
        <v>1.0</v>
      </c>
      <c r="O1068" s="45">
        <v>8.3</v>
      </c>
      <c r="P1068" s="45" t="s">
        <v>27</v>
      </c>
      <c r="Q1068" s="5">
        <v>5.0</v>
      </c>
    </row>
    <row r="1069" spans="1:17" ht="13.5" customHeight="1" x14ac:dyDescent="0.15">
      <c r="A1069" s="27"/>
      <c r="B1069" s="28"/>
      <c r="C1069" s="23" t="s">
        <v>20</v>
      </c>
      <c r="D1069" s="24"/>
      <c r="E1069" s="24"/>
      <c r="F1069" s="24"/>
      <c r="G1069" s="29"/>
      <c r="H1069" s="25" t="s">
        <v>23</v>
      </c>
      <c r="I1069" s="46" t="s">
        <v>1286</v>
      </c>
      <c r="J1069" s="54" t="s">
        <v>1287</v>
      </c>
      <c r="K1069" s="51" t="s">
        <v>30</v>
      </c>
      <c r="L1069" s="51" t="s">
        <v>30</v>
      </c>
      <c r="M1069" s="45">
        <v>1.0</v>
      </c>
      <c r="N1069" s="45">
        <v>15.0</v>
      </c>
      <c r="O1069" s="45">
        <v>0.035</v>
      </c>
      <c r="P1069" s="45" t="s">
        <v>27</v>
      </c>
      <c r="Q1069" s="5">
        <v>1719.0</v>
      </c>
    </row>
    <row r="1070" spans="1:16" ht="13.5" customHeight="1" x14ac:dyDescent="0.15">
      <c r="A1070" s="27"/>
      <c r="B1070" s="28"/>
      <c r="C1070" s="23" t="s">
        <v>20</v>
      </c>
      <c r="D1070" s="24"/>
      <c r="E1070" s="24"/>
      <c r="F1070" s="24"/>
      <c r="G1070" s="29"/>
      <c r="H1070" s="25" t="s">
        <v>23</v>
      </c>
      <c r="I1070" s="46" t="s">
        <v>1288</v>
      </c>
      <c r="J1070" s="54" t="s">
        <v>1289</v>
      </c>
      <c r="K1070" s="51" t="s">
        <v>30</v>
      </c>
      <c r="L1070" s="51" t="s">
        <v>30</v>
      </c>
      <c r="M1070" s="45">
        <v>1.0</v>
      </c>
      <c r="N1070" s="45">
        <v>120.0</v>
      </c>
      <c r="O1070" s="45">
        <v>0.12</v>
      </c>
      <c r="P1070" s="45" t="s">
        <v>31</v>
      </c>
    </row>
    <row r="1071" spans="1:17" ht="13.5" customHeight="1" x14ac:dyDescent="0.15">
      <c r="A1071" s="27"/>
      <c r="B1071" s="28"/>
      <c r="C1071" s="23" t="s">
        <v>20</v>
      </c>
      <c r="D1071" s="24"/>
      <c r="E1071" s="24"/>
      <c r="F1071" s="24"/>
      <c r="G1071" s="29"/>
      <c r="H1071" s="25" t="s">
        <v>23</v>
      </c>
      <c r="I1071" s="46" t="s">
        <v>1290</v>
      </c>
      <c r="J1071" s="54" t="s">
        <v>1291</v>
      </c>
      <c r="K1071" s="51" t="s">
        <v>30</v>
      </c>
      <c r="L1071" s="51" t="s">
        <v>30</v>
      </c>
      <c r="M1071" s="45">
        <v>1.0</v>
      </c>
      <c r="N1071" s="45">
        <v>15.0</v>
      </c>
      <c r="O1071" s="45">
        <v>0.155</v>
      </c>
      <c r="P1071" s="45" t="s">
        <v>34</v>
      </c>
      <c r="Q1071" s="5">
        <v>200.0</v>
      </c>
    </row>
    <row r="1072" spans="1:19" ht="13.5" customHeight="1" x14ac:dyDescent="0.15">
      <c r="A1072" s="27"/>
      <c r="B1072" s="28"/>
      <c r="C1072" s="54" t="s">
        <v>1292</v>
      </c>
      <c r="D1072" s="22" t="s">
        <v>26</v>
      </c>
      <c r="E1072" s="22" t="s">
        <v>26</v>
      </c>
      <c r="F1072" s="25">
        <v>1.0</v>
      </c>
      <c r="G1072" s="29">
        <v>3600.0</v>
      </c>
      <c r="H1072" s="25" t="s">
        <v>36</v>
      </c>
      <c r="I1072" s="46" t="s">
        <v>1293</v>
      </c>
      <c r="J1072" s="54" t="s">
        <v>1294</v>
      </c>
      <c r="K1072" s="5" t="s">
        <v>39</v>
      </c>
      <c r="L1072" s="22" t="s">
        <v>40</v>
      </c>
      <c r="M1072" s="45">
        <v>1000.0</v>
      </c>
      <c r="N1072" s="45">
        <v>12.2976</v>
      </c>
      <c r="O1072" s="48">
        <v>8.5</v>
      </c>
      <c r="P1072" s="42" t="s">
        <v>41</v>
      </c>
      <c r="Q1072" s="5">
        <v>2457.0</v>
      </c>
      <c r="R1072" s="5">
        <f>80*1.1</f>
        <v>88</v>
      </c>
      <c r="S1072" s="5">
        <v>115300.0</v>
      </c>
    </row>
    <row r="1073" spans="1:16" ht="13.5" customHeight="1" x14ac:dyDescent="0.15">
      <c r="A1073" s="27"/>
      <c r="B1073" s="28"/>
      <c r="C1073" s="30" t="s">
        <v>20</v>
      </c>
      <c r="D1073" s="24"/>
      <c r="E1073" s="24"/>
      <c r="F1073" s="24"/>
      <c r="G1073" s="29"/>
      <c r="H1073" s="25" t="s">
        <v>36</v>
      </c>
      <c r="I1073" s="46" t="s">
        <v>1149</v>
      </c>
      <c r="J1073" s="30" t="s">
        <v>1150</v>
      </c>
      <c r="K1073" s="5" t="s">
        <v>39</v>
      </c>
      <c r="L1073" s="22" t="s">
        <v>40</v>
      </c>
      <c r="M1073" s="45">
        <v>1000.0</v>
      </c>
      <c r="N1073" s="45">
        <v>2.25</v>
      </c>
      <c r="O1073" s="48">
        <v>8.4</v>
      </c>
      <c r="P1073" s="42" t="s">
        <v>41</v>
      </c>
    </row>
    <row r="1074" spans="1:16" ht="13.5" customHeight="1" x14ac:dyDescent="0.15">
      <c r="A1074" s="27" t="s">
        <v>1295</v>
      </c>
      <c r="B1074" s="28" t="s">
        <v>1296</v>
      </c>
      <c r="C1074" s="23" t="s">
        <v>20</v>
      </c>
      <c r="D1074" s="24" t="s">
        <v>21</v>
      </c>
      <c r="E1074" s="22" t="s">
        <v>22</v>
      </c>
      <c r="F1074" s="24">
        <v>140.0</v>
      </c>
      <c r="G1074" s="29"/>
      <c r="H1074" s="25" t="s">
        <v>23</v>
      </c>
      <c r="I1074" s="46" t="s">
        <v>1297</v>
      </c>
      <c r="J1074" s="54" t="s">
        <v>1298</v>
      </c>
      <c r="K1074" s="51" t="s">
        <v>26</v>
      </c>
      <c r="L1074" s="51" t="s">
        <v>26</v>
      </c>
      <c r="M1074" s="45">
        <v>1.0</v>
      </c>
      <c r="N1074" s="45">
        <v>1.0</v>
      </c>
      <c r="O1074" s="45">
        <v>6.53</v>
      </c>
      <c r="P1074" s="45" t="s">
        <v>27</v>
      </c>
    </row>
    <row r="1075" spans="1:16" ht="13.5" customHeight="1" x14ac:dyDescent="0.15">
      <c r="A1075" s="27"/>
      <c r="B1075" s="28"/>
      <c r="C1075" s="23" t="s">
        <v>20</v>
      </c>
      <c r="D1075" s="24"/>
      <c r="E1075" s="24"/>
      <c r="F1075" s="24"/>
      <c r="G1075" s="29"/>
      <c r="H1075" s="25" t="s">
        <v>23</v>
      </c>
      <c r="I1075" s="46" t="s">
        <v>1299</v>
      </c>
      <c r="J1075" s="54" t="s">
        <v>1300</v>
      </c>
      <c r="K1075" s="51" t="s">
        <v>30</v>
      </c>
      <c r="L1075" s="51" t="s">
        <v>30</v>
      </c>
      <c r="M1075" s="45">
        <v>1.0</v>
      </c>
      <c r="N1075" s="45">
        <v>14.0</v>
      </c>
      <c r="O1075" s="45">
        <v>0.035</v>
      </c>
      <c r="P1075" s="45" t="s">
        <v>27</v>
      </c>
    </row>
    <row r="1076" spans="1:16" ht="13.5" customHeight="1" x14ac:dyDescent="0.15">
      <c r="A1076" s="27"/>
      <c r="B1076" s="28"/>
      <c r="C1076" s="23" t="s">
        <v>20</v>
      </c>
      <c r="D1076" s="24"/>
      <c r="E1076" s="24"/>
      <c r="F1076" s="24"/>
      <c r="G1076" s="29"/>
      <c r="H1076" s="25" t="s">
        <v>23</v>
      </c>
      <c r="I1076" s="46" t="s">
        <v>1301</v>
      </c>
      <c r="J1076" s="54" t="s">
        <v>1302</v>
      </c>
      <c r="K1076" s="51" t="s">
        <v>30</v>
      </c>
      <c r="L1076" s="51" t="s">
        <v>30</v>
      </c>
      <c r="M1076" s="45">
        <v>1.0</v>
      </c>
      <c r="N1076" s="45">
        <v>14.0</v>
      </c>
      <c r="O1076" s="45">
        <v>0.25</v>
      </c>
      <c r="P1076" s="45" t="s">
        <v>656</v>
      </c>
    </row>
    <row r="1077" spans="1:16" ht="13.5" customHeight="1" x14ac:dyDescent="0.15">
      <c r="A1077" s="27"/>
      <c r="B1077" s="28"/>
      <c r="C1077" s="23" t="s">
        <v>20</v>
      </c>
      <c r="D1077" s="24"/>
      <c r="E1077" s="24"/>
      <c r="F1077" s="24"/>
      <c r="G1077" s="29"/>
      <c r="H1077" s="25" t="s">
        <v>23</v>
      </c>
      <c r="I1077" s="46" t="s">
        <v>1303</v>
      </c>
      <c r="J1077" s="54" t="s">
        <v>1304</v>
      </c>
      <c r="K1077" s="51" t="s">
        <v>30</v>
      </c>
      <c r="L1077" s="51" t="s">
        <v>30</v>
      </c>
      <c r="M1077" s="45">
        <v>1.0</v>
      </c>
      <c r="N1077" s="45">
        <v>140.0</v>
      </c>
      <c r="O1077" s="45">
        <v>0.11</v>
      </c>
      <c r="P1077" s="45" t="s">
        <v>345</v>
      </c>
    </row>
    <row r="1078" spans="1:16" ht="14.25" customHeight="1" x14ac:dyDescent="0.15">
      <c r="A1078" s="27"/>
      <c r="B1078" s="28"/>
      <c r="C1078" s="23" t="s">
        <v>20</v>
      </c>
      <c r="D1078" s="24"/>
      <c r="E1078" s="24"/>
      <c r="F1078" s="24"/>
      <c r="G1078" s="29"/>
      <c r="H1078" s="25" t="s">
        <v>23</v>
      </c>
      <c r="I1078" s="46" t="s">
        <v>1305</v>
      </c>
      <c r="J1078" s="54" t="s">
        <v>1306</v>
      </c>
      <c r="K1078" s="51" t="s">
        <v>30</v>
      </c>
      <c r="L1078" s="51" t="s">
        <v>30</v>
      </c>
      <c r="M1078" s="45">
        <v>1.0</v>
      </c>
      <c r="N1078" s="45">
        <v>280.0</v>
      </c>
      <c r="O1078" s="45">
        <v>0.09</v>
      </c>
      <c r="P1078" s="45" t="s">
        <v>255</v>
      </c>
    </row>
    <row r="1079" spans="1:16" ht="13.5" customHeight="1" x14ac:dyDescent="0.15">
      <c r="A1079" s="27"/>
      <c r="B1079" s="28"/>
      <c r="C1079" s="24" t="s">
        <v>1307</v>
      </c>
      <c r="D1079" s="22" t="s">
        <v>26</v>
      </c>
      <c r="E1079" s="22" t="s">
        <v>26</v>
      </c>
      <c r="F1079" s="25">
        <v>1.0</v>
      </c>
      <c r="G1079" s="29">
        <v>280.0</v>
      </c>
      <c r="H1079" s="25" t="s">
        <v>36</v>
      </c>
      <c r="I1079" s="46" t="s">
        <v>1308</v>
      </c>
      <c r="J1079" s="54" t="s">
        <v>1309</v>
      </c>
      <c r="K1079" s="51" t="s">
        <v>30</v>
      </c>
      <c r="L1079" s="51" t="s">
        <v>30</v>
      </c>
      <c r="M1079" s="45">
        <v>1.0</v>
      </c>
      <c r="N1079" s="45">
        <v>280.0</v>
      </c>
      <c r="O1079" s="45">
        <v>0.426</v>
      </c>
      <c r="P1079" s="45" t="s">
        <v>1310</v>
      </c>
    </row>
    <row r="1080" spans="1:16" ht="14.25" customHeight="1" x14ac:dyDescent="0.15">
      <c r="A1080" s="27" t="s">
        <v>1311</v>
      </c>
      <c r="B1080" s="63" t="s">
        <v>1312</v>
      </c>
      <c r="C1080" s="23" t="s">
        <v>20</v>
      </c>
      <c r="D1080" s="24" t="s">
        <v>21</v>
      </c>
      <c r="E1080" s="22" t="s">
        <v>22</v>
      </c>
      <c r="F1080" s="24">
        <v>120.0</v>
      </c>
      <c r="G1080" s="29"/>
      <c r="H1080" s="25" t="s">
        <v>23</v>
      </c>
      <c r="I1080" s="46" t="s">
        <v>1313</v>
      </c>
      <c r="J1080" s="54" t="s">
        <v>1314</v>
      </c>
      <c r="K1080" s="51" t="s">
        <v>26</v>
      </c>
      <c r="L1080" s="51" t="s">
        <v>26</v>
      </c>
      <c r="M1080" s="45">
        <v>1.0</v>
      </c>
      <c r="N1080" s="45">
        <v>1.0</v>
      </c>
      <c r="O1080" s="45">
        <v>8.8</v>
      </c>
      <c r="P1080" s="45" t="s">
        <v>27</v>
      </c>
    </row>
    <row r="1081" spans="1:16" ht="13.5" customHeight="1" x14ac:dyDescent="0.15">
      <c r="A1081" s="27"/>
      <c r="B1081" s="28"/>
      <c r="C1081" s="23" t="s">
        <v>20</v>
      </c>
      <c r="D1081" s="24"/>
      <c r="E1081" s="24"/>
      <c r="F1081" s="24"/>
      <c r="G1081" s="29"/>
      <c r="H1081" s="25" t="s">
        <v>23</v>
      </c>
      <c r="I1081" s="46" t="s">
        <v>1315</v>
      </c>
      <c r="J1081" s="54" t="s">
        <v>1316</v>
      </c>
      <c r="K1081" s="51" t="s">
        <v>30</v>
      </c>
      <c r="L1081" s="51" t="s">
        <v>30</v>
      </c>
      <c r="M1081" s="45">
        <v>1.0</v>
      </c>
      <c r="N1081" s="45">
        <v>12.0</v>
      </c>
      <c r="O1081" s="45">
        <v>0.035</v>
      </c>
      <c r="P1081" s="45" t="s">
        <v>27</v>
      </c>
    </row>
    <row r="1082" spans="1:16" ht="13.5" customHeight="1" x14ac:dyDescent="0.15">
      <c r="A1082" s="27"/>
      <c r="B1082" s="28"/>
      <c r="C1082" s="23" t="s">
        <v>20</v>
      </c>
      <c r="D1082" s="24"/>
      <c r="E1082" s="24"/>
      <c r="F1082" s="24"/>
      <c r="G1082" s="29"/>
      <c r="H1082" s="25" t="s">
        <v>23</v>
      </c>
      <c r="I1082" s="46" t="s">
        <v>1317</v>
      </c>
      <c r="J1082" s="54" t="s">
        <v>1318</v>
      </c>
      <c r="K1082" s="51" t="s">
        <v>30</v>
      </c>
      <c r="L1082" s="51" t="s">
        <v>30</v>
      </c>
      <c r="M1082" s="45">
        <v>1.0</v>
      </c>
      <c r="N1082" s="45">
        <v>120.0</v>
      </c>
      <c r="O1082" s="45">
        <v>0.035</v>
      </c>
      <c r="P1082" s="45" t="s">
        <v>299</v>
      </c>
    </row>
    <row r="1083" spans="1:16" ht="13.5" customHeight="1" x14ac:dyDescent="0.15">
      <c r="A1083" s="27"/>
      <c r="B1083" s="28"/>
      <c r="C1083" s="23" t="s">
        <v>20</v>
      </c>
      <c r="D1083" s="24"/>
      <c r="E1083" s="24"/>
      <c r="F1083" s="24"/>
      <c r="G1083" s="29"/>
      <c r="H1083" s="25" t="s">
        <v>23</v>
      </c>
      <c r="I1083" s="46" t="s">
        <v>1319</v>
      </c>
      <c r="J1083" s="54" t="s">
        <v>1320</v>
      </c>
      <c r="K1083" s="51" t="s">
        <v>30</v>
      </c>
      <c r="L1083" s="51" t="s">
        <v>30</v>
      </c>
      <c r="M1083" s="45">
        <v>1.0</v>
      </c>
      <c r="N1083" s="45">
        <v>12.0</v>
      </c>
      <c r="O1083" s="45">
        <v>0.21</v>
      </c>
      <c r="P1083" s="45" t="s">
        <v>34</v>
      </c>
    </row>
    <row r="1084" spans="1:16" ht="13.5" customHeight="1" x14ac:dyDescent="0.15">
      <c r="A1084" s="27"/>
      <c r="B1084" s="28"/>
      <c r="C1084" s="23" t="s">
        <v>20</v>
      </c>
      <c r="D1084" s="24"/>
      <c r="E1084" s="24"/>
      <c r="F1084" s="24"/>
      <c r="G1084" s="29"/>
      <c r="H1084" s="25" t="s">
        <v>23</v>
      </c>
      <c r="I1084" s="46" t="s">
        <v>1321</v>
      </c>
      <c r="J1084" s="54" t="s">
        <v>1322</v>
      </c>
      <c r="K1084" s="51" t="s">
        <v>30</v>
      </c>
      <c r="L1084" s="51" t="s">
        <v>30</v>
      </c>
      <c r="M1084" s="45">
        <v>1.0</v>
      </c>
      <c r="N1084" s="45">
        <v>120.0</v>
      </c>
      <c r="O1084" s="45">
        <v>0.11</v>
      </c>
      <c r="P1084" s="45" t="s">
        <v>34</v>
      </c>
    </row>
    <row r="1085" spans="1:16" ht="13.5" customHeight="1" x14ac:dyDescent="0.15">
      <c r="A1085" s="27"/>
      <c r="B1085" s="28"/>
      <c r="C1085" s="24" t="s">
        <v>1323</v>
      </c>
      <c r="D1085" s="22" t="s">
        <v>26</v>
      </c>
      <c r="E1085" s="22" t="s">
        <v>26</v>
      </c>
      <c r="F1085" s="25">
        <v>1.0</v>
      </c>
      <c r="G1085" s="29">
        <v>360.0</v>
      </c>
      <c r="H1085" s="25" t="s">
        <v>36</v>
      </c>
      <c r="I1085" s="46" t="s">
        <v>1324</v>
      </c>
      <c r="J1085" s="54" t="s">
        <v>1325</v>
      </c>
      <c r="K1085" s="5" t="s">
        <v>39</v>
      </c>
      <c r="L1085" s="22" t="s">
        <v>40</v>
      </c>
      <c r="M1085" s="45">
        <v>1.0</v>
      </c>
      <c r="N1085" s="45">
        <v>360.0</v>
      </c>
      <c r="O1085" s="45">
        <v>1.2</v>
      </c>
      <c r="P1085" s="45" t="s">
        <v>1326</v>
      </c>
    </row>
    <row r="1086" spans="1:16" ht="14.25" customHeight="1" x14ac:dyDescent="0.15">
      <c r="A1086" s="27" t="s">
        <v>1327</v>
      </c>
      <c r="B1086" s="63" t="s">
        <v>1328</v>
      </c>
      <c r="C1086" s="23" t="s">
        <v>20</v>
      </c>
      <c r="D1086" s="24" t="s">
        <v>21</v>
      </c>
      <c r="E1086" s="22" t="s">
        <v>22</v>
      </c>
      <c r="F1086" s="24">
        <v>90.0</v>
      </c>
      <c r="G1086" s="29"/>
      <c r="H1086" s="25" t="s">
        <v>23</v>
      </c>
      <c r="I1086" s="46" t="s">
        <v>1329</v>
      </c>
      <c r="J1086" s="54" t="s">
        <v>1330</v>
      </c>
      <c r="K1086" s="51" t="s">
        <v>26</v>
      </c>
      <c r="L1086" s="51" t="s">
        <v>26</v>
      </c>
      <c r="M1086" s="45">
        <v>1.0</v>
      </c>
      <c r="N1086" s="45">
        <v>1.0</v>
      </c>
      <c r="O1086" s="45">
        <v>10.1</v>
      </c>
      <c r="P1086" s="45" t="s">
        <v>27</v>
      </c>
    </row>
    <row r="1087" spans="1:16" ht="13.5" customHeight="1" x14ac:dyDescent="0.15">
      <c r="A1087" s="27"/>
      <c r="B1087" s="28"/>
      <c r="C1087" s="23" t="s">
        <v>20</v>
      </c>
      <c r="D1087" s="24"/>
      <c r="E1087" s="24"/>
      <c r="F1087" s="24"/>
      <c r="G1087" s="29"/>
      <c r="H1087" s="25" t="s">
        <v>23</v>
      </c>
      <c r="I1087" s="46" t="s">
        <v>1331</v>
      </c>
      <c r="J1087" s="54" t="s">
        <v>1332</v>
      </c>
      <c r="K1087" s="51" t="s">
        <v>30</v>
      </c>
      <c r="L1087" s="51" t="s">
        <v>30</v>
      </c>
      <c r="M1087" s="45">
        <v>1.0</v>
      </c>
      <c r="N1087" s="45">
        <v>9.0</v>
      </c>
      <c r="O1087" s="45">
        <v>0.035</v>
      </c>
      <c r="P1087" s="45" t="s">
        <v>27</v>
      </c>
    </row>
    <row r="1088" spans="1:16" ht="13.5" customHeight="1" x14ac:dyDescent="0.15">
      <c r="A1088" s="27"/>
      <c r="B1088" s="28"/>
      <c r="C1088" s="23" t="s">
        <v>20</v>
      </c>
      <c r="D1088" s="24"/>
      <c r="E1088" s="24"/>
      <c r="F1088" s="24"/>
      <c r="G1088" s="29"/>
      <c r="H1088" s="25" t="s">
        <v>23</v>
      </c>
      <c r="I1088" s="46" t="s">
        <v>1333</v>
      </c>
      <c r="J1088" s="54" t="s">
        <v>1334</v>
      </c>
      <c r="K1088" s="51" t="s">
        <v>30</v>
      </c>
      <c r="L1088" s="51" t="s">
        <v>30</v>
      </c>
      <c r="M1088" s="45">
        <v>1.0</v>
      </c>
      <c r="N1088" s="45">
        <v>90.0</v>
      </c>
      <c r="O1088" s="45">
        <v>0.035</v>
      </c>
      <c r="P1088" s="45" t="s">
        <v>299</v>
      </c>
    </row>
    <row r="1089" spans="1:16" ht="13.5" customHeight="1" x14ac:dyDescent="0.15">
      <c r="A1089" s="27"/>
      <c r="B1089" s="28"/>
      <c r="C1089" s="23" t="s">
        <v>20</v>
      </c>
      <c r="D1089" s="24"/>
      <c r="E1089" s="24"/>
      <c r="F1089" s="24"/>
      <c r="G1089" s="29"/>
      <c r="H1089" s="25" t="s">
        <v>23</v>
      </c>
      <c r="I1089" s="46" t="s">
        <v>1335</v>
      </c>
      <c r="J1089" s="54" t="s">
        <v>1336</v>
      </c>
      <c r="K1089" s="51" t="s">
        <v>30</v>
      </c>
      <c r="L1089" s="51" t="s">
        <v>30</v>
      </c>
      <c r="M1089" s="45">
        <v>1.0</v>
      </c>
      <c r="N1089" s="45">
        <v>9.0</v>
      </c>
      <c r="O1089" s="45">
        <v>0.23</v>
      </c>
      <c r="P1089" s="45" t="s">
        <v>34</v>
      </c>
    </row>
    <row r="1090" spans="1:16" ht="13.5" customHeight="1" x14ac:dyDescent="0.15">
      <c r="A1090" s="27"/>
      <c r="B1090" s="28"/>
      <c r="C1090" s="23" t="s">
        <v>20</v>
      </c>
      <c r="D1090" s="24"/>
      <c r="E1090" s="24"/>
      <c r="F1090" s="24"/>
      <c r="G1090" s="29"/>
      <c r="H1090" s="25" t="s">
        <v>23</v>
      </c>
      <c r="I1090" s="46" t="s">
        <v>1337</v>
      </c>
      <c r="J1090" s="54" t="s">
        <v>1338</v>
      </c>
      <c r="K1090" s="51" t="s">
        <v>30</v>
      </c>
      <c r="L1090" s="51" t="s">
        <v>30</v>
      </c>
      <c r="M1090" s="45">
        <v>1.0</v>
      </c>
      <c r="N1090" s="45">
        <v>90.0</v>
      </c>
      <c r="O1090" s="45">
        <v>0.16</v>
      </c>
      <c r="P1090" s="45" t="s">
        <v>34</v>
      </c>
    </row>
    <row r="1091" spans="1:16" ht="13.5" customHeight="1" x14ac:dyDescent="0.15">
      <c r="A1091" s="27"/>
      <c r="B1091" s="28"/>
      <c r="C1091" s="54" t="s">
        <v>1339</v>
      </c>
      <c r="D1091" s="22" t="s">
        <v>26</v>
      </c>
      <c r="E1091" s="22" t="s">
        <v>26</v>
      </c>
      <c r="F1091" s="25">
        <v>1.0</v>
      </c>
      <c r="G1091" s="29">
        <v>90.0</v>
      </c>
      <c r="H1091" s="25" t="s">
        <v>36</v>
      </c>
      <c r="I1091" s="46" t="s">
        <v>1340</v>
      </c>
      <c r="J1091" s="54" t="s">
        <v>1339</v>
      </c>
      <c r="K1091" s="5" t="s">
        <v>39</v>
      </c>
      <c r="L1091" s="22" t="s">
        <v>40</v>
      </c>
      <c r="M1091" s="45">
        <v>1.0</v>
      </c>
      <c r="N1091" s="45">
        <v>90.0</v>
      </c>
      <c r="O1091" s="45">
        <v>0.83</v>
      </c>
      <c r="P1091" s="45" t="s">
        <v>1326</v>
      </c>
    </row>
    <row r="1092" spans="1:16" ht="14.25" customHeight="1" x14ac:dyDescent="0.15">
      <c r="A1092" s="27" t="s">
        <v>1341</v>
      </c>
      <c r="B1092" s="63" t="s">
        <v>1342</v>
      </c>
      <c r="C1092" s="23" t="s">
        <v>20</v>
      </c>
      <c r="D1092" s="24" t="s">
        <v>21</v>
      </c>
      <c r="E1092" s="22" t="s">
        <v>22</v>
      </c>
      <c r="F1092" s="24">
        <v>120.0</v>
      </c>
      <c r="G1092" s="29"/>
      <c r="H1092" s="25" t="s">
        <v>23</v>
      </c>
      <c r="I1092" s="46" t="s">
        <v>1343</v>
      </c>
      <c r="J1092" s="54" t="s">
        <v>1344</v>
      </c>
      <c r="K1092" s="51" t="s">
        <v>26</v>
      </c>
      <c r="L1092" s="51" t="s">
        <v>26</v>
      </c>
      <c r="M1092" s="45">
        <v>1.0</v>
      </c>
      <c r="N1092" s="45">
        <v>1.0</v>
      </c>
      <c r="O1092" s="45">
        <v>9.62</v>
      </c>
      <c r="P1092" s="45" t="s">
        <v>27</v>
      </c>
    </row>
    <row r="1093" spans="1:16" ht="13.5" customHeight="1" x14ac:dyDescent="0.15">
      <c r="A1093" s="27"/>
      <c r="B1093" s="28"/>
      <c r="C1093" s="23" t="s">
        <v>20</v>
      </c>
      <c r="D1093" s="24"/>
      <c r="E1093" s="24"/>
      <c r="F1093" s="24"/>
      <c r="G1093" s="29"/>
      <c r="H1093" s="25" t="s">
        <v>23</v>
      </c>
      <c r="I1093" s="46" t="s">
        <v>1345</v>
      </c>
      <c r="J1093" s="54" t="s">
        <v>1346</v>
      </c>
      <c r="K1093" s="51" t="s">
        <v>30</v>
      </c>
      <c r="L1093" s="51" t="s">
        <v>30</v>
      </c>
      <c r="M1093" s="45">
        <v>1.0</v>
      </c>
      <c r="N1093" s="45">
        <v>15.0</v>
      </c>
      <c r="O1093" s="45">
        <v>0.035</v>
      </c>
      <c r="P1093" s="45" t="s">
        <v>27</v>
      </c>
    </row>
    <row r="1094" spans="1:16" ht="13.5" customHeight="1" x14ac:dyDescent="0.15">
      <c r="A1094" s="27"/>
      <c r="B1094" s="28"/>
      <c r="C1094" s="23" t="s">
        <v>20</v>
      </c>
      <c r="D1094" s="24"/>
      <c r="E1094" s="24"/>
      <c r="F1094" s="24"/>
      <c r="G1094" s="29"/>
      <c r="H1094" s="25" t="s">
        <v>23</v>
      </c>
      <c r="I1094" s="46" t="s">
        <v>1347</v>
      </c>
      <c r="J1094" s="54" t="s">
        <v>1348</v>
      </c>
      <c r="K1094" s="51" t="s">
        <v>30</v>
      </c>
      <c r="L1094" s="51" t="s">
        <v>30</v>
      </c>
      <c r="M1094" s="45">
        <v>1.0</v>
      </c>
      <c r="N1094" s="45">
        <v>15.0</v>
      </c>
      <c r="O1094" s="45">
        <v>0.175</v>
      </c>
      <c r="P1094" s="45" t="s">
        <v>656</v>
      </c>
    </row>
    <row r="1095" spans="1:16" ht="13.5" customHeight="1" x14ac:dyDescent="0.15">
      <c r="A1095" s="27"/>
      <c r="B1095" s="28"/>
      <c r="C1095" s="23" t="s">
        <v>20</v>
      </c>
      <c r="D1095" s="24"/>
      <c r="E1095" s="24"/>
      <c r="F1095" s="24"/>
      <c r="G1095" s="29"/>
      <c r="H1095" s="25" t="s">
        <v>23</v>
      </c>
      <c r="I1095" s="46" t="s">
        <v>1349</v>
      </c>
      <c r="J1095" s="54" t="s">
        <v>1350</v>
      </c>
      <c r="K1095" s="51" t="s">
        <v>30</v>
      </c>
      <c r="L1095" s="51" t="s">
        <v>30</v>
      </c>
      <c r="M1095" s="45">
        <v>1.0</v>
      </c>
      <c r="N1095" s="45">
        <v>120.0</v>
      </c>
      <c r="O1095" s="45">
        <v>0.14</v>
      </c>
      <c r="P1095" s="45" t="s">
        <v>31</v>
      </c>
    </row>
    <row r="1096" spans="1:16" ht="13.5" customHeight="1" x14ac:dyDescent="0.15">
      <c r="A1096" s="27"/>
      <c r="B1096" s="28"/>
      <c r="C1096" s="54" t="s">
        <v>1351</v>
      </c>
      <c r="D1096" s="22" t="s">
        <v>26</v>
      </c>
      <c r="E1096" s="22" t="s">
        <v>26</v>
      </c>
      <c r="F1096" s="25">
        <v>1.0</v>
      </c>
      <c r="G1096" s="29">
        <v>1440.0</v>
      </c>
      <c r="H1096" s="25" t="s">
        <v>36</v>
      </c>
      <c r="I1096" s="46" t="s">
        <v>1352</v>
      </c>
      <c r="J1096" s="54" t="s">
        <v>1351</v>
      </c>
      <c r="K1096" s="5" t="s">
        <v>39</v>
      </c>
      <c r="L1096" s="22" t="s">
        <v>40</v>
      </c>
      <c r="M1096" s="45">
        <v>1000.0</v>
      </c>
      <c r="N1096" s="45">
        <v>13.3776</v>
      </c>
      <c r="O1096" s="48">
        <v>8.5</v>
      </c>
      <c r="P1096" s="42" t="s">
        <v>41</v>
      </c>
    </row>
    <row r="1097" spans="1:16" ht="13.5" customHeight="1" x14ac:dyDescent="0.15">
      <c r="A1097" s="27"/>
      <c r="B1097" s="28"/>
      <c r="C1097" s="30" t="s">
        <v>20</v>
      </c>
      <c r="D1097" s="24"/>
      <c r="E1097" s="24"/>
      <c r="F1097" s="24"/>
      <c r="G1097" s="29"/>
      <c r="H1097" s="25" t="s">
        <v>36</v>
      </c>
      <c r="I1097" s="46" t="s">
        <v>706</v>
      </c>
      <c r="J1097" s="53" t="s">
        <v>707</v>
      </c>
      <c r="K1097" s="5" t="s">
        <v>39</v>
      </c>
      <c r="L1097" s="22" t="s">
        <v>40</v>
      </c>
      <c r="M1097" s="45">
        <v>1000.0</v>
      </c>
      <c r="N1097" s="45">
        <v>2.3472</v>
      </c>
      <c r="O1097" s="48">
        <v>8.4</v>
      </c>
      <c r="P1097" s="42" t="s">
        <v>41</v>
      </c>
    </row>
    <row r="1098" spans="1:16" ht="14.25" customHeight="1" x14ac:dyDescent="0.15">
      <c r="A1098" s="27" t="s">
        <v>1353</v>
      </c>
      <c r="B1098" s="63" t="s">
        <v>1354</v>
      </c>
      <c r="C1098" s="23" t="s">
        <v>20</v>
      </c>
      <c r="D1098" s="24" t="s">
        <v>21</v>
      </c>
      <c r="E1098" s="22" t="s">
        <v>22</v>
      </c>
      <c r="F1098" s="24">
        <v>160.0</v>
      </c>
      <c r="G1098" s="29"/>
      <c r="H1098" s="25" t="s">
        <v>23</v>
      </c>
      <c r="I1098" s="46" t="s">
        <v>1355</v>
      </c>
      <c r="J1098" s="54" t="s">
        <v>1356</v>
      </c>
      <c r="K1098" s="51" t="s">
        <v>26</v>
      </c>
      <c r="L1098" s="51" t="s">
        <v>26</v>
      </c>
      <c r="M1098" s="45">
        <v>1.0</v>
      </c>
      <c r="N1098" s="45">
        <v>1.0</v>
      </c>
      <c r="O1098" s="45">
        <v>10.16</v>
      </c>
      <c r="P1098" s="45" t="s">
        <v>27</v>
      </c>
    </row>
    <row r="1099" spans="1:16" ht="13.5" customHeight="1" x14ac:dyDescent="0.15">
      <c r="A1099" s="27"/>
      <c r="B1099" s="28"/>
      <c r="C1099" s="23" t="s">
        <v>20</v>
      </c>
      <c r="D1099" s="24"/>
      <c r="E1099" s="24"/>
      <c r="F1099" s="24"/>
      <c r="G1099" s="29"/>
      <c r="H1099" s="25" t="s">
        <v>23</v>
      </c>
      <c r="I1099" s="46" t="s">
        <v>1357</v>
      </c>
      <c r="J1099" s="54" t="s">
        <v>1358</v>
      </c>
      <c r="K1099" s="51" t="s">
        <v>30</v>
      </c>
      <c r="L1099" s="51" t="s">
        <v>30</v>
      </c>
      <c r="M1099" s="45">
        <v>1.0</v>
      </c>
      <c r="N1099" s="45">
        <v>20.0</v>
      </c>
      <c r="O1099" s="45">
        <v>0.035</v>
      </c>
      <c r="P1099" s="45" t="s">
        <v>27</v>
      </c>
    </row>
    <row r="1100" spans="1:16" ht="13.5" customHeight="1" x14ac:dyDescent="0.15">
      <c r="A1100" s="27"/>
      <c r="B1100" s="28"/>
      <c r="C1100" s="23" t="s">
        <v>20</v>
      </c>
      <c r="D1100" s="24"/>
      <c r="E1100" s="24"/>
      <c r="F1100" s="24"/>
      <c r="G1100" s="29"/>
      <c r="H1100" s="25" t="s">
        <v>23</v>
      </c>
      <c r="I1100" s="46" t="s">
        <v>1036</v>
      </c>
      <c r="J1100" s="54" t="s">
        <v>1359</v>
      </c>
      <c r="K1100" s="51" t="s">
        <v>30</v>
      </c>
      <c r="L1100" s="51" t="s">
        <v>30</v>
      </c>
      <c r="M1100" s="45">
        <v>1.0</v>
      </c>
      <c r="N1100" s="45">
        <v>20.0</v>
      </c>
      <c r="O1100" s="45">
        <v>0.15</v>
      </c>
      <c r="P1100" s="45" t="s">
        <v>34</v>
      </c>
    </row>
    <row r="1101" spans="1:16" ht="13.5" customHeight="1" x14ac:dyDescent="0.15">
      <c r="A1101" s="27"/>
      <c r="B1101" s="28"/>
      <c r="C1101" s="23" t="s">
        <v>20</v>
      </c>
      <c r="D1101" s="24"/>
      <c r="E1101" s="24"/>
      <c r="F1101" s="24"/>
      <c r="G1101" s="29"/>
      <c r="H1101" s="25" t="s">
        <v>23</v>
      </c>
      <c r="I1101" s="46" t="s">
        <v>1360</v>
      </c>
      <c r="J1101" s="54" t="s">
        <v>1361</v>
      </c>
      <c r="K1101" s="51" t="s">
        <v>30</v>
      </c>
      <c r="L1101" s="51" t="s">
        <v>30</v>
      </c>
      <c r="M1101" s="45">
        <v>1.0</v>
      </c>
      <c r="N1101" s="45">
        <v>160.0</v>
      </c>
      <c r="O1101" s="45">
        <v>0.12</v>
      </c>
      <c r="P1101" s="45" t="s">
        <v>31</v>
      </c>
    </row>
    <row r="1102" spans="1:16" ht="13.5" customHeight="1" x14ac:dyDescent="0.15">
      <c r="A1102" s="27"/>
      <c r="B1102" s="28"/>
      <c r="C1102" s="54" t="s">
        <v>1362</v>
      </c>
      <c r="D1102" s="22" t="s">
        <v>26</v>
      </c>
      <c r="E1102" s="22" t="s">
        <v>26</v>
      </c>
      <c r="F1102" s="25">
        <v>1.0</v>
      </c>
      <c r="G1102" s="29">
        <v>2400.0</v>
      </c>
      <c r="H1102" s="25" t="s">
        <v>36</v>
      </c>
      <c r="I1102" s="46" t="s">
        <v>1233</v>
      </c>
      <c r="J1102" s="54" t="s">
        <v>1234</v>
      </c>
      <c r="K1102" s="5" t="s">
        <v>39</v>
      </c>
      <c r="L1102" s="22" t="s">
        <v>40</v>
      </c>
      <c r="M1102" s="45">
        <v>1000.0</v>
      </c>
      <c r="N1102" s="45">
        <v>13.536</v>
      </c>
      <c r="O1102" s="45">
        <v>8.5</v>
      </c>
      <c r="P1102" s="42" t="s">
        <v>41</v>
      </c>
    </row>
    <row r="1103" spans="1:16" ht="13.5" customHeight="1" x14ac:dyDescent="0.15">
      <c r="A1103" s="27"/>
      <c r="B1103" s="28"/>
      <c r="C1103" s="30" t="s">
        <v>20</v>
      </c>
      <c r="D1103" s="24"/>
      <c r="E1103" s="24"/>
      <c r="F1103" s="24"/>
      <c r="G1103" s="29"/>
      <c r="H1103" s="25" t="s">
        <v>36</v>
      </c>
      <c r="I1103" s="46" t="s">
        <v>1235</v>
      </c>
      <c r="J1103" s="30" t="s">
        <v>1236</v>
      </c>
      <c r="K1103" s="5" t="s">
        <v>39</v>
      </c>
      <c r="L1103" s="22" t="s">
        <v>40</v>
      </c>
      <c r="M1103" s="45">
        <v>1000.0</v>
      </c>
      <c r="N1103" s="45">
        <v>2.2728</v>
      </c>
      <c r="O1103" s="48">
        <v>8.4</v>
      </c>
      <c r="P1103" s="42" t="s">
        <v>41</v>
      </c>
    </row>
    <row r="1104" spans="1:18" ht="13.5" customHeight="1" x14ac:dyDescent="0.15">
      <c r="A1104" s="71" t="s">
        <v>1363</v>
      </c>
      <c r="B1104" s="54" t="s">
        <v>1364</v>
      </c>
      <c r="C1104" s="23" t="s">
        <v>20</v>
      </c>
      <c r="D1104" s="24" t="s">
        <v>21</v>
      </c>
      <c r="E1104" s="22" t="s">
        <v>22</v>
      </c>
      <c r="F1104" s="24">
        <v>30.0</v>
      </c>
      <c r="G1104" s="29"/>
      <c r="H1104" s="25" t="s">
        <v>23</v>
      </c>
      <c r="I1104" s="46" t="s">
        <v>1365</v>
      </c>
      <c r="J1104" s="54" t="s">
        <v>1366</v>
      </c>
      <c r="K1104" s="51" t="s">
        <v>26</v>
      </c>
      <c r="L1104" s="51" t="s">
        <v>26</v>
      </c>
      <c r="M1104" s="45">
        <v>1.0</v>
      </c>
      <c r="N1104" s="45">
        <v>1.0</v>
      </c>
      <c r="O1104" s="45">
        <v>6.0</v>
      </c>
      <c r="P1104" s="45" t="s">
        <v>1122</v>
      </c>
      <c r="R1104" s="5">
        <v>54.0</v>
      </c>
    </row>
    <row r="1105" spans="1:18" ht="13.5" customHeight="1" x14ac:dyDescent="0.15">
      <c r="A1105" s="71"/>
      <c r="B1105" s="28"/>
      <c r="C1105" s="23" t="s">
        <v>20</v>
      </c>
      <c r="D1105" s="24"/>
      <c r="E1105" s="24"/>
      <c r="F1105" s="24"/>
      <c r="G1105" s="29"/>
      <c r="H1105" s="25" t="s">
        <v>23</v>
      </c>
      <c r="I1105" s="46" t="s">
        <v>1367</v>
      </c>
      <c r="J1105" s="54" t="s">
        <v>1368</v>
      </c>
      <c r="K1105" s="51" t="s">
        <v>30</v>
      </c>
      <c r="L1105" s="51" t="s">
        <v>30</v>
      </c>
      <c r="M1105" s="45">
        <v>1.0</v>
      </c>
      <c r="N1105" s="45">
        <v>30.0</v>
      </c>
      <c r="O1105" s="45">
        <v>0.179</v>
      </c>
      <c r="P1105" s="45" t="s">
        <v>1369</v>
      </c>
      <c r="R1105" s="5">
        <v>300.0</v>
      </c>
    </row>
    <row r="1106" spans="1:19" ht="13.5" customHeight="1" x14ac:dyDescent="0.15">
      <c r="A1106" s="71"/>
      <c r="B1106" s="28"/>
      <c r="C1106" s="54" t="s">
        <v>1364</v>
      </c>
      <c r="D1106" s="22" t="s">
        <v>26</v>
      </c>
      <c r="E1106" s="22" t="s">
        <v>26</v>
      </c>
      <c r="F1106" s="25">
        <v>1.0</v>
      </c>
      <c r="G1106" s="29">
        <v>2100.0</v>
      </c>
      <c r="H1106" s="25" t="s">
        <v>36</v>
      </c>
      <c r="I1106" s="46" t="s">
        <v>1370</v>
      </c>
      <c r="J1106" s="54" t="s">
        <v>1364</v>
      </c>
      <c r="K1106" s="5" t="s">
        <v>39</v>
      </c>
      <c r="L1106" s="5" t="s">
        <v>40</v>
      </c>
      <c r="M1106" s="45">
        <v>1000.0</v>
      </c>
      <c r="N1106" s="45">
        <v>17.1692</v>
      </c>
      <c r="O1106" s="45">
        <v>12.0</v>
      </c>
      <c r="P1106" s="45" t="s">
        <v>1042</v>
      </c>
      <c r="Q1106" s="5">
        <v>10935.0</v>
      </c>
      <c r="R1106" s="5">
        <f>240*1.5</f>
        <v>360</v>
      </c>
      <c r="S1106" s="5">
        <v>174300.0</v>
      </c>
    </row>
    <row r="1107" spans="1:18" ht="13.5" customHeight="1" x14ac:dyDescent="0.15">
      <c r="A1107" s="71"/>
      <c r="B1107" s="28"/>
      <c r="C1107" s="30" t="s">
        <v>20</v>
      </c>
      <c r="D1107" s="24"/>
      <c r="E1107" s="24"/>
      <c r="F1107" s="24"/>
      <c r="G1107" s="29"/>
      <c r="H1107" s="25" t="s">
        <v>36</v>
      </c>
      <c r="I1107" s="46" t="s">
        <v>1371</v>
      </c>
      <c r="J1107" s="30" t="s">
        <v>1372</v>
      </c>
      <c r="K1107" s="5" t="s">
        <v>39</v>
      </c>
      <c r="L1107" s="5" t="s">
        <v>40</v>
      </c>
      <c r="M1107" s="45">
        <v>1000.0</v>
      </c>
      <c r="N1107" s="45">
        <v>2.037</v>
      </c>
      <c r="O1107" s="48">
        <v>9.15</v>
      </c>
      <c r="P1107" s="42" t="s">
        <v>1042</v>
      </c>
      <c r="Q1107" s="5">
        <v>1669.0</v>
      </c>
      <c r="R1107" s="5">
        <f>390.5+523</f>
        <v>913.5</v>
      </c>
    </row>
    <row r="1108" spans="1:16" ht="13.5" customHeight="1" x14ac:dyDescent="0.15">
      <c r="A1108" s="71" t="s">
        <v>1373</v>
      </c>
      <c r="B1108" s="54" t="s">
        <v>1374</v>
      </c>
      <c r="C1108" s="23" t="s">
        <v>20</v>
      </c>
      <c r="D1108" s="24" t="s">
        <v>21</v>
      </c>
      <c r="E1108" s="22" t="s">
        <v>22</v>
      </c>
      <c r="F1108" s="24">
        <v>25.0</v>
      </c>
      <c r="G1108" s="29"/>
      <c r="H1108" s="25" t="s">
        <v>23</v>
      </c>
      <c r="I1108" s="46" t="s">
        <v>1375</v>
      </c>
      <c r="J1108" s="54" t="s">
        <v>1376</v>
      </c>
      <c r="K1108" s="51" t="s">
        <v>26</v>
      </c>
      <c r="L1108" s="51" t="s">
        <v>26</v>
      </c>
      <c r="M1108" s="45">
        <v>1.0</v>
      </c>
      <c r="N1108" s="45">
        <v>1.0</v>
      </c>
      <c r="O1108" s="45">
        <v>4.43</v>
      </c>
      <c r="P1108" s="45" t="s">
        <v>1122</v>
      </c>
    </row>
    <row r="1109" spans="1:16" ht="13.5" customHeight="1" x14ac:dyDescent="0.15">
      <c r="A1109" s="71"/>
      <c r="B1109" s="28"/>
      <c r="C1109" s="23" t="s">
        <v>20</v>
      </c>
      <c r="D1109" s="24"/>
      <c r="E1109" s="24"/>
      <c r="F1109" s="24"/>
      <c r="G1109" s="29"/>
      <c r="H1109" s="25" t="s">
        <v>23</v>
      </c>
      <c r="I1109" s="46" t="s">
        <v>1377</v>
      </c>
      <c r="J1109" s="54" t="s">
        <v>1378</v>
      </c>
      <c r="K1109" s="51" t="s">
        <v>30</v>
      </c>
      <c r="L1109" s="51" t="s">
        <v>30</v>
      </c>
      <c r="M1109" s="45">
        <v>1.0</v>
      </c>
      <c r="N1109" s="45">
        <v>25.0</v>
      </c>
      <c r="O1109" s="45">
        <v>0.147</v>
      </c>
      <c r="P1109" s="45" t="s">
        <v>1379</v>
      </c>
    </row>
    <row r="1110" spans="1:19" ht="13.5" customHeight="1" x14ac:dyDescent="0.15">
      <c r="A1110" s="71"/>
      <c r="B1110" s="28"/>
      <c r="C1110" s="54" t="s">
        <v>1374</v>
      </c>
      <c r="D1110" s="22" t="s">
        <v>26</v>
      </c>
      <c r="E1110" s="22" t="s">
        <v>26</v>
      </c>
      <c r="F1110" s="25">
        <v>1.0</v>
      </c>
      <c r="G1110" s="29">
        <v>2000.0</v>
      </c>
      <c r="H1110" s="25" t="s">
        <v>36</v>
      </c>
      <c r="I1110" s="46" t="s">
        <v>1380</v>
      </c>
      <c r="J1110" s="54" t="s">
        <v>1374</v>
      </c>
      <c r="K1110" s="5" t="s">
        <v>39</v>
      </c>
      <c r="L1110" s="5" t="s">
        <v>40</v>
      </c>
      <c r="M1110" s="45">
        <v>1000.0</v>
      </c>
      <c r="N1110" s="45">
        <v>10.304</v>
      </c>
      <c r="O1110" s="45">
        <v>12.0</v>
      </c>
      <c r="P1110" s="45" t="s">
        <v>1042</v>
      </c>
      <c r="Q1110" s="5">
        <v>1403.0</v>
      </c>
      <c r="R1110" s="5">
        <f>979*1.5</f>
        <v>1468.5</v>
      </c>
      <c r="S1110" s="5">
        <v>153520.0</v>
      </c>
    </row>
    <row r="1111" spans="1:18" ht="13.5" customHeight="1" x14ac:dyDescent="0.15">
      <c r="A1111" s="71"/>
      <c r="B1111" s="28"/>
      <c r="C1111" s="30" t="s">
        <v>20</v>
      </c>
      <c r="D1111" s="24"/>
      <c r="E1111" s="24"/>
      <c r="F1111" s="24"/>
      <c r="G1111" s="29"/>
      <c r="H1111" s="25" t="s">
        <v>36</v>
      </c>
      <c r="I1111" s="46" t="s">
        <v>1381</v>
      </c>
      <c r="J1111" s="30" t="s">
        <v>1382</v>
      </c>
      <c r="K1111" s="5" t="s">
        <v>39</v>
      </c>
      <c r="L1111" s="5" t="s">
        <v>40</v>
      </c>
      <c r="M1111" s="45">
        <v>1000.0</v>
      </c>
      <c r="N1111" s="45">
        <v>1.82</v>
      </c>
      <c r="O1111" s="48">
        <v>9.15</v>
      </c>
      <c r="P1111" s="42" t="s">
        <v>1042</v>
      </c>
      <c r="Q1111" s="5">
        <v>1963.0</v>
      </c>
      <c r="R1111" s="5">
        <f>50+480</f>
        <v>530</v>
      </c>
    </row>
    <row r="1112" spans="1:18" ht="13.5" customHeight="1" x14ac:dyDescent="0.15">
      <c r="A1112" s="71" t="s">
        <v>1383</v>
      </c>
      <c r="B1112" s="54" t="s">
        <v>1384</v>
      </c>
      <c r="C1112" s="23" t="s">
        <v>20</v>
      </c>
      <c r="D1112" s="24" t="s">
        <v>21</v>
      </c>
      <c r="E1112" s="22" t="s">
        <v>22</v>
      </c>
      <c r="F1112" s="24">
        <v>25.0</v>
      </c>
      <c r="G1112" s="29"/>
      <c r="H1112" s="25" t="s">
        <v>23</v>
      </c>
      <c r="I1112" s="46" t="s">
        <v>1385</v>
      </c>
      <c r="J1112" s="54" t="s">
        <v>1386</v>
      </c>
      <c r="K1112" s="51" t="s">
        <v>26</v>
      </c>
      <c r="L1112" s="51" t="s">
        <v>26</v>
      </c>
      <c r="M1112" s="45">
        <v>1.0</v>
      </c>
      <c r="N1112" s="45">
        <v>1.0</v>
      </c>
      <c r="O1112" s="45">
        <v>5.16</v>
      </c>
      <c r="P1112" s="45" t="s">
        <v>1122</v>
      </c>
      <c r="R1112" s="5">
        <v>30.0</v>
      </c>
    </row>
    <row r="1113" spans="1:18" ht="13.5" customHeight="1" x14ac:dyDescent="0.15">
      <c r="A1113" s="71"/>
      <c r="B1113" s="28"/>
      <c r="C1113" s="23" t="s">
        <v>20</v>
      </c>
      <c r="D1113" s="24"/>
      <c r="E1113" s="24"/>
      <c r="F1113" s="24"/>
      <c r="G1113" s="29"/>
      <c r="H1113" s="25" t="s">
        <v>23</v>
      </c>
      <c r="I1113" s="46" t="s">
        <v>1387</v>
      </c>
      <c r="J1113" s="54" t="s">
        <v>1388</v>
      </c>
      <c r="K1113" s="51" t="s">
        <v>30</v>
      </c>
      <c r="L1113" s="51" t="s">
        <v>30</v>
      </c>
      <c r="M1113" s="45">
        <v>1.0</v>
      </c>
      <c r="N1113" s="45">
        <v>25.0</v>
      </c>
      <c r="O1113" s="45">
        <v>0.157</v>
      </c>
      <c r="P1113" s="45" t="s">
        <v>1379</v>
      </c>
      <c r="R1113" s="5">
        <v>3100.0</v>
      </c>
    </row>
    <row r="1114" spans="1:19" ht="13.5" customHeight="1" x14ac:dyDescent="0.15">
      <c r="A1114" s="71"/>
      <c r="B1114" s="28"/>
      <c r="C1114" s="54" t="s">
        <v>1384</v>
      </c>
      <c r="D1114" s="22" t="s">
        <v>26</v>
      </c>
      <c r="E1114" s="22" t="s">
        <v>26</v>
      </c>
      <c r="F1114" s="25">
        <v>1.0</v>
      </c>
      <c r="G1114" s="29">
        <v>2000.0</v>
      </c>
      <c r="H1114" s="25" t="s">
        <v>36</v>
      </c>
      <c r="I1114" s="46" t="s">
        <v>1389</v>
      </c>
      <c r="J1114" s="54" t="s">
        <v>1384</v>
      </c>
      <c r="K1114" s="5" t="s">
        <v>39</v>
      </c>
      <c r="L1114" s="5" t="s">
        <v>40</v>
      </c>
      <c r="M1114" s="45">
        <v>1000.0</v>
      </c>
      <c r="N1114" s="45">
        <v>12.768</v>
      </c>
      <c r="O1114" s="45">
        <v>12.0</v>
      </c>
      <c r="P1114" s="45" t="s">
        <v>1042</v>
      </c>
      <c r="Q1114" s="5">
        <v>5042.0</v>
      </c>
      <c r="R1114" s="5">
        <f>1980*1.5</f>
        <v>2970</v>
      </c>
      <c r="S1114" s="5">
        <v>48000.0</v>
      </c>
    </row>
    <row r="1115" spans="1:16" ht="13.5" customHeight="1" x14ac:dyDescent="0.15">
      <c r="A1115" s="71"/>
      <c r="B1115" s="28"/>
      <c r="C1115" s="30" t="s">
        <v>20</v>
      </c>
      <c r="D1115" s="24"/>
      <c r="E1115" s="24"/>
      <c r="F1115" s="24"/>
      <c r="G1115" s="29"/>
      <c r="H1115" s="25" t="s">
        <v>36</v>
      </c>
      <c r="I1115" s="46" t="s">
        <v>1381</v>
      </c>
      <c r="J1115" s="30" t="s">
        <v>1382</v>
      </c>
      <c r="K1115" s="5" t="s">
        <v>39</v>
      </c>
      <c r="L1115" s="5" t="s">
        <v>40</v>
      </c>
      <c r="M1115" s="45">
        <v>1000.0</v>
      </c>
      <c r="N1115" s="45">
        <v>1.82</v>
      </c>
      <c r="O1115" s="48">
        <v>9.15</v>
      </c>
      <c r="P1115" s="42" t="s">
        <v>1042</v>
      </c>
    </row>
    <row r="1116" spans="1:18" ht="13.5" customHeight="1" x14ac:dyDescent="0.15">
      <c r="A1116" s="71" t="s">
        <v>1390</v>
      </c>
      <c r="B1116" s="54" t="s">
        <v>1391</v>
      </c>
      <c r="C1116" s="23" t="s">
        <v>20</v>
      </c>
      <c r="D1116" s="24" t="s">
        <v>21</v>
      </c>
      <c r="E1116" s="22" t="s">
        <v>22</v>
      </c>
      <c r="F1116" s="24">
        <v>20.0</v>
      </c>
      <c r="G1116" s="29"/>
      <c r="H1116" s="25" t="s">
        <v>23</v>
      </c>
      <c r="I1116" s="46" t="s">
        <v>1392</v>
      </c>
      <c r="J1116" s="54" t="s">
        <v>1393</v>
      </c>
      <c r="K1116" s="51" t="s">
        <v>26</v>
      </c>
      <c r="L1116" s="51" t="s">
        <v>26</v>
      </c>
      <c r="M1116" s="45">
        <v>1.0</v>
      </c>
      <c r="N1116" s="45">
        <v>1.0</v>
      </c>
      <c r="O1116" s="45">
        <v>5.31</v>
      </c>
      <c r="P1116" s="45" t="s">
        <v>1122</v>
      </c>
      <c r="R1116" s="5">
        <v>47.0</v>
      </c>
    </row>
    <row r="1117" spans="1:16" ht="13.5" customHeight="1" x14ac:dyDescent="0.15">
      <c r="A1117" s="71"/>
      <c r="B1117" s="28"/>
      <c r="C1117" s="23" t="s">
        <v>20</v>
      </c>
      <c r="D1117" s="24"/>
      <c r="E1117" s="24"/>
      <c r="F1117" s="24"/>
      <c r="G1117" s="29"/>
      <c r="H1117" s="25" t="s">
        <v>23</v>
      </c>
      <c r="I1117" s="46" t="s">
        <v>1394</v>
      </c>
      <c r="J1117" s="54" t="s">
        <v>1395</v>
      </c>
      <c r="K1117" s="51" t="s">
        <v>30</v>
      </c>
      <c r="L1117" s="51" t="s">
        <v>30</v>
      </c>
      <c r="M1117" s="45">
        <v>1.0</v>
      </c>
      <c r="N1117" s="45">
        <v>20.0</v>
      </c>
      <c r="O1117" s="45">
        <v>0.165</v>
      </c>
      <c r="P1117" s="45" t="s">
        <v>1379</v>
      </c>
    </row>
    <row r="1118" spans="1:17" ht="13.5" customHeight="1" x14ac:dyDescent="0.15">
      <c r="A1118" s="71"/>
      <c r="B1118" s="28"/>
      <c r="C1118" s="54" t="s">
        <v>1391</v>
      </c>
      <c r="D1118" s="22" t="s">
        <v>26</v>
      </c>
      <c r="E1118" s="22" t="s">
        <v>26</v>
      </c>
      <c r="F1118" s="25">
        <v>1.0</v>
      </c>
      <c r="G1118" s="29">
        <v>1000.0</v>
      </c>
      <c r="H1118" s="25" t="s">
        <v>36</v>
      </c>
      <c r="I1118" s="46" t="s">
        <v>1396</v>
      </c>
      <c r="J1118" s="54" t="s">
        <v>1391</v>
      </c>
      <c r="K1118" s="5" t="s">
        <v>39</v>
      </c>
      <c r="L1118" s="5" t="s">
        <v>40</v>
      </c>
      <c r="M1118" s="45">
        <v>1000.0</v>
      </c>
      <c r="N1118" s="45">
        <v>9.744</v>
      </c>
      <c r="O1118" s="45">
        <v>12.0</v>
      </c>
      <c r="P1118" s="45" t="s">
        <v>1042</v>
      </c>
      <c r="Q1118" s="5">
        <v>2211.0</v>
      </c>
    </row>
    <row r="1119" spans="1:18" ht="13.5" customHeight="1" x14ac:dyDescent="0.15">
      <c r="A1119" s="71"/>
      <c r="B1119" s="28"/>
      <c r="C1119" s="30" t="s">
        <v>20</v>
      </c>
      <c r="D1119" s="24"/>
      <c r="E1119" s="24"/>
      <c r="F1119" s="24"/>
      <c r="G1119" s="29"/>
      <c r="H1119" s="25" t="s">
        <v>36</v>
      </c>
      <c r="I1119" s="46" t="s">
        <v>1397</v>
      </c>
      <c r="J1119" s="30" t="s">
        <v>1398</v>
      </c>
      <c r="K1119" s="5" t="s">
        <v>39</v>
      </c>
      <c r="L1119" s="5" t="s">
        <v>40</v>
      </c>
      <c r="M1119" s="45">
        <v>1000.0</v>
      </c>
      <c r="N1119" s="45">
        <v>1.5</v>
      </c>
      <c r="O1119" s="48">
        <v>9.15</v>
      </c>
      <c r="P1119" s="42" t="s">
        <v>1042</v>
      </c>
      <c r="Q1119" s="5">
        <v>1530.0</v>
      </c>
      <c r="R1119" s="5">
        <v>325.0</v>
      </c>
    </row>
    <row r="1120" spans="1:18" ht="13.5" customHeight="1" x14ac:dyDescent="0.15">
      <c r="A1120" s="71" t="s">
        <v>1399</v>
      </c>
      <c r="B1120" s="54" t="s">
        <v>1400</v>
      </c>
      <c r="C1120" s="23" t="s">
        <v>20</v>
      </c>
      <c r="D1120" s="24" t="s">
        <v>21</v>
      </c>
      <c r="E1120" s="22" t="s">
        <v>22</v>
      </c>
      <c r="F1120" s="24">
        <v>30.0</v>
      </c>
      <c r="G1120" s="29"/>
      <c r="H1120" s="25" t="s">
        <v>23</v>
      </c>
      <c r="I1120" s="46" t="s">
        <v>1401</v>
      </c>
      <c r="J1120" s="54" t="s">
        <v>1402</v>
      </c>
      <c r="K1120" s="51" t="s">
        <v>26</v>
      </c>
      <c r="L1120" s="51" t="s">
        <v>26</v>
      </c>
      <c r="M1120" s="45">
        <v>1.0</v>
      </c>
      <c r="N1120" s="45">
        <v>1.0</v>
      </c>
      <c r="O1120" s="45">
        <v>6.4</v>
      </c>
      <c r="P1120" s="45" t="s">
        <v>1122</v>
      </c>
      <c r="R1120" s="5">
        <v>54.0</v>
      </c>
    </row>
    <row r="1121" spans="1:18" ht="13.5" customHeight="1" x14ac:dyDescent="0.15">
      <c r="A1121" s="71"/>
      <c r="B1121" s="28"/>
      <c r="C1121" s="23" t="s">
        <v>20</v>
      </c>
      <c r="D1121" s="24"/>
      <c r="E1121" s="24"/>
      <c r="F1121" s="24"/>
      <c r="G1121" s="29"/>
      <c r="H1121" s="25" t="s">
        <v>23</v>
      </c>
      <c r="I1121" s="46" t="s">
        <v>1403</v>
      </c>
      <c r="J1121" s="54" t="s">
        <v>1404</v>
      </c>
      <c r="K1121" s="51" t="s">
        <v>30</v>
      </c>
      <c r="L1121" s="51" t="s">
        <v>30</v>
      </c>
      <c r="M1121" s="45">
        <v>1.0</v>
      </c>
      <c r="N1121" s="45">
        <v>30.0</v>
      </c>
      <c r="O1121" s="45">
        <v>0.165</v>
      </c>
      <c r="P1121" s="45" t="s">
        <v>1379</v>
      </c>
      <c r="R1121" s="5">
        <v>1200.0</v>
      </c>
    </row>
    <row r="1122" spans="1:19" ht="13.5" customHeight="1" x14ac:dyDescent="0.15">
      <c r="A1122" s="71"/>
      <c r="B1122" s="28"/>
      <c r="C1122" s="54" t="s">
        <v>1400</v>
      </c>
      <c r="D1122" s="22" t="s">
        <v>26</v>
      </c>
      <c r="E1122" s="22" t="s">
        <v>26</v>
      </c>
      <c r="F1122" s="25">
        <v>1.0</v>
      </c>
      <c r="G1122" s="29">
        <v>2100.0</v>
      </c>
      <c r="H1122" s="25" t="s">
        <v>36</v>
      </c>
      <c r="I1122" s="46" t="s">
        <v>1405</v>
      </c>
      <c r="J1122" s="54" t="s">
        <v>1400</v>
      </c>
      <c r="K1122" s="5" t="s">
        <v>39</v>
      </c>
      <c r="L1122" s="5" t="s">
        <v>40</v>
      </c>
      <c r="M1122" s="45">
        <v>1000.0</v>
      </c>
      <c r="N1122" s="45">
        <v>19.2864</v>
      </c>
      <c r="O1122" s="45">
        <v>12.0</v>
      </c>
      <c r="P1122" s="45" t="s">
        <v>1042</v>
      </c>
      <c r="Q1122" s="5">
        <v>5389.0</v>
      </c>
      <c r="R1122" s="5">
        <f>1170*1.5</f>
        <v>1755</v>
      </c>
      <c r="S1122" s="5">
        <v>50400.0</v>
      </c>
    </row>
    <row r="1123" spans="1:16" ht="13.5" customHeight="1" x14ac:dyDescent="0.15">
      <c r="A1123" s="71"/>
      <c r="B1123" s="28"/>
      <c r="C1123" s="30" t="s">
        <v>20</v>
      </c>
      <c r="D1123" s="24"/>
      <c r="E1123" s="24"/>
      <c r="F1123" s="24"/>
      <c r="G1123" s="29"/>
      <c r="H1123" s="25" t="s">
        <v>36</v>
      </c>
      <c r="I1123" s="46" t="s">
        <v>1371</v>
      </c>
      <c r="J1123" s="30" t="s">
        <v>1372</v>
      </c>
      <c r="K1123" s="5" t="s">
        <v>39</v>
      </c>
      <c r="L1123" s="5" t="s">
        <v>40</v>
      </c>
      <c r="M1123" s="45">
        <v>1000.0</v>
      </c>
      <c r="N1123" s="45">
        <v>2.037</v>
      </c>
      <c r="O1123" s="48">
        <v>9.15</v>
      </c>
      <c r="P1123" s="42" t="s">
        <v>1042</v>
      </c>
    </row>
    <row r="1124" spans="1:16" ht="13.5" customHeight="1" x14ac:dyDescent="0.15">
      <c r="A1124" s="71" t="s">
        <v>1406</v>
      </c>
      <c r="B1124" s="54" t="s">
        <v>1407</v>
      </c>
      <c r="C1124" s="23" t="s">
        <v>20</v>
      </c>
      <c r="D1124" s="24" t="s">
        <v>21</v>
      </c>
      <c r="E1124" s="22" t="s">
        <v>22</v>
      </c>
      <c r="F1124" s="24">
        <v>20.0</v>
      </c>
      <c r="G1124" s="29"/>
      <c r="H1124" s="25" t="s">
        <v>23</v>
      </c>
      <c r="I1124" s="46" t="s">
        <v>1408</v>
      </c>
      <c r="J1124" s="54" t="s">
        <v>1409</v>
      </c>
      <c r="K1124" s="51" t="s">
        <v>26</v>
      </c>
      <c r="L1124" s="51" t="s">
        <v>26</v>
      </c>
      <c r="M1124" s="45">
        <v>1.0</v>
      </c>
      <c r="N1124" s="45">
        <v>1.0</v>
      </c>
      <c r="O1124" s="45">
        <v>5.42</v>
      </c>
      <c r="P1124" s="45" t="s">
        <v>1122</v>
      </c>
    </row>
    <row r="1125" spans="1:16" ht="13.5" customHeight="1" x14ac:dyDescent="0.15">
      <c r="A1125" s="71"/>
      <c r="B1125" s="28"/>
      <c r="C1125" s="23" t="s">
        <v>20</v>
      </c>
      <c r="D1125" s="24"/>
      <c r="E1125" s="24"/>
      <c r="F1125" s="24"/>
      <c r="G1125" s="29"/>
      <c r="H1125" s="25" t="s">
        <v>23</v>
      </c>
      <c r="I1125" s="46" t="s">
        <v>1410</v>
      </c>
      <c r="J1125" s="54" t="s">
        <v>1411</v>
      </c>
      <c r="K1125" s="51" t="s">
        <v>30</v>
      </c>
      <c r="L1125" s="51" t="s">
        <v>30</v>
      </c>
      <c r="M1125" s="45">
        <v>1.0</v>
      </c>
      <c r="N1125" s="45">
        <v>20.0</v>
      </c>
      <c r="O1125" s="45">
        <v>0.175</v>
      </c>
      <c r="P1125" s="45" t="s">
        <v>1379</v>
      </c>
    </row>
    <row r="1126" spans="1:18" ht="13.5" customHeight="1" x14ac:dyDescent="0.15">
      <c r="A1126" s="71"/>
      <c r="B1126" s="28"/>
      <c r="C1126" s="54" t="s">
        <v>1407</v>
      </c>
      <c r="D1126" s="22" t="s">
        <v>26</v>
      </c>
      <c r="E1126" s="22" t="s">
        <v>26</v>
      </c>
      <c r="F1126" s="25">
        <v>1.0</v>
      </c>
      <c r="G1126" s="29">
        <v>1000.0</v>
      </c>
      <c r="H1126" s="25" t="s">
        <v>36</v>
      </c>
      <c r="I1126" s="46" t="s">
        <v>1412</v>
      </c>
      <c r="J1126" s="54" t="s">
        <v>1407</v>
      </c>
      <c r="K1126" s="5" t="s">
        <v>39</v>
      </c>
      <c r="L1126" s="5" t="s">
        <v>40</v>
      </c>
      <c r="M1126" s="45">
        <v>1000.0</v>
      </c>
      <c r="N1126" s="45">
        <v>0.529</v>
      </c>
      <c r="O1126" s="45">
        <v>12.0</v>
      </c>
      <c r="P1126" s="45" t="s">
        <v>1042</v>
      </c>
      <c r="Q1126" s="5">
        <v>4153.0</v>
      </c>
      <c r="R1126" s="5">
        <f>1908*1.5</f>
        <v>2862</v>
      </c>
    </row>
    <row r="1127" spans="1:16" ht="13.5" customHeight="1" x14ac:dyDescent="0.15">
      <c r="A1127" s="71"/>
      <c r="B1127" s="28"/>
      <c r="C1127" s="30" t="s">
        <v>20</v>
      </c>
      <c r="D1127" s="24"/>
      <c r="E1127" s="24"/>
      <c r="F1127" s="24"/>
      <c r="G1127" s="29"/>
      <c r="H1127" s="25" t="s">
        <v>36</v>
      </c>
      <c r="I1127" s="46" t="s">
        <v>1397</v>
      </c>
      <c r="J1127" s="30" t="s">
        <v>1398</v>
      </c>
      <c r="K1127" s="5" t="s">
        <v>39</v>
      </c>
      <c r="L1127" s="5" t="s">
        <v>40</v>
      </c>
      <c r="M1127" s="45">
        <v>1000.0</v>
      </c>
      <c r="N1127" s="45">
        <v>9.52</v>
      </c>
      <c r="O1127" s="48">
        <v>9.15</v>
      </c>
      <c r="P1127" s="42" t="s">
        <v>1042</v>
      </c>
    </row>
    <row r="1128" spans="1:16" ht="14.25" customHeight="1" x14ac:dyDescent="0.15">
      <c r="A1128" s="27" t="s">
        <v>1413</v>
      </c>
      <c r="B1128" s="63" t="s">
        <v>1414</v>
      </c>
      <c r="C1128" s="23" t="s">
        <v>20</v>
      </c>
      <c r="D1128" s="24" t="s">
        <v>21</v>
      </c>
      <c r="E1128" s="22" t="s">
        <v>22</v>
      </c>
      <c r="F1128" s="24">
        <v>30.0</v>
      </c>
      <c r="G1128" s="29"/>
      <c r="H1128" s="25" t="s">
        <v>23</v>
      </c>
      <c r="I1128" s="46" t="s">
        <v>1415</v>
      </c>
      <c r="J1128" s="54" t="s">
        <v>1416</v>
      </c>
      <c r="K1128" s="51" t="s">
        <v>26</v>
      </c>
      <c r="L1128" s="51" t="s">
        <v>26</v>
      </c>
      <c r="M1128" s="45">
        <v>1.0</v>
      </c>
      <c r="N1128" s="45">
        <v>1500.0</v>
      </c>
      <c r="O1128" s="45">
        <v>7.36</v>
      </c>
      <c r="P1128" s="45" t="s">
        <v>27</v>
      </c>
    </row>
    <row r="1129" spans="1:17" ht="13.5" customHeight="1" x14ac:dyDescent="0.15">
      <c r="A1129" s="27"/>
      <c r="B1129" s="28"/>
      <c r="C1129" s="23" t="s">
        <v>20</v>
      </c>
      <c r="D1129" s="24"/>
      <c r="E1129" s="24"/>
      <c r="F1129" s="24"/>
      <c r="G1129" s="29"/>
      <c r="H1129" s="25" t="s">
        <v>23</v>
      </c>
      <c r="I1129" s="46" t="s">
        <v>1417</v>
      </c>
      <c r="J1129" s="54" t="s">
        <v>1418</v>
      </c>
      <c r="K1129" s="51" t="s">
        <v>30</v>
      </c>
      <c r="L1129" s="51" t="s">
        <v>30</v>
      </c>
      <c r="M1129" s="45">
        <v>1.0</v>
      </c>
      <c r="N1129" s="45">
        <v>30.0</v>
      </c>
      <c r="O1129" s="45">
        <v>0.035</v>
      </c>
      <c r="P1129" s="45" t="s">
        <v>27</v>
      </c>
      <c r="Q1129" s="5">
        <v>30.0</v>
      </c>
    </row>
    <row r="1130" spans="1:17" ht="13.5" customHeight="1" x14ac:dyDescent="0.15">
      <c r="A1130" s="27"/>
      <c r="B1130" s="28"/>
      <c r="C1130" s="23" t="s">
        <v>20</v>
      </c>
      <c r="D1130" s="24"/>
      <c r="E1130" s="24"/>
      <c r="F1130" s="24"/>
      <c r="G1130" s="29"/>
      <c r="H1130" s="25" t="s">
        <v>23</v>
      </c>
      <c r="I1130" s="46" t="s">
        <v>1419</v>
      </c>
      <c r="J1130" s="54" t="s">
        <v>1420</v>
      </c>
      <c r="K1130" s="51" t="s">
        <v>30</v>
      </c>
      <c r="L1130" s="51" t="s">
        <v>30</v>
      </c>
      <c r="M1130" s="45">
        <v>1.0</v>
      </c>
      <c r="N1130" s="45">
        <v>30.0</v>
      </c>
      <c r="O1130" s="45">
        <v>0.15</v>
      </c>
      <c r="P1130" s="45" t="s">
        <v>34</v>
      </c>
      <c r="Q1130" s="5">
        <v>650.0</v>
      </c>
    </row>
    <row r="1131" spans="1:19" ht="13.5" customHeight="1" x14ac:dyDescent="0.15">
      <c r="A1131" s="27"/>
      <c r="B1131" s="28"/>
      <c r="C1131" s="54" t="s">
        <v>1421</v>
      </c>
      <c r="D1131" s="22" t="s">
        <v>26</v>
      </c>
      <c r="E1131" s="22" t="s">
        <v>26</v>
      </c>
      <c r="F1131" s="25">
        <v>1.0</v>
      </c>
      <c r="G1131" s="29">
        <v>3000.0</v>
      </c>
      <c r="H1131" s="25" t="s">
        <v>36</v>
      </c>
      <c r="I1131" s="46" t="s">
        <v>1422</v>
      </c>
      <c r="J1131" s="54" t="s">
        <v>1423</v>
      </c>
      <c r="K1131" s="5" t="s">
        <v>39</v>
      </c>
      <c r="L1131" s="5" t="s">
        <v>40</v>
      </c>
      <c r="M1131" s="45">
        <v>1000.0</v>
      </c>
      <c r="N1131" s="45">
        <v>11.22</v>
      </c>
      <c r="O1131" s="45">
        <v>9.7</v>
      </c>
      <c r="P1131" s="45" t="s">
        <v>1117</v>
      </c>
      <c r="R1131" s="5">
        <f>711+245*1.1</f>
        <v>980.5</v>
      </c>
      <c r="S1131" s="5">
        <v>15000.0</v>
      </c>
    </row>
    <row r="1132" spans="1:16" ht="13.5" customHeight="1" x14ac:dyDescent="0.15">
      <c r="A1132" s="27"/>
      <c r="B1132" s="28"/>
      <c r="C1132" s="30" t="s">
        <v>20</v>
      </c>
      <c r="D1132" s="24"/>
      <c r="E1132" s="24"/>
      <c r="F1132" s="24"/>
      <c r="G1132" s="29"/>
      <c r="H1132" s="25" t="s">
        <v>36</v>
      </c>
      <c r="I1132" s="46" t="s">
        <v>1115</v>
      </c>
      <c r="J1132" s="72" t="s">
        <v>1424</v>
      </c>
      <c r="K1132" s="5" t="s">
        <v>39</v>
      </c>
      <c r="L1132" s="5" t="s">
        <v>40</v>
      </c>
      <c r="M1132" s="45">
        <v>1000.0</v>
      </c>
      <c r="N1132" s="45">
        <v>2.82</v>
      </c>
      <c r="O1132" s="45">
        <v>9.7</v>
      </c>
      <c r="P1132" s="45" t="s">
        <v>1117</v>
      </c>
    </row>
    <row r="1133" spans="1:17" ht="14.25" customHeight="1" x14ac:dyDescent="0.15">
      <c r="A1133" s="27" t="s">
        <v>1425</v>
      </c>
      <c r="B1133" s="64" t="s">
        <v>1426</v>
      </c>
      <c r="C1133" s="23" t="s">
        <v>20</v>
      </c>
      <c r="D1133" s="24" t="s">
        <v>21</v>
      </c>
      <c r="E1133" s="22" t="s">
        <v>22</v>
      </c>
      <c r="F1133" s="24">
        <v>120.0</v>
      </c>
      <c r="G1133" s="29"/>
      <c r="H1133" s="25" t="s">
        <v>23</v>
      </c>
      <c r="I1133" s="46" t="s">
        <v>1427</v>
      </c>
      <c r="J1133" s="54" t="s">
        <v>1428</v>
      </c>
      <c r="K1133" s="51" t="s">
        <v>26</v>
      </c>
      <c r="L1133" s="51" t="s">
        <v>26</v>
      </c>
      <c r="M1133" s="45">
        <v>1.0</v>
      </c>
      <c r="N1133" s="45">
        <v>1.0</v>
      </c>
      <c r="O1133" s="45">
        <v>11.3</v>
      </c>
      <c r="P1133" s="45" t="s">
        <v>27</v>
      </c>
      <c r="Q1133" s="5">
        <v>33.0</v>
      </c>
    </row>
    <row r="1134" spans="1:18" ht="13.5" customHeight="1" x14ac:dyDescent="0.15">
      <c r="A1134" s="27"/>
      <c r="B1134" s="28"/>
      <c r="C1134" s="23" t="s">
        <v>20</v>
      </c>
      <c r="D1134" s="24"/>
      <c r="E1134" s="24"/>
      <c r="F1134" s="24"/>
      <c r="G1134" s="29"/>
      <c r="H1134" s="25" t="s">
        <v>23</v>
      </c>
      <c r="I1134" s="46" t="s">
        <v>1429</v>
      </c>
      <c r="J1134" s="54" t="s">
        <v>1430</v>
      </c>
      <c r="K1134" s="51" t="s">
        <v>30</v>
      </c>
      <c r="L1134" s="51" t="s">
        <v>30</v>
      </c>
      <c r="M1134" s="45">
        <v>1.0</v>
      </c>
      <c r="N1134" s="45">
        <v>15.0</v>
      </c>
      <c r="O1134" s="45">
        <v>0.035</v>
      </c>
      <c r="P1134" s="45" t="s">
        <v>27</v>
      </c>
      <c r="Q1134" s="5">
        <v>636.0</v>
      </c>
      <c r="R1134" s="5">
        <v>490.0</v>
      </c>
    </row>
    <row r="1135" spans="1:18" ht="13.5" customHeight="1" x14ac:dyDescent="0.15">
      <c r="A1135" s="27"/>
      <c r="B1135" s="28"/>
      <c r="C1135" s="23" t="s">
        <v>20</v>
      </c>
      <c r="D1135" s="24"/>
      <c r="E1135" s="24"/>
      <c r="F1135" s="24"/>
      <c r="G1135" s="29"/>
      <c r="H1135" s="25" t="s">
        <v>23</v>
      </c>
      <c r="I1135" s="46" t="s">
        <v>1431</v>
      </c>
      <c r="J1135" s="54" t="s">
        <v>1432</v>
      </c>
      <c r="K1135" s="51" t="s">
        <v>30</v>
      </c>
      <c r="L1135" s="51" t="s">
        <v>30</v>
      </c>
      <c r="M1135" s="45">
        <v>1.0</v>
      </c>
      <c r="N1135" s="45">
        <v>15.0</v>
      </c>
      <c r="O1135" s="45">
        <v>0.2</v>
      </c>
      <c r="P1135" s="45" t="s">
        <v>34</v>
      </c>
      <c r="Q1135" s="5">
        <v>700.0</v>
      </c>
      <c r="R1135" s="5">
        <v>10.0</v>
      </c>
    </row>
    <row r="1136" spans="1:18" ht="13.5" customHeight="1" x14ac:dyDescent="0.15">
      <c r="A1136" s="27"/>
      <c r="B1136" s="28"/>
      <c r="C1136" s="23" t="s">
        <v>20</v>
      </c>
      <c r="D1136" s="24"/>
      <c r="E1136" s="24"/>
      <c r="F1136" s="24"/>
      <c r="G1136" s="29"/>
      <c r="H1136" s="25" t="s">
        <v>23</v>
      </c>
      <c r="I1136" s="46" t="s">
        <v>1433</v>
      </c>
      <c r="J1136" s="54" t="s">
        <v>1434</v>
      </c>
      <c r="K1136" s="51" t="s">
        <v>30</v>
      </c>
      <c r="L1136" s="51" t="s">
        <v>30</v>
      </c>
      <c r="M1136" s="45">
        <v>1.0</v>
      </c>
      <c r="N1136" s="45">
        <v>120.0</v>
      </c>
      <c r="O1136" s="45">
        <v>0.14</v>
      </c>
      <c r="P1136" s="45" t="s">
        <v>31</v>
      </c>
      <c r="Q1136" s="5">
        <v>4900.0</v>
      </c>
      <c r="R1136" s="5">
        <v>160.0</v>
      </c>
    </row>
    <row r="1137" spans="1:18" ht="13.5" customHeight="1" x14ac:dyDescent="0.15">
      <c r="A1137" s="27"/>
      <c r="B1137" s="28"/>
      <c r="C1137" s="54" t="s">
        <v>1435</v>
      </c>
      <c r="D1137" s="22" t="s">
        <v>26</v>
      </c>
      <c r="E1137" s="22" t="s">
        <v>26</v>
      </c>
      <c r="F1137" s="25">
        <v>1.0</v>
      </c>
      <c r="G1137" s="29">
        <v>960.0</v>
      </c>
      <c r="H1137" s="25" t="s">
        <v>36</v>
      </c>
      <c r="I1137" s="46" t="s">
        <v>1436</v>
      </c>
      <c r="J1137" s="54" t="s">
        <v>1435</v>
      </c>
      <c r="K1137" s="5" t="s">
        <v>39</v>
      </c>
      <c r="L1137" s="5" t="s">
        <v>40</v>
      </c>
      <c r="M1137" s="45">
        <v>1000.0</v>
      </c>
      <c r="N1137" s="45">
        <v>9.66604</v>
      </c>
      <c r="O1137" s="45">
        <v>8.5</v>
      </c>
      <c r="P1137" s="42" t="s">
        <v>41</v>
      </c>
      <c r="R1137" s="5">
        <f>278*1.5</f>
        <v>417</v>
      </c>
    </row>
    <row r="1138" spans="1:16" ht="13.5" customHeight="1" x14ac:dyDescent="0.15">
      <c r="A1138" s="27"/>
      <c r="B1138" s="28"/>
      <c r="C1138" s="30" t="s">
        <v>20</v>
      </c>
      <c r="D1138" s="24"/>
      <c r="E1138" s="24"/>
      <c r="F1138" s="24"/>
      <c r="G1138" s="29"/>
      <c r="H1138" s="25" t="s">
        <v>36</v>
      </c>
      <c r="I1138" s="46" t="s">
        <v>706</v>
      </c>
      <c r="J1138" s="54" t="s">
        <v>707</v>
      </c>
      <c r="K1138" s="5" t="s">
        <v>39</v>
      </c>
      <c r="L1138" s="5" t="s">
        <v>40</v>
      </c>
      <c r="M1138" s="45">
        <v>1000.0</v>
      </c>
      <c r="N1138" s="45">
        <v>1.6704</v>
      </c>
      <c r="O1138" s="48">
        <v>8.4</v>
      </c>
      <c r="P1138" s="42" t="s">
        <v>41</v>
      </c>
    </row>
    <row r="1139" spans="1:17" ht="14.25" customHeight="1" x14ac:dyDescent="0.15">
      <c r="A1139" s="27" t="s">
        <v>1437</v>
      </c>
      <c r="B1139" s="63" t="s">
        <v>1438</v>
      </c>
      <c r="C1139" s="23" t="s">
        <v>20</v>
      </c>
      <c r="D1139" s="24" t="s">
        <v>21</v>
      </c>
      <c r="E1139" s="22" t="s">
        <v>22</v>
      </c>
      <c r="F1139" s="24">
        <v>150.0</v>
      </c>
      <c r="G1139" s="29"/>
      <c r="H1139" s="25" t="s">
        <v>23</v>
      </c>
      <c r="I1139" s="46" t="s">
        <v>1439</v>
      </c>
      <c r="J1139" s="54" t="s">
        <v>1440</v>
      </c>
      <c r="K1139" s="51" t="s">
        <v>26</v>
      </c>
      <c r="L1139" s="51" t="s">
        <v>26</v>
      </c>
      <c r="M1139" s="45">
        <v>1.0</v>
      </c>
      <c r="N1139" s="45">
        <v>1.0</v>
      </c>
      <c r="O1139" s="45">
        <v>7.87</v>
      </c>
      <c r="P1139" s="45" t="s">
        <v>27</v>
      </c>
      <c r="Q1139" s="5">
        <v>3.0</v>
      </c>
    </row>
    <row r="1140" spans="1:17" ht="13.5" customHeight="1" x14ac:dyDescent="0.15">
      <c r="A1140" s="27"/>
      <c r="B1140" s="28"/>
      <c r="C1140" s="23" t="s">
        <v>20</v>
      </c>
      <c r="D1140" s="24"/>
      <c r="E1140" s="24"/>
      <c r="F1140" s="24"/>
      <c r="G1140" s="29"/>
      <c r="H1140" s="25" t="s">
        <v>23</v>
      </c>
      <c r="I1140" s="46" t="s">
        <v>1441</v>
      </c>
      <c r="J1140" s="54" t="s">
        <v>1442</v>
      </c>
      <c r="K1140" s="51" t="s">
        <v>30</v>
      </c>
      <c r="L1140" s="51" t="s">
        <v>30</v>
      </c>
      <c r="M1140" s="45">
        <v>1.0</v>
      </c>
      <c r="N1140" s="45">
        <v>15.0</v>
      </c>
      <c r="O1140" s="45">
        <v>0.035</v>
      </c>
      <c r="P1140" s="45" t="s">
        <v>27</v>
      </c>
      <c r="Q1140" s="5">
        <v>63.0</v>
      </c>
    </row>
    <row r="1141" spans="1:16" ht="13.5" customHeight="1" x14ac:dyDescent="0.15">
      <c r="A1141" s="27"/>
      <c r="B1141" s="28"/>
      <c r="C1141" s="23" t="s">
        <v>20</v>
      </c>
      <c r="D1141" s="24"/>
      <c r="E1141" s="24"/>
      <c r="F1141" s="24"/>
      <c r="G1141" s="29"/>
      <c r="H1141" s="25" t="s">
        <v>23</v>
      </c>
      <c r="I1141" s="46" t="s">
        <v>87</v>
      </c>
      <c r="J1141" s="54" t="s">
        <v>1443</v>
      </c>
      <c r="K1141" s="51" t="s">
        <v>30</v>
      </c>
      <c r="L1141" s="51" t="s">
        <v>30</v>
      </c>
      <c r="M1141" s="45">
        <v>1.0</v>
      </c>
      <c r="N1141" s="45">
        <v>15.0</v>
      </c>
      <c r="O1141" s="45">
        <v>0.16</v>
      </c>
      <c r="P1141" s="45" t="s">
        <v>34</v>
      </c>
    </row>
    <row r="1142" spans="1:18" ht="13.5" customHeight="1" x14ac:dyDescent="0.15">
      <c r="A1142" s="27"/>
      <c r="B1142" s="28"/>
      <c r="C1142" s="23" t="s">
        <v>20</v>
      </c>
      <c r="D1142" s="24"/>
      <c r="E1142" s="24"/>
      <c r="F1142" s="24"/>
      <c r="G1142" s="29"/>
      <c r="H1142" s="25" t="s">
        <v>23</v>
      </c>
      <c r="I1142" s="46" t="s">
        <v>1444</v>
      </c>
      <c r="J1142" s="54" t="s">
        <v>1445</v>
      </c>
      <c r="K1142" s="51" t="s">
        <v>30</v>
      </c>
      <c r="L1142" s="51" t="s">
        <v>30</v>
      </c>
      <c r="M1142" s="45">
        <v>1.0</v>
      </c>
      <c r="N1142" s="45">
        <v>150.0</v>
      </c>
      <c r="O1142" s="45">
        <v>0.12</v>
      </c>
      <c r="P1142" s="45" t="s">
        <v>31</v>
      </c>
      <c r="Q1142" s="5">
        <v>1100.0</v>
      </c>
      <c r="R1142" s="5">
        <v>300.0</v>
      </c>
    </row>
    <row r="1143" spans="1:19" ht="13.5" customHeight="1" x14ac:dyDescent="0.15">
      <c r="A1143" s="27"/>
      <c r="B1143" s="28"/>
      <c r="C1143" s="54" t="s">
        <v>1446</v>
      </c>
      <c r="D1143" s="22" t="s">
        <v>26</v>
      </c>
      <c r="E1143" s="22" t="s">
        <v>26</v>
      </c>
      <c r="F1143" s="25">
        <v>1.0</v>
      </c>
      <c r="G1143" s="29">
        <v>1050.0</v>
      </c>
      <c r="H1143" s="25" t="s">
        <v>36</v>
      </c>
      <c r="I1143" s="46" t="s">
        <v>1447</v>
      </c>
      <c r="J1143" s="54" t="s">
        <v>1446</v>
      </c>
      <c r="K1143" s="5" t="s">
        <v>39</v>
      </c>
      <c r="L1143" s="5" t="s">
        <v>40</v>
      </c>
      <c r="M1143" s="45">
        <v>1000.0</v>
      </c>
      <c r="N1143" s="45">
        <v>4.809</v>
      </c>
      <c r="O1143" s="45">
        <v>8.95</v>
      </c>
      <c r="P1143" s="45" t="s">
        <v>72</v>
      </c>
      <c r="S1143" s="5">
        <v>1000.0</v>
      </c>
    </row>
    <row r="1144" spans="1:19" ht="13.5" customHeight="1" x14ac:dyDescent="0.15">
      <c r="A1144" s="27"/>
      <c r="B1144" s="28"/>
      <c r="C1144" s="54" t="s">
        <v>1448</v>
      </c>
      <c r="D1144" s="22" t="s">
        <v>26</v>
      </c>
      <c r="E1144" s="22" t="s">
        <v>26</v>
      </c>
      <c r="F1144" s="25">
        <v>1.0</v>
      </c>
      <c r="G1144" s="29">
        <v>900.0</v>
      </c>
      <c r="H1144" s="25" t="s">
        <v>36</v>
      </c>
      <c r="I1144" s="46" t="s">
        <v>1449</v>
      </c>
      <c r="J1144" s="54" t="s">
        <v>1448</v>
      </c>
      <c r="K1144" s="5" t="s">
        <v>39</v>
      </c>
      <c r="L1144" s="5" t="s">
        <v>40</v>
      </c>
      <c r="M1144" s="45">
        <v>1000.0</v>
      </c>
      <c r="N1144" s="45">
        <v>4.122</v>
      </c>
      <c r="O1144" s="45">
        <v>8.95</v>
      </c>
      <c r="P1144" s="45" t="s">
        <v>72</v>
      </c>
      <c r="S1144" s="5">
        <v>4400.0</v>
      </c>
    </row>
    <row r="1145" spans="1:16" ht="13.5" customHeight="1" x14ac:dyDescent="0.15">
      <c r="A1145" s="27"/>
      <c r="B1145" s="28"/>
      <c r="C1145" s="54" t="s">
        <v>1450</v>
      </c>
      <c r="D1145" s="22" t="s">
        <v>26</v>
      </c>
      <c r="E1145" s="22" t="s">
        <v>26</v>
      </c>
      <c r="F1145" s="25">
        <v>1.0</v>
      </c>
      <c r="G1145" s="29">
        <v>1050.0</v>
      </c>
      <c r="H1145" s="25" t="s">
        <v>36</v>
      </c>
      <c r="I1145" s="46" t="s">
        <v>1451</v>
      </c>
      <c r="J1145" s="54" t="s">
        <v>1450</v>
      </c>
      <c r="K1145" s="5" t="s">
        <v>39</v>
      </c>
      <c r="L1145" s="5" t="s">
        <v>40</v>
      </c>
      <c r="M1145" s="45">
        <v>1000.0</v>
      </c>
      <c r="N1145" s="45">
        <v>4.809</v>
      </c>
      <c r="O1145" s="45">
        <v>8.95</v>
      </c>
      <c r="P1145" s="45" t="s">
        <v>72</v>
      </c>
    </row>
    <row r="1146" spans="1:16" ht="13.5" customHeight="1" x14ac:dyDescent="0.15">
      <c r="A1146" s="27"/>
      <c r="B1146" s="28"/>
      <c r="C1146" s="30" t="s">
        <v>20</v>
      </c>
      <c r="D1146" s="24"/>
      <c r="E1146" s="24"/>
      <c r="F1146" s="24"/>
      <c r="G1146" s="29"/>
      <c r="H1146" s="25" t="s">
        <v>36</v>
      </c>
      <c r="I1146" s="46" t="s">
        <v>42</v>
      </c>
      <c r="J1146" s="30" t="s">
        <v>43</v>
      </c>
      <c r="K1146" s="5" t="s">
        <v>39</v>
      </c>
      <c r="L1146" s="5" t="s">
        <v>40</v>
      </c>
      <c r="M1146" s="45">
        <v>1000.0</v>
      </c>
      <c r="N1146" s="45">
        <v>2.322</v>
      </c>
      <c r="O1146" s="48">
        <v>8.4</v>
      </c>
      <c r="P1146" s="42" t="s">
        <v>41</v>
      </c>
    </row>
    <row r="1147" spans="1:16" ht="14.25" customHeight="1" x14ac:dyDescent="0.15">
      <c r="A1147" s="27" t="s">
        <v>1452</v>
      </c>
      <c r="B1147" s="63" t="s">
        <v>1453</v>
      </c>
      <c r="C1147" s="23" t="s">
        <v>20</v>
      </c>
      <c r="D1147" s="24" t="s">
        <v>21</v>
      </c>
      <c r="E1147" s="22" t="s">
        <v>22</v>
      </c>
      <c r="F1147" s="24">
        <v>100.0</v>
      </c>
      <c r="G1147" s="29"/>
      <c r="H1147" s="25" t="s">
        <v>23</v>
      </c>
      <c r="I1147" s="46" t="s">
        <v>1454</v>
      </c>
      <c r="J1147" s="54" t="s">
        <v>1455</v>
      </c>
      <c r="K1147" s="51" t="s">
        <v>26</v>
      </c>
      <c r="L1147" s="51" t="s">
        <v>26</v>
      </c>
      <c r="M1147" s="45">
        <v>1.0</v>
      </c>
      <c r="N1147" s="45">
        <v>1.0</v>
      </c>
      <c r="O1147" s="45">
        <v>4.26</v>
      </c>
      <c r="P1147" s="45" t="s">
        <v>27</v>
      </c>
    </row>
    <row r="1148" spans="1:16" ht="13.5" customHeight="1" x14ac:dyDescent="0.15">
      <c r="A1148" s="27"/>
      <c r="B1148" s="28"/>
      <c r="C1148" s="23" t="s">
        <v>20</v>
      </c>
      <c r="D1148" s="24"/>
      <c r="E1148" s="24"/>
      <c r="F1148" s="24"/>
      <c r="G1148" s="29"/>
      <c r="H1148" s="25" t="s">
        <v>23</v>
      </c>
      <c r="I1148" s="46" t="s">
        <v>1456</v>
      </c>
      <c r="J1148" s="54" t="s">
        <v>1457</v>
      </c>
      <c r="K1148" s="51" t="s">
        <v>30</v>
      </c>
      <c r="L1148" s="51" t="s">
        <v>30</v>
      </c>
      <c r="M1148" s="45">
        <v>1.0</v>
      </c>
      <c r="N1148" s="45">
        <v>100.0</v>
      </c>
      <c r="O1148" s="45">
        <v>0.035</v>
      </c>
      <c r="P1148" s="45" t="s">
        <v>27</v>
      </c>
    </row>
    <row r="1149" spans="1:16" ht="13.5" customHeight="1" x14ac:dyDescent="0.15">
      <c r="A1149" s="27"/>
      <c r="B1149" s="28"/>
      <c r="C1149" s="23" t="s">
        <v>20</v>
      </c>
      <c r="D1149" s="24"/>
      <c r="E1149" s="24"/>
      <c r="F1149" s="24"/>
      <c r="G1149" s="29"/>
      <c r="H1149" s="25" t="s">
        <v>23</v>
      </c>
      <c r="I1149" s="46" t="s">
        <v>1458</v>
      </c>
      <c r="J1149" s="54" t="s">
        <v>1459</v>
      </c>
      <c r="K1149" s="51" t="s">
        <v>30</v>
      </c>
      <c r="L1149" s="51" t="s">
        <v>30</v>
      </c>
      <c r="M1149" s="45">
        <v>1.0</v>
      </c>
      <c r="N1149" s="45">
        <v>10.0</v>
      </c>
      <c r="O1149" s="45">
        <v>0.045</v>
      </c>
      <c r="P1149" s="45" t="s">
        <v>27</v>
      </c>
    </row>
    <row r="1150" spans="1:16" ht="13.5" customHeight="1" x14ac:dyDescent="0.15">
      <c r="A1150" s="27"/>
      <c r="B1150" s="28"/>
      <c r="C1150" s="23" t="s">
        <v>20</v>
      </c>
      <c r="D1150" s="24"/>
      <c r="E1150" s="24"/>
      <c r="F1150" s="24"/>
      <c r="G1150" s="29"/>
      <c r="H1150" s="25" t="s">
        <v>23</v>
      </c>
      <c r="I1150" s="46" t="s">
        <v>1460</v>
      </c>
      <c r="J1150" s="54" t="s">
        <v>1461</v>
      </c>
      <c r="K1150" s="51" t="s">
        <v>30</v>
      </c>
      <c r="L1150" s="51" t="s">
        <v>30</v>
      </c>
      <c r="M1150" s="45">
        <v>1.0</v>
      </c>
      <c r="N1150" s="45">
        <v>10.0</v>
      </c>
      <c r="O1150" s="45">
        <v>0.1</v>
      </c>
      <c r="P1150" s="45" t="s">
        <v>656</v>
      </c>
    </row>
    <row r="1151" spans="1:16" ht="13.5" customHeight="1" x14ac:dyDescent="0.15">
      <c r="A1151" s="27"/>
      <c r="B1151" s="28"/>
      <c r="C1151" s="23" t="s">
        <v>20</v>
      </c>
      <c r="D1151" s="24"/>
      <c r="E1151" s="24"/>
      <c r="F1151" s="24"/>
      <c r="G1151" s="29"/>
      <c r="H1151" s="25" t="s">
        <v>23</v>
      </c>
      <c r="I1151" s="46" t="s">
        <v>1462</v>
      </c>
      <c r="J1151" s="54" t="s">
        <v>1463</v>
      </c>
      <c r="K1151" s="51" t="s">
        <v>30</v>
      </c>
      <c r="L1151" s="51" t="s">
        <v>30</v>
      </c>
      <c r="M1151" s="45">
        <v>1.0</v>
      </c>
      <c r="N1151" s="45">
        <v>100.0</v>
      </c>
      <c r="O1151" s="45">
        <v>0.085</v>
      </c>
      <c r="P1151" s="45" t="s">
        <v>31</v>
      </c>
    </row>
    <row r="1152" spans="1:16" ht="13.5" customHeight="1" x14ac:dyDescent="0.15">
      <c r="A1152" s="27"/>
      <c r="B1152" s="28"/>
      <c r="C1152" s="24" t="s">
        <v>1464</v>
      </c>
      <c r="D1152" s="22" t="s">
        <v>26</v>
      </c>
      <c r="E1152" s="22" t="s">
        <v>26</v>
      </c>
      <c r="F1152" s="25">
        <v>1.0</v>
      </c>
      <c r="G1152" s="29">
        <v>200.0</v>
      </c>
      <c r="H1152" s="25" t="s">
        <v>36</v>
      </c>
      <c r="I1152" s="46" t="s">
        <v>1465</v>
      </c>
      <c r="J1152" s="54" t="s">
        <v>1464</v>
      </c>
      <c r="K1152" s="51" t="s">
        <v>30</v>
      </c>
      <c r="L1152" s="51" t="s">
        <v>30</v>
      </c>
      <c r="M1152" s="45">
        <v>1.0</v>
      </c>
      <c r="N1152" s="45">
        <v>200.0</v>
      </c>
      <c r="O1152" s="45">
        <v>0.622832</v>
      </c>
      <c r="P1152" s="45" t="s">
        <v>1073</v>
      </c>
    </row>
    <row r="1153" spans="1:16" ht="14.25" customHeight="1" x14ac:dyDescent="0.15">
      <c r="A1153" s="27" t="s">
        <v>1466</v>
      </c>
      <c r="B1153" s="63" t="s">
        <v>1467</v>
      </c>
      <c r="C1153" s="23" t="s">
        <v>20</v>
      </c>
      <c r="D1153" s="24" t="s">
        <v>21</v>
      </c>
      <c r="E1153" s="22" t="s">
        <v>22</v>
      </c>
      <c r="F1153" s="24">
        <v>100.0</v>
      </c>
      <c r="G1153" s="29"/>
      <c r="H1153" s="25" t="s">
        <v>23</v>
      </c>
      <c r="I1153" s="46" t="s">
        <v>1468</v>
      </c>
      <c r="J1153" s="54" t="s">
        <v>1469</v>
      </c>
      <c r="K1153" s="51" t="s">
        <v>26</v>
      </c>
      <c r="L1153" s="51" t="s">
        <v>26</v>
      </c>
      <c r="M1153" s="45">
        <v>1.0</v>
      </c>
      <c r="N1153" s="45">
        <v>1.0</v>
      </c>
      <c r="O1153" s="45">
        <v>2.42</v>
      </c>
      <c r="P1153" s="45" t="s">
        <v>27</v>
      </c>
    </row>
    <row r="1154" spans="1:16" ht="13.5" customHeight="1" x14ac:dyDescent="0.15">
      <c r="A1154" s="27"/>
      <c r="B1154" s="28"/>
      <c r="C1154" s="23" t="s">
        <v>20</v>
      </c>
      <c r="D1154" s="24"/>
      <c r="E1154" s="24"/>
      <c r="F1154" s="24"/>
      <c r="G1154" s="29"/>
      <c r="H1154" s="25" t="s">
        <v>23</v>
      </c>
      <c r="I1154" s="46" t="s">
        <v>1470</v>
      </c>
      <c r="J1154" s="54" t="s">
        <v>1471</v>
      </c>
      <c r="K1154" s="51" t="s">
        <v>30</v>
      </c>
      <c r="L1154" s="51" t="s">
        <v>30</v>
      </c>
      <c r="M1154" s="45">
        <v>1.0</v>
      </c>
      <c r="N1154" s="45">
        <v>100.0</v>
      </c>
      <c r="O1154" s="45">
        <v>0.035</v>
      </c>
      <c r="P1154" s="45" t="s">
        <v>27</v>
      </c>
    </row>
    <row r="1155" spans="1:16" ht="13.5" customHeight="1" x14ac:dyDescent="0.15">
      <c r="A1155" s="27"/>
      <c r="B1155" s="28"/>
      <c r="C1155" s="23" t="s">
        <v>20</v>
      </c>
      <c r="D1155" s="24"/>
      <c r="E1155" s="24"/>
      <c r="F1155" s="24"/>
      <c r="G1155" s="29"/>
      <c r="H1155" s="25" t="s">
        <v>23</v>
      </c>
      <c r="I1155" s="46" t="s">
        <v>1472</v>
      </c>
      <c r="J1155" s="54" t="s">
        <v>1473</v>
      </c>
      <c r="K1155" s="51" t="s">
        <v>30</v>
      </c>
      <c r="L1155" s="51" t="s">
        <v>30</v>
      </c>
      <c r="M1155" s="45">
        <v>1.0</v>
      </c>
      <c r="N1155" s="45">
        <v>10.0</v>
      </c>
      <c r="O1155" s="45">
        <v>0.045</v>
      </c>
      <c r="P1155" s="45" t="s">
        <v>27</v>
      </c>
    </row>
    <row r="1156" spans="1:16" ht="13.5" customHeight="1" x14ac:dyDescent="0.15">
      <c r="A1156" s="27"/>
      <c r="B1156" s="28"/>
      <c r="C1156" s="23" t="s">
        <v>20</v>
      </c>
      <c r="D1156" s="24"/>
      <c r="E1156" s="24"/>
      <c r="F1156" s="24"/>
      <c r="G1156" s="29"/>
      <c r="H1156" s="25" t="s">
        <v>23</v>
      </c>
      <c r="I1156" s="46" t="s">
        <v>1474</v>
      </c>
      <c r="J1156" s="54" t="s">
        <v>1475</v>
      </c>
      <c r="K1156" s="51" t="s">
        <v>30</v>
      </c>
      <c r="L1156" s="51" t="s">
        <v>30</v>
      </c>
      <c r="M1156" s="45">
        <v>1.0</v>
      </c>
      <c r="N1156" s="45">
        <v>10.0</v>
      </c>
      <c r="O1156" s="45">
        <v>0.1</v>
      </c>
      <c r="P1156" s="45" t="s">
        <v>656</v>
      </c>
    </row>
    <row r="1157" spans="1:16" ht="13.5" customHeight="1" x14ac:dyDescent="0.15">
      <c r="A1157" s="27"/>
      <c r="B1157" s="28"/>
      <c r="C1157" s="23" t="s">
        <v>20</v>
      </c>
      <c r="D1157" s="24"/>
      <c r="E1157" s="24"/>
      <c r="F1157" s="24"/>
      <c r="G1157" s="29"/>
      <c r="H1157" s="25" t="s">
        <v>23</v>
      </c>
      <c r="I1157" s="46" t="s">
        <v>1476</v>
      </c>
      <c r="J1157" s="54" t="s">
        <v>1477</v>
      </c>
      <c r="K1157" s="51" t="s">
        <v>30</v>
      </c>
      <c r="L1157" s="51" t="s">
        <v>30</v>
      </c>
      <c r="M1157" s="45">
        <v>1.0</v>
      </c>
      <c r="N1157" s="45">
        <v>100.0</v>
      </c>
      <c r="O1157" s="45">
        <v>0.105</v>
      </c>
      <c r="P1157" s="45" t="s">
        <v>31</v>
      </c>
    </row>
    <row r="1158" spans="1:16" ht="13.5" customHeight="1" x14ac:dyDescent="0.15">
      <c r="A1158" s="27"/>
      <c r="B1158" s="28"/>
      <c r="C1158" s="54" t="s">
        <v>1478</v>
      </c>
      <c r="D1158" s="22" t="s">
        <v>26</v>
      </c>
      <c r="E1158" s="22" t="s">
        <v>26</v>
      </c>
      <c r="F1158" s="25">
        <v>1.0</v>
      </c>
      <c r="G1158" s="29">
        <v>300.0</v>
      </c>
      <c r="H1158" s="25" t="s">
        <v>36</v>
      </c>
      <c r="I1158" s="46" t="s">
        <v>1479</v>
      </c>
      <c r="J1158" s="54" t="s">
        <v>1478</v>
      </c>
      <c r="K1158" s="51" t="s">
        <v>30</v>
      </c>
      <c r="L1158" s="51" t="s">
        <v>30</v>
      </c>
      <c r="M1158" s="45">
        <v>1.0</v>
      </c>
      <c r="N1158" s="45">
        <v>300.0</v>
      </c>
      <c r="O1158" s="45">
        <v>0.4126262</v>
      </c>
      <c r="P1158" s="45" t="s">
        <v>1073</v>
      </c>
    </row>
    <row r="1159" spans="1:17" ht="14.25" customHeight="1" x14ac:dyDescent="0.15">
      <c r="A1159" s="27" t="s">
        <v>1480</v>
      </c>
      <c r="B1159" s="64" t="s">
        <v>1481</v>
      </c>
      <c r="C1159" s="23" t="s">
        <v>20</v>
      </c>
      <c r="D1159" s="24" t="s">
        <v>21</v>
      </c>
      <c r="E1159" s="22" t="s">
        <v>22</v>
      </c>
      <c r="F1159" s="24">
        <v>150.0</v>
      </c>
      <c r="G1159" s="29"/>
      <c r="H1159" s="25" t="s">
        <v>23</v>
      </c>
      <c r="I1159" s="46" t="s">
        <v>1482</v>
      </c>
      <c r="J1159" s="54" t="s">
        <v>1483</v>
      </c>
      <c r="K1159" s="51" t="s">
        <v>26</v>
      </c>
      <c r="L1159" s="51" t="s">
        <v>26</v>
      </c>
      <c r="M1159" s="45">
        <v>1.0</v>
      </c>
      <c r="N1159" s="45">
        <v>1.0</v>
      </c>
      <c r="O1159" s="45">
        <v>8.53</v>
      </c>
      <c r="P1159" s="45" t="s">
        <v>27</v>
      </c>
      <c r="Q1159" s="5">
        <v>88.0</v>
      </c>
    </row>
    <row r="1160" spans="1:16" ht="13.5" customHeight="1" x14ac:dyDescent="0.15">
      <c r="A1160" s="27"/>
      <c r="B1160" s="28"/>
      <c r="C1160" s="23" t="s">
        <v>20</v>
      </c>
      <c r="D1160" s="24"/>
      <c r="E1160" s="24"/>
      <c r="F1160" s="24"/>
      <c r="G1160" s="29"/>
      <c r="H1160" s="25" t="s">
        <v>23</v>
      </c>
      <c r="I1160" s="46" t="s">
        <v>1484</v>
      </c>
      <c r="J1160" s="54" t="s">
        <v>1485</v>
      </c>
      <c r="K1160" s="51" t="s">
        <v>30</v>
      </c>
      <c r="L1160" s="51" t="s">
        <v>30</v>
      </c>
      <c r="M1160" s="45">
        <v>1.0</v>
      </c>
      <c r="N1160" s="45">
        <v>15.0</v>
      </c>
      <c r="O1160" s="45">
        <v>0.175</v>
      </c>
      <c r="P1160" s="45" t="s">
        <v>656</v>
      </c>
    </row>
    <row r="1161" spans="1:17" ht="13.5" customHeight="1" x14ac:dyDescent="0.15">
      <c r="A1161" s="27"/>
      <c r="B1161" s="28"/>
      <c r="C1161" s="23" t="s">
        <v>20</v>
      </c>
      <c r="D1161" s="24"/>
      <c r="E1161" s="24"/>
      <c r="F1161" s="24"/>
      <c r="G1161" s="29"/>
      <c r="H1161" s="25" t="s">
        <v>23</v>
      </c>
      <c r="I1161" s="46" t="s">
        <v>1486</v>
      </c>
      <c r="J1161" s="54" t="s">
        <v>1487</v>
      </c>
      <c r="K1161" s="51" t="s">
        <v>30</v>
      </c>
      <c r="L1161" s="51" t="s">
        <v>30</v>
      </c>
      <c r="M1161" s="45">
        <v>1.0</v>
      </c>
      <c r="N1161" s="45">
        <v>15.0</v>
      </c>
      <c r="O1161" s="45">
        <v>0.035</v>
      </c>
      <c r="P1161" s="45" t="s">
        <v>27</v>
      </c>
      <c r="Q1161" s="5">
        <v>1482.0</v>
      </c>
    </row>
    <row r="1162" spans="1:17" ht="13.5" customHeight="1" x14ac:dyDescent="0.15">
      <c r="A1162" s="27"/>
      <c r="B1162" s="28"/>
      <c r="C1162" s="23" t="s">
        <v>20</v>
      </c>
      <c r="D1162" s="24"/>
      <c r="E1162" s="24"/>
      <c r="F1162" s="24"/>
      <c r="G1162" s="29"/>
      <c r="H1162" s="25" t="s">
        <v>23</v>
      </c>
      <c r="I1162" s="46" t="s">
        <v>1488</v>
      </c>
      <c r="J1162" s="54" t="s">
        <v>1489</v>
      </c>
      <c r="K1162" s="51" t="s">
        <v>30</v>
      </c>
      <c r="L1162" s="51" t="s">
        <v>30</v>
      </c>
      <c r="M1162" s="45">
        <v>1.0</v>
      </c>
      <c r="N1162" s="45">
        <v>150.0</v>
      </c>
      <c r="O1162" s="45">
        <v>0.14</v>
      </c>
      <c r="P1162" s="45" t="s">
        <v>31</v>
      </c>
      <c r="Q1162" s="5">
        <v>5100.0</v>
      </c>
    </row>
    <row r="1163" spans="1:19" ht="13.5" customHeight="1" x14ac:dyDescent="0.15">
      <c r="A1163" s="27"/>
      <c r="B1163" s="28"/>
      <c r="C1163" s="54" t="s">
        <v>1490</v>
      </c>
      <c r="D1163" s="22" t="s">
        <v>26</v>
      </c>
      <c r="E1163" s="22" t="s">
        <v>26</v>
      </c>
      <c r="F1163" s="25">
        <v>1.0</v>
      </c>
      <c r="G1163" s="29">
        <v>1800.0</v>
      </c>
      <c r="H1163" s="25" t="s">
        <v>36</v>
      </c>
      <c r="I1163" s="46" t="s">
        <v>1491</v>
      </c>
      <c r="J1163" s="54" t="s">
        <v>1492</v>
      </c>
      <c r="K1163" s="5" t="s">
        <v>39</v>
      </c>
      <c r="L1163" s="5" t="s">
        <v>40</v>
      </c>
      <c r="M1163" s="45">
        <v>1000.0</v>
      </c>
      <c r="N1163" s="45">
        <v>15.26112</v>
      </c>
      <c r="O1163" s="45">
        <v>8.5</v>
      </c>
      <c r="P1163" s="45" t="s">
        <v>41</v>
      </c>
      <c r="Q1163" s="5">
        <v>2938.0</v>
      </c>
      <c r="S1163" s="5">
        <v>2688.0</v>
      </c>
    </row>
    <row r="1164" spans="1:16" ht="13.5" customHeight="1" x14ac:dyDescent="0.15">
      <c r="A1164" s="27"/>
      <c r="B1164" s="28"/>
      <c r="C1164" s="30" t="s">
        <v>20</v>
      </c>
      <c r="D1164" s="24"/>
      <c r="E1164" s="24"/>
      <c r="F1164" s="24"/>
      <c r="G1164" s="29"/>
      <c r="H1164" s="25" t="s">
        <v>36</v>
      </c>
      <c r="I1164" s="46" t="s">
        <v>1493</v>
      </c>
      <c r="J1164" s="54" t="s">
        <v>1494</v>
      </c>
      <c r="K1164" s="5" t="s">
        <v>39</v>
      </c>
      <c r="L1164" s="5" t="s">
        <v>40</v>
      </c>
      <c r="M1164" s="45">
        <v>1000.0</v>
      </c>
      <c r="N1164" s="45">
        <v>2.196</v>
      </c>
      <c r="O1164" s="48">
        <v>8.4</v>
      </c>
      <c r="P1164" s="42" t="s">
        <v>41</v>
      </c>
    </row>
    <row r="1165" spans="1:16" ht="14.25" customHeight="1" x14ac:dyDescent="0.15">
      <c r="A1165" s="27" t="s">
        <v>1495</v>
      </c>
      <c r="B1165" s="63" t="s">
        <v>1496</v>
      </c>
      <c r="C1165" s="23" t="s">
        <v>20</v>
      </c>
      <c r="D1165" s="24" t="s">
        <v>21</v>
      </c>
      <c r="E1165" s="22" t="s">
        <v>22</v>
      </c>
      <c r="F1165" s="24">
        <v>120.0</v>
      </c>
      <c r="G1165" s="29"/>
      <c r="H1165" s="25" t="s">
        <v>23</v>
      </c>
      <c r="I1165" s="46" t="s">
        <v>1497</v>
      </c>
      <c r="J1165" s="56" t="s">
        <v>1498</v>
      </c>
      <c r="K1165" s="51" t="s">
        <v>26</v>
      </c>
      <c r="L1165" s="51" t="s">
        <v>26</v>
      </c>
      <c r="M1165" s="45">
        <v>1.0</v>
      </c>
      <c r="N1165" s="45">
        <v>1.0</v>
      </c>
      <c r="O1165" s="45">
        <v>10.03</v>
      </c>
      <c r="P1165" s="45" t="s">
        <v>27</v>
      </c>
    </row>
    <row r="1166" spans="1:16" ht="13.5" customHeight="1" x14ac:dyDescent="0.15">
      <c r="A1166" s="27"/>
      <c r="B1166" s="28"/>
      <c r="C1166" s="23" t="s">
        <v>20</v>
      </c>
      <c r="D1166" s="24"/>
      <c r="E1166" s="24"/>
      <c r="F1166" s="24"/>
      <c r="G1166" s="29"/>
      <c r="H1166" s="25" t="s">
        <v>23</v>
      </c>
      <c r="I1166" s="46" t="s">
        <v>1499</v>
      </c>
      <c r="J1166" s="56" t="s">
        <v>1500</v>
      </c>
      <c r="K1166" s="51" t="s">
        <v>30</v>
      </c>
      <c r="L1166" s="51" t="s">
        <v>30</v>
      </c>
      <c r="M1166" s="45">
        <v>1.0</v>
      </c>
      <c r="N1166" s="45">
        <v>12.0</v>
      </c>
      <c r="O1166" s="45">
        <v>0.21</v>
      </c>
      <c r="P1166" s="45" t="s">
        <v>34</v>
      </c>
    </row>
    <row r="1167" spans="1:16" ht="13.5" customHeight="1" x14ac:dyDescent="0.15">
      <c r="A1167" s="27"/>
      <c r="B1167" s="28"/>
      <c r="C1167" s="23" t="s">
        <v>20</v>
      </c>
      <c r="D1167" s="24"/>
      <c r="E1167" s="24"/>
      <c r="F1167" s="24"/>
      <c r="G1167" s="29"/>
      <c r="H1167" s="25" t="s">
        <v>23</v>
      </c>
      <c r="I1167" s="46" t="s">
        <v>1501</v>
      </c>
      <c r="J1167" s="56" t="s">
        <v>1502</v>
      </c>
      <c r="K1167" s="51" t="s">
        <v>30</v>
      </c>
      <c r="L1167" s="51" t="s">
        <v>30</v>
      </c>
      <c r="M1167" s="45">
        <v>1.0</v>
      </c>
      <c r="N1167" s="45">
        <v>12.0</v>
      </c>
      <c r="O1167" s="45">
        <v>0.035</v>
      </c>
      <c r="P1167" s="45" t="s">
        <v>299</v>
      </c>
    </row>
    <row r="1168" spans="1:16" ht="13.5" customHeight="1" x14ac:dyDescent="0.15">
      <c r="A1168" s="27"/>
      <c r="B1168" s="28"/>
      <c r="C1168" s="23" t="s">
        <v>20</v>
      </c>
      <c r="D1168" s="24"/>
      <c r="E1168" s="24"/>
      <c r="F1168" s="24"/>
      <c r="G1168" s="29"/>
      <c r="H1168" s="25" t="s">
        <v>23</v>
      </c>
      <c r="I1168" s="46" t="s">
        <v>1503</v>
      </c>
      <c r="J1168" s="56" t="s">
        <v>1504</v>
      </c>
      <c r="K1168" s="51" t="s">
        <v>30</v>
      </c>
      <c r="L1168" s="51" t="s">
        <v>30</v>
      </c>
      <c r="M1168" s="45">
        <v>1.0</v>
      </c>
      <c r="N1168" s="45">
        <v>120.0</v>
      </c>
      <c r="O1168" s="45">
        <v>0.11</v>
      </c>
      <c r="P1168" s="45" t="s">
        <v>34</v>
      </c>
    </row>
    <row r="1169" spans="1:16" ht="13.5" customHeight="1" x14ac:dyDescent="0.15">
      <c r="A1169" s="27"/>
      <c r="B1169" s="28"/>
      <c r="C1169" s="23" t="s">
        <v>20</v>
      </c>
      <c r="D1169" s="24"/>
      <c r="E1169" s="24"/>
      <c r="F1169" s="24"/>
      <c r="G1169" s="29"/>
      <c r="H1169" s="25" t="s">
        <v>23</v>
      </c>
      <c r="I1169" s="46" t="s">
        <v>1505</v>
      </c>
      <c r="J1169" s="56" t="s">
        <v>1506</v>
      </c>
      <c r="K1169" s="51" t="s">
        <v>30</v>
      </c>
      <c r="L1169" s="51" t="s">
        <v>30</v>
      </c>
      <c r="M1169" s="45">
        <v>1.0</v>
      </c>
      <c r="N1169" s="45">
        <v>120.0</v>
      </c>
      <c r="O1169" s="45">
        <v>0.035</v>
      </c>
      <c r="P1169" s="45" t="s">
        <v>299</v>
      </c>
    </row>
    <row r="1170" spans="1:16" ht="13.5" customHeight="1" x14ac:dyDescent="0.15">
      <c r="A1170" s="27"/>
      <c r="B1170" s="28"/>
      <c r="C1170" s="56" t="s">
        <v>1507</v>
      </c>
      <c r="D1170" s="22" t="s">
        <v>26</v>
      </c>
      <c r="E1170" s="22" t="s">
        <v>26</v>
      </c>
      <c r="F1170" s="25">
        <v>1.0</v>
      </c>
      <c r="G1170" s="29">
        <v>360.0</v>
      </c>
      <c r="H1170" s="25" t="s">
        <v>36</v>
      </c>
      <c r="I1170" s="46" t="s">
        <v>1508</v>
      </c>
      <c r="J1170" s="56" t="s">
        <v>1509</v>
      </c>
      <c r="K1170" s="51" t="s">
        <v>30</v>
      </c>
      <c r="L1170" s="51" t="s">
        <v>30</v>
      </c>
      <c r="M1170" s="45">
        <v>1.0</v>
      </c>
      <c r="N1170" s="45">
        <v>360.0</v>
      </c>
      <c r="O1170" s="45">
        <v>0.45</v>
      </c>
      <c r="P1170" s="45" t="s">
        <v>1510</v>
      </c>
    </row>
    <row r="1171" spans="1:17" ht="14.25" customHeight="1" x14ac:dyDescent="0.15">
      <c r="A1171" s="27" t="s">
        <v>1511</v>
      </c>
      <c r="B1171" s="63" t="s">
        <v>1512</v>
      </c>
      <c r="C1171" s="23" t="s">
        <v>20</v>
      </c>
      <c r="D1171" s="24" t="s">
        <v>21</v>
      </c>
      <c r="E1171" s="22" t="s">
        <v>22</v>
      </c>
      <c r="F1171" s="24">
        <v>200.0</v>
      </c>
      <c r="G1171" s="29"/>
      <c r="H1171" s="25" t="s">
        <v>23</v>
      </c>
      <c r="I1171" s="46" t="s">
        <v>1513</v>
      </c>
      <c r="J1171" s="56" t="s">
        <v>1514</v>
      </c>
      <c r="K1171" s="51" t="s">
        <v>26</v>
      </c>
      <c r="L1171" s="51" t="s">
        <v>26</v>
      </c>
      <c r="M1171" s="45">
        <v>1.0</v>
      </c>
      <c r="N1171" s="45">
        <v>1.0</v>
      </c>
      <c r="O1171" s="45">
        <v>9.05</v>
      </c>
      <c r="P1171" s="45" t="s">
        <v>27</v>
      </c>
      <c r="Q1171" s="5">
        <v>95.0</v>
      </c>
    </row>
    <row r="1172" spans="1:17" ht="13.5" customHeight="1" x14ac:dyDescent="0.15">
      <c r="A1172" s="27"/>
      <c r="B1172" s="28"/>
      <c r="C1172" s="23" t="s">
        <v>20</v>
      </c>
      <c r="D1172" s="24"/>
      <c r="E1172" s="24"/>
      <c r="F1172" s="24"/>
      <c r="G1172" s="29"/>
      <c r="H1172" s="25" t="s">
        <v>23</v>
      </c>
      <c r="I1172" s="46" t="s">
        <v>1515</v>
      </c>
      <c r="J1172" s="56" t="s">
        <v>1516</v>
      </c>
      <c r="K1172" s="51" t="s">
        <v>26</v>
      </c>
      <c r="L1172" s="51" t="s">
        <v>26</v>
      </c>
      <c r="M1172" s="45">
        <v>1.0</v>
      </c>
      <c r="N1172" s="45">
        <v>20.0</v>
      </c>
      <c r="O1172" s="45">
        <v>0.75</v>
      </c>
      <c r="P1172" s="45" t="s">
        <v>27</v>
      </c>
      <c r="Q1172" s="5">
        <v>1965.0</v>
      </c>
    </row>
    <row r="1173" spans="1:17" ht="13.5" customHeight="1" x14ac:dyDescent="0.15">
      <c r="A1173" s="27"/>
      <c r="B1173" s="28"/>
      <c r="C1173" s="23" t="s">
        <v>20</v>
      </c>
      <c r="D1173" s="24"/>
      <c r="E1173" s="24"/>
      <c r="F1173" s="24"/>
      <c r="G1173" s="29"/>
      <c r="H1173" s="25" t="s">
        <v>23</v>
      </c>
      <c r="I1173" s="46" t="s">
        <v>1517</v>
      </c>
      <c r="J1173" s="54" t="s">
        <v>1518</v>
      </c>
      <c r="K1173" s="51" t="s">
        <v>30</v>
      </c>
      <c r="L1173" s="51" t="s">
        <v>30</v>
      </c>
      <c r="M1173" s="45">
        <v>1.0</v>
      </c>
      <c r="N1173" s="45">
        <v>200.0</v>
      </c>
      <c r="O1173" s="45">
        <v>0.1</v>
      </c>
      <c r="P1173" s="45" t="s">
        <v>34</v>
      </c>
      <c r="Q1173" s="5">
        <v>22100.0</v>
      </c>
    </row>
    <row r="1174" spans="1:16" ht="13.5" customHeight="1" x14ac:dyDescent="0.15">
      <c r="A1174" s="27"/>
      <c r="B1174" s="28"/>
      <c r="C1174" s="23" t="s">
        <v>20</v>
      </c>
      <c r="D1174" s="24"/>
      <c r="E1174" s="24"/>
      <c r="F1174" s="24"/>
      <c r="G1174" s="29"/>
      <c r="H1174" s="25" t="s">
        <v>23</v>
      </c>
      <c r="I1174" s="46" t="s">
        <v>1519</v>
      </c>
      <c r="J1174" s="54" t="s">
        <v>1520</v>
      </c>
      <c r="K1174" s="51" t="s">
        <v>30</v>
      </c>
      <c r="L1174" s="51" t="s">
        <v>30</v>
      </c>
      <c r="M1174" s="45">
        <v>1.0</v>
      </c>
      <c r="N1174" s="45">
        <v>200.0</v>
      </c>
      <c r="O1174" s="45">
        <v>0.185</v>
      </c>
      <c r="P1174" s="45" t="s">
        <v>255</v>
      </c>
    </row>
    <row r="1175" spans="1:19" ht="13.5" customHeight="1" x14ac:dyDescent="0.15">
      <c r="A1175" s="27"/>
      <c r="B1175" s="28"/>
      <c r="C1175" s="24" t="s">
        <v>1521</v>
      </c>
      <c r="D1175" s="22" t="s">
        <v>26</v>
      </c>
      <c r="E1175" s="22" t="s">
        <v>26</v>
      </c>
      <c r="F1175" s="25">
        <v>1.0</v>
      </c>
      <c r="G1175" s="29">
        <v>200.0</v>
      </c>
      <c r="H1175" s="25" t="s">
        <v>36</v>
      </c>
      <c r="I1175" s="46" t="s">
        <v>1522</v>
      </c>
      <c r="J1175" s="54" t="s">
        <v>1521</v>
      </c>
      <c r="K1175" s="24" t="s">
        <v>39</v>
      </c>
      <c r="L1175" s="24" t="s">
        <v>40</v>
      </c>
      <c r="M1175" s="45">
        <v>1000.0</v>
      </c>
      <c r="N1175" s="45">
        <v>4.6</v>
      </c>
      <c r="O1175" s="45">
        <v>31.0</v>
      </c>
      <c r="P1175" s="45" t="s">
        <v>221</v>
      </c>
      <c r="S1175" s="5">
        <v>1929.0</v>
      </c>
    </row>
    <row r="1176" spans="1:17" ht="14.25" customHeight="1" x14ac:dyDescent="0.15">
      <c r="A1176" s="27" t="s">
        <v>1523</v>
      </c>
      <c r="B1176" s="63" t="s">
        <v>1524</v>
      </c>
      <c r="C1176" s="23" t="s">
        <v>20</v>
      </c>
      <c r="D1176" s="24" t="s">
        <v>21</v>
      </c>
      <c r="E1176" s="22" t="s">
        <v>22</v>
      </c>
      <c r="F1176" s="24">
        <v>360.0</v>
      </c>
      <c r="G1176" s="29"/>
      <c r="H1176" s="25" t="s">
        <v>23</v>
      </c>
      <c r="I1176" s="46" t="s">
        <v>1525</v>
      </c>
      <c r="J1176" s="54" t="s">
        <v>1526</v>
      </c>
      <c r="K1176" s="51" t="s">
        <v>26</v>
      </c>
      <c r="L1176" s="51" t="s">
        <v>26</v>
      </c>
      <c r="M1176" s="45">
        <v>1.0</v>
      </c>
      <c r="N1176" s="45">
        <v>1.0</v>
      </c>
      <c r="O1176" s="45">
        <v>7.83</v>
      </c>
      <c r="P1176" s="45" t="s">
        <v>27</v>
      </c>
      <c r="Q1176" s="5">
        <v>25.0</v>
      </c>
    </row>
    <row r="1177" spans="1:17" ht="13.5" customHeight="1" x14ac:dyDescent="0.15">
      <c r="A1177" s="27"/>
      <c r="B1177" s="28"/>
      <c r="C1177" s="23" t="s">
        <v>20</v>
      </c>
      <c r="D1177" s="24"/>
      <c r="E1177" s="24"/>
      <c r="F1177" s="24"/>
      <c r="G1177" s="29"/>
      <c r="H1177" s="25" t="s">
        <v>23</v>
      </c>
      <c r="I1177" s="46" t="s">
        <v>1527</v>
      </c>
      <c r="J1177" s="54" t="s">
        <v>1528</v>
      </c>
      <c r="K1177" s="51" t="s">
        <v>30</v>
      </c>
      <c r="L1177" s="51" t="s">
        <v>30</v>
      </c>
      <c r="M1177" s="45">
        <v>1.0</v>
      </c>
      <c r="N1177" s="45">
        <v>12.0</v>
      </c>
      <c r="O1177" s="45">
        <v>0.25</v>
      </c>
      <c r="P1177" s="45" t="s">
        <v>34</v>
      </c>
      <c r="Q1177" s="5">
        <v>66.0</v>
      </c>
    </row>
    <row r="1178" spans="1:17" ht="13.5" customHeight="1" x14ac:dyDescent="0.15">
      <c r="A1178" s="27"/>
      <c r="B1178" s="28"/>
      <c r="C1178" s="23" t="s">
        <v>20</v>
      </c>
      <c r="D1178" s="24"/>
      <c r="E1178" s="24"/>
      <c r="F1178" s="24"/>
      <c r="G1178" s="29"/>
      <c r="H1178" s="25" t="s">
        <v>23</v>
      </c>
      <c r="I1178" s="46" t="s">
        <v>1529</v>
      </c>
      <c r="J1178" s="54" t="s">
        <v>1530</v>
      </c>
      <c r="K1178" s="51" t="s">
        <v>30</v>
      </c>
      <c r="L1178" s="51" t="s">
        <v>30</v>
      </c>
      <c r="M1178" s="45">
        <v>1.0</v>
      </c>
      <c r="N1178" s="45">
        <v>12.0</v>
      </c>
      <c r="O1178" s="45">
        <v>0.04</v>
      </c>
      <c r="P1178" s="45" t="s">
        <v>27</v>
      </c>
      <c r="Q1178" s="5">
        <v>1467.0</v>
      </c>
    </row>
    <row r="1179" spans="1:17" ht="13.5" customHeight="1" x14ac:dyDescent="0.15">
      <c r="A1179" s="27"/>
      <c r="B1179" s="28"/>
      <c r="C1179" s="23" t="s">
        <v>20</v>
      </c>
      <c r="D1179" s="24"/>
      <c r="E1179" s="24"/>
      <c r="F1179" s="24"/>
      <c r="G1179" s="29"/>
      <c r="H1179" s="25" t="s">
        <v>23</v>
      </c>
      <c r="I1179" s="46" t="s">
        <v>1531</v>
      </c>
      <c r="J1179" s="54" t="s">
        <v>1532</v>
      </c>
      <c r="K1179" s="51" t="s">
        <v>30</v>
      </c>
      <c r="L1179" s="51" t="s">
        <v>30</v>
      </c>
      <c r="M1179" s="45">
        <v>1.0</v>
      </c>
      <c r="N1179" s="45">
        <v>120.0</v>
      </c>
      <c r="O1179" s="45">
        <v>0.09</v>
      </c>
      <c r="P1179" s="45" t="s">
        <v>345</v>
      </c>
      <c r="Q1179" s="5">
        <v>4500.0</v>
      </c>
    </row>
    <row r="1180" spans="1:16" ht="13.5" customHeight="1" x14ac:dyDescent="0.15">
      <c r="A1180" s="27"/>
      <c r="B1180" s="28"/>
      <c r="C1180" s="23" t="s">
        <v>20</v>
      </c>
      <c r="D1180" s="24"/>
      <c r="E1180" s="24"/>
      <c r="F1180" s="24"/>
      <c r="G1180" s="29"/>
      <c r="H1180" s="25" t="s">
        <v>23</v>
      </c>
      <c r="I1180" s="7" t="s">
        <v>1533</v>
      </c>
      <c r="J1180" s="54" t="s">
        <v>1534</v>
      </c>
      <c r="K1180" s="51" t="s">
        <v>30</v>
      </c>
      <c r="L1180" s="51" t="s">
        <v>30</v>
      </c>
      <c r="M1180" s="45">
        <v>1.0</v>
      </c>
      <c r="N1180" s="45">
        <v>360.0</v>
      </c>
      <c r="O1180" s="45">
        <v>0.059</v>
      </c>
      <c r="P1180" s="45" t="s">
        <v>1535</v>
      </c>
    </row>
    <row r="1181" spans="1:18" ht="13.5" customHeight="1" x14ac:dyDescent="0.15">
      <c r="A1181" s="27"/>
      <c r="B1181" s="28"/>
      <c r="C1181" s="54" t="s">
        <v>1536</v>
      </c>
      <c r="D1181" s="22" t="s">
        <v>26</v>
      </c>
      <c r="E1181" s="22" t="s">
        <v>26</v>
      </c>
      <c r="F1181" s="25">
        <v>1.0</v>
      </c>
      <c r="G1181" s="29">
        <v>360.0</v>
      </c>
      <c r="H1181" s="25" t="s">
        <v>36</v>
      </c>
      <c r="I1181" s="46" t="s">
        <v>1537</v>
      </c>
      <c r="J1181" s="54" t="s">
        <v>1538</v>
      </c>
      <c r="K1181" s="24" t="s">
        <v>39</v>
      </c>
      <c r="L1181" s="24" t="s">
        <v>40</v>
      </c>
      <c r="M1181" s="45">
        <v>1000.0</v>
      </c>
      <c r="N1181" s="45">
        <v>2.9916</v>
      </c>
      <c r="O1181" s="45">
        <v>12.0</v>
      </c>
      <c r="P1181" s="45" t="s">
        <v>1042</v>
      </c>
      <c r="R1181" s="5">
        <f>635+550*1.5</f>
        <v>1460</v>
      </c>
    </row>
    <row r="1182" spans="1:16" ht="13.5" customHeight="1" x14ac:dyDescent="0.15">
      <c r="A1182" s="27"/>
      <c r="B1182" s="28"/>
      <c r="C1182" s="30" t="s">
        <v>20</v>
      </c>
      <c r="D1182" s="24"/>
      <c r="E1182" s="24"/>
      <c r="F1182" s="24"/>
      <c r="G1182" s="29"/>
      <c r="H1182" s="25" t="s">
        <v>36</v>
      </c>
      <c r="I1182" s="46" t="s">
        <v>1044</v>
      </c>
      <c r="J1182" s="30" t="s">
        <v>1045</v>
      </c>
      <c r="K1182" s="24" t="s">
        <v>39</v>
      </c>
      <c r="L1182" s="24" t="s">
        <v>40</v>
      </c>
      <c r="M1182" s="45">
        <v>1000.0</v>
      </c>
      <c r="N1182" s="45">
        <v>0.5292</v>
      </c>
      <c r="O1182" s="48">
        <v>8.5</v>
      </c>
      <c r="P1182" s="42" t="s">
        <v>72</v>
      </c>
    </row>
    <row r="1183" spans="1:17" ht="14.25" customHeight="1" x14ac:dyDescent="0.15">
      <c r="A1183" s="27" t="s">
        <v>1539</v>
      </c>
      <c r="B1183" s="63" t="s">
        <v>1540</v>
      </c>
      <c r="C1183" s="23" t="s">
        <v>20</v>
      </c>
      <c r="D1183" s="24" t="s">
        <v>21</v>
      </c>
      <c r="E1183" s="22" t="s">
        <v>22</v>
      </c>
      <c r="F1183" s="24">
        <v>80.0</v>
      </c>
      <c r="G1183" s="29"/>
      <c r="H1183" s="25" t="s">
        <v>23</v>
      </c>
      <c r="I1183" s="46" t="s">
        <v>1541</v>
      </c>
      <c r="J1183" s="54" t="s">
        <v>1542</v>
      </c>
      <c r="K1183" s="51" t="s">
        <v>26</v>
      </c>
      <c r="L1183" s="51" t="s">
        <v>26</v>
      </c>
      <c r="M1183" s="45">
        <v>1.0</v>
      </c>
      <c r="N1183" s="45">
        <v>1.0</v>
      </c>
      <c r="O1183" s="45">
        <v>6.35</v>
      </c>
      <c r="P1183" s="45" t="s">
        <v>27</v>
      </c>
      <c r="Q1183" s="5">
        <v>40.0</v>
      </c>
    </row>
    <row r="1184" spans="1:17" ht="13.5" customHeight="1" x14ac:dyDescent="0.15">
      <c r="A1184" s="27"/>
      <c r="B1184" s="28"/>
      <c r="C1184" s="23" t="s">
        <v>20</v>
      </c>
      <c r="D1184" s="24"/>
      <c r="E1184" s="24"/>
      <c r="F1184" s="24"/>
      <c r="G1184" s="29"/>
      <c r="H1184" s="25" t="s">
        <v>23</v>
      </c>
      <c r="I1184" s="46" t="s">
        <v>1543</v>
      </c>
      <c r="J1184" s="54" t="s">
        <v>1544</v>
      </c>
      <c r="K1184" s="51" t="s">
        <v>30</v>
      </c>
      <c r="L1184" s="51" t="s">
        <v>30</v>
      </c>
      <c r="M1184" s="45">
        <v>1.0</v>
      </c>
      <c r="N1184" s="45">
        <v>8.0</v>
      </c>
      <c r="O1184" s="45">
        <v>0.26</v>
      </c>
      <c r="P1184" s="45" t="s">
        <v>34</v>
      </c>
      <c r="Q1184" s="5">
        <v>2600.0</v>
      </c>
    </row>
    <row r="1185" spans="1:17" ht="13.5" customHeight="1" x14ac:dyDescent="0.15">
      <c r="A1185" s="27"/>
      <c r="B1185" s="28"/>
      <c r="C1185" s="23" t="s">
        <v>20</v>
      </c>
      <c r="D1185" s="24"/>
      <c r="E1185" s="24"/>
      <c r="F1185" s="24"/>
      <c r="G1185" s="29"/>
      <c r="H1185" s="25" t="s">
        <v>23</v>
      </c>
      <c r="I1185" s="46" t="s">
        <v>1545</v>
      </c>
      <c r="J1185" s="54" t="s">
        <v>1546</v>
      </c>
      <c r="K1185" s="51" t="s">
        <v>30</v>
      </c>
      <c r="L1185" s="51" t="s">
        <v>30</v>
      </c>
      <c r="M1185" s="45">
        <v>1.0</v>
      </c>
      <c r="N1185" s="45">
        <v>80.0</v>
      </c>
      <c r="O1185" s="45">
        <v>0.12</v>
      </c>
      <c r="P1185" s="45" t="s">
        <v>31</v>
      </c>
      <c r="Q1185" s="5">
        <v>20300.0</v>
      </c>
    </row>
    <row r="1186" spans="1:19" ht="13.5" customHeight="1" x14ac:dyDescent="0.15">
      <c r="A1186" s="27"/>
      <c r="B1186" s="28"/>
      <c r="C1186" s="54" t="s">
        <v>1547</v>
      </c>
      <c r="D1186" s="22" t="s">
        <v>26</v>
      </c>
      <c r="E1186" s="22" t="s">
        <v>26</v>
      </c>
      <c r="F1186" s="25">
        <v>1.0</v>
      </c>
      <c r="G1186" s="29">
        <v>960.0</v>
      </c>
      <c r="H1186" s="25" t="s">
        <v>36</v>
      </c>
      <c r="I1186" s="46" t="s">
        <v>1548</v>
      </c>
      <c r="J1186" s="54" t="s">
        <v>1547</v>
      </c>
      <c r="K1186" s="5" t="s">
        <v>39</v>
      </c>
      <c r="L1186" s="5" t="s">
        <v>40</v>
      </c>
      <c r="M1186" s="45">
        <v>1000.0</v>
      </c>
      <c r="N1186" s="45">
        <v>4.3392</v>
      </c>
      <c r="O1186" s="45">
        <v>8.95</v>
      </c>
      <c r="P1186" s="45" t="s">
        <v>72</v>
      </c>
      <c r="R1186" s="5">
        <f>1326+927.5*1.5</f>
        <v>2717.25</v>
      </c>
      <c r="S1186" s="5">
        <v>84910.0</v>
      </c>
    </row>
    <row r="1187" spans="1:19" ht="13.5" customHeight="1" x14ac:dyDescent="0.15">
      <c r="A1187" s="27"/>
      <c r="B1187" s="28"/>
      <c r="C1187" s="54" t="s">
        <v>1549</v>
      </c>
      <c r="D1187" s="22" t="s">
        <v>26</v>
      </c>
      <c r="E1187" s="22" t="s">
        <v>26</v>
      </c>
      <c r="F1187" s="25">
        <v>1.0</v>
      </c>
      <c r="G1187" s="29">
        <v>1040.0</v>
      </c>
      <c r="H1187" s="25" t="s">
        <v>36</v>
      </c>
      <c r="I1187" s="46" t="s">
        <v>1550</v>
      </c>
      <c r="J1187" s="54" t="s">
        <v>1549</v>
      </c>
      <c r="K1187" s="5" t="s">
        <v>39</v>
      </c>
      <c r="L1187" s="5" t="s">
        <v>40</v>
      </c>
      <c r="M1187" s="45">
        <v>1000.0</v>
      </c>
      <c r="N1187" s="45">
        <v>4.7008</v>
      </c>
      <c r="O1187" s="45">
        <v>8.95</v>
      </c>
      <c r="P1187" s="45" t="s">
        <v>72</v>
      </c>
      <c r="R1187" s="5">
        <f>608.5*1.5</f>
        <v>912.75</v>
      </c>
      <c r="S1187" s="5">
        <v>8640.0</v>
      </c>
    </row>
    <row r="1188" spans="1:16" ht="13.5" customHeight="1" x14ac:dyDescent="0.15">
      <c r="A1188" s="27"/>
      <c r="B1188" s="28"/>
      <c r="C1188" s="30" t="s">
        <v>20</v>
      </c>
      <c r="D1188" s="24"/>
      <c r="E1188" s="24"/>
      <c r="F1188" s="24"/>
      <c r="G1188" s="29"/>
      <c r="H1188" s="25" t="s">
        <v>36</v>
      </c>
      <c r="I1188" s="46" t="s">
        <v>42</v>
      </c>
      <c r="J1188" s="30" t="s">
        <v>43</v>
      </c>
      <c r="K1188" s="5" t="s">
        <v>39</v>
      </c>
      <c r="L1188" s="5" t="s">
        <v>40</v>
      </c>
      <c r="M1188" s="45">
        <v>1000.0</v>
      </c>
      <c r="N1188" s="45">
        <v>1.8</v>
      </c>
      <c r="O1188" s="48">
        <v>8.4</v>
      </c>
      <c r="P1188" s="42" t="s">
        <v>41</v>
      </c>
    </row>
    <row r="1189" spans="1:17" ht="14.25" customHeight="1" x14ac:dyDescent="0.15">
      <c r="A1189" s="27" t="s">
        <v>1551</v>
      </c>
      <c r="B1189" s="63" t="s">
        <v>1552</v>
      </c>
      <c r="C1189" s="23" t="s">
        <v>20</v>
      </c>
      <c r="D1189" s="24" t="s">
        <v>21</v>
      </c>
      <c r="E1189" s="22" t="s">
        <v>22</v>
      </c>
      <c r="F1189" s="24">
        <v>160.0</v>
      </c>
      <c r="G1189" s="29"/>
      <c r="H1189" s="25" t="s">
        <v>23</v>
      </c>
      <c r="I1189" s="46" t="s">
        <v>1553</v>
      </c>
      <c r="J1189" s="54" t="s">
        <v>1554</v>
      </c>
      <c r="K1189" s="51" t="s">
        <v>26</v>
      </c>
      <c r="L1189" s="51" t="s">
        <v>26</v>
      </c>
      <c r="M1189" s="45">
        <v>1.0</v>
      </c>
      <c r="N1189" s="45">
        <v>1.0</v>
      </c>
      <c r="O1189" s="45">
        <v>7.98</v>
      </c>
      <c r="P1189" s="45" t="s">
        <v>27</v>
      </c>
      <c r="Q1189" s="5">
        <v>39.0</v>
      </c>
    </row>
    <row r="1190" spans="1:17" ht="13.5" customHeight="1" x14ac:dyDescent="0.15">
      <c r="A1190" s="27"/>
      <c r="B1190" s="28"/>
      <c r="C1190" s="23" t="s">
        <v>20</v>
      </c>
      <c r="D1190" s="24"/>
      <c r="E1190" s="24"/>
      <c r="F1190" s="24"/>
      <c r="G1190" s="29"/>
      <c r="H1190" s="25" t="s">
        <v>23</v>
      </c>
      <c r="I1190" s="46" t="s">
        <v>1555</v>
      </c>
      <c r="J1190" s="54" t="s">
        <v>1556</v>
      </c>
      <c r="K1190" s="51" t="s">
        <v>30</v>
      </c>
      <c r="L1190" s="51" t="s">
        <v>30</v>
      </c>
      <c r="M1190" s="45">
        <v>1.0</v>
      </c>
      <c r="N1190" s="45">
        <v>16.0</v>
      </c>
      <c r="O1190" s="45">
        <v>0.235</v>
      </c>
      <c r="P1190" s="45" t="s">
        <v>34</v>
      </c>
      <c r="Q1190" s="5">
        <v>950.0</v>
      </c>
    </row>
    <row r="1191" spans="1:17" ht="13.5" customHeight="1" x14ac:dyDescent="0.15">
      <c r="A1191" s="27"/>
      <c r="B1191" s="28"/>
      <c r="C1191" s="23" t="s">
        <v>20</v>
      </c>
      <c r="D1191" s="24"/>
      <c r="E1191" s="24"/>
      <c r="F1191" s="24"/>
      <c r="G1191" s="29"/>
      <c r="H1191" s="25" t="s">
        <v>23</v>
      </c>
      <c r="I1191" s="46" t="s">
        <v>1557</v>
      </c>
      <c r="J1191" s="54" t="s">
        <v>1558</v>
      </c>
      <c r="K1191" s="51" t="s">
        <v>30</v>
      </c>
      <c r="L1191" s="51" t="s">
        <v>30</v>
      </c>
      <c r="M1191" s="45">
        <v>1.0</v>
      </c>
      <c r="N1191" s="45">
        <v>160.0</v>
      </c>
      <c r="O1191" s="45">
        <v>0.12</v>
      </c>
      <c r="P1191" s="45" t="s">
        <v>31</v>
      </c>
      <c r="Q1191" s="5">
        <v>11300.0</v>
      </c>
    </row>
    <row r="1192" spans="1:19" ht="13.5" customHeight="1" x14ac:dyDescent="0.15">
      <c r="A1192" s="27"/>
      <c r="B1192" s="28"/>
      <c r="C1192" s="54" t="s">
        <v>1559</v>
      </c>
      <c r="D1192" s="22" t="s">
        <v>26</v>
      </c>
      <c r="E1192" s="22" t="s">
        <v>26</v>
      </c>
      <c r="F1192" s="25">
        <v>1.0</v>
      </c>
      <c r="G1192" s="29">
        <v>1600.0</v>
      </c>
      <c r="H1192" s="25" t="s">
        <v>36</v>
      </c>
      <c r="I1192" s="46" t="s">
        <v>1560</v>
      </c>
      <c r="J1192" s="54" t="s">
        <v>1559</v>
      </c>
      <c r="K1192" s="5" t="s">
        <v>39</v>
      </c>
      <c r="L1192" s="5" t="s">
        <v>40</v>
      </c>
      <c r="M1192" s="45">
        <v>1000.0</v>
      </c>
      <c r="N1192" s="45">
        <v>7.5264</v>
      </c>
      <c r="O1192" s="45">
        <v>9.7</v>
      </c>
      <c r="P1192" s="42" t="s">
        <v>1117</v>
      </c>
      <c r="R1192" s="5">
        <f>1105.1*1.5</f>
        <v>1657.6499999999999</v>
      </c>
      <c r="S1192" s="5">
        <v>1800.0</v>
      </c>
    </row>
    <row r="1193" spans="1:19" ht="13.5" customHeight="1" x14ac:dyDescent="0.15">
      <c r="A1193" s="27"/>
      <c r="B1193" s="28"/>
      <c r="C1193" s="54" t="s">
        <v>1561</v>
      </c>
      <c r="D1193" s="22" t="s">
        <v>26</v>
      </c>
      <c r="E1193" s="22" t="s">
        <v>26</v>
      </c>
      <c r="F1193" s="25">
        <v>1.0</v>
      </c>
      <c r="G1193" s="29">
        <v>1600.0</v>
      </c>
      <c r="H1193" s="25" t="s">
        <v>36</v>
      </c>
      <c r="I1193" s="46" t="s">
        <v>1562</v>
      </c>
      <c r="J1193" s="54" t="s">
        <v>1561</v>
      </c>
      <c r="K1193" s="5" t="s">
        <v>39</v>
      </c>
      <c r="L1193" s="5" t="s">
        <v>40</v>
      </c>
      <c r="M1193" s="45">
        <v>1000.0</v>
      </c>
      <c r="N1193" s="45">
        <v>7.5264</v>
      </c>
      <c r="O1193" s="45">
        <v>9.7</v>
      </c>
      <c r="P1193" s="42" t="s">
        <v>1117</v>
      </c>
      <c r="R1193" s="5">
        <f>1009.1*1.5</f>
        <v>1513.65</v>
      </c>
      <c r="S1193" s="5">
        <v>48500.0</v>
      </c>
    </row>
    <row r="1194" spans="1:16" ht="13.5" customHeight="1" x14ac:dyDescent="0.15">
      <c r="A1194" s="27"/>
      <c r="B1194" s="28"/>
      <c r="C1194" s="30" t="s">
        <v>20</v>
      </c>
      <c r="D1194" s="24"/>
      <c r="E1194" s="24"/>
      <c r="F1194" s="24"/>
      <c r="G1194" s="29"/>
      <c r="H1194" s="25" t="s">
        <v>36</v>
      </c>
      <c r="I1194" s="46" t="s">
        <v>1221</v>
      </c>
      <c r="J1194" s="54" t="s">
        <v>1222</v>
      </c>
      <c r="K1194" s="5" t="s">
        <v>39</v>
      </c>
      <c r="L1194" s="5" t="s">
        <v>40</v>
      </c>
      <c r="M1194" s="45">
        <v>1000.0</v>
      </c>
      <c r="N1194" s="45">
        <v>3.552</v>
      </c>
      <c r="O1194" s="48">
        <v>9.7</v>
      </c>
      <c r="P1194" s="42" t="s">
        <v>1117</v>
      </c>
    </row>
    <row r="1195" spans="1:16" ht="13.5" customHeight="1" x14ac:dyDescent="0.15">
      <c r="A1195" s="27" t="s">
        <v>1563</v>
      </c>
      <c r="B1195" s="54" t="s">
        <v>1564</v>
      </c>
      <c r="C1195" s="23" t="s">
        <v>20</v>
      </c>
      <c r="D1195" s="24" t="s">
        <v>21</v>
      </c>
      <c r="E1195" s="22" t="s">
        <v>22</v>
      </c>
      <c r="F1195" s="24">
        <v>160.0</v>
      </c>
      <c r="G1195" s="29"/>
      <c r="H1195" s="25" t="s">
        <v>23</v>
      </c>
      <c r="I1195" s="46" t="s">
        <v>1565</v>
      </c>
      <c r="J1195" s="54" t="s">
        <v>1566</v>
      </c>
      <c r="K1195" s="51" t="s">
        <v>26</v>
      </c>
      <c r="L1195" s="51" t="s">
        <v>26</v>
      </c>
      <c r="M1195" s="45">
        <v>1.0</v>
      </c>
      <c r="N1195" s="45">
        <v>1.0</v>
      </c>
      <c r="O1195" s="45">
        <v>9.38</v>
      </c>
      <c r="P1195" s="45" t="s">
        <v>27</v>
      </c>
    </row>
    <row r="1196" spans="1:16" ht="13.5" customHeight="1" x14ac:dyDescent="0.15">
      <c r="A1196" s="27"/>
      <c r="B1196" s="28"/>
      <c r="C1196" s="23" t="s">
        <v>20</v>
      </c>
      <c r="D1196" s="24"/>
      <c r="E1196" s="24"/>
      <c r="F1196" s="24"/>
      <c r="G1196" s="29"/>
      <c r="H1196" s="25" t="s">
        <v>23</v>
      </c>
      <c r="I1196" s="46" t="s">
        <v>87</v>
      </c>
      <c r="J1196" s="54" t="s">
        <v>69</v>
      </c>
      <c r="K1196" s="51" t="s">
        <v>30</v>
      </c>
      <c r="L1196" s="51" t="s">
        <v>30</v>
      </c>
      <c r="M1196" s="45">
        <v>1.0</v>
      </c>
      <c r="N1196" s="45">
        <v>16.0</v>
      </c>
      <c r="O1196" s="45">
        <v>0.16</v>
      </c>
      <c r="P1196" s="45" t="s">
        <v>34</v>
      </c>
    </row>
    <row r="1197" spans="1:16" ht="13.5" customHeight="1" x14ac:dyDescent="0.15">
      <c r="A1197" s="27"/>
      <c r="B1197" s="28"/>
      <c r="C1197" s="23" t="s">
        <v>20</v>
      </c>
      <c r="D1197" s="24"/>
      <c r="E1197" s="24"/>
      <c r="F1197" s="24"/>
      <c r="G1197" s="29"/>
      <c r="H1197" s="25" t="s">
        <v>23</v>
      </c>
      <c r="I1197" s="46" t="s">
        <v>1567</v>
      </c>
      <c r="J1197" s="54" t="s">
        <v>1568</v>
      </c>
      <c r="K1197" s="51" t="s">
        <v>30</v>
      </c>
      <c r="L1197" s="51" t="s">
        <v>30</v>
      </c>
      <c r="M1197" s="45">
        <v>1.0</v>
      </c>
      <c r="N1197" s="45">
        <v>16.0</v>
      </c>
      <c r="O1197" s="45">
        <v>0.15</v>
      </c>
      <c r="P1197" s="45" t="s">
        <v>27</v>
      </c>
    </row>
    <row r="1198" spans="1:17" ht="13.5" customHeight="1" x14ac:dyDescent="0.15">
      <c r="A1198" s="27"/>
      <c r="B1198" s="28"/>
      <c r="C1198" s="23" t="s">
        <v>20</v>
      </c>
      <c r="D1198" s="24"/>
      <c r="E1198" s="24"/>
      <c r="F1198" s="24"/>
      <c r="G1198" s="29"/>
      <c r="H1198" s="25" t="s">
        <v>23</v>
      </c>
      <c r="I1198" s="46" t="s">
        <v>1569</v>
      </c>
      <c r="J1198" s="54" t="s">
        <v>1570</v>
      </c>
      <c r="K1198" s="51" t="s">
        <v>30</v>
      </c>
      <c r="L1198" s="51" t="s">
        <v>30</v>
      </c>
      <c r="M1198" s="45">
        <v>1.0</v>
      </c>
      <c r="N1198" s="45">
        <v>160.0</v>
      </c>
      <c r="O1198" s="45">
        <v>0.115</v>
      </c>
      <c r="P1198" s="45" t="s">
        <v>31</v>
      </c>
      <c r="Q1198" s="5">
        <v>200.0</v>
      </c>
    </row>
    <row r="1199" spans="1:16" ht="13.5" customHeight="1" x14ac:dyDescent="0.15">
      <c r="A1199" s="27"/>
      <c r="B1199" s="28"/>
      <c r="C1199" s="54" t="s">
        <v>1564</v>
      </c>
      <c r="D1199" s="22" t="s">
        <v>26</v>
      </c>
      <c r="E1199" s="22" t="s">
        <v>26</v>
      </c>
      <c r="F1199" s="25">
        <v>1.0</v>
      </c>
      <c r="G1199" s="29">
        <v>1600.0</v>
      </c>
      <c r="H1199" s="25" t="s">
        <v>36</v>
      </c>
      <c r="I1199" s="46" t="s">
        <v>1571</v>
      </c>
      <c r="J1199" s="54" t="s">
        <v>1564</v>
      </c>
      <c r="K1199" s="5" t="s">
        <v>39</v>
      </c>
      <c r="L1199" s="5" t="s">
        <v>40</v>
      </c>
      <c r="M1199" s="45">
        <v>1000.0</v>
      </c>
      <c r="N1199" s="45">
        <v>7.5264</v>
      </c>
      <c r="O1199" s="45">
        <v>8.95</v>
      </c>
      <c r="P1199" s="45" t="s">
        <v>72</v>
      </c>
    </row>
    <row r="1200" spans="1:16" ht="13.5" customHeight="1" x14ac:dyDescent="0.15">
      <c r="A1200" s="27"/>
      <c r="B1200" s="28"/>
      <c r="C1200" s="23" t="s">
        <v>20</v>
      </c>
      <c r="D1200" s="24"/>
      <c r="E1200" s="24"/>
      <c r="F1200" s="24"/>
      <c r="G1200" s="29"/>
      <c r="H1200" s="25" t="s">
        <v>36</v>
      </c>
      <c r="I1200" s="46" t="s">
        <v>1572</v>
      </c>
      <c r="J1200" s="73" t="s">
        <v>1075</v>
      </c>
      <c r="K1200" s="5" t="s">
        <v>39</v>
      </c>
      <c r="L1200" s="5" t="s">
        <v>40</v>
      </c>
      <c r="M1200" s="45">
        <v>1000.0</v>
      </c>
      <c r="N1200" s="45">
        <v>3.552</v>
      </c>
      <c r="O1200" s="48">
        <v>8.4</v>
      </c>
      <c r="P1200" s="45" t="s">
        <v>41</v>
      </c>
    </row>
    <row r="1201" spans="1:18" ht="14.25" customHeight="1" x14ac:dyDescent="0.15">
      <c r="A1201" s="27" t="s">
        <v>1573</v>
      </c>
      <c r="B1201" s="63" t="s">
        <v>1574</v>
      </c>
      <c r="C1201" s="23" t="s">
        <v>20</v>
      </c>
      <c r="D1201" s="24" t="s">
        <v>21</v>
      </c>
      <c r="E1201" s="22" t="s">
        <v>22</v>
      </c>
      <c r="F1201" s="24">
        <v>80.0</v>
      </c>
      <c r="G1201" s="29"/>
      <c r="H1201" s="25" t="s">
        <v>23</v>
      </c>
      <c r="I1201" s="46" t="s">
        <v>1575</v>
      </c>
      <c r="J1201" s="54" t="s">
        <v>1576</v>
      </c>
      <c r="K1201" s="51" t="s">
        <v>26</v>
      </c>
      <c r="L1201" s="51" t="s">
        <v>26</v>
      </c>
      <c r="M1201" s="45">
        <v>1.0</v>
      </c>
      <c r="N1201" s="45">
        <v>1.0</v>
      </c>
      <c r="O1201" s="45">
        <v>7.32</v>
      </c>
      <c r="P1201" s="45" t="s">
        <v>27</v>
      </c>
      <c r="Q1201" s="5">
        <v>177.0</v>
      </c>
      <c r="R1201" s="5">
        <v>8.0</v>
      </c>
    </row>
    <row r="1202" spans="1:18" ht="13.5" customHeight="1" x14ac:dyDescent="0.15">
      <c r="A1202" s="27"/>
      <c r="B1202" s="28"/>
      <c r="C1202" s="23" t="s">
        <v>20</v>
      </c>
      <c r="D1202" s="24"/>
      <c r="E1202" s="24"/>
      <c r="F1202" s="24"/>
      <c r="G1202" s="29"/>
      <c r="H1202" s="25" t="s">
        <v>23</v>
      </c>
      <c r="I1202" s="46" t="s">
        <v>1577</v>
      </c>
      <c r="J1202" s="54" t="s">
        <v>1578</v>
      </c>
      <c r="K1202" s="51" t="s">
        <v>30</v>
      </c>
      <c r="L1202" s="51" t="s">
        <v>30</v>
      </c>
      <c r="M1202" s="45">
        <v>1.0</v>
      </c>
      <c r="N1202" s="45">
        <v>8.0</v>
      </c>
      <c r="O1202" s="45">
        <v>0.255</v>
      </c>
      <c r="P1202" s="45" t="s">
        <v>34</v>
      </c>
      <c r="Q1202" s="5">
        <v>220.0</v>
      </c>
      <c r="R1202" s="5">
        <v>90.0</v>
      </c>
    </row>
    <row r="1203" spans="1:18" ht="13.5" customHeight="1" x14ac:dyDescent="0.15">
      <c r="A1203" s="27"/>
      <c r="B1203" s="28"/>
      <c r="C1203" s="23" t="s">
        <v>20</v>
      </c>
      <c r="D1203" s="24"/>
      <c r="E1203" s="24"/>
      <c r="F1203" s="24"/>
      <c r="G1203" s="29"/>
      <c r="H1203" s="25" t="s">
        <v>23</v>
      </c>
      <c r="I1203" s="46" t="s">
        <v>1579</v>
      </c>
      <c r="J1203" s="54" t="s">
        <v>1580</v>
      </c>
      <c r="K1203" s="51" t="s">
        <v>30</v>
      </c>
      <c r="L1203" s="51" t="s">
        <v>30</v>
      </c>
      <c r="M1203" s="45">
        <v>1.0</v>
      </c>
      <c r="N1203" s="45">
        <v>80.0</v>
      </c>
      <c r="O1203" s="45">
        <v>0.12</v>
      </c>
      <c r="P1203" s="45" t="s">
        <v>31</v>
      </c>
      <c r="Q1203" s="5">
        <v>4200.0</v>
      </c>
      <c r="R1203" s="5">
        <v>750.0</v>
      </c>
    </row>
    <row r="1204" spans="1:17" ht="13.5" customHeight="1" x14ac:dyDescent="0.15">
      <c r="A1204" s="27"/>
      <c r="B1204" s="28"/>
      <c r="C1204" s="23" t="s">
        <v>20</v>
      </c>
      <c r="D1204" s="24"/>
      <c r="E1204" s="24"/>
      <c r="F1204" s="24"/>
      <c r="G1204" s="29"/>
      <c r="H1204" s="25" t="s">
        <v>23</v>
      </c>
      <c r="I1204" s="7" t="s">
        <v>1533</v>
      </c>
      <c r="J1204" s="54" t="s">
        <v>1581</v>
      </c>
      <c r="K1204" s="51" t="s">
        <v>30</v>
      </c>
      <c r="L1204" s="51" t="s">
        <v>30</v>
      </c>
      <c r="M1204" s="45">
        <v>1.0</v>
      </c>
      <c r="N1204" s="45">
        <v>80.0</v>
      </c>
      <c r="O1204" s="45">
        <v>0.059</v>
      </c>
      <c r="P1204" s="45" t="s">
        <v>1535</v>
      </c>
      <c r="Q1204" s="5">
        <v>632000.0</v>
      </c>
    </row>
    <row r="1205" spans="1:19" ht="13.5" customHeight="1" x14ac:dyDescent="0.15">
      <c r="A1205" s="27"/>
      <c r="B1205" s="28"/>
      <c r="C1205" s="54" t="s">
        <v>1582</v>
      </c>
      <c r="D1205" s="22" t="s">
        <v>26</v>
      </c>
      <c r="E1205" s="22" t="s">
        <v>26</v>
      </c>
      <c r="F1205" s="25">
        <v>1.0</v>
      </c>
      <c r="G1205" s="29">
        <v>240.0</v>
      </c>
      <c r="H1205" s="25" t="s">
        <v>36</v>
      </c>
      <c r="I1205" s="46" t="s">
        <v>1583</v>
      </c>
      <c r="J1205" s="54" t="s">
        <v>1582</v>
      </c>
      <c r="K1205" s="5" t="s">
        <v>39</v>
      </c>
      <c r="L1205" s="5" t="s">
        <v>40</v>
      </c>
      <c r="M1205" s="45">
        <v>1000.0</v>
      </c>
      <c r="N1205" s="45">
        <v>1.98</v>
      </c>
      <c r="O1205" s="45">
        <v>12.0</v>
      </c>
      <c r="P1205" s="45" t="s">
        <v>1042</v>
      </c>
      <c r="Q1205" s="5">
        <v>860.0</v>
      </c>
      <c r="S1205" s="5">
        <v>36302.0</v>
      </c>
    </row>
    <row r="1206" spans="1:19" ht="13.5" customHeight="1" x14ac:dyDescent="0.15">
      <c r="A1206" s="27"/>
      <c r="B1206" s="28"/>
      <c r="C1206" s="54" t="s">
        <v>1584</v>
      </c>
      <c r="D1206" s="22" t="s">
        <v>26</v>
      </c>
      <c r="E1206" s="22" t="s">
        <v>26</v>
      </c>
      <c r="F1206" s="25">
        <v>1.0</v>
      </c>
      <c r="G1206" s="29">
        <v>240.0</v>
      </c>
      <c r="H1206" s="25" t="s">
        <v>36</v>
      </c>
      <c r="I1206" s="46" t="s">
        <v>1585</v>
      </c>
      <c r="J1206" s="54" t="s">
        <v>1584</v>
      </c>
      <c r="K1206" s="5" t="s">
        <v>39</v>
      </c>
      <c r="L1206" s="5" t="s">
        <v>40</v>
      </c>
      <c r="M1206" s="45">
        <v>1000.0</v>
      </c>
      <c r="N1206" s="45">
        <v>1.98</v>
      </c>
      <c r="O1206" s="45">
        <v>12.0</v>
      </c>
      <c r="P1206" s="45" t="s">
        <v>1042</v>
      </c>
      <c r="S1206" s="5">
        <v>44428.0</v>
      </c>
    </row>
    <row r="1207" spans="1:16" ht="13.5" customHeight="1" x14ac:dyDescent="0.15">
      <c r="A1207" s="27"/>
      <c r="B1207" s="28"/>
      <c r="C1207" s="30" t="s">
        <v>20</v>
      </c>
      <c r="D1207" s="24"/>
      <c r="E1207" s="24"/>
      <c r="F1207" s="24"/>
      <c r="G1207" s="29"/>
      <c r="H1207" s="25" t="s">
        <v>36</v>
      </c>
      <c r="I1207" s="46" t="s">
        <v>1044</v>
      </c>
      <c r="J1207" s="30" t="s">
        <v>1045</v>
      </c>
      <c r="K1207" s="5" t="s">
        <v>39</v>
      </c>
      <c r="L1207" s="5" t="s">
        <v>40</v>
      </c>
      <c r="M1207" s="45">
        <v>1000.0</v>
      </c>
      <c r="N1207" s="45">
        <v>0.6768</v>
      </c>
      <c r="O1207" s="48">
        <v>8.5</v>
      </c>
      <c r="P1207" s="42" t="s">
        <v>72</v>
      </c>
    </row>
    <row r="1208" spans="1:17" ht="14.25" customHeight="1" x14ac:dyDescent="0.15">
      <c r="A1208" s="27" t="s">
        <v>1586</v>
      </c>
      <c r="B1208" s="63" t="s">
        <v>1587</v>
      </c>
      <c r="C1208" s="23" t="s">
        <v>20</v>
      </c>
      <c r="D1208" s="24" t="s">
        <v>21</v>
      </c>
      <c r="E1208" s="22" t="s">
        <v>22</v>
      </c>
      <c r="F1208" s="24">
        <v>80.0</v>
      </c>
      <c r="G1208" s="29"/>
      <c r="H1208" s="25" t="s">
        <v>23</v>
      </c>
      <c r="I1208" s="46" t="s">
        <v>1588</v>
      </c>
      <c r="J1208" s="54" t="s">
        <v>1589</v>
      </c>
      <c r="K1208" s="51" t="s">
        <v>26</v>
      </c>
      <c r="L1208" s="51" t="s">
        <v>26</v>
      </c>
      <c r="M1208" s="45">
        <v>1.0</v>
      </c>
      <c r="N1208" s="45">
        <v>1.0</v>
      </c>
      <c r="O1208" s="45">
        <v>7.32</v>
      </c>
      <c r="P1208" s="45" t="s">
        <v>27</v>
      </c>
      <c r="Q1208" s="5">
        <v>8.0</v>
      </c>
    </row>
    <row r="1209" spans="1:17" ht="13.5" customHeight="1" x14ac:dyDescent="0.15">
      <c r="A1209" s="27"/>
      <c r="B1209" s="28"/>
      <c r="C1209" s="23" t="s">
        <v>20</v>
      </c>
      <c r="D1209" s="24"/>
      <c r="E1209" s="24"/>
      <c r="F1209" s="24"/>
      <c r="G1209" s="29"/>
      <c r="H1209" s="25" t="s">
        <v>23</v>
      </c>
      <c r="I1209" s="46" t="s">
        <v>1590</v>
      </c>
      <c r="J1209" s="54" t="s">
        <v>1578</v>
      </c>
      <c r="K1209" s="51" t="s">
        <v>30</v>
      </c>
      <c r="L1209" s="51" t="s">
        <v>30</v>
      </c>
      <c r="M1209" s="45">
        <v>1.0</v>
      </c>
      <c r="N1209" s="45">
        <v>8.0</v>
      </c>
      <c r="O1209" s="45">
        <v>0.255</v>
      </c>
      <c r="P1209" s="45" t="s">
        <v>34</v>
      </c>
      <c r="Q1209" s="5">
        <v>200.0</v>
      </c>
    </row>
    <row r="1210" spans="1:16" ht="13.5" customHeight="1" x14ac:dyDescent="0.15">
      <c r="A1210" s="27"/>
      <c r="B1210" s="28"/>
      <c r="C1210" s="23" t="s">
        <v>20</v>
      </c>
      <c r="D1210" s="24"/>
      <c r="E1210" s="24"/>
      <c r="F1210" s="24"/>
      <c r="G1210" s="29"/>
      <c r="H1210" s="25" t="s">
        <v>23</v>
      </c>
      <c r="I1210" s="7" t="s">
        <v>1533</v>
      </c>
      <c r="J1210" s="54" t="s">
        <v>1581</v>
      </c>
      <c r="K1210" s="51" t="s">
        <v>30</v>
      </c>
      <c r="L1210" s="51" t="s">
        <v>30</v>
      </c>
      <c r="M1210" s="45">
        <v>1.0</v>
      </c>
      <c r="N1210" s="45">
        <v>80.0</v>
      </c>
      <c r="O1210" s="45">
        <v>0.059</v>
      </c>
      <c r="P1210" s="45" t="s">
        <v>1535</v>
      </c>
    </row>
    <row r="1211" spans="1:17" ht="13.5" customHeight="1" x14ac:dyDescent="0.15">
      <c r="A1211" s="27"/>
      <c r="B1211" s="28"/>
      <c r="C1211" s="23" t="s">
        <v>20</v>
      </c>
      <c r="D1211" s="24"/>
      <c r="E1211" s="24"/>
      <c r="F1211" s="24"/>
      <c r="G1211" s="29"/>
      <c r="H1211" s="25" t="s">
        <v>23</v>
      </c>
      <c r="I1211" s="46" t="s">
        <v>1591</v>
      </c>
      <c r="J1211" s="54" t="s">
        <v>1592</v>
      </c>
      <c r="K1211" s="51" t="s">
        <v>30</v>
      </c>
      <c r="L1211" s="51" t="s">
        <v>30</v>
      </c>
      <c r="M1211" s="45">
        <v>1.0</v>
      </c>
      <c r="N1211" s="45">
        <v>80.0</v>
      </c>
      <c r="O1211" s="45">
        <v>0.12</v>
      </c>
      <c r="P1211" s="45" t="s">
        <v>31</v>
      </c>
      <c r="Q1211" s="5">
        <v>1400.0</v>
      </c>
    </row>
    <row r="1212" spans="1:16" ht="13.5" customHeight="1" x14ac:dyDescent="0.15">
      <c r="A1212" s="27"/>
      <c r="B1212" s="28"/>
      <c r="C1212" s="54" t="s">
        <v>1582</v>
      </c>
      <c r="D1212" s="22" t="s">
        <v>26</v>
      </c>
      <c r="E1212" s="22" t="s">
        <v>26</v>
      </c>
      <c r="F1212" s="25">
        <v>1.0</v>
      </c>
      <c r="G1212" s="29">
        <v>240.0</v>
      </c>
      <c r="H1212" s="25" t="s">
        <v>36</v>
      </c>
      <c r="I1212" s="46" t="s">
        <v>1593</v>
      </c>
      <c r="J1212" s="54" t="s">
        <v>1582</v>
      </c>
      <c r="K1212" s="5" t="s">
        <v>39</v>
      </c>
      <c r="L1212" s="5" t="s">
        <v>40</v>
      </c>
      <c r="M1212" s="45">
        <v>1000.0</v>
      </c>
      <c r="N1212" s="45">
        <v>0.198</v>
      </c>
      <c r="O1212" s="45">
        <v>12.0</v>
      </c>
      <c r="P1212" s="45" t="s">
        <v>1042</v>
      </c>
    </row>
    <row r="1213" spans="1:16" ht="13.5" customHeight="1" x14ac:dyDescent="0.15">
      <c r="A1213" s="27"/>
      <c r="B1213" s="28"/>
      <c r="C1213" s="54" t="s">
        <v>1594</v>
      </c>
      <c r="D1213" s="22" t="s">
        <v>26</v>
      </c>
      <c r="E1213" s="22" t="s">
        <v>26</v>
      </c>
      <c r="F1213" s="25">
        <v>1.0</v>
      </c>
      <c r="G1213" s="29">
        <v>240.0</v>
      </c>
      <c r="H1213" s="25" t="s">
        <v>36</v>
      </c>
      <c r="I1213" s="46" t="s">
        <v>1595</v>
      </c>
      <c r="J1213" s="54" t="s">
        <v>1594</v>
      </c>
      <c r="K1213" s="5" t="s">
        <v>39</v>
      </c>
      <c r="L1213" s="5" t="s">
        <v>40</v>
      </c>
      <c r="M1213" s="45">
        <v>1000.0</v>
      </c>
      <c r="N1213" s="45">
        <v>0.198</v>
      </c>
      <c r="O1213" s="45">
        <v>12.0</v>
      </c>
      <c r="P1213" s="45" t="s">
        <v>1042</v>
      </c>
    </row>
    <row r="1214" spans="1:16" ht="13.5" customHeight="1" x14ac:dyDescent="0.15">
      <c r="A1214" s="27"/>
      <c r="B1214" s="28"/>
      <c r="C1214" s="30" t="s">
        <v>20</v>
      </c>
      <c r="D1214" s="24"/>
      <c r="E1214" s="24"/>
      <c r="F1214" s="24"/>
      <c r="G1214" s="29"/>
      <c r="H1214" s="25" t="s">
        <v>36</v>
      </c>
      <c r="I1214" s="46" t="s">
        <v>1044</v>
      </c>
      <c r="J1214" s="30" t="s">
        <v>1045</v>
      </c>
      <c r="K1214" s="5" t="s">
        <v>39</v>
      </c>
      <c r="L1214" s="5" t="s">
        <v>40</v>
      </c>
      <c r="M1214" s="45">
        <v>1000.0</v>
      </c>
      <c r="N1214" s="45">
        <v>0.6768</v>
      </c>
      <c r="O1214" s="48">
        <v>8.5</v>
      </c>
      <c r="P1214" s="42" t="s">
        <v>72</v>
      </c>
    </row>
    <row r="1215" spans="1:16" ht="14.25" customHeight="1" x14ac:dyDescent="0.15">
      <c r="A1215" s="27" t="s">
        <v>1596</v>
      </c>
      <c r="B1215" s="63" t="s">
        <v>1597</v>
      </c>
      <c r="C1215" s="23" t="s">
        <v>20</v>
      </c>
      <c r="D1215" s="24" t="s">
        <v>21</v>
      </c>
      <c r="E1215" s="22" t="s">
        <v>22</v>
      </c>
      <c r="F1215" s="24">
        <v>200.0</v>
      </c>
      <c r="G1215" s="29"/>
      <c r="H1215" s="25" t="s">
        <v>23</v>
      </c>
      <c r="I1215" s="46" t="s">
        <v>1598</v>
      </c>
      <c r="J1215" s="54" t="s">
        <v>1599</v>
      </c>
      <c r="K1215" s="51" t="s">
        <v>26</v>
      </c>
      <c r="L1215" s="51" t="s">
        <v>26</v>
      </c>
      <c r="M1215" s="45">
        <v>1.0</v>
      </c>
      <c r="N1215" s="45">
        <v>1.0</v>
      </c>
      <c r="O1215" s="45">
        <v>7.92</v>
      </c>
      <c r="P1215" s="45" t="s">
        <v>27</v>
      </c>
    </row>
    <row r="1216" spans="1:17" ht="13.5" customHeight="1" x14ac:dyDescent="0.15">
      <c r="A1216" s="27"/>
      <c r="B1216" s="28"/>
      <c r="C1216" s="23" t="s">
        <v>20</v>
      </c>
      <c r="D1216" s="24"/>
      <c r="E1216" s="24"/>
      <c r="F1216" s="24"/>
      <c r="G1216" s="29"/>
      <c r="H1216" s="25" t="s">
        <v>23</v>
      </c>
      <c r="I1216" s="46" t="s">
        <v>1600</v>
      </c>
      <c r="J1216" s="54" t="s">
        <v>1601</v>
      </c>
      <c r="K1216" s="51" t="s">
        <v>30</v>
      </c>
      <c r="L1216" s="51" t="s">
        <v>30</v>
      </c>
      <c r="M1216" s="45">
        <v>1.0</v>
      </c>
      <c r="N1216" s="45">
        <v>200.0</v>
      </c>
      <c r="O1216" s="45">
        <v>0.1</v>
      </c>
      <c r="P1216" s="45" t="s">
        <v>34</v>
      </c>
      <c r="Q1216" s="5">
        <v>8200.0</v>
      </c>
    </row>
    <row r="1217" spans="1:17" ht="13.5" customHeight="1" x14ac:dyDescent="0.15">
      <c r="A1217" s="27"/>
      <c r="B1217" s="28"/>
      <c r="C1217" s="23" t="s">
        <v>20</v>
      </c>
      <c r="D1217" s="24"/>
      <c r="E1217" s="24"/>
      <c r="F1217" s="24"/>
      <c r="G1217" s="29"/>
      <c r="H1217" s="25" t="s">
        <v>23</v>
      </c>
      <c r="I1217" s="46" t="s">
        <v>1602</v>
      </c>
      <c r="J1217" s="54" t="s">
        <v>1603</v>
      </c>
      <c r="K1217" s="51" t="s">
        <v>30</v>
      </c>
      <c r="L1217" s="51" t="s">
        <v>30</v>
      </c>
      <c r="M1217" s="45">
        <v>1.0</v>
      </c>
      <c r="N1217" s="45">
        <v>20.0</v>
      </c>
      <c r="O1217" s="45">
        <v>1.08</v>
      </c>
      <c r="P1217" s="45" t="s">
        <v>27</v>
      </c>
      <c r="Q1217" s="5">
        <v>12.0</v>
      </c>
    </row>
    <row r="1218" spans="1:16" ht="13.5" customHeight="1" x14ac:dyDescent="0.15">
      <c r="A1218" s="27"/>
      <c r="B1218" s="28"/>
      <c r="C1218" s="23" t="s">
        <v>20</v>
      </c>
      <c r="D1218" s="24"/>
      <c r="E1218" s="24"/>
      <c r="F1218" s="24"/>
      <c r="G1218" s="29"/>
      <c r="H1218" s="25" t="s">
        <v>23</v>
      </c>
      <c r="I1218" s="46" t="s">
        <v>1604</v>
      </c>
      <c r="J1218" s="54" t="s">
        <v>1605</v>
      </c>
      <c r="K1218" s="51" t="s">
        <v>30</v>
      </c>
      <c r="L1218" s="51" t="s">
        <v>30</v>
      </c>
      <c r="M1218" s="45">
        <v>1.0</v>
      </c>
      <c r="N1218" s="45">
        <v>200.0</v>
      </c>
      <c r="O1218" s="45">
        <v>0.185</v>
      </c>
      <c r="P1218" s="45" t="s">
        <v>255</v>
      </c>
    </row>
    <row r="1219" spans="1:19" ht="14.25" customHeight="1" x14ac:dyDescent="0.15">
      <c r="A1219" s="27"/>
      <c r="B1219" s="28"/>
      <c r="C1219" s="54" t="s">
        <v>1606</v>
      </c>
      <c r="D1219" s="22" t="s">
        <v>26</v>
      </c>
      <c r="E1219" s="22" t="s">
        <v>26</v>
      </c>
      <c r="F1219" s="25">
        <v>1.0</v>
      </c>
      <c r="G1219" s="29">
        <v>100.0</v>
      </c>
      <c r="H1219" s="25" t="s">
        <v>36</v>
      </c>
      <c r="I1219" s="46" t="s">
        <v>259</v>
      </c>
      <c r="J1219" s="54" t="s">
        <v>1606</v>
      </c>
      <c r="K1219" s="5" t="s">
        <v>39</v>
      </c>
      <c r="L1219" s="5" t="s">
        <v>40</v>
      </c>
      <c r="M1219" s="46">
        <v>1000.0</v>
      </c>
      <c r="N1219" s="62">
        <v>2.3</v>
      </c>
      <c r="O1219" s="45">
        <v>31.5</v>
      </c>
      <c r="P1219" s="45" t="s">
        <v>221</v>
      </c>
      <c r="S1219" s="5">
        <v>283.0</v>
      </c>
    </row>
    <row r="1220" spans="1:16" ht="14.25" customHeight="1" x14ac:dyDescent="0.15">
      <c r="A1220" s="27"/>
      <c r="B1220" s="28"/>
      <c r="C1220" s="54" t="s">
        <v>1606</v>
      </c>
      <c r="D1220" s="22"/>
      <c r="E1220" s="22"/>
      <c r="F1220" s="25"/>
      <c r="G1220" s="29">
        <v>100.0</v>
      </c>
      <c r="H1220" s="25" t="s">
        <v>36</v>
      </c>
      <c r="I1220" s="46" t="s">
        <v>310</v>
      </c>
      <c r="J1220" s="54" t="s">
        <v>223</v>
      </c>
      <c r="K1220" s="5" t="s">
        <v>39</v>
      </c>
      <c r="L1220" s="5" t="s">
        <v>40</v>
      </c>
      <c r="M1220" s="46">
        <v>1000.0</v>
      </c>
      <c r="N1220" s="62">
        <v>0.0138</v>
      </c>
      <c r="O1220" s="48">
        <v>50.0</v>
      </c>
      <c r="P1220" s="45" t="s">
        <v>224</v>
      </c>
    </row>
    <row r="1221" spans="1:19" ht="14.25" customHeight="1" x14ac:dyDescent="0.15">
      <c r="A1221" s="27"/>
      <c r="B1221" s="28"/>
      <c r="C1221" s="54" t="s">
        <v>1607</v>
      </c>
      <c r="D1221" s="22" t="s">
        <v>26</v>
      </c>
      <c r="E1221" s="22" t="s">
        <v>26</v>
      </c>
      <c r="F1221" s="25">
        <v>1.0</v>
      </c>
      <c r="G1221" s="29">
        <v>100.0</v>
      </c>
      <c r="H1221" s="25" t="s">
        <v>36</v>
      </c>
      <c r="I1221" s="46" t="s">
        <v>259</v>
      </c>
      <c r="J1221" s="54" t="s">
        <v>1607</v>
      </c>
      <c r="K1221" s="5" t="s">
        <v>39</v>
      </c>
      <c r="L1221" s="5" t="s">
        <v>40</v>
      </c>
      <c r="M1221" s="46">
        <v>1000.0</v>
      </c>
      <c r="N1221" s="62">
        <v>2.3</v>
      </c>
      <c r="O1221" s="45">
        <v>31.5</v>
      </c>
      <c r="P1221" s="45" t="s">
        <v>221</v>
      </c>
      <c r="S1221" s="5">
        <v>1334.0</v>
      </c>
    </row>
    <row r="1222" spans="1:16" ht="14.25" customHeight="1" x14ac:dyDescent="0.15">
      <c r="A1222" s="27"/>
      <c r="B1222" s="28"/>
      <c r="C1222" s="54" t="s">
        <v>1607</v>
      </c>
      <c r="D1222" s="22"/>
      <c r="E1222" s="22"/>
      <c r="F1222" s="25"/>
      <c r="G1222" s="29">
        <v>100.0</v>
      </c>
      <c r="H1222" s="25" t="s">
        <v>36</v>
      </c>
      <c r="I1222" s="46" t="s">
        <v>230</v>
      </c>
      <c r="J1222" s="54" t="s">
        <v>223</v>
      </c>
      <c r="K1222" s="5" t="s">
        <v>39</v>
      </c>
      <c r="L1222" s="5" t="s">
        <v>40</v>
      </c>
      <c r="M1222" s="46">
        <v>1000.0</v>
      </c>
      <c r="N1222" s="62">
        <v>0.011592</v>
      </c>
      <c r="O1222" s="48">
        <v>135.0</v>
      </c>
      <c r="P1222" s="45" t="s">
        <v>224</v>
      </c>
    </row>
    <row r="1223" spans="1:16" ht="14.25" customHeight="1" x14ac:dyDescent="0.15">
      <c r="A1223" s="27"/>
      <c r="B1223" s="28"/>
      <c r="C1223" s="54" t="s">
        <v>1607</v>
      </c>
      <c r="D1223" s="22"/>
      <c r="E1223" s="22"/>
      <c r="F1223" s="25"/>
      <c r="G1223" s="29">
        <v>100.0</v>
      </c>
      <c r="H1223" s="25" t="s">
        <v>36</v>
      </c>
      <c r="I1223" s="46" t="s">
        <v>226</v>
      </c>
      <c r="J1223" s="54" t="s">
        <v>223</v>
      </c>
      <c r="K1223" s="5" t="s">
        <v>39</v>
      </c>
      <c r="L1223" s="5" t="s">
        <v>40</v>
      </c>
      <c r="M1223" s="46">
        <v>1000.0</v>
      </c>
      <c r="N1223" s="62">
        <v>0.008096</v>
      </c>
      <c r="O1223" s="48">
        <v>150.0</v>
      </c>
      <c r="P1223" s="45" t="s">
        <v>224</v>
      </c>
    </row>
    <row r="1224" spans="1:16" ht="14.25" customHeight="1" x14ac:dyDescent="0.15">
      <c r="A1224" s="27"/>
      <c r="B1224" s="28"/>
      <c r="C1224" s="54" t="s">
        <v>1607</v>
      </c>
      <c r="D1224" s="22"/>
      <c r="E1224" s="22"/>
      <c r="F1224" s="25"/>
      <c r="G1224" s="29">
        <v>100.0</v>
      </c>
      <c r="H1224" s="25" t="s">
        <v>36</v>
      </c>
      <c r="I1224" s="46" t="s">
        <v>227</v>
      </c>
      <c r="J1224" s="54" t="s">
        <v>223</v>
      </c>
      <c r="K1224" s="5" t="s">
        <v>39</v>
      </c>
      <c r="L1224" s="5" t="s">
        <v>40</v>
      </c>
      <c r="M1224" s="46">
        <v>1000.0</v>
      </c>
      <c r="N1224" s="62">
        <v>0.004508</v>
      </c>
      <c r="O1224" s="48">
        <v>50.0</v>
      </c>
      <c r="P1224" s="45" t="s">
        <v>224</v>
      </c>
    </row>
    <row r="1225" spans="1:16" ht="14.25" customHeight="1" x14ac:dyDescent="0.15">
      <c r="A1225" s="27" t="s">
        <v>1608</v>
      </c>
      <c r="B1225" s="63" t="s">
        <v>1609</v>
      </c>
      <c r="C1225" s="23" t="s">
        <v>20</v>
      </c>
      <c r="D1225" s="24" t="s">
        <v>21</v>
      </c>
      <c r="E1225" s="22" t="s">
        <v>22</v>
      </c>
      <c r="F1225" s="24">
        <v>120.0</v>
      </c>
      <c r="G1225" s="29"/>
      <c r="H1225" s="25" t="s">
        <v>23</v>
      </c>
      <c r="I1225" s="46" t="s">
        <v>1610</v>
      </c>
      <c r="J1225" s="54" t="s">
        <v>1611</v>
      </c>
      <c r="K1225" s="51" t="s">
        <v>26</v>
      </c>
      <c r="L1225" s="51" t="s">
        <v>26</v>
      </c>
      <c r="M1225" s="45">
        <v>1.0</v>
      </c>
      <c r="N1225" s="45">
        <v>1.0</v>
      </c>
      <c r="O1225" s="45">
        <v>9.13</v>
      </c>
      <c r="P1225" s="45" t="s">
        <v>27</v>
      </c>
    </row>
    <row r="1226" spans="1:16" ht="13.5" customHeight="1" x14ac:dyDescent="0.15">
      <c r="A1226" s="27"/>
      <c r="B1226" s="28"/>
      <c r="C1226" s="23" t="s">
        <v>20</v>
      </c>
      <c r="D1226" s="24"/>
      <c r="E1226" s="24"/>
      <c r="F1226" s="24"/>
      <c r="G1226" s="29"/>
      <c r="H1226" s="25" t="s">
        <v>23</v>
      </c>
      <c r="I1226" s="46" t="s">
        <v>1612</v>
      </c>
      <c r="J1226" s="54" t="s">
        <v>1613</v>
      </c>
      <c r="K1226" s="51" t="s">
        <v>30</v>
      </c>
      <c r="L1226" s="51" t="s">
        <v>30</v>
      </c>
      <c r="M1226" s="45">
        <v>1.0</v>
      </c>
      <c r="N1226" s="45">
        <v>12.0</v>
      </c>
      <c r="O1226" s="45">
        <v>0.25</v>
      </c>
      <c r="P1226" s="45" t="s">
        <v>34</v>
      </c>
    </row>
    <row r="1227" spans="1:16" ht="13.5" customHeight="1" x14ac:dyDescent="0.15">
      <c r="A1227" s="27"/>
      <c r="B1227" s="28"/>
      <c r="C1227" s="23" t="s">
        <v>20</v>
      </c>
      <c r="D1227" s="24"/>
      <c r="E1227" s="24"/>
      <c r="F1227" s="24"/>
      <c r="G1227" s="29"/>
      <c r="H1227" s="25" t="s">
        <v>23</v>
      </c>
      <c r="I1227" s="46" t="s">
        <v>1614</v>
      </c>
      <c r="J1227" s="54" t="s">
        <v>1615</v>
      </c>
      <c r="K1227" s="51" t="s">
        <v>30</v>
      </c>
      <c r="L1227" s="51" t="s">
        <v>30</v>
      </c>
      <c r="M1227" s="45">
        <v>1.0</v>
      </c>
      <c r="N1227" s="45">
        <v>12.0</v>
      </c>
      <c r="O1227" s="45">
        <v>0.035</v>
      </c>
      <c r="P1227" s="45" t="s">
        <v>27</v>
      </c>
    </row>
    <row r="1228" spans="1:16" ht="13.5" customHeight="1" x14ac:dyDescent="0.15">
      <c r="A1228" s="27"/>
      <c r="B1228" s="28"/>
      <c r="C1228" s="23" t="s">
        <v>20</v>
      </c>
      <c r="D1228" s="24"/>
      <c r="E1228" s="24"/>
      <c r="F1228" s="24"/>
      <c r="G1228" s="29"/>
      <c r="H1228" s="25" t="s">
        <v>23</v>
      </c>
      <c r="I1228" s="46" t="s">
        <v>1616</v>
      </c>
      <c r="J1228" s="54" t="s">
        <v>1617</v>
      </c>
      <c r="K1228" s="51" t="s">
        <v>30</v>
      </c>
      <c r="L1228" s="51" t="s">
        <v>30</v>
      </c>
      <c r="M1228" s="45">
        <v>1.0</v>
      </c>
      <c r="N1228" s="45">
        <v>120.0</v>
      </c>
      <c r="O1228" s="45">
        <v>0.09</v>
      </c>
      <c r="P1228" s="45" t="s">
        <v>345</v>
      </c>
    </row>
    <row r="1229" spans="1:16" ht="13.5" customHeight="1" x14ac:dyDescent="0.15">
      <c r="A1229" s="27"/>
      <c r="B1229" s="28"/>
      <c r="C1229" s="23" t="s">
        <v>20</v>
      </c>
      <c r="D1229" s="24"/>
      <c r="E1229" s="24"/>
      <c r="F1229" s="24"/>
      <c r="G1229" s="29"/>
      <c r="H1229" s="25" t="s">
        <v>23</v>
      </c>
      <c r="I1229" s="7" t="s">
        <v>1533</v>
      </c>
      <c r="J1229" s="54" t="s">
        <v>1618</v>
      </c>
      <c r="K1229" s="51" t="s">
        <v>30</v>
      </c>
      <c r="L1229" s="51" t="s">
        <v>30</v>
      </c>
      <c r="M1229" s="45">
        <v>1.0</v>
      </c>
      <c r="N1229" s="45">
        <v>120.0</v>
      </c>
      <c r="O1229" s="45">
        <v>0.177</v>
      </c>
      <c r="P1229" s="45" t="s">
        <v>1535</v>
      </c>
    </row>
    <row r="1230" spans="1:19" ht="13.5" customHeight="1" x14ac:dyDescent="0.15">
      <c r="A1230" s="27"/>
      <c r="B1230" s="28"/>
      <c r="C1230" s="54" t="s">
        <v>1619</v>
      </c>
      <c r="D1230" s="22" t="s">
        <v>26</v>
      </c>
      <c r="E1230" s="22" t="s">
        <v>26</v>
      </c>
      <c r="F1230" s="25">
        <v>1.0</v>
      </c>
      <c r="G1230" s="29">
        <v>360.0</v>
      </c>
      <c r="H1230" s="25" t="s">
        <v>36</v>
      </c>
      <c r="I1230" s="46" t="s">
        <v>1620</v>
      </c>
      <c r="J1230" s="54" t="s">
        <v>1619</v>
      </c>
      <c r="K1230" s="5" t="s">
        <v>39</v>
      </c>
      <c r="L1230" s="5" t="s">
        <v>40</v>
      </c>
      <c r="M1230" s="45">
        <v>1000.0</v>
      </c>
      <c r="N1230" s="45">
        <v>2.9916</v>
      </c>
      <c r="O1230" s="45">
        <v>12.0</v>
      </c>
      <c r="P1230" s="45" t="s">
        <v>1042</v>
      </c>
      <c r="S1230" s="5">
        <v>31260.0</v>
      </c>
    </row>
    <row r="1231" spans="1:16" ht="13.5" customHeight="1" x14ac:dyDescent="0.15">
      <c r="A1231" s="27"/>
      <c r="B1231" s="28"/>
      <c r="C1231" s="30" t="s">
        <v>20</v>
      </c>
      <c r="D1231" s="24"/>
      <c r="E1231" s="24"/>
      <c r="F1231" s="24"/>
      <c r="G1231" s="29"/>
      <c r="H1231" s="25" t="s">
        <v>36</v>
      </c>
      <c r="I1231" s="46" t="s">
        <v>1044</v>
      </c>
      <c r="J1231" s="30" t="s">
        <v>1045</v>
      </c>
      <c r="K1231" s="5" t="s">
        <v>39</v>
      </c>
      <c r="L1231" s="5" t="s">
        <v>40</v>
      </c>
      <c r="M1231" s="45">
        <v>1000.0</v>
      </c>
      <c r="N1231" s="45">
        <v>0.5292</v>
      </c>
      <c r="O1231" s="45">
        <v>8.5</v>
      </c>
      <c r="P1231" s="42" t="s">
        <v>72</v>
      </c>
    </row>
    <row r="1232" spans="1:17" ht="14.25" customHeight="1" x14ac:dyDescent="0.15">
      <c r="A1232" s="27" t="s">
        <v>1621</v>
      </c>
      <c r="B1232" s="63" t="s">
        <v>1622</v>
      </c>
      <c r="C1232" s="23" t="s">
        <v>20</v>
      </c>
      <c r="D1232" s="24" t="s">
        <v>21</v>
      </c>
      <c r="E1232" s="22" t="s">
        <v>22</v>
      </c>
      <c r="F1232" s="24">
        <v>120.0</v>
      </c>
      <c r="G1232" s="29"/>
      <c r="H1232" s="25" t="s">
        <v>23</v>
      </c>
      <c r="I1232" s="46" t="s">
        <v>1623</v>
      </c>
      <c r="J1232" s="54" t="s">
        <v>1624</v>
      </c>
      <c r="K1232" s="51" t="s">
        <v>26</v>
      </c>
      <c r="L1232" s="51" t="s">
        <v>26</v>
      </c>
      <c r="M1232" s="45">
        <v>1.0</v>
      </c>
      <c r="N1232" s="45">
        <v>1.0</v>
      </c>
      <c r="O1232" s="45">
        <v>9.32</v>
      </c>
      <c r="P1232" s="45" t="s">
        <v>27</v>
      </c>
      <c r="Q1232" s="5">
        <v>96.0</v>
      </c>
    </row>
    <row r="1233" spans="1:17" ht="13.5" customHeight="1" x14ac:dyDescent="0.15">
      <c r="A1233" s="27"/>
      <c r="B1233" s="28"/>
      <c r="C1233" s="23" t="s">
        <v>20</v>
      </c>
      <c r="D1233" s="24"/>
      <c r="E1233" s="24"/>
      <c r="F1233" s="24"/>
      <c r="G1233" s="29"/>
      <c r="H1233" s="25" t="s">
        <v>23</v>
      </c>
      <c r="I1233" s="46" t="s">
        <v>1625</v>
      </c>
      <c r="J1233" s="54" t="s">
        <v>1626</v>
      </c>
      <c r="K1233" s="51" t="s">
        <v>30</v>
      </c>
      <c r="L1233" s="51" t="s">
        <v>30</v>
      </c>
      <c r="M1233" s="45">
        <v>1.0</v>
      </c>
      <c r="N1233" s="45">
        <v>12.0</v>
      </c>
      <c r="O1233" s="45">
        <v>0.215</v>
      </c>
      <c r="P1233" s="45" t="s">
        <v>34</v>
      </c>
      <c r="Q1233" s="5">
        <v>1100.0</v>
      </c>
    </row>
    <row r="1234" spans="1:17" ht="13.5" customHeight="1" x14ac:dyDescent="0.15">
      <c r="A1234" s="27"/>
      <c r="B1234" s="28"/>
      <c r="C1234" s="23" t="s">
        <v>20</v>
      </c>
      <c r="D1234" s="24"/>
      <c r="E1234" s="24"/>
      <c r="F1234" s="24"/>
      <c r="G1234" s="29"/>
      <c r="H1234" s="25" t="s">
        <v>23</v>
      </c>
      <c r="I1234" s="46" t="s">
        <v>1627</v>
      </c>
      <c r="J1234" s="54" t="s">
        <v>1628</v>
      </c>
      <c r="K1234" s="51" t="s">
        <v>30</v>
      </c>
      <c r="L1234" s="51" t="s">
        <v>30</v>
      </c>
      <c r="M1234" s="45">
        <v>1.0</v>
      </c>
      <c r="N1234" s="45">
        <v>12.0</v>
      </c>
      <c r="O1234" s="45">
        <v>0.035</v>
      </c>
      <c r="P1234" s="45" t="s">
        <v>27</v>
      </c>
      <c r="Q1234" s="5">
        <v>1150.0</v>
      </c>
    </row>
    <row r="1235" spans="1:17" ht="13.5" customHeight="1" x14ac:dyDescent="0.15">
      <c r="A1235" s="27"/>
      <c r="B1235" s="28"/>
      <c r="C1235" s="23" t="s">
        <v>20</v>
      </c>
      <c r="D1235" s="24"/>
      <c r="E1235" s="24"/>
      <c r="F1235" s="24"/>
      <c r="G1235" s="29"/>
      <c r="H1235" s="25" t="s">
        <v>23</v>
      </c>
      <c r="I1235" s="46" t="s">
        <v>1629</v>
      </c>
      <c r="J1235" s="54" t="s">
        <v>1630</v>
      </c>
      <c r="K1235" s="51" t="s">
        <v>30</v>
      </c>
      <c r="L1235" s="51" t="s">
        <v>30</v>
      </c>
      <c r="M1235" s="45">
        <v>1.0</v>
      </c>
      <c r="N1235" s="45">
        <v>120.0</v>
      </c>
      <c r="O1235" s="45">
        <v>0.1</v>
      </c>
      <c r="P1235" s="45" t="s">
        <v>34</v>
      </c>
      <c r="Q1235" s="5">
        <v>11400.0</v>
      </c>
    </row>
    <row r="1236" spans="1:19" ht="13.5" customHeight="1" x14ac:dyDescent="0.15">
      <c r="A1236" s="27"/>
      <c r="B1236" s="28"/>
      <c r="C1236" s="54" t="s">
        <v>1631</v>
      </c>
      <c r="D1236" s="22" t="s">
        <v>26</v>
      </c>
      <c r="E1236" s="22" t="s">
        <v>26</v>
      </c>
      <c r="F1236" s="25">
        <v>1.0</v>
      </c>
      <c r="G1236" s="29">
        <v>1200.0</v>
      </c>
      <c r="H1236" s="25" t="s">
        <v>36</v>
      </c>
      <c r="I1236" s="46" t="s">
        <v>1632</v>
      </c>
      <c r="J1236" s="54" t="s">
        <v>1631</v>
      </c>
      <c r="K1236" s="5" t="s">
        <v>39</v>
      </c>
      <c r="L1236" s="5" t="s">
        <v>40</v>
      </c>
      <c r="M1236" s="45">
        <v>1000.0</v>
      </c>
      <c r="N1236" s="45">
        <v>3.53472</v>
      </c>
      <c r="O1236" s="45">
        <v>9.7</v>
      </c>
      <c r="P1236" s="45" t="s">
        <v>1117</v>
      </c>
      <c r="R1236" s="5">
        <v>286.0</v>
      </c>
      <c r="S1236" s="5">
        <v>10660.0</v>
      </c>
    </row>
    <row r="1237" spans="1:19" ht="13.5" customHeight="1" x14ac:dyDescent="0.15">
      <c r="A1237" s="27"/>
      <c r="B1237" s="28"/>
      <c r="C1237" s="54" t="s">
        <v>1633</v>
      </c>
      <c r="D1237" s="22" t="s">
        <v>26</v>
      </c>
      <c r="E1237" s="22" t="s">
        <v>26</v>
      </c>
      <c r="F1237" s="25">
        <v>1.0</v>
      </c>
      <c r="G1237" s="29">
        <v>1200.0</v>
      </c>
      <c r="H1237" s="25" t="s">
        <v>36</v>
      </c>
      <c r="I1237" s="46" t="s">
        <v>1634</v>
      </c>
      <c r="J1237" s="54" t="s">
        <v>1633</v>
      </c>
      <c r="K1237" s="5" t="s">
        <v>39</v>
      </c>
      <c r="L1237" s="5" t="s">
        <v>40</v>
      </c>
      <c r="M1237" s="45">
        <v>1000.0</v>
      </c>
      <c r="N1237" s="45">
        <v>3.53472</v>
      </c>
      <c r="O1237" s="45">
        <v>9.7</v>
      </c>
      <c r="P1237" s="45" t="s">
        <v>1117</v>
      </c>
      <c r="R1237" s="5">
        <v>282.0</v>
      </c>
      <c r="S1237" s="5">
        <v>360.0</v>
      </c>
    </row>
    <row r="1238" spans="1:16" ht="13.5" customHeight="1" x14ac:dyDescent="0.15">
      <c r="A1238" s="27"/>
      <c r="B1238" s="28"/>
      <c r="C1238" s="30" t="s">
        <v>20</v>
      </c>
      <c r="D1238" s="24"/>
      <c r="E1238" s="24"/>
      <c r="F1238" s="24"/>
      <c r="G1238" s="29"/>
      <c r="H1238" s="25" t="s">
        <v>36</v>
      </c>
      <c r="I1238" s="46" t="s">
        <v>1635</v>
      </c>
      <c r="J1238" s="54" t="s">
        <v>1636</v>
      </c>
      <c r="K1238" s="5" t="s">
        <v>39</v>
      </c>
      <c r="L1238" s="5" t="s">
        <v>40</v>
      </c>
      <c r="M1238" s="45">
        <v>1000.0</v>
      </c>
      <c r="N1238" s="45">
        <v>1.896</v>
      </c>
      <c r="O1238" s="45">
        <v>9.7</v>
      </c>
      <c r="P1238" s="45" t="s">
        <v>1117</v>
      </c>
    </row>
    <row r="1239" spans="1:18" ht="14.25" customHeight="1" x14ac:dyDescent="0.15">
      <c r="A1239" s="27" t="s">
        <v>1637</v>
      </c>
      <c r="B1239" s="63" t="s">
        <v>1638</v>
      </c>
      <c r="C1239" s="23" t="s">
        <v>20</v>
      </c>
      <c r="D1239" s="24" t="s">
        <v>21</v>
      </c>
      <c r="E1239" s="22" t="s">
        <v>22</v>
      </c>
      <c r="F1239" s="24">
        <v>300.0</v>
      </c>
      <c r="G1239" s="29"/>
      <c r="H1239" s="25" t="s">
        <v>23</v>
      </c>
      <c r="I1239" s="46" t="s">
        <v>1639</v>
      </c>
      <c r="J1239" s="54" t="s">
        <v>1640</v>
      </c>
      <c r="K1239" s="51" t="s">
        <v>26</v>
      </c>
      <c r="L1239" s="51" t="s">
        <v>26</v>
      </c>
      <c r="M1239" s="45">
        <v>1.0</v>
      </c>
      <c r="N1239" s="45">
        <v>1.0</v>
      </c>
      <c r="O1239" s="45">
        <v>8.07</v>
      </c>
      <c r="P1239" s="45" t="s">
        <v>27</v>
      </c>
      <c r="R1239" s="5">
        <v>4.0</v>
      </c>
    </row>
    <row r="1240" spans="1:18" ht="13.5" customHeight="1" x14ac:dyDescent="0.15">
      <c r="A1240" s="27"/>
      <c r="B1240" s="28"/>
      <c r="C1240" s="23" t="s">
        <v>20</v>
      </c>
      <c r="D1240" s="24"/>
      <c r="E1240" s="24"/>
      <c r="F1240" s="24"/>
      <c r="G1240" s="29"/>
      <c r="H1240" s="25" t="s">
        <v>23</v>
      </c>
      <c r="I1240" s="46" t="s">
        <v>1641</v>
      </c>
      <c r="J1240" s="54" t="s">
        <v>1642</v>
      </c>
      <c r="K1240" s="51" t="s">
        <v>30</v>
      </c>
      <c r="L1240" s="51" t="s">
        <v>30</v>
      </c>
      <c r="M1240" s="45">
        <v>1.0</v>
      </c>
      <c r="N1240" s="45">
        <v>30.0</v>
      </c>
      <c r="O1240" s="45">
        <v>0.125</v>
      </c>
      <c r="P1240" s="45" t="s">
        <v>34</v>
      </c>
      <c r="R1240" s="5">
        <v>90.0</v>
      </c>
    </row>
    <row r="1241" spans="1:16" ht="13.5" customHeight="1" x14ac:dyDescent="0.15">
      <c r="A1241" s="27"/>
      <c r="B1241" s="28"/>
      <c r="C1241" s="23" t="s">
        <v>20</v>
      </c>
      <c r="D1241" s="24"/>
      <c r="E1241" s="24"/>
      <c r="F1241" s="24"/>
      <c r="G1241" s="29"/>
      <c r="H1241" s="25" t="s">
        <v>23</v>
      </c>
      <c r="I1241" s="46" t="s">
        <v>1643</v>
      </c>
      <c r="J1241" s="54" t="s">
        <v>1644</v>
      </c>
      <c r="K1241" s="51" t="s">
        <v>30</v>
      </c>
      <c r="L1241" s="51" t="s">
        <v>30</v>
      </c>
      <c r="M1241" s="45">
        <v>1.0</v>
      </c>
      <c r="N1241" s="45">
        <v>30.0</v>
      </c>
      <c r="O1241" s="45">
        <v>0.035</v>
      </c>
      <c r="P1241" s="45" t="s">
        <v>27</v>
      </c>
    </row>
    <row r="1242" spans="1:18" ht="13.5" customHeight="1" x14ac:dyDescent="0.15">
      <c r="A1242" s="27"/>
      <c r="B1242" s="28"/>
      <c r="C1242" s="23" t="s">
        <v>20</v>
      </c>
      <c r="D1242" s="24"/>
      <c r="E1242" s="24"/>
      <c r="F1242" s="24"/>
      <c r="G1242" s="29"/>
      <c r="H1242" s="25" t="s">
        <v>23</v>
      </c>
      <c r="I1242" s="46" t="s">
        <v>1645</v>
      </c>
      <c r="J1242" s="54" t="s">
        <v>1646</v>
      </c>
      <c r="K1242" s="51" t="s">
        <v>30</v>
      </c>
      <c r="L1242" s="51" t="s">
        <v>30</v>
      </c>
      <c r="M1242" s="45">
        <v>1.0</v>
      </c>
      <c r="N1242" s="45">
        <v>300.0</v>
      </c>
      <c r="O1242" s="45">
        <v>0.1</v>
      </c>
      <c r="P1242" s="45" t="s">
        <v>31</v>
      </c>
      <c r="R1242" s="5">
        <v>500.0</v>
      </c>
    </row>
    <row r="1243" spans="1:19" ht="13.5" customHeight="1" x14ac:dyDescent="0.15">
      <c r="A1243" s="27"/>
      <c r="B1243" s="28"/>
      <c r="C1243" s="54" t="s">
        <v>1647</v>
      </c>
      <c r="D1243" s="22" t="s">
        <v>26</v>
      </c>
      <c r="E1243" s="22" t="s">
        <v>26</v>
      </c>
      <c r="F1243" s="25">
        <v>1.0</v>
      </c>
      <c r="G1243" s="29">
        <v>1500.0</v>
      </c>
      <c r="H1243" s="25" t="s">
        <v>36</v>
      </c>
      <c r="I1243" s="46" t="s">
        <v>1648</v>
      </c>
      <c r="J1243" s="54" t="s">
        <v>1647</v>
      </c>
      <c r="K1243" s="5" t="s">
        <v>39</v>
      </c>
      <c r="L1243" s="5" t="s">
        <v>40</v>
      </c>
      <c r="M1243" s="45">
        <v>1000.0</v>
      </c>
      <c r="N1243" s="45">
        <v>4.284</v>
      </c>
      <c r="O1243" s="45">
        <v>0.5125</v>
      </c>
      <c r="P1243" s="45" t="s">
        <v>27</v>
      </c>
      <c r="S1243" s="5">
        <v>40145.0</v>
      </c>
    </row>
    <row r="1244" spans="1:19" ht="13.5" customHeight="1" x14ac:dyDescent="0.15">
      <c r="A1244" s="27"/>
      <c r="B1244" s="28"/>
      <c r="C1244" s="54" t="s">
        <v>1649</v>
      </c>
      <c r="D1244" s="22" t="s">
        <v>26</v>
      </c>
      <c r="E1244" s="22" t="s">
        <v>26</v>
      </c>
      <c r="F1244" s="25">
        <v>1.0</v>
      </c>
      <c r="G1244" s="29">
        <v>1500.0</v>
      </c>
      <c r="H1244" s="25" t="s">
        <v>36</v>
      </c>
      <c r="I1244" s="46" t="s">
        <v>1650</v>
      </c>
      <c r="J1244" s="54" t="s">
        <v>1649</v>
      </c>
      <c r="K1244" s="5" t="s">
        <v>39</v>
      </c>
      <c r="L1244" s="5" t="s">
        <v>40</v>
      </c>
      <c r="M1244" s="45">
        <v>1000.0</v>
      </c>
      <c r="N1244" s="45">
        <v>4.284</v>
      </c>
      <c r="O1244" s="45">
        <v>0.5125</v>
      </c>
      <c r="P1244" s="45" t="s">
        <v>27</v>
      </c>
      <c r="S1244" s="5">
        <v>23015.0</v>
      </c>
    </row>
    <row r="1245" spans="1:19" ht="13.5" customHeight="1" x14ac:dyDescent="0.15">
      <c r="A1245" s="27"/>
      <c r="B1245" s="28"/>
      <c r="C1245" s="54" t="s">
        <v>1651</v>
      </c>
      <c r="D1245" s="22" t="s">
        <v>26</v>
      </c>
      <c r="E1245" s="22" t="s">
        <v>26</v>
      </c>
      <c r="F1245" s="25">
        <v>1.0</v>
      </c>
      <c r="G1245" s="29">
        <v>1500.0</v>
      </c>
      <c r="H1245" s="25" t="s">
        <v>36</v>
      </c>
      <c r="I1245" s="46" t="s">
        <v>1652</v>
      </c>
      <c r="J1245" s="54" t="s">
        <v>1651</v>
      </c>
      <c r="K1245" s="5" t="s">
        <v>39</v>
      </c>
      <c r="L1245" s="5" t="s">
        <v>40</v>
      </c>
      <c r="M1245" s="45">
        <v>1000.0</v>
      </c>
      <c r="N1245" s="45">
        <v>4.284</v>
      </c>
      <c r="O1245" s="45">
        <v>0.5125</v>
      </c>
      <c r="P1245" s="45" t="s">
        <v>27</v>
      </c>
      <c r="S1245" s="5">
        <v>29929.0</v>
      </c>
    </row>
    <row r="1246" spans="1:16" ht="13.5" customHeight="1" x14ac:dyDescent="0.15">
      <c r="A1246" s="27"/>
      <c r="B1246" s="28"/>
      <c r="C1246" s="30" t="s">
        <v>20</v>
      </c>
      <c r="D1246" s="24"/>
      <c r="E1246" s="24"/>
      <c r="F1246" s="24"/>
      <c r="G1246" s="29"/>
      <c r="H1246" s="25" t="s">
        <v>36</v>
      </c>
      <c r="I1246" s="46" t="s">
        <v>180</v>
      </c>
      <c r="J1246" s="54" t="s">
        <v>181</v>
      </c>
      <c r="K1246" s="5" t="s">
        <v>39</v>
      </c>
      <c r="L1246" s="5" t="s">
        <v>40</v>
      </c>
      <c r="M1246" s="45">
        <v>1000.0</v>
      </c>
      <c r="N1246" s="45">
        <v>2.925</v>
      </c>
      <c r="O1246" s="48">
        <v>8.4</v>
      </c>
      <c r="P1246" s="45" t="s">
        <v>41</v>
      </c>
    </row>
    <row r="1247" spans="1:16" ht="14.25" customHeight="1" x14ac:dyDescent="0.15">
      <c r="A1247" s="27" t="s">
        <v>1653</v>
      </c>
      <c r="B1247" s="64" t="s">
        <v>1654</v>
      </c>
      <c r="C1247" s="23" t="s">
        <v>20</v>
      </c>
      <c r="D1247" s="24" t="s">
        <v>21</v>
      </c>
      <c r="E1247" s="22" t="s">
        <v>22</v>
      </c>
      <c r="F1247" s="24">
        <v>150.0</v>
      </c>
      <c r="G1247" s="29"/>
      <c r="H1247" s="25" t="s">
        <v>23</v>
      </c>
      <c r="I1247" s="46" t="s">
        <v>1655</v>
      </c>
      <c r="J1247" s="54" t="s">
        <v>1656</v>
      </c>
      <c r="K1247" s="51" t="s">
        <v>26</v>
      </c>
      <c r="L1247" s="51" t="s">
        <v>26</v>
      </c>
      <c r="M1247" s="45">
        <v>1.0</v>
      </c>
      <c r="N1247" s="45">
        <v>1.0</v>
      </c>
      <c r="O1247" s="45">
        <v>8.0</v>
      </c>
      <c r="P1247" s="45" t="s">
        <v>27</v>
      </c>
    </row>
    <row r="1248" spans="1:16" ht="13.5" customHeight="1" x14ac:dyDescent="0.15">
      <c r="A1248" s="27"/>
      <c r="B1248" s="28"/>
      <c r="C1248" s="23" t="s">
        <v>20</v>
      </c>
      <c r="D1248" s="24"/>
      <c r="E1248" s="24"/>
      <c r="F1248" s="24"/>
      <c r="G1248" s="29"/>
      <c r="H1248" s="25" t="s">
        <v>23</v>
      </c>
      <c r="I1248" s="46" t="s">
        <v>1657</v>
      </c>
      <c r="J1248" s="54" t="s">
        <v>1658</v>
      </c>
      <c r="K1248" s="51" t="s">
        <v>30</v>
      </c>
      <c r="L1248" s="51" t="s">
        <v>30</v>
      </c>
      <c r="M1248" s="45">
        <v>1.0</v>
      </c>
      <c r="N1248" s="45">
        <v>15.0</v>
      </c>
      <c r="O1248" s="45">
        <v>0.18</v>
      </c>
      <c r="P1248" s="45" t="s">
        <v>34</v>
      </c>
    </row>
    <row r="1249" spans="1:16" ht="13.5" customHeight="1" x14ac:dyDescent="0.15">
      <c r="A1249" s="27"/>
      <c r="B1249" s="28"/>
      <c r="C1249" s="23" t="s">
        <v>20</v>
      </c>
      <c r="D1249" s="24"/>
      <c r="E1249" s="24"/>
      <c r="F1249" s="24"/>
      <c r="G1249" s="29"/>
      <c r="H1249" s="25" t="s">
        <v>23</v>
      </c>
      <c r="I1249" s="46" t="s">
        <v>1659</v>
      </c>
      <c r="J1249" s="54" t="s">
        <v>1660</v>
      </c>
      <c r="K1249" s="51" t="s">
        <v>30</v>
      </c>
      <c r="L1249" s="51" t="s">
        <v>30</v>
      </c>
      <c r="M1249" s="45">
        <v>1.0</v>
      </c>
      <c r="N1249" s="45">
        <v>15.0</v>
      </c>
      <c r="O1249" s="45">
        <v>0.035</v>
      </c>
      <c r="P1249" s="45" t="s">
        <v>27</v>
      </c>
    </row>
    <row r="1250" spans="1:17" ht="13.5" customHeight="1" x14ac:dyDescent="0.15">
      <c r="A1250" s="27"/>
      <c r="B1250" s="28"/>
      <c r="C1250" s="23" t="s">
        <v>20</v>
      </c>
      <c r="D1250" s="24"/>
      <c r="E1250" s="24"/>
      <c r="F1250" s="24"/>
      <c r="G1250" s="29"/>
      <c r="H1250" s="25" t="s">
        <v>23</v>
      </c>
      <c r="I1250" s="46" t="s">
        <v>1661</v>
      </c>
      <c r="J1250" s="54" t="s">
        <v>1662</v>
      </c>
      <c r="K1250" s="51" t="s">
        <v>30</v>
      </c>
      <c r="L1250" s="51" t="s">
        <v>30</v>
      </c>
      <c r="M1250" s="45">
        <v>1.0</v>
      </c>
      <c r="N1250" s="45">
        <v>150.0</v>
      </c>
      <c r="O1250" s="45">
        <v>0.14</v>
      </c>
      <c r="P1250" s="45" t="s">
        <v>31</v>
      </c>
      <c r="Q1250" s="5">
        <v>500.0</v>
      </c>
    </row>
    <row r="1251" spans="1:19" ht="13.5" customHeight="1" x14ac:dyDescent="0.15">
      <c r="A1251" s="27"/>
      <c r="B1251" s="28"/>
      <c r="C1251" s="54" t="s">
        <v>1663</v>
      </c>
      <c r="D1251" s="22" t="s">
        <v>26</v>
      </c>
      <c r="E1251" s="22" t="s">
        <v>26</v>
      </c>
      <c r="F1251" s="25">
        <v>1.0</v>
      </c>
      <c r="G1251" s="29">
        <v>1500.0</v>
      </c>
      <c r="H1251" s="25" t="s">
        <v>36</v>
      </c>
      <c r="I1251" s="46" t="s">
        <v>1664</v>
      </c>
      <c r="J1251" s="54" t="s">
        <v>1663</v>
      </c>
      <c r="K1251" s="5" t="s">
        <v>39</v>
      </c>
      <c r="L1251" s="5" t="s">
        <v>40</v>
      </c>
      <c r="M1251" s="45">
        <v>1000.0</v>
      </c>
      <c r="N1251" s="45">
        <v>12.5328</v>
      </c>
      <c r="O1251" s="45">
        <v>8.5</v>
      </c>
      <c r="P1251" s="45" t="s">
        <v>41</v>
      </c>
      <c r="R1251" s="5">
        <f>380*1.5</f>
        <v>570</v>
      </c>
      <c r="S1251" s="5">
        <v>48410.0</v>
      </c>
    </row>
    <row r="1252" spans="1:16" ht="13.5" customHeight="1" x14ac:dyDescent="0.15">
      <c r="A1252" s="27"/>
      <c r="B1252" s="28"/>
      <c r="C1252" s="30" t="s">
        <v>20</v>
      </c>
      <c r="D1252" s="24"/>
      <c r="E1252" s="24"/>
      <c r="F1252" s="24"/>
      <c r="G1252" s="29"/>
      <c r="H1252" s="25" t="s">
        <v>36</v>
      </c>
      <c r="I1252" s="46" t="s">
        <v>1493</v>
      </c>
      <c r="J1252" s="54" t="s">
        <v>1494</v>
      </c>
      <c r="K1252" s="5" t="s">
        <v>39</v>
      </c>
      <c r="L1252" s="5" t="s">
        <v>40</v>
      </c>
      <c r="M1252" s="45">
        <v>1000.0</v>
      </c>
      <c r="N1252" s="45">
        <v>1.74</v>
      </c>
      <c r="O1252" s="48">
        <v>8.4</v>
      </c>
      <c r="P1252" s="45" t="s">
        <v>41</v>
      </c>
    </row>
    <row r="1253" spans="1:16" ht="13.5" customHeight="1" x14ac:dyDescent="0.15">
      <c r="A1253" s="27" t="s">
        <v>1665</v>
      </c>
      <c r="B1253" s="28" t="s">
        <v>1666</v>
      </c>
      <c r="C1253" s="23" t="s">
        <v>20</v>
      </c>
      <c r="D1253" s="24" t="s">
        <v>21</v>
      </c>
      <c r="E1253" s="22" t="s">
        <v>22</v>
      </c>
      <c r="F1253" s="24">
        <v>30.0</v>
      </c>
      <c r="G1253" s="29"/>
      <c r="H1253" s="25" t="s">
        <v>23</v>
      </c>
      <c r="I1253" s="46" t="s">
        <v>1667</v>
      </c>
      <c r="J1253" s="54" t="s">
        <v>1668</v>
      </c>
      <c r="K1253" s="51" t="s">
        <v>26</v>
      </c>
      <c r="L1253" s="51" t="s">
        <v>26</v>
      </c>
      <c r="M1253" s="45">
        <v>1.0</v>
      </c>
      <c r="N1253" s="45">
        <v>1.0</v>
      </c>
      <c r="O1253" s="45">
        <v>7.36</v>
      </c>
      <c r="P1253" s="45" t="s">
        <v>1122</v>
      </c>
    </row>
    <row r="1254" spans="1:17" ht="13.5" customHeight="1" x14ac:dyDescent="0.15">
      <c r="A1254" s="27"/>
      <c r="B1254" s="28"/>
      <c r="C1254" s="23" t="s">
        <v>20</v>
      </c>
      <c r="D1254" s="24"/>
      <c r="E1254" s="24"/>
      <c r="F1254" s="24"/>
      <c r="G1254" s="29"/>
      <c r="H1254" s="25" t="s">
        <v>23</v>
      </c>
      <c r="I1254" s="46" t="s">
        <v>1669</v>
      </c>
      <c r="J1254" s="54" t="s">
        <v>1670</v>
      </c>
      <c r="K1254" s="51" t="s">
        <v>30</v>
      </c>
      <c r="L1254" s="51" t="s">
        <v>30</v>
      </c>
      <c r="M1254" s="45">
        <v>1.0</v>
      </c>
      <c r="N1254" s="45">
        <v>30.0</v>
      </c>
      <c r="O1254" s="45">
        <v>0.18</v>
      </c>
      <c r="P1254" s="45" t="s">
        <v>34</v>
      </c>
      <c r="Q1254" s="5">
        <v>1000.0</v>
      </c>
    </row>
    <row r="1255" spans="1:16" ht="13.5" customHeight="1" x14ac:dyDescent="0.15">
      <c r="A1255" s="27"/>
      <c r="B1255" s="28"/>
      <c r="C1255" s="54" t="s">
        <v>1671</v>
      </c>
      <c r="D1255" s="22" t="s">
        <v>26</v>
      </c>
      <c r="E1255" s="22" t="s">
        <v>26</v>
      </c>
      <c r="F1255" s="25">
        <v>1.0</v>
      </c>
      <c r="G1255" s="29">
        <v>3000.0</v>
      </c>
      <c r="H1255" s="25" t="s">
        <v>36</v>
      </c>
      <c r="I1255" s="46" t="s">
        <v>1672</v>
      </c>
      <c r="J1255" s="54" t="s">
        <v>1671</v>
      </c>
      <c r="K1255" s="5" t="s">
        <v>39</v>
      </c>
      <c r="L1255" s="5" t="s">
        <v>40</v>
      </c>
      <c r="M1255" s="45">
        <v>1000.0</v>
      </c>
      <c r="N1255" s="45">
        <v>10.23</v>
      </c>
      <c r="O1255" s="45">
        <v>8.5</v>
      </c>
      <c r="P1255" s="45" t="s">
        <v>41</v>
      </c>
    </row>
    <row r="1256" spans="1:16" ht="13.5" customHeight="1" x14ac:dyDescent="0.15">
      <c r="A1256" s="27"/>
      <c r="B1256" s="28"/>
      <c r="C1256" s="30" t="s">
        <v>20</v>
      </c>
      <c r="D1256" s="24"/>
      <c r="E1256" s="24"/>
      <c r="F1256" s="24"/>
      <c r="G1256" s="29"/>
      <c r="H1256" s="25" t="s">
        <v>36</v>
      </c>
      <c r="I1256" s="46" t="s">
        <v>1149</v>
      </c>
      <c r="J1256" s="30" t="s">
        <v>1150</v>
      </c>
      <c r="K1256" s="5" t="s">
        <v>39</v>
      </c>
      <c r="L1256" s="5" t="s">
        <v>40</v>
      </c>
      <c r="M1256" s="45">
        <v>1000.0</v>
      </c>
      <c r="N1256" s="45">
        <v>2.25</v>
      </c>
      <c r="O1256" s="48">
        <v>8.4</v>
      </c>
      <c r="P1256" s="45" t="s">
        <v>41</v>
      </c>
    </row>
    <row r="1257" spans="1:17" ht="13.5" customHeight="1" x14ac:dyDescent="0.15">
      <c r="A1257" s="27" t="s">
        <v>1673</v>
      </c>
      <c r="B1257" s="28" t="s">
        <v>1666</v>
      </c>
      <c r="C1257" s="23" t="s">
        <v>20</v>
      </c>
      <c r="D1257" s="24" t="s">
        <v>21</v>
      </c>
      <c r="E1257" s="22" t="s">
        <v>22</v>
      </c>
      <c r="F1257" s="24">
        <v>25.0</v>
      </c>
      <c r="G1257" s="29"/>
      <c r="H1257" s="25" t="s">
        <v>23</v>
      </c>
      <c r="I1257" s="46" t="s">
        <v>1674</v>
      </c>
      <c r="J1257" s="54" t="s">
        <v>1675</v>
      </c>
      <c r="K1257" s="51" t="s">
        <v>26</v>
      </c>
      <c r="L1257" s="51" t="s">
        <v>26</v>
      </c>
      <c r="M1257" s="45">
        <v>1.0</v>
      </c>
      <c r="N1257" s="45">
        <v>1.0</v>
      </c>
      <c r="O1257" s="45">
        <v>7.75</v>
      </c>
      <c r="P1257" s="45" t="s">
        <v>1122</v>
      </c>
      <c r="Q1257" s="5">
        <v>12.0</v>
      </c>
    </row>
    <row r="1258" spans="1:16" ht="13.5" customHeight="1" x14ac:dyDescent="0.15">
      <c r="A1258" s="27"/>
      <c r="B1258" s="28"/>
      <c r="C1258" s="23" t="s">
        <v>20</v>
      </c>
      <c r="D1258" s="24"/>
      <c r="E1258" s="24"/>
      <c r="F1258" s="24"/>
      <c r="G1258" s="29"/>
      <c r="H1258" s="25" t="s">
        <v>23</v>
      </c>
      <c r="I1258" s="46" t="s">
        <v>1676</v>
      </c>
      <c r="J1258" s="54" t="s">
        <v>1677</v>
      </c>
      <c r="K1258" s="51" t="s">
        <v>30</v>
      </c>
      <c r="L1258" s="51" t="s">
        <v>30</v>
      </c>
      <c r="M1258" s="45">
        <v>1.0</v>
      </c>
      <c r="N1258" s="45">
        <v>25.0</v>
      </c>
      <c r="O1258" s="45">
        <v>0.195</v>
      </c>
      <c r="P1258" s="45" t="s">
        <v>34</v>
      </c>
    </row>
    <row r="1259" spans="1:16" ht="13.5" customHeight="1" x14ac:dyDescent="0.15">
      <c r="A1259" s="27"/>
      <c r="B1259" s="28"/>
      <c r="C1259" s="54" t="s">
        <v>1666</v>
      </c>
      <c r="D1259" s="22" t="s">
        <v>26</v>
      </c>
      <c r="E1259" s="22" t="s">
        <v>26</v>
      </c>
      <c r="F1259" s="25">
        <v>1.0</v>
      </c>
      <c r="G1259" s="29">
        <v>2500.0</v>
      </c>
      <c r="H1259" s="25" t="s">
        <v>36</v>
      </c>
      <c r="I1259" s="46" t="s">
        <v>946</v>
      </c>
      <c r="J1259" s="54" t="s">
        <v>947</v>
      </c>
      <c r="K1259" s="5" t="s">
        <v>39</v>
      </c>
      <c r="L1259" s="5" t="s">
        <v>40</v>
      </c>
      <c r="M1259" s="45">
        <v>1000.0</v>
      </c>
      <c r="N1259" s="45">
        <v>11.2</v>
      </c>
      <c r="O1259" s="45">
        <v>8.5</v>
      </c>
      <c r="P1259" s="45" t="s">
        <v>41</v>
      </c>
    </row>
    <row r="1260" spans="1:16" ht="13.5" customHeight="1" x14ac:dyDescent="0.15">
      <c r="A1260" s="27"/>
      <c r="B1260" s="28"/>
      <c r="C1260" s="30" t="s">
        <v>20</v>
      </c>
      <c r="D1260" s="24"/>
      <c r="E1260" s="24"/>
      <c r="F1260" s="24"/>
      <c r="G1260" s="29"/>
      <c r="H1260" s="25" t="s">
        <v>36</v>
      </c>
      <c r="I1260" s="46" t="s">
        <v>42</v>
      </c>
      <c r="J1260" s="30" t="s">
        <v>43</v>
      </c>
      <c r="K1260" s="5" t="s">
        <v>39</v>
      </c>
      <c r="L1260" s="5" t="s">
        <v>40</v>
      </c>
      <c r="M1260" s="45">
        <v>1000.0</v>
      </c>
      <c r="N1260" s="45">
        <v>2.25</v>
      </c>
      <c r="O1260" s="48">
        <v>8.4</v>
      </c>
      <c r="P1260" s="45" t="s">
        <v>41</v>
      </c>
    </row>
    <row r="1261" spans="1:17" ht="38.25" customHeight="1" x14ac:dyDescent="0.15">
      <c r="A1261" s="27" t="s">
        <v>1678</v>
      </c>
      <c r="B1261" s="74" t="s">
        <v>1679</v>
      </c>
      <c r="C1261" s="23" t="s">
        <v>20</v>
      </c>
      <c r="D1261" s="24" t="s">
        <v>21</v>
      </c>
      <c r="E1261" s="22" t="s">
        <v>22</v>
      </c>
      <c r="F1261" s="24">
        <v>140.0</v>
      </c>
      <c r="G1261" s="29"/>
      <c r="H1261" s="25" t="s">
        <v>23</v>
      </c>
      <c r="I1261" s="46" t="s">
        <v>1680</v>
      </c>
      <c r="J1261" s="54" t="s">
        <v>1681</v>
      </c>
      <c r="K1261" s="51" t="s">
        <v>26</v>
      </c>
      <c r="L1261" s="51" t="s">
        <v>26</v>
      </c>
      <c r="M1261" s="45">
        <v>1.0</v>
      </c>
      <c r="N1261" s="45">
        <v>1.0</v>
      </c>
      <c r="O1261" s="45">
        <v>8.46</v>
      </c>
      <c r="P1261" s="45" t="s">
        <v>1122</v>
      </c>
      <c r="Q1261" s="5">
        <v>6.0</v>
      </c>
    </row>
    <row r="1262" spans="1:17" ht="13.5" customHeight="1" x14ac:dyDescent="0.15">
      <c r="A1262" s="27"/>
      <c r="B1262" s="28"/>
      <c r="C1262" s="23" t="s">
        <v>20</v>
      </c>
      <c r="D1262" s="24"/>
      <c r="E1262" s="24"/>
      <c r="F1262" s="24"/>
      <c r="G1262" s="29"/>
      <c r="H1262" s="25" t="s">
        <v>23</v>
      </c>
      <c r="I1262" s="46" t="s">
        <v>1682</v>
      </c>
      <c r="J1262" s="54" t="s">
        <v>1683</v>
      </c>
      <c r="K1262" s="51" t="s">
        <v>30</v>
      </c>
      <c r="L1262" s="51" t="s">
        <v>30</v>
      </c>
      <c r="M1262" s="45">
        <v>1.0</v>
      </c>
      <c r="N1262" s="45">
        <v>14.0</v>
      </c>
      <c r="O1262" s="45">
        <v>0.18</v>
      </c>
      <c r="P1262" s="45" t="s">
        <v>34</v>
      </c>
      <c r="Q1262" s="5">
        <v>100.0</v>
      </c>
    </row>
    <row r="1263" spans="1:16" ht="13.5" customHeight="1" x14ac:dyDescent="0.15">
      <c r="A1263" s="27"/>
      <c r="B1263" s="28"/>
      <c r="C1263" s="23" t="s">
        <v>20</v>
      </c>
      <c r="D1263" s="24"/>
      <c r="E1263" s="24"/>
      <c r="F1263" s="24"/>
      <c r="G1263" s="29"/>
      <c r="H1263" s="25" t="s">
        <v>23</v>
      </c>
      <c r="I1263" s="46" t="s">
        <v>1684</v>
      </c>
      <c r="J1263" s="54" t="s">
        <v>1685</v>
      </c>
      <c r="K1263" s="51" t="s">
        <v>30</v>
      </c>
      <c r="L1263" s="51" t="s">
        <v>30</v>
      </c>
      <c r="M1263" s="45">
        <v>1.0</v>
      </c>
      <c r="N1263" s="45">
        <v>14.0</v>
      </c>
      <c r="O1263" s="45">
        <v>0.03</v>
      </c>
      <c r="P1263" s="45" t="s">
        <v>299</v>
      </c>
    </row>
    <row r="1264" spans="1:17" ht="13.5" customHeight="1" x14ac:dyDescent="0.15">
      <c r="A1264" s="27"/>
      <c r="B1264" s="28"/>
      <c r="C1264" s="23" t="s">
        <v>20</v>
      </c>
      <c r="D1264" s="24"/>
      <c r="E1264" s="24"/>
      <c r="F1264" s="24"/>
      <c r="G1264" s="29"/>
      <c r="H1264" s="25" t="s">
        <v>23</v>
      </c>
      <c r="I1264" s="46" t="s">
        <v>1686</v>
      </c>
      <c r="J1264" s="54" t="s">
        <v>1687</v>
      </c>
      <c r="K1264" s="51" t="s">
        <v>30</v>
      </c>
      <c r="L1264" s="51" t="s">
        <v>30</v>
      </c>
      <c r="M1264" s="45">
        <v>1.0</v>
      </c>
      <c r="N1264" s="45">
        <v>140.0</v>
      </c>
      <c r="O1264" s="45">
        <v>0.11</v>
      </c>
      <c r="P1264" s="45" t="s">
        <v>345</v>
      </c>
      <c r="Q1264" s="5">
        <v>800.0</v>
      </c>
    </row>
    <row r="1265" spans="1:16" ht="13.5" customHeight="1" x14ac:dyDescent="0.15">
      <c r="A1265" s="27"/>
      <c r="B1265" s="28"/>
      <c r="C1265" s="23" t="s">
        <v>20</v>
      </c>
      <c r="D1265" s="24"/>
      <c r="E1265" s="24"/>
      <c r="F1265" s="24"/>
      <c r="G1265" s="29"/>
      <c r="H1265" s="25" t="s">
        <v>23</v>
      </c>
      <c r="I1265" s="46" t="s">
        <v>1305</v>
      </c>
      <c r="J1265" s="54" t="s">
        <v>1688</v>
      </c>
      <c r="K1265" s="51" t="s">
        <v>30</v>
      </c>
      <c r="L1265" s="51" t="s">
        <v>30</v>
      </c>
      <c r="M1265" s="45">
        <v>1.0</v>
      </c>
      <c r="N1265" s="45">
        <v>140.0</v>
      </c>
      <c r="O1265" s="45">
        <v>0.18</v>
      </c>
      <c r="P1265" s="45" t="s">
        <v>255</v>
      </c>
    </row>
    <row r="1266" spans="1:16" ht="13.5" customHeight="1" x14ac:dyDescent="0.15">
      <c r="A1266" s="27"/>
      <c r="B1266" s="28"/>
      <c r="C1266" s="24" t="s">
        <v>1689</v>
      </c>
      <c r="D1266" s="22" t="s">
        <v>26</v>
      </c>
      <c r="E1266" s="22" t="s">
        <v>26</v>
      </c>
      <c r="F1266" s="25">
        <v>1.0</v>
      </c>
      <c r="G1266" s="29">
        <v>280.0</v>
      </c>
      <c r="H1266" s="25" t="s">
        <v>36</v>
      </c>
      <c r="I1266" s="46" t="s">
        <v>1690</v>
      </c>
      <c r="J1266" s="54" t="s">
        <v>1691</v>
      </c>
      <c r="K1266" s="51" t="s">
        <v>30</v>
      </c>
      <c r="L1266" s="51" t="s">
        <v>30</v>
      </c>
      <c r="M1266" s="45">
        <v>1.0</v>
      </c>
      <c r="N1266" s="45">
        <v>280.0</v>
      </c>
      <c r="O1266" s="45">
        <v>0.285</v>
      </c>
      <c r="P1266" s="45" t="s">
        <v>1692</v>
      </c>
    </row>
    <row r="1267" spans="1:17" ht="27.0" customHeight="1" x14ac:dyDescent="0.15">
      <c r="A1267" s="27" t="s">
        <v>1693</v>
      </c>
      <c r="B1267" s="74" t="s">
        <v>1694</v>
      </c>
      <c r="C1267" s="23" t="s">
        <v>20</v>
      </c>
      <c r="D1267" s="24" t="s">
        <v>21</v>
      </c>
      <c r="E1267" s="22" t="s">
        <v>22</v>
      </c>
      <c r="F1267" s="24">
        <v>240.0</v>
      </c>
      <c r="G1267" s="29"/>
      <c r="H1267" s="25" t="s">
        <v>23</v>
      </c>
      <c r="I1267" s="46" t="s">
        <v>1695</v>
      </c>
      <c r="J1267" s="54" t="s">
        <v>1696</v>
      </c>
      <c r="K1267" s="51" t="s">
        <v>26</v>
      </c>
      <c r="L1267" s="51" t="s">
        <v>26</v>
      </c>
      <c r="M1267" s="45">
        <v>1.0</v>
      </c>
      <c r="N1267" s="45">
        <v>1.0</v>
      </c>
      <c r="O1267" s="45">
        <v>7.11</v>
      </c>
      <c r="P1267" s="45" t="s">
        <v>27</v>
      </c>
      <c r="Q1267" s="5">
        <f>24+16</f>
        <v>40</v>
      </c>
    </row>
    <row r="1268" spans="1:17" ht="13.5" customHeight="1" x14ac:dyDescent="0.15">
      <c r="A1268" s="27"/>
      <c r="B1268" s="28"/>
      <c r="C1268" s="23" t="s">
        <v>20</v>
      </c>
      <c r="D1268" s="24"/>
      <c r="E1268" s="24"/>
      <c r="F1268" s="24"/>
      <c r="G1268" s="29"/>
      <c r="H1268" s="25" t="s">
        <v>23</v>
      </c>
      <c r="I1268" s="46" t="s">
        <v>1697</v>
      </c>
      <c r="J1268" s="54" t="s">
        <v>1698</v>
      </c>
      <c r="K1268" s="51" t="s">
        <v>26</v>
      </c>
      <c r="L1268" s="51" t="s">
        <v>26</v>
      </c>
      <c r="M1268" s="45">
        <v>1.0</v>
      </c>
      <c r="N1268" s="45">
        <v>24.0</v>
      </c>
      <c r="O1268" s="45">
        <v>0.94</v>
      </c>
      <c r="P1268" s="45" t="s">
        <v>27</v>
      </c>
      <c r="Q1268" s="5">
        <f>8+576+384</f>
        <v>968</v>
      </c>
    </row>
    <row r="1269" spans="1:16" ht="13.5" customHeight="1" x14ac:dyDescent="0.15">
      <c r="A1269" s="27"/>
      <c r="B1269" s="28"/>
      <c r="C1269" s="23" t="s">
        <v>20</v>
      </c>
      <c r="D1269" s="24"/>
      <c r="E1269" s="24"/>
      <c r="F1269" s="24"/>
      <c r="G1269" s="29"/>
      <c r="H1269" s="25" t="s">
        <v>23</v>
      </c>
      <c r="I1269" s="46" t="s">
        <v>358</v>
      </c>
      <c r="J1269" s="54" t="s">
        <v>1699</v>
      </c>
      <c r="K1269" s="51" t="s">
        <v>30</v>
      </c>
      <c r="L1269" s="51" t="s">
        <v>30</v>
      </c>
      <c r="M1269" s="45">
        <v>1.0</v>
      </c>
      <c r="N1269" s="45">
        <v>240.0</v>
      </c>
      <c r="O1269" s="45">
        <v>0.135</v>
      </c>
      <c r="P1269" s="45" t="s">
        <v>255</v>
      </c>
    </row>
    <row r="1270" spans="1:17" ht="13.5" customHeight="1" x14ac:dyDescent="0.15">
      <c r="A1270" s="27"/>
      <c r="B1270" s="28"/>
      <c r="C1270" s="23" t="s">
        <v>20</v>
      </c>
      <c r="D1270" s="24"/>
      <c r="E1270" s="24"/>
      <c r="F1270" s="24"/>
      <c r="G1270" s="29"/>
      <c r="H1270" s="25" t="s">
        <v>23</v>
      </c>
      <c r="I1270" s="46" t="s">
        <v>1700</v>
      </c>
      <c r="J1270" s="54" t="s">
        <v>1701</v>
      </c>
      <c r="K1270" s="51" t="s">
        <v>30</v>
      </c>
      <c r="L1270" s="51" t="s">
        <v>30</v>
      </c>
      <c r="M1270" s="45">
        <v>1.0</v>
      </c>
      <c r="N1270" s="45">
        <v>240.0</v>
      </c>
      <c r="O1270" s="45">
        <v>0.055</v>
      </c>
      <c r="P1270" s="45" t="s">
        <v>345</v>
      </c>
      <c r="Q1270" s="5">
        <f>5700+3900</f>
        <v>9600</v>
      </c>
    </row>
    <row r="1271" spans="1:19" ht="14.25" customHeight="1" x14ac:dyDescent="0.15">
      <c r="A1271" s="27"/>
      <c r="B1271" s="28"/>
      <c r="C1271" s="54" t="s">
        <v>1702</v>
      </c>
      <c r="D1271" s="22" t="s">
        <v>26</v>
      </c>
      <c r="E1271" s="22" t="s">
        <v>26</v>
      </c>
      <c r="F1271" s="25">
        <v>1.0</v>
      </c>
      <c r="G1271" s="29">
        <v>480.0</v>
      </c>
      <c r="H1271" s="25" t="s">
        <v>36</v>
      </c>
      <c r="I1271" s="46" t="s">
        <v>259</v>
      </c>
      <c r="J1271" s="54" t="s">
        <v>1702</v>
      </c>
      <c r="K1271" s="5" t="s">
        <v>39</v>
      </c>
      <c r="L1271" s="5" t="s">
        <v>40</v>
      </c>
      <c r="M1271" s="7">
        <v>1000.0</v>
      </c>
      <c r="N1271" s="62">
        <v>2.112</v>
      </c>
      <c r="O1271" s="45">
        <v>31.5</v>
      </c>
      <c r="P1271" s="45" t="s">
        <v>221</v>
      </c>
      <c r="S1271" s="5">
        <v>15526.0</v>
      </c>
    </row>
    <row r="1272" spans="1:16" s="2" customFormat="1" ht="14.25" customHeight="1" x14ac:dyDescent="0.15">
      <c r="A1272" s="75"/>
      <c r="B1272" s="76"/>
      <c r="C1272" s="77" t="s">
        <v>1702</v>
      </c>
      <c r="D1272" s="78"/>
      <c r="E1272" s="78"/>
      <c r="F1272" s="79"/>
      <c r="G1272" s="80">
        <v>480.0</v>
      </c>
      <c r="H1272" s="79" t="s">
        <v>36</v>
      </c>
      <c r="I1272" s="81" t="s">
        <v>227</v>
      </c>
      <c r="J1272" s="54" t="s">
        <v>223</v>
      </c>
      <c r="K1272" s="2" t="s">
        <v>39</v>
      </c>
      <c r="L1272" s="2" t="s">
        <v>40</v>
      </c>
      <c r="M1272" s="82">
        <v>1000.0</v>
      </c>
      <c r="N1272" s="81">
        <v>0.012548571</v>
      </c>
      <c r="O1272" s="48">
        <v>50.0</v>
      </c>
      <c r="P1272" s="45" t="s">
        <v>224</v>
      </c>
    </row>
    <row r="1273" spans="1:19" ht="14.25" customHeight="1" x14ac:dyDescent="0.15">
      <c r="A1273" s="27"/>
      <c r="B1273" s="28"/>
      <c r="C1273" s="54" t="s">
        <v>1703</v>
      </c>
      <c r="D1273" s="22" t="s">
        <v>26</v>
      </c>
      <c r="E1273" s="22" t="s">
        <v>26</v>
      </c>
      <c r="F1273" s="25">
        <v>1.0</v>
      </c>
      <c r="G1273" s="29">
        <v>480.0</v>
      </c>
      <c r="H1273" s="25" t="s">
        <v>36</v>
      </c>
      <c r="I1273" s="46" t="s">
        <v>259</v>
      </c>
      <c r="J1273" s="54" t="s">
        <v>1703</v>
      </c>
      <c r="K1273" s="5" t="s">
        <v>39</v>
      </c>
      <c r="L1273" s="5" t="s">
        <v>40</v>
      </c>
      <c r="M1273" s="7">
        <v>1000.0</v>
      </c>
      <c r="N1273" s="62">
        <v>2.112</v>
      </c>
      <c r="O1273" s="45">
        <v>31.5</v>
      </c>
      <c r="P1273" s="45" t="s">
        <v>221</v>
      </c>
      <c r="S1273" s="5">
        <v>21316.0</v>
      </c>
    </row>
    <row r="1274" spans="1:16" s="2" customFormat="1" ht="14.25" customHeight="1" x14ac:dyDescent="0.15">
      <c r="A1274" s="75"/>
      <c r="B1274" s="76"/>
      <c r="C1274" s="77" t="s">
        <v>1703</v>
      </c>
      <c r="D1274" s="78"/>
      <c r="E1274" s="78"/>
      <c r="F1274" s="79"/>
      <c r="G1274" s="80">
        <v>480.0</v>
      </c>
      <c r="H1274" s="79" t="s">
        <v>36</v>
      </c>
      <c r="I1274" s="81" t="s">
        <v>227</v>
      </c>
      <c r="J1274" s="54" t="s">
        <v>223</v>
      </c>
      <c r="K1274" s="2" t="s">
        <v>39</v>
      </c>
      <c r="L1274" s="2" t="s">
        <v>40</v>
      </c>
      <c r="M1274" s="82">
        <v>1000.0</v>
      </c>
      <c r="N1274" s="81">
        <v>0.012548571</v>
      </c>
      <c r="O1274" s="48">
        <v>50.0</v>
      </c>
      <c r="P1274" s="45" t="s">
        <v>224</v>
      </c>
    </row>
    <row r="1275" spans="1:16" s="2" customFormat="1" ht="14.25" customHeight="1" x14ac:dyDescent="0.15">
      <c r="A1275" s="75"/>
      <c r="B1275" s="76"/>
      <c r="C1275" s="77" t="s">
        <v>1703</v>
      </c>
      <c r="D1275" s="78"/>
      <c r="E1275" s="78"/>
      <c r="F1275" s="79"/>
      <c r="G1275" s="80">
        <v>480.0</v>
      </c>
      <c r="H1275" s="79" t="s">
        <v>36</v>
      </c>
      <c r="I1275" s="81" t="s">
        <v>310</v>
      </c>
      <c r="J1275" s="54" t="s">
        <v>223</v>
      </c>
      <c r="K1275" s="2" t="s">
        <v>39</v>
      </c>
      <c r="L1275" s="2" t="s">
        <v>40</v>
      </c>
      <c r="M1275" s="82">
        <v>1000.0</v>
      </c>
      <c r="N1275" s="81">
        <v>3.13714E-4</v>
      </c>
      <c r="O1275" s="48">
        <v>50.0</v>
      </c>
      <c r="P1275" s="45" t="s">
        <v>224</v>
      </c>
    </row>
    <row r="1276" spans="1:16" s="2" customFormat="1" ht="14.25" customHeight="1" x14ac:dyDescent="0.15">
      <c r="A1276" s="75"/>
      <c r="B1276" s="76"/>
      <c r="C1276" s="77" t="s">
        <v>1703</v>
      </c>
      <c r="D1276" s="78"/>
      <c r="E1276" s="78"/>
      <c r="F1276" s="79"/>
      <c r="G1276" s="80">
        <v>480.0</v>
      </c>
      <c r="H1276" s="79" t="s">
        <v>36</v>
      </c>
      <c r="I1276" s="81" t="s">
        <v>226</v>
      </c>
      <c r="J1276" s="54" t="s">
        <v>223</v>
      </c>
      <c r="K1276" s="2" t="s">
        <v>39</v>
      </c>
      <c r="L1276" s="2" t="s">
        <v>40</v>
      </c>
      <c r="M1276" s="82">
        <v>1000.0</v>
      </c>
      <c r="N1276" s="81">
        <v>5.01943E-4</v>
      </c>
      <c r="O1276" s="48">
        <v>150.0</v>
      </c>
      <c r="P1276" s="45" t="s">
        <v>224</v>
      </c>
    </row>
    <row r="1277" spans="1:17" ht="27.0" customHeight="1" x14ac:dyDescent="0.15">
      <c r="A1277" s="27" t="s">
        <v>1704</v>
      </c>
      <c r="B1277" s="74" t="s">
        <v>1705</v>
      </c>
      <c r="C1277" s="23" t="s">
        <v>20</v>
      </c>
      <c r="D1277" s="24" t="s">
        <v>21</v>
      </c>
      <c r="E1277" s="22" t="s">
        <v>22</v>
      </c>
      <c r="F1277" s="24">
        <v>240.0</v>
      </c>
      <c r="G1277" s="29"/>
      <c r="H1277" s="25" t="s">
        <v>23</v>
      </c>
      <c r="I1277" s="46" t="s">
        <v>1706</v>
      </c>
      <c r="J1277" s="54" t="s">
        <v>1707</v>
      </c>
      <c r="K1277" s="51" t="s">
        <v>26</v>
      </c>
      <c r="L1277" s="51" t="s">
        <v>26</v>
      </c>
      <c r="M1277" s="45">
        <v>1.0</v>
      </c>
      <c r="N1277" s="45">
        <v>1.0</v>
      </c>
      <c r="O1277" s="45">
        <v>8.62</v>
      </c>
      <c r="P1277" s="45" t="s">
        <v>27</v>
      </c>
      <c r="Q1277" s="5">
        <f>10+30</f>
        <v>40</v>
      </c>
    </row>
    <row r="1278" spans="1:17" ht="13.5" customHeight="1" x14ac:dyDescent="0.15">
      <c r="A1278" s="27"/>
      <c r="B1278" s="28"/>
      <c r="C1278" s="23" t="s">
        <v>20</v>
      </c>
      <c r="D1278" s="24"/>
      <c r="E1278" s="24"/>
      <c r="F1278" s="24"/>
      <c r="G1278" s="29"/>
      <c r="H1278" s="25" t="s">
        <v>23</v>
      </c>
      <c r="I1278" s="46" t="s">
        <v>1708</v>
      </c>
      <c r="J1278" s="54" t="s">
        <v>1709</v>
      </c>
      <c r="K1278" s="51" t="s">
        <v>26</v>
      </c>
      <c r="L1278" s="51" t="s">
        <v>26</v>
      </c>
      <c r="M1278" s="45">
        <v>1.0</v>
      </c>
      <c r="N1278" s="45">
        <v>24.0</v>
      </c>
      <c r="O1278" s="45">
        <v>0.9</v>
      </c>
      <c r="P1278" s="45" t="s">
        <v>27</v>
      </c>
      <c r="Q1278" s="5">
        <f>268+720</f>
        <v>988</v>
      </c>
    </row>
    <row r="1279" spans="1:16" ht="13.5" customHeight="1" x14ac:dyDescent="0.15">
      <c r="A1279" s="27"/>
      <c r="B1279" s="28"/>
      <c r="C1279" s="23" t="s">
        <v>20</v>
      </c>
      <c r="D1279" s="24"/>
      <c r="E1279" s="24"/>
      <c r="F1279" s="24"/>
      <c r="G1279" s="29"/>
      <c r="H1279" s="25" t="s">
        <v>23</v>
      </c>
      <c r="I1279" s="46" t="s">
        <v>414</v>
      </c>
      <c r="J1279" s="54" t="s">
        <v>1710</v>
      </c>
      <c r="K1279" s="51" t="s">
        <v>30</v>
      </c>
      <c r="L1279" s="51" t="s">
        <v>30</v>
      </c>
      <c r="M1279" s="45">
        <v>1.0</v>
      </c>
      <c r="N1279" s="45">
        <v>240.0</v>
      </c>
      <c r="O1279" s="45">
        <v>0.155</v>
      </c>
      <c r="P1279" s="45" t="s">
        <v>255</v>
      </c>
    </row>
    <row r="1280" spans="1:17" ht="13.5" customHeight="1" x14ac:dyDescent="0.15">
      <c r="A1280" s="27"/>
      <c r="B1280" s="28"/>
      <c r="C1280" s="23" t="s">
        <v>20</v>
      </c>
      <c r="D1280" s="24"/>
      <c r="E1280" s="24"/>
      <c r="F1280" s="24"/>
      <c r="G1280" s="29"/>
      <c r="H1280" s="25" t="s">
        <v>23</v>
      </c>
      <c r="I1280" s="46" t="s">
        <v>1711</v>
      </c>
      <c r="J1280" s="54" t="s">
        <v>1712</v>
      </c>
      <c r="K1280" s="51" t="s">
        <v>30</v>
      </c>
      <c r="L1280" s="51" t="s">
        <v>30</v>
      </c>
      <c r="M1280" s="45">
        <v>1.0</v>
      </c>
      <c r="N1280" s="45">
        <v>240.0</v>
      </c>
      <c r="O1280" s="45">
        <v>0.065</v>
      </c>
      <c r="P1280" s="45" t="s">
        <v>345</v>
      </c>
      <c r="Q1280" s="5">
        <f>3100+7200</f>
        <v>10300</v>
      </c>
    </row>
    <row r="1281" spans="1:19" ht="14.25" customHeight="1" x14ac:dyDescent="0.15">
      <c r="A1281" s="27"/>
      <c r="B1281" s="28"/>
      <c r="C1281" s="54" t="s">
        <v>1713</v>
      </c>
      <c r="D1281" s="22" t="s">
        <v>26</v>
      </c>
      <c r="E1281" s="22" t="s">
        <v>26</v>
      </c>
      <c r="F1281" s="25">
        <v>1.0</v>
      </c>
      <c r="G1281" s="29">
        <v>480.0</v>
      </c>
      <c r="H1281" s="25" t="s">
        <v>36</v>
      </c>
      <c r="I1281" s="46" t="s">
        <v>259</v>
      </c>
      <c r="J1281" s="54" t="s">
        <v>1713</v>
      </c>
      <c r="K1281" s="5" t="s">
        <v>39</v>
      </c>
      <c r="L1281" s="5" t="s">
        <v>40</v>
      </c>
      <c r="M1281" s="46">
        <v>1000.0</v>
      </c>
      <c r="N1281" s="62">
        <v>2.88</v>
      </c>
      <c r="O1281" s="45">
        <v>31.5</v>
      </c>
      <c r="P1281" s="45" t="s">
        <v>221</v>
      </c>
      <c r="S1281" s="5">
        <v>22133.0</v>
      </c>
    </row>
    <row r="1282" spans="1:16" ht="14.25" customHeight="1" x14ac:dyDescent="0.15">
      <c r="A1282" s="27"/>
      <c r="B1282" s="28"/>
      <c r="C1282" s="54" t="s">
        <v>1713</v>
      </c>
      <c r="D1282" s="22"/>
      <c r="E1282" s="22"/>
      <c r="F1282" s="25"/>
      <c r="G1282" s="29">
        <v>480.0</v>
      </c>
      <c r="H1282" s="25" t="s">
        <v>36</v>
      </c>
      <c r="I1282" s="46" t="s">
        <v>226</v>
      </c>
      <c r="J1282" s="54" t="s">
        <v>223</v>
      </c>
      <c r="K1282" s="5" t="s">
        <v>39</v>
      </c>
      <c r="L1282" s="5" t="s">
        <v>40</v>
      </c>
      <c r="M1282" s="46">
        <v>1000.0</v>
      </c>
      <c r="N1282" s="62">
        <v>6.6816E-4</v>
      </c>
      <c r="O1282" s="48">
        <v>150.0</v>
      </c>
      <c r="P1282" s="45" t="s">
        <v>224</v>
      </c>
    </row>
    <row r="1283" spans="1:16" ht="14.25" customHeight="1" x14ac:dyDescent="0.15">
      <c r="A1283" s="27"/>
      <c r="B1283" s="28"/>
      <c r="C1283" s="54" t="s">
        <v>1713</v>
      </c>
      <c r="D1283" s="22"/>
      <c r="E1283" s="22"/>
      <c r="F1283" s="25"/>
      <c r="G1283" s="29">
        <v>480.0</v>
      </c>
      <c r="H1283" s="25" t="s">
        <v>36</v>
      </c>
      <c r="I1283" s="46" t="s">
        <v>310</v>
      </c>
      <c r="J1283" s="54" t="s">
        <v>223</v>
      </c>
      <c r="K1283" s="5" t="s">
        <v>39</v>
      </c>
      <c r="L1283" s="5" t="s">
        <v>40</v>
      </c>
      <c r="M1283" s="46">
        <v>1000.0</v>
      </c>
      <c r="N1283" s="62">
        <v>4.176E-4</v>
      </c>
      <c r="O1283" s="48">
        <v>50.0</v>
      </c>
      <c r="P1283" s="45" t="s">
        <v>224</v>
      </c>
    </row>
    <row r="1284" spans="1:16" ht="14.25" customHeight="1" x14ac:dyDescent="0.15">
      <c r="A1284" s="27"/>
      <c r="B1284" s="28"/>
      <c r="C1284" s="54" t="s">
        <v>1713</v>
      </c>
      <c r="D1284" s="22"/>
      <c r="E1284" s="22"/>
      <c r="F1284" s="25"/>
      <c r="G1284" s="29">
        <v>480.0</v>
      </c>
      <c r="H1284" s="25" t="s">
        <v>36</v>
      </c>
      <c r="I1284" s="46" t="s">
        <v>227</v>
      </c>
      <c r="J1284" s="54" t="s">
        <v>223</v>
      </c>
      <c r="K1284" s="5" t="s">
        <v>39</v>
      </c>
      <c r="L1284" s="5" t="s">
        <v>40</v>
      </c>
      <c r="M1284" s="46">
        <v>1000.0</v>
      </c>
      <c r="N1284" s="62">
        <v>0.016704</v>
      </c>
      <c r="O1284" s="48">
        <v>50.0</v>
      </c>
      <c r="P1284" s="45" t="s">
        <v>224</v>
      </c>
    </row>
    <row r="1285" spans="1:19" ht="14.25" customHeight="1" x14ac:dyDescent="0.15">
      <c r="A1285" s="27"/>
      <c r="B1285" s="28"/>
      <c r="C1285" s="54" t="s">
        <v>1714</v>
      </c>
      <c r="D1285" s="22" t="s">
        <v>26</v>
      </c>
      <c r="E1285" s="22" t="s">
        <v>26</v>
      </c>
      <c r="F1285" s="25">
        <v>1.0</v>
      </c>
      <c r="G1285" s="29">
        <v>240.0</v>
      </c>
      <c r="H1285" s="25" t="s">
        <v>36</v>
      </c>
      <c r="I1285" s="46" t="s">
        <v>259</v>
      </c>
      <c r="J1285" s="54" t="s">
        <v>1714</v>
      </c>
      <c r="K1285" s="5" t="s">
        <v>39</v>
      </c>
      <c r="L1285" s="5" t="s">
        <v>40</v>
      </c>
      <c r="M1285" s="46">
        <v>1000.0</v>
      </c>
      <c r="N1285" s="62">
        <v>1.44</v>
      </c>
      <c r="O1285" s="45">
        <v>31.5</v>
      </c>
      <c r="P1285" s="45" t="s">
        <v>221</v>
      </c>
      <c r="S1285" s="5">
        <v>20000.0</v>
      </c>
    </row>
    <row r="1286" spans="1:16" ht="14.25" customHeight="1" x14ac:dyDescent="0.15">
      <c r="A1286" s="27"/>
      <c r="B1286" s="28"/>
      <c r="C1286" s="54" t="s">
        <v>1714</v>
      </c>
      <c r="D1286" s="22"/>
      <c r="E1286" s="22"/>
      <c r="F1286" s="25"/>
      <c r="G1286" s="29">
        <v>480.0</v>
      </c>
      <c r="H1286" s="25" t="s">
        <v>36</v>
      </c>
      <c r="I1286" s="46" t="s">
        <v>227</v>
      </c>
      <c r="J1286" s="54" t="s">
        <v>223</v>
      </c>
      <c r="K1286" s="5" t="s">
        <v>39</v>
      </c>
      <c r="L1286" s="5" t="s">
        <v>40</v>
      </c>
      <c r="M1286" s="46">
        <v>1000.0</v>
      </c>
      <c r="N1286" s="62">
        <v>0.008352</v>
      </c>
      <c r="O1286" s="48">
        <v>50.0</v>
      </c>
      <c r="P1286" s="45" t="s">
        <v>224</v>
      </c>
    </row>
    <row r="1287" spans="1:17" ht="27.0" customHeight="1" x14ac:dyDescent="0.15">
      <c r="A1287" s="27" t="s">
        <v>1715</v>
      </c>
      <c r="B1287" s="74" t="s">
        <v>1716</v>
      </c>
      <c r="C1287" s="23" t="s">
        <v>20</v>
      </c>
      <c r="D1287" s="24" t="s">
        <v>21</v>
      </c>
      <c r="E1287" s="22" t="s">
        <v>22</v>
      </c>
      <c r="F1287" s="24">
        <v>240.0</v>
      </c>
      <c r="G1287" s="29"/>
      <c r="H1287" s="25" t="s">
        <v>23</v>
      </c>
      <c r="I1287" s="46" t="s">
        <v>1717</v>
      </c>
      <c r="J1287" s="54" t="s">
        <v>1718</v>
      </c>
      <c r="K1287" s="51" t="s">
        <v>26</v>
      </c>
      <c r="L1287" s="51" t="s">
        <v>26</v>
      </c>
      <c r="M1287" s="45">
        <v>1.0</v>
      </c>
      <c r="N1287" s="45">
        <v>1.0</v>
      </c>
      <c r="O1287" s="45">
        <v>6.58</v>
      </c>
      <c r="P1287" s="45" t="s">
        <v>27</v>
      </c>
      <c r="Q1287" s="5">
        <v>1.0</v>
      </c>
    </row>
    <row r="1288" spans="1:17" ht="13.5" customHeight="1" x14ac:dyDescent="0.15">
      <c r="A1288" s="27"/>
      <c r="B1288" s="28"/>
      <c r="C1288" s="23" t="s">
        <v>20</v>
      </c>
      <c r="D1288" s="24"/>
      <c r="E1288" s="24"/>
      <c r="F1288" s="24"/>
      <c r="G1288" s="29"/>
      <c r="H1288" s="25" t="s">
        <v>23</v>
      </c>
      <c r="I1288" s="46" t="s">
        <v>1719</v>
      </c>
      <c r="J1288" s="54" t="s">
        <v>1720</v>
      </c>
      <c r="K1288" s="51" t="s">
        <v>26</v>
      </c>
      <c r="L1288" s="51" t="s">
        <v>26</v>
      </c>
      <c r="M1288" s="45">
        <v>1.0</v>
      </c>
      <c r="N1288" s="45">
        <v>24.0</v>
      </c>
      <c r="O1288" s="45">
        <v>0.85</v>
      </c>
      <c r="P1288" s="45" t="s">
        <v>27</v>
      </c>
      <c r="Q1288" s="5">
        <v>4.0</v>
      </c>
    </row>
    <row r="1289" spans="1:16" ht="13.5" customHeight="1" x14ac:dyDescent="0.15">
      <c r="A1289" s="27"/>
      <c r="B1289" s="28"/>
      <c r="C1289" s="23" t="s">
        <v>20</v>
      </c>
      <c r="D1289" s="24"/>
      <c r="E1289" s="24"/>
      <c r="F1289" s="24"/>
      <c r="G1289" s="29"/>
      <c r="H1289" s="25" t="s">
        <v>23</v>
      </c>
      <c r="I1289" s="46" t="s">
        <v>534</v>
      </c>
      <c r="J1289" s="54" t="s">
        <v>1721</v>
      </c>
      <c r="K1289" s="51" t="s">
        <v>30</v>
      </c>
      <c r="L1289" s="51" t="s">
        <v>30</v>
      </c>
      <c r="M1289" s="45">
        <v>1.0</v>
      </c>
      <c r="N1289" s="45">
        <v>240.0</v>
      </c>
      <c r="O1289" s="45">
        <v>0.12</v>
      </c>
      <c r="P1289" s="45" t="s">
        <v>255</v>
      </c>
    </row>
    <row r="1290" spans="1:17" ht="13.5" customHeight="1" x14ac:dyDescent="0.15">
      <c r="A1290" s="27"/>
      <c r="B1290" s="28"/>
      <c r="C1290" s="23" t="s">
        <v>20</v>
      </c>
      <c r="D1290" s="24"/>
      <c r="E1290" s="24"/>
      <c r="F1290" s="24"/>
      <c r="G1290" s="29"/>
      <c r="H1290" s="25" t="s">
        <v>23</v>
      </c>
      <c r="I1290" s="46" t="s">
        <v>1722</v>
      </c>
      <c r="J1290" s="54" t="s">
        <v>1723</v>
      </c>
      <c r="K1290" s="51" t="s">
        <v>30</v>
      </c>
      <c r="L1290" s="51" t="s">
        <v>30</v>
      </c>
      <c r="M1290" s="45">
        <v>1.0</v>
      </c>
      <c r="N1290" s="45">
        <v>240.0</v>
      </c>
      <c r="O1290" s="45">
        <v>0.05</v>
      </c>
      <c r="P1290" s="45" t="s">
        <v>345</v>
      </c>
      <c r="Q1290" s="5">
        <v>100.0</v>
      </c>
    </row>
    <row r="1291" spans="1:19" ht="14.25" customHeight="1" x14ac:dyDescent="0.15">
      <c r="A1291" s="27"/>
      <c r="B1291" s="28"/>
      <c r="C1291" s="54" t="s">
        <v>1724</v>
      </c>
      <c r="D1291" s="22" t="s">
        <v>26</v>
      </c>
      <c r="E1291" s="22" t="s">
        <v>26</v>
      </c>
      <c r="F1291" s="25">
        <v>1.0</v>
      </c>
      <c r="G1291" s="29">
        <v>720.0</v>
      </c>
      <c r="H1291" s="25" t="s">
        <v>36</v>
      </c>
      <c r="I1291" s="46" t="s">
        <v>259</v>
      </c>
      <c r="J1291" s="54" t="s">
        <v>1724</v>
      </c>
      <c r="K1291" s="5" t="s">
        <v>39</v>
      </c>
      <c r="L1291" s="5" t="s">
        <v>40</v>
      </c>
      <c r="M1291" s="81">
        <v>1000.0</v>
      </c>
      <c r="N1291" s="62">
        <v>2.268</v>
      </c>
      <c r="O1291" s="45">
        <v>31.5</v>
      </c>
      <c r="P1291" s="45" t="s">
        <v>221</v>
      </c>
      <c r="S1291" s="5">
        <v>8718.0</v>
      </c>
    </row>
    <row r="1292" spans="1:16" ht="14.25" customHeight="1" x14ac:dyDescent="0.15">
      <c r="A1292" s="27"/>
      <c r="B1292" s="28"/>
      <c r="C1292" s="54" t="s">
        <v>1724</v>
      </c>
      <c r="D1292" s="22"/>
      <c r="E1292" s="22"/>
      <c r="F1292" s="25"/>
      <c r="G1292" s="29">
        <v>720.0</v>
      </c>
      <c r="H1292" s="25" t="s">
        <v>36</v>
      </c>
      <c r="I1292" s="46" t="s">
        <v>226</v>
      </c>
      <c r="J1292" s="54" t="s">
        <v>223</v>
      </c>
      <c r="K1292" s="5" t="s">
        <v>39</v>
      </c>
      <c r="L1292" s="5" t="s">
        <v>40</v>
      </c>
      <c r="M1292" s="81">
        <v>1000.0</v>
      </c>
      <c r="N1292" s="62">
        <v>4.69029E-4</v>
      </c>
      <c r="O1292" s="48">
        <v>150.0</v>
      </c>
      <c r="P1292" s="45" t="s">
        <v>224</v>
      </c>
    </row>
    <row r="1293" spans="1:16" ht="14.25" customHeight="1" x14ac:dyDescent="0.15">
      <c r="A1293" s="27"/>
      <c r="B1293" s="28"/>
      <c r="C1293" s="54" t="s">
        <v>1724</v>
      </c>
      <c r="D1293" s="22"/>
      <c r="E1293" s="22"/>
      <c r="F1293" s="25"/>
      <c r="G1293" s="29">
        <v>720.0</v>
      </c>
      <c r="H1293" s="25" t="s">
        <v>36</v>
      </c>
      <c r="I1293" s="46" t="s">
        <v>310</v>
      </c>
      <c r="J1293" s="54" t="s">
        <v>223</v>
      </c>
      <c r="K1293" s="5" t="s">
        <v>39</v>
      </c>
      <c r="L1293" s="5" t="s">
        <v>40</v>
      </c>
      <c r="M1293" s="81">
        <v>1000.0</v>
      </c>
      <c r="N1293" s="62">
        <v>2.93143E-4</v>
      </c>
      <c r="O1293" s="48">
        <v>50.0</v>
      </c>
      <c r="P1293" s="45" t="s">
        <v>224</v>
      </c>
    </row>
    <row r="1294" spans="1:16" ht="14.25" customHeight="1" x14ac:dyDescent="0.15">
      <c r="A1294" s="27"/>
      <c r="B1294" s="28"/>
      <c r="C1294" s="54" t="s">
        <v>1724</v>
      </c>
      <c r="D1294" s="22"/>
      <c r="E1294" s="22"/>
      <c r="F1294" s="25"/>
      <c r="G1294" s="29">
        <v>720.0</v>
      </c>
      <c r="H1294" s="25" t="s">
        <v>36</v>
      </c>
      <c r="I1294" s="46" t="s">
        <v>227</v>
      </c>
      <c r="J1294" s="54" t="s">
        <v>223</v>
      </c>
      <c r="K1294" s="5" t="s">
        <v>39</v>
      </c>
      <c r="L1294" s="5" t="s">
        <v>40</v>
      </c>
      <c r="M1294" s="81">
        <v>1000.0</v>
      </c>
      <c r="N1294" s="62">
        <v>0.011725714</v>
      </c>
      <c r="O1294" s="48">
        <v>50.0</v>
      </c>
      <c r="P1294" s="45" t="s">
        <v>224</v>
      </c>
    </row>
    <row r="1295" spans="1:19" ht="14.25" customHeight="1" x14ac:dyDescent="0.15">
      <c r="A1295" s="27"/>
      <c r="B1295" s="28"/>
      <c r="C1295" s="54" t="s">
        <v>1725</v>
      </c>
      <c r="D1295" s="22" t="s">
        <v>26</v>
      </c>
      <c r="E1295" s="22" t="s">
        <v>26</v>
      </c>
      <c r="F1295" s="25">
        <v>1.0</v>
      </c>
      <c r="G1295" s="29">
        <v>480.0</v>
      </c>
      <c r="H1295" s="25" t="s">
        <v>36</v>
      </c>
      <c r="I1295" s="46" t="s">
        <v>259</v>
      </c>
      <c r="J1295" s="54" t="s">
        <v>1725</v>
      </c>
      <c r="K1295" s="5" t="s">
        <v>39</v>
      </c>
      <c r="L1295" s="5" t="s">
        <v>40</v>
      </c>
      <c r="M1295" s="81">
        <v>1000.0</v>
      </c>
      <c r="N1295" s="62">
        <v>2.268</v>
      </c>
      <c r="O1295" s="45">
        <v>31.5</v>
      </c>
      <c r="P1295" s="45" t="s">
        <v>221</v>
      </c>
      <c r="S1295" s="5">
        <v>526.0</v>
      </c>
    </row>
    <row r="1296" spans="1:16" ht="14.25" customHeight="1" x14ac:dyDescent="0.15">
      <c r="A1296" s="27"/>
      <c r="B1296" s="28"/>
      <c r="C1296" s="54" t="s">
        <v>1725</v>
      </c>
      <c r="D1296" s="22"/>
      <c r="E1296" s="22"/>
      <c r="F1296" s="25"/>
      <c r="G1296" s="29">
        <v>480.0</v>
      </c>
      <c r="H1296" s="25" t="s">
        <v>36</v>
      </c>
      <c r="I1296" s="46" t="s">
        <v>227</v>
      </c>
      <c r="J1296" s="54" t="s">
        <v>223</v>
      </c>
      <c r="K1296" s="5" t="s">
        <v>39</v>
      </c>
      <c r="L1296" s="5" t="s">
        <v>40</v>
      </c>
      <c r="M1296" s="81">
        <v>1000.0</v>
      </c>
      <c r="N1296" s="62">
        <v>0.007817143</v>
      </c>
      <c r="O1296" s="48">
        <v>50.0</v>
      </c>
      <c r="P1296" s="45" t="s">
        <v>224</v>
      </c>
    </row>
    <row r="1297" spans="1:16" ht="38.25" customHeight="1" x14ac:dyDescent="0.15">
      <c r="A1297" s="27" t="s">
        <v>1726</v>
      </c>
      <c r="B1297" s="74" t="s">
        <v>1727</v>
      </c>
      <c r="C1297" s="23" t="s">
        <v>20</v>
      </c>
      <c r="D1297" s="24" t="s">
        <v>21</v>
      </c>
      <c r="E1297" s="22" t="s">
        <v>22</v>
      </c>
      <c r="F1297" s="24">
        <v>120.0</v>
      </c>
      <c r="G1297" s="29"/>
      <c r="H1297" s="25" t="s">
        <v>23</v>
      </c>
      <c r="I1297" s="46" t="s">
        <v>1728</v>
      </c>
      <c r="J1297" s="54" t="s">
        <v>1729</v>
      </c>
      <c r="K1297" s="51" t="s">
        <v>26</v>
      </c>
      <c r="L1297" s="51" t="s">
        <v>26</v>
      </c>
      <c r="M1297" s="45">
        <v>1.0</v>
      </c>
      <c r="N1297" s="45">
        <v>1.0</v>
      </c>
      <c r="O1297" s="45">
        <v>8.07</v>
      </c>
      <c r="P1297" s="45" t="s">
        <v>27</v>
      </c>
    </row>
    <row r="1298" spans="1:16" ht="13.5" customHeight="1" x14ac:dyDescent="0.15">
      <c r="A1298" s="27"/>
      <c r="B1298" s="28"/>
      <c r="C1298" s="23" t="s">
        <v>20</v>
      </c>
      <c r="D1298" s="24"/>
      <c r="E1298" s="24"/>
      <c r="F1298" s="24"/>
      <c r="G1298" s="29"/>
      <c r="H1298" s="25" t="s">
        <v>23</v>
      </c>
      <c r="I1298" s="46" t="s">
        <v>1245</v>
      </c>
      <c r="J1298" s="54" t="s">
        <v>1246</v>
      </c>
      <c r="K1298" s="51" t="s">
        <v>30</v>
      </c>
      <c r="L1298" s="51" t="s">
        <v>30</v>
      </c>
      <c r="M1298" s="45">
        <v>1.0</v>
      </c>
      <c r="N1298" s="45">
        <v>12.0</v>
      </c>
      <c r="O1298" s="45">
        <v>0.175</v>
      </c>
      <c r="P1298" s="45" t="s">
        <v>656</v>
      </c>
    </row>
    <row r="1299" spans="1:17" ht="13.5" customHeight="1" x14ac:dyDescent="0.15">
      <c r="A1299" s="27"/>
      <c r="B1299" s="28"/>
      <c r="C1299" s="23" t="s">
        <v>20</v>
      </c>
      <c r="D1299" s="24"/>
      <c r="E1299" s="24"/>
      <c r="F1299" s="24"/>
      <c r="G1299" s="29"/>
      <c r="H1299" s="25" t="s">
        <v>23</v>
      </c>
      <c r="I1299" s="46" t="s">
        <v>1730</v>
      </c>
      <c r="J1299" s="54" t="s">
        <v>1731</v>
      </c>
      <c r="K1299" s="51" t="s">
        <v>30</v>
      </c>
      <c r="L1299" s="51" t="s">
        <v>30</v>
      </c>
      <c r="M1299" s="45">
        <v>1.0</v>
      </c>
      <c r="N1299" s="45">
        <v>12.0</v>
      </c>
      <c r="O1299" s="45">
        <v>0.035</v>
      </c>
      <c r="P1299" s="45" t="s">
        <v>27</v>
      </c>
      <c r="Q1299" s="5">
        <v>51.0</v>
      </c>
    </row>
    <row r="1300" spans="1:17" ht="13.5" customHeight="1" x14ac:dyDescent="0.15">
      <c r="A1300" s="27"/>
      <c r="B1300" s="28"/>
      <c r="C1300" s="23" t="s">
        <v>20</v>
      </c>
      <c r="D1300" s="24"/>
      <c r="E1300" s="24"/>
      <c r="F1300" s="24"/>
      <c r="G1300" s="29"/>
      <c r="H1300" s="25" t="s">
        <v>23</v>
      </c>
      <c r="I1300" s="46" t="s">
        <v>1732</v>
      </c>
      <c r="J1300" s="54" t="s">
        <v>1733</v>
      </c>
      <c r="K1300" s="51" t="s">
        <v>30</v>
      </c>
      <c r="L1300" s="51" t="s">
        <v>30</v>
      </c>
      <c r="M1300" s="45">
        <v>1.0</v>
      </c>
      <c r="N1300" s="45">
        <v>120.0</v>
      </c>
      <c r="O1300" s="45">
        <v>0.14</v>
      </c>
      <c r="P1300" s="45" t="s">
        <v>31</v>
      </c>
      <c r="Q1300" s="5">
        <v>300.0</v>
      </c>
    </row>
    <row r="1301" spans="1:19" ht="13.5" customHeight="1" x14ac:dyDescent="0.15">
      <c r="A1301" s="27"/>
      <c r="B1301" s="28"/>
      <c r="C1301" s="54" t="s">
        <v>1734</v>
      </c>
      <c r="D1301" s="22" t="s">
        <v>26</v>
      </c>
      <c r="E1301" s="22" t="s">
        <v>26</v>
      </c>
      <c r="F1301" s="25">
        <v>1.0</v>
      </c>
      <c r="G1301" s="29">
        <v>600.0</v>
      </c>
      <c r="H1301" s="25" t="s">
        <v>36</v>
      </c>
      <c r="I1301" s="46" t="s">
        <v>1735</v>
      </c>
      <c r="J1301" s="54" t="s">
        <v>1734</v>
      </c>
      <c r="K1301" s="5" t="s">
        <v>39</v>
      </c>
      <c r="L1301" s="5" t="s">
        <v>40</v>
      </c>
      <c r="M1301" s="45">
        <v>1000.0</v>
      </c>
      <c r="N1301" s="45">
        <v>5.4432</v>
      </c>
      <c r="O1301" s="45">
        <v>8.95</v>
      </c>
      <c r="P1301" s="45" t="s">
        <v>72</v>
      </c>
      <c r="R1301" s="5">
        <f>220*1.5</f>
        <v>330</v>
      </c>
      <c r="S1301" s="5">
        <v>660.0</v>
      </c>
    </row>
    <row r="1302" spans="1:19" ht="13.5" customHeight="1" x14ac:dyDescent="0.15">
      <c r="A1302" s="27"/>
      <c r="B1302" s="28"/>
      <c r="C1302" s="54" t="s">
        <v>1736</v>
      </c>
      <c r="D1302" s="22" t="s">
        <v>26</v>
      </c>
      <c r="E1302" s="22" t="s">
        <v>26</v>
      </c>
      <c r="F1302" s="25">
        <v>1.0</v>
      </c>
      <c r="G1302" s="29">
        <v>600.0</v>
      </c>
      <c r="H1302" s="25" t="s">
        <v>36</v>
      </c>
      <c r="I1302" s="46" t="s">
        <v>1737</v>
      </c>
      <c r="J1302" s="54" t="s">
        <v>1736</v>
      </c>
      <c r="K1302" s="5" t="s">
        <v>39</v>
      </c>
      <c r="L1302" s="5" t="s">
        <v>40</v>
      </c>
      <c r="M1302" s="45">
        <v>1000.0</v>
      </c>
      <c r="N1302" s="45">
        <v>5.4432</v>
      </c>
      <c r="O1302" s="45">
        <v>8.95</v>
      </c>
      <c r="P1302" s="45" t="s">
        <v>72</v>
      </c>
      <c r="R1302" s="5">
        <f>220*1.5</f>
        <v>330</v>
      </c>
      <c r="S1302" s="5">
        <v>2060.0</v>
      </c>
    </row>
    <row r="1303" spans="1:16" ht="13.5" customHeight="1" x14ac:dyDescent="0.15">
      <c r="A1303" s="27"/>
      <c r="B1303" s="28"/>
      <c r="C1303" s="30" t="s">
        <v>20</v>
      </c>
      <c r="D1303" s="24"/>
      <c r="E1303" s="24"/>
      <c r="F1303" s="24"/>
      <c r="G1303" s="29"/>
      <c r="H1303" s="25" t="s">
        <v>36</v>
      </c>
      <c r="I1303" s="46" t="s">
        <v>706</v>
      </c>
      <c r="J1303" s="54" t="s">
        <v>707</v>
      </c>
      <c r="K1303" s="5" t="s">
        <v>39</v>
      </c>
      <c r="L1303" s="5" t="s">
        <v>40</v>
      </c>
      <c r="M1303" s="45">
        <v>1000.0</v>
      </c>
      <c r="N1303" s="45">
        <v>1.812</v>
      </c>
      <c r="O1303" s="48">
        <v>8.4</v>
      </c>
      <c r="P1303" s="42" t="s">
        <v>41</v>
      </c>
    </row>
    <row r="1304" spans="1:16" ht="38.25" customHeight="1" x14ac:dyDescent="0.15">
      <c r="A1304" s="27" t="s">
        <v>1738</v>
      </c>
      <c r="B1304" s="74" t="s">
        <v>1739</v>
      </c>
      <c r="C1304" s="23" t="s">
        <v>20</v>
      </c>
      <c r="D1304" s="24" t="s">
        <v>21</v>
      </c>
      <c r="E1304" s="22" t="s">
        <v>22</v>
      </c>
      <c r="F1304" s="24">
        <v>80.0</v>
      </c>
      <c r="G1304" s="29"/>
      <c r="H1304" s="25" t="s">
        <v>23</v>
      </c>
      <c r="I1304" s="46" t="s">
        <v>1740</v>
      </c>
      <c r="J1304" s="54" t="s">
        <v>1741</v>
      </c>
      <c r="K1304" s="51" t="s">
        <v>26</v>
      </c>
      <c r="L1304" s="51" t="s">
        <v>26</v>
      </c>
      <c r="M1304" s="45">
        <v>1.0</v>
      </c>
      <c r="N1304" s="45">
        <v>1.0</v>
      </c>
      <c r="O1304" s="45">
        <v>6.0</v>
      </c>
      <c r="P1304" s="45" t="s">
        <v>27</v>
      </c>
    </row>
    <row r="1305" spans="1:17" ht="13.5" customHeight="1" x14ac:dyDescent="0.15">
      <c r="A1305" s="27"/>
      <c r="B1305" s="28"/>
      <c r="C1305" s="23" t="s">
        <v>20</v>
      </c>
      <c r="D1305" s="24"/>
      <c r="E1305" s="24"/>
      <c r="F1305" s="24"/>
      <c r="G1305" s="29"/>
      <c r="H1305" s="25" t="s">
        <v>23</v>
      </c>
      <c r="I1305" s="46" t="s">
        <v>1742</v>
      </c>
      <c r="J1305" s="54" t="s">
        <v>1743</v>
      </c>
      <c r="K1305" s="51" t="s">
        <v>30</v>
      </c>
      <c r="L1305" s="51" t="s">
        <v>30</v>
      </c>
      <c r="M1305" s="45">
        <v>1.0</v>
      </c>
      <c r="N1305" s="45">
        <v>8.0</v>
      </c>
      <c r="O1305" s="45">
        <v>0.04</v>
      </c>
      <c r="P1305" s="45" t="s">
        <v>27</v>
      </c>
      <c r="Q1305" s="5">
        <v>6.0</v>
      </c>
    </row>
    <row r="1306" spans="1:16" ht="13.5" customHeight="1" x14ac:dyDescent="0.15">
      <c r="A1306" s="27"/>
      <c r="B1306" s="28"/>
      <c r="C1306" s="23" t="s">
        <v>20</v>
      </c>
      <c r="D1306" s="24"/>
      <c r="E1306" s="24"/>
      <c r="F1306" s="24"/>
      <c r="G1306" s="29"/>
      <c r="H1306" s="25" t="s">
        <v>23</v>
      </c>
      <c r="I1306" s="46" t="s">
        <v>1744</v>
      </c>
      <c r="J1306" s="54" t="s">
        <v>1745</v>
      </c>
      <c r="K1306" s="51" t="s">
        <v>30</v>
      </c>
      <c r="L1306" s="51" t="s">
        <v>30</v>
      </c>
      <c r="M1306" s="45">
        <v>1.0</v>
      </c>
      <c r="N1306" s="45">
        <v>8.0</v>
      </c>
      <c r="O1306" s="45">
        <v>0.165</v>
      </c>
      <c r="P1306" s="45" t="s">
        <v>34</v>
      </c>
    </row>
    <row r="1307" spans="1:17" ht="13.5" customHeight="1" x14ac:dyDescent="0.15">
      <c r="A1307" s="27"/>
      <c r="B1307" s="28"/>
      <c r="C1307" s="23" t="s">
        <v>20</v>
      </c>
      <c r="D1307" s="24"/>
      <c r="E1307" s="24"/>
      <c r="F1307" s="24"/>
      <c r="G1307" s="29"/>
      <c r="H1307" s="25" t="s">
        <v>23</v>
      </c>
      <c r="I1307" s="46" t="s">
        <v>1746</v>
      </c>
      <c r="J1307" s="54" t="s">
        <v>1747</v>
      </c>
      <c r="K1307" s="51" t="s">
        <v>30</v>
      </c>
      <c r="L1307" s="51" t="s">
        <v>30</v>
      </c>
      <c r="M1307" s="45">
        <v>1.0</v>
      </c>
      <c r="N1307" s="45">
        <v>80.0</v>
      </c>
      <c r="O1307" s="45">
        <v>0.115</v>
      </c>
      <c r="P1307" s="45" t="s">
        <v>31</v>
      </c>
      <c r="Q1307" s="5">
        <v>300.0</v>
      </c>
    </row>
    <row r="1308" spans="1:18" ht="13.5" customHeight="1" x14ac:dyDescent="0.15">
      <c r="A1308" s="27"/>
      <c r="B1308" s="28"/>
      <c r="C1308" s="54" t="s">
        <v>1748</v>
      </c>
      <c r="D1308" s="22" t="s">
        <v>26</v>
      </c>
      <c r="E1308" s="22" t="s">
        <v>26</v>
      </c>
      <c r="F1308" s="25">
        <v>1.0</v>
      </c>
      <c r="G1308" s="29">
        <v>1000.0</v>
      </c>
      <c r="H1308" s="25" t="s">
        <v>36</v>
      </c>
      <c r="I1308" s="46" t="s">
        <v>1749</v>
      </c>
      <c r="J1308" s="54" t="s">
        <v>1748</v>
      </c>
      <c r="K1308" s="5" t="s">
        <v>39</v>
      </c>
      <c r="L1308" s="5" t="s">
        <v>40</v>
      </c>
      <c r="M1308" s="45">
        <v>1000.0</v>
      </c>
      <c r="N1308" s="45">
        <v>4.61</v>
      </c>
      <c r="O1308" s="45">
        <v>8.95</v>
      </c>
      <c r="P1308" s="45" t="s">
        <v>72</v>
      </c>
      <c r="R1308" s="5">
        <v>3300.0</v>
      </c>
    </row>
    <row r="1309" spans="1:18" ht="13.5" customHeight="1" x14ac:dyDescent="0.15">
      <c r="A1309" s="27"/>
      <c r="B1309" s="28"/>
      <c r="C1309" s="54" t="s">
        <v>1750</v>
      </c>
      <c r="D1309" s="22" t="s">
        <v>26</v>
      </c>
      <c r="E1309" s="22" t="s">
        <v>26</v>
      </c>
      <c r="F1309" s="25">
        <v>1.0</v>
      </c>
      <c r="G1309" s="29">
        <v>1000.0</v>
      </c>
      <c r="H1309" s="25" t="s">
        <v>36</v>
      </c>
      <c r="I1309" s="46" t="s">
        <v>1751</v>
      </c>
      <c r="J1309" s="54" t="s">
        <v>1750</v>
      </c>
      <c r="K1309" s="5" t="s">
        <v>39</v>
      </c>
      <c r="L1309" s="5" t="s">
        <v>40</v>
      </c>
      <c r="M1309" s="45">
        <v>1000.0</v>
      </c>
      <c r="N1309" s="45">
        <v>4.61</v>
      </c>
      <c r="O1309" s="45">
        <v>8.95</v>
      </c>
      <c r="P1309" s="45" t="s">
        <v>72</v>
      </c>
      <c r="R1309" s="5">
        <v>22330.0</v>
      </c>
    </row>
    <row r="1310" spans="1:16" ht="13.5" customHeight="1" x14ac:dyDescent="0.15">
      <c r="A1310" s="27"/>
      <c r="B1310" s="28"/>
      <c r="C1310" s="30" t="s">
        <v>20</v>
      </c>
      <c r="D1310" s="24"/>
      <c r="E1310" s="24"/>
      <c r="F1310" s="24"/>
      <c r="G1310" s="29"/>
      <c r="H1310" s="25" t="s">
        <v>36</v>
      </c>
      <c r="I1310" s="46" t="s">
        <v>42</v>
      </c>
      <c r="J1310" s="30" t="s">
        <v>43</v>
      </c>
      <c r="K1310" s="5" t="s">
        <v>39</v>
      </c>
      <c r="L1310" s="5" t="s">
        <v>40</v>
      </c>
      <c r="M1310" s="45">
        <v>1000.0</v>
      </c>
      <c r="N1310" s="45">
        <v>1.44</v>
      </c>
      <c r="O1310" s="48">
        <v>8.4</v>
      </c>
      <c r="P1310" s="42" t="s">
        <v>41</v>
      </c>
    </row>
    <row r="1311" spans="1:16" ht="38.25" customHeight="1" x14ac:dyDescent="0.15">
      <c r="A1311" s="27" t="s">
        <v>1752</v>
      </c>
      <c r="B1311" s="74" t="s">
        <v>1753</v>
      </c>
      <c r="C1311" s="23" t="s">
        <v>20</v>
      </c>
      <c r="D1311" s="24" t="s">
        <v>21</v>
      </c>
      <c r="E1311" s="22" t="s">
        <v>22</v>
      </c>
      <c r="F1311" s="24">
        <v>80.0</v>
      </c>
      <c r="G1311" s="29"/>
      <c r="H1311" s="25" t="s">
        <v>23</v>
      </c>
      <c r="I1311" s="46" t="s">
        <v>1754</v>
      </c>
      <c r="J1311" s="54" t="s">
        <v>1755</v>
      </c>
      <c r="K1311" s="51" t="s">
        <v>26</v>
      </c>
      <c r="L1311" s="51" t="s">
        <v>26</v>
      </c>
      <c r="M1311" s="45">
        <v>1.0</v>
      </c>
      <c r="N1311" s="45">
        <v>1.0</v>
      </c>
      <c r="O1311" s="45">
        <v>6.0</v>
      </c>
      <c r="P1311" s="45" t="s">
        <v>27</v>
      </c>
    </row>
    <row r="1312" spans="1:17" ht="13.5" customHeight="1" x14ac:dyDescent="0.15">
      <c r="A1312" s="27"/>
      <c r="B1312" s="28"/>
      <c r="C1312" s="23" t="s">
        <v>20</v>
      </c>
      <c r="D1312" s="24"/>
      <c r="E1312" s="24"/>
      <c r="F1312" s="24"/>
      <c r="G1312" s="29"/>
      <c r="H1312" s="25" t="s">
        <v>23</v>
      </c>
      <c r="I1312" s="46" t="s">
        <v>1756</v>
      </c>
      <c r="J1312" s="54" t="s">
        <v>1757</v>
      </c>
      <c r="K1312" s="51" t="s">
        <v>30</v>
      </c>
      <c r="L1312" s="51" t="s">
        <v>30</v>
      </c>
      <c r="M1312" s="45">
        <v>1.0</v>
      </c>
      <c r="N1312" s="45">
        <v>8.0</v>
      </c>
      <c r="O1312" s="45">
        <v>0.04</v>
      </c>
      <c r="P1312" s="45" t="s">
        <v>27</v>
      </c>
      <c r="Q1312" s="5">
        <v>24.0</v>
      </c>
    </row>
    <row r="1313" spans="1:16" ht="13.5" customHeight="1" x14ac:dyDescent="0.15">
      <c r="A1313" s="27"/>
      <c r="B1313" s="28"/>
      <c r="C1313" s="23" t="s">
        <v>20</v>
      </c>
      <c r="D1313" s="24"/>
      <c r="E1313" s="24"/>
      <c r="F1313" s="24"/>
      <c r="G1313" s="29"/>
      <c r="H1313" s="25" t="s">
        <v>23</v>
      </c>
      <c r="I1313" s="46" t="s">
        <v>1744</v>
      </c>
      <c r="J1313" s="54" t="s">
        <v>1758</v>
      </c>
      <c r="K1313" s="51" t="s">
        <v>30</v>
      </c>
      <c r="L1313" s="51" t="s">
        <v>30</v>
      </c>
      <c r="M1313" s="45">
        <v>1.0</v>
      </c>
      <c r="N1313" s="45">
        <v>8.0</v>
      </c>
      <c r="O1313" s="45">
        <v>0.165</v>
      </c>
      <c r="P1313" s="45" t="s">
        <v>34</v>
      </c>
    </row>
    <row r="1314" spans="1:17" ht="13.5" customHeight="1" x14ac:dyDescent="0.15">
      <c r="A1314" s="27"/>
      <c r="B1314" s="28"/>
      <c r="C1314" s="23" t="s">
        <v>20</v>
      </c>
      <c r="D1314" s="24"/>
      <c r="E1314" s="24"/>
      <c r="F1314" s="24"/>
      <c r="G1314" s="29"/>
      <c r="H1314" s="25" t="s">
        <v>23</v>
      </c>
      <c r="I1314" s="46" t="s">
        <v>1759</v>
      </c>
      <c r="J1314" s="54" t="s">
        <v>1760</v>
      </c>
      <c r="K1314" s="51" t="s">
        <v>30</v>
      </c>
      <c r="L1314" s="51" t="s">
        <v>30</v>
      </c>
      <c r="M1314" s="45">
        <v>1.0</v>
      </c>
      <c r="N1314" s="45">
        <v>80.0</v>
      </c>
      <c r="O1314" s="45">
        <v>0.115</v>
      </c>
      <c r="P1314" s="45" t="s">
        <v>31</v>
      </c>
      <c r="Q1314" s="5">
        <v>750.0</v>
      </c>
    </row>
    <row r="1315" spans="1:18" ht="13.5" customHeight="1" x14ac:dyDescent="0.15">
      <c r="A1315" s="27"/>
      <c r="B1315" s="28"/>
      <c r="C1315" s="54" t="s">
        <v>1761</v>
      </c>
      <c r="D1315" s="22" t="s">
        <v>26</v>
      </c>
      <c r="E1315" s="22" t="s">
        <v>26</v>
      </c>
      <c r="F1315" s="25">
        <v>1.0</v>
      </c>
      <c r="G1315" s="29">
        <v>1000.0</v>
      </c>
      <c r="H1315" s="25" t="s">
        <v>36</v>
      </c>
      <c r="I1315" s="46" t="s">
        <v>1762</v>
      </c>
      <c r="J1315" s="54" t="s">
        <v>1761</v>
      </c>
      <c r="K1315" s="5" t="s">
        <v>39</v>
      </c>
      <c r="L1315" s="5" t="s">
        <v>40</v>
      </c>
      <c r="M1315" s="45">
        <v>1000.0</v>
      </c>
      <c r="N1315" s="45">
        <v>4.61</v>
      </c>
      <c r="O1315" s="45">
        <v>8.95</v>
      </c>
      <c r="P1315" s="45" t="s">
        <v>72</v>
      </c>
      <c r="R1315" s="5">
        <v>26952.0</v>
      </c>
    </row>
    <row r="1316" spans="1:18" ht="13.5" customHeight="1" x14ac:dyDescent="0.15">
      <c r="A1316" s="27"/>
      <c r="B1316" s="28"/>
      <c r="C1316" s="54" t="s">
        <v>1763</v>
      </c>
      <c r="D1316" s="22" t="s">
        <v>26</v>
      </c>
      <c r="E1316" s="22" t="s">
        <v>26</v>
      </c>
      <c r="F1316" s="25">
        <v>1.0</v>
      </c>
      <c r="G1316" s="29">
        <v>1000.0</v>
      </c>
      <c r="H1316" s="25" t="s">
        <v>36</v>
      </c>
      <c r="I1316" s="46" t="s">
        <v>1764</v>
      </c>
      <c r="J1316" s="54" t="s">
        <v>1763</v>
      </c>
      <c r="K1316" s="5" t="s">
        <v>39</v>
      </c>
      <c r="L1316" s="5" t="s">
        <v>40</v>
      </c>
      <c r="M1316" s="45">
        <v>1000.0</v>
      </c>
      <c r="N1316" s="45">
        <v>4.61</v>
      </c>
      <c r="O1316" s="45">
        <v>8.95</v>
      </c>
      <c r="P1316" s="45" t="s">
        <v>72</v>
      </c>
      <c r="R1316" s="5">
        <v>1300.0</v>
      </c>
    </row>
    <row r="1317" spans="1:16" ht="13.5" customHeight="1" x14ac:dyDescent="0.15">
      <c r="A1317" s="27"/>
      <c r="B1317" s="28"/>
      <c r="C1317" s="30" t="s">
        <v>20</v>
      </c>
      <c r="D1317" s="24"/>
      <c r="E1317" s="24"/>
      <c r="F1317" s="24"/>
      <c r="G1317" s="29"/>
      <c r="H1317" s="25" t="s">
        <v>36</v>
      </c>
      <c r="I1317" s="46" t="s">
        <v>42</v>
      </c>
      <c r="J1317" s="30" t="s">
        <v>43</v>
      </c>
      <c r="K1317" s="5" t="s">
        <v>39</v>
      </c>
      <c r="L1317" s="5" t="s">
        <v>40</v>
      </c>
      <c r="M1317" s="45">
        <v>1000.0</v>
      </c>
      <c r="N1317" s="45">
        <v>1.44</v>
      </c>
      <c r="O1317" s="48">
        <v>8.4</v>
      </c>
      <c r="P1317" s="45" t="s">
        <v>41</v>
      </c>
    </row>
    <row r="1318" spans="1:17" ht="27.0" customHeight="1" x14ac:dyDescent="0.15">
      <c r="A1318" s="27" t="s">
        <v>1765</v>
      </c>
      <c r="B1318" s="74" t="s">
        <v>1766</v>
      </c>
      <c r="C1318" s="23" t="s">
        <v>20</v>
      </c>
      <c r="D1318" s="24" t="s">
        <v>21</v>
      </c>
      <c r="E1318" s="22" t="s">
        <v>22</v>
      </c>
      <c r="F1318" s="24">
        <v>120.0</v>
      </c>
      <c r="G1318" s="29"/>
      <c r="H1318" s="25" t="s">
        <v>23</v>
      </c>
      <c r="I1318" s="46" t="s">
        <v>1767</v>
      </c>
      <c r="J1318" s="54" t="s">
        <v>1768</v>
      </c>
      <c r="K1318" s="51" t="s">
        <v>26</v>
      </c>
      <c r="L1318" s="51" t="s">
        <v>26</v>
      </c>
      <c r="M1318" s="45">
        <v>1.0</v>
      </c>
      <c r="N1318" s="45">
        <v>1.0</v>
      </c>
      <c r="O1318" s="45">
        <v>7.0</v>
      </c>
      <c r="P1318" s="45" t="s">
        <v>27</v>
      </c>
      <c r="Q1318" s="5">
        <v>2.0</v>
      </c>
    </row>
    <row r="1319" spans="1:16" ht="13.5" customHeight="1" x14ac:dyDescent="0.15">
      <c r="A1319" s="27"/>
      <c r="B1319" s="28"/>
      <c r="C1319" s="23" t="s">
        <v>20</v>
      </c>
      <c r="D1319" s="24"/>
      <c r="E1319" s="24"/>
      <c r="F1319" s="24"/>
      <c r="G1319" s="29"/>
      <c r="H1319" s="25" t="s">
        <v>23</v>
      </c>
      <c r="I1319" s="46" t="s">
        <v>1769</v>
      </c>
      <c r="J1319" s="54" t="s">
        <v>1770</v>
      </c>
      <c r="K1319" s="51" t="s">
        <v>30</v>
      </c>
      <c r="L1319" s="51" t="s">
        <v>30</v>
      </c>
      <c r="M1319" s="45">
        <v>1.0</v>
      </c>
      <c r="N1319" s="45">
        <v>15.0</v>
      </c>
      <c r="O1319" s="45">
        <v>0.04</v>
      </c>
      <c r="P1319" s="45" t="s">
        <v>27</v>
      </c>
    </row>
    <row r="1320" spans="1:16" ht="13.5" customHeight="1" x14ac:dyDescent="0.15">
      <c r="A1320" s="27"/>
      <c r="B1320" s="28"/>
      <c r="C1320" s="23" t="s">
        <v>20</v>
      </c>
      <c r="D1320" s="24"/>
      <c r="E1320" s="24"/>
      <c r="F1320" s="24"/>
      <c r="G1320" s="29"/>
      <c r="H1320" s="25" t="s">
        <v>23</v>
      </c>
      <c r="I1320" s="46" t="s">
        <v>1771</v>
      </c>
      <c r="J1320" s="54" t="s">
        <v>1772</v>
      </c>
      <c r="K1320" s="51" t="s">
        <v>30</v>
      </c>
      <c r="L1320" s="51" t="s">
        <v>30</v>
      </c>
      <c r="M1320" s="45">
        <v>1.0</v>
      </c>
      <c r="N1320" s="45">
        <v>15.0</v>
      </c>
      <c r="O1320" s="45">
        <v>0.135</v>
      </c>
      <c r="P1320" s="45" t="s">
        <v>34</v>
      </c>
    </row>
    <row r="1321" spans="1:16" ht="13.5" customHeight="1" x14ac:dyDescent="0.15">
      <c r="A1321" s="27"/>
      <c r="B1321" s="28"/>
      <c r="C1321" s="23" t="s">
        <v>20</v>
      </c>
      <c r="D1321" s="24"/>
      <c r="E1321" s="24"/>
      <c r="F1321" s="24"/>
      <c r="G1321" s="29"/>
      <c r="H1321" s="25" t="s">
        <v>23</v>
      </c>
      <c r="I1321" s="46" t="s">
        <v>1773</v>
      </c>
      <c r="J1321" s="54" t="s">
        <v>1774</v>
      </c>
      <c r="K1321" s="51" t="s">
        <v>30</v>
      </c>
      <c r="L1321" s="51" t="s">
        <v>30</v>
      </c>
      <c r="M1321" s="45">
        <v>1.0</v>
      </c>
      <c r="N1321" s="45">
        <v>120.0</v>
      </c>
      <c r="O1321" s="45">
        <v>0.14</v>
      </c>
      <c r="P1321" s="45" t="s">
        <v>31</v>
      </c>
    </row>
    <row r="1322" spans="1:16" ht="13.5" customHeight="1" x14ac:dyDescent="0.15">
      <c r="A1322" s="27"/>
      <c r="B1322" s="28"/>
      <c r="C1322" s="54" t="s">
        <v>1775</v>
      </c>
      <c r="D1322" s="22" t="s">
        <v>26</v>
      </c>
      <c r="E1322" s="22" t="s">
        <v>26</v>
      </c>
      <c r="F1322" s="25">
        <v>1.0</v>
      </c>
      <c r="G1322" s="29">
        <v>720.0</v>
      </c>
      <c r="H1322" s="25" t="s">
        <v>36</v>
      </c>
      <c r="I1322" s="46" t="s">
        <v>1776</v>
      </c>
      <c r="J1322" s="54" t="s">
        <v>1775</v>
      </c>
      <c r="K1322" s="5" t="s">
        <v>39</v>
      </c>
      <c r="L1322" s="5" t="s">
        <v>40</v>
      </c>
      <c r="M1322" s="45">
        <v>1000.0</v>
      </c>
      <c r="N1322" s="45">
        <v>5.878656</v>
      </c>
      <c r="O1322" s="45">
        <v>9.7</v>
      </c>
      <c r="P1322" s="45" t="s">
        <v>1117</v>
      </c>
    </row>
    <row r="1323" spans="1:16" ht="13.5" customHeight="1" x14ac:dyDescent="0.15">
      <c r="A1323" s="27"/>
      <c r="B1323" s="28"/>
      <c r="C1323" s="83" t="s">
        <v>20</v>
      </c>
      <c r="D1323" s="24"/>
      <c r="E1323" s="24"/>
      <c r="F1323" s="24"/>
      <c r="G1323" s="29"/>
      <c r="H1323" s="84" t="s">
        <v>36</v>
      </c>
      <c r="I1323" s="46" t="s">
        <v>1777</v>
      </c>
      <c r="J1323" s="28" t="s">
        <v>1778</v>
      </c>
      <c r="K1323" s="5" t="s">
        <v>39</v>
      </c>
      <c r="L1323" s="5" t="s">
        <v>40</v>
      </c>
      <c r="M1323" s="46">
        <v>1000.0</v>
      </c>
      <c r="N1323" s="46">
        <v>1.1448</v>
      </c>
      <c r="O1323" s="46">
        <v>9.7</v>
      </c>
      <c r="P1323" s="46" t="s">
        <v>1117</v>
      </c>
    </row>
    <row r="1324" spans="1:16" ht="38.25" customHeight="1" x14ac:dyDescent="0.15">
      <c r="A1324" s="27" t="s">
        <v>1779</v>
      </c>
      <c r="B1324" s="74" t="s">
        <v>1780</v>
      </c>
      <c r="C1324" s="23" t="s">
        <v>20</v>
      </c>
      <c r="D1324" s="24" t="s">
        <v>21</v>
      </c>
      <c r="E1324" s="22" t="s">
        <v>22</v>
      </c>
      <c r="F1324" s="24">
        <v>160.0</v>
      </c>
      <c r="G1324" s="29"/>
      <c r="H1324" s="25" t="s">
        <v>23</v>
      </c>
      <c r="I1324" s="46" t="s">
        <v>1781</v>
      </c>
      <c r="J1324" s="54" t="s">
        <v>1782</v>
      </c>
      <c r="K1324" s="51" t="s">
        <v>26</v>
      </c>
      <c r="L1324" s="51" t="s">
        <v>26</v>
      </c>
      <c r="M1324" s="45">
        <v>1.0</v>
      </c>
      <c r="N1324" s="45">
        <v>1.0</v>
      </c>
      <c r="O1324" s="45">
        <v>8.0</v>
      </c>
      <c r="P1324" s="45" t="s">
        <v>27</v>
      </c>
    </row>
    <row r="1325" spans="1:16" ht="13.5" customHeight="1" x14ac:dyDescent="0.15">
      <c r="A1325" s="27"/>
      <c r="B1325" s="28"/>
      <c r="C1325" s="23" t="s">
        <v>20</v>
      </c>
      <c r="D1325" s="24"/>
      <c r="E1325" s="24"/>
      <c r="F1325" s="24"/>
      <c r="G1325" s="29"/>
      <c r="H1325" s="25" t="s">
        <v>23</v>
      </c>
      <c r="I1325" s="46" t="s">
        <v>1783</v>
      </c>
      <c r="J1325" s="54" t="s">
        <v>1784</v>
      </c>
      <c r="K1325" s="51" t="s">
        <v>30</v>
      </c>
      <c r="L1325" s="51" t="s">
        <v>30</v>
      </c>
      <c r="M1325" s="45">
        <v>1.0</v>
      </c>
      <c r="N1325" s="45">
        <v>20.0</v>
      </c>
      <c r="O1325" s="45">
        <v>0.04</v>
      </c>
      <c r="P1325" s="45" t="s">
        <v>27</v>
      </c>
    </row>
    <row r="1326" spans="1:16" ht="13.5" customHeight="1" x14ac:dyDescent="0.15">
      <c r="A1326" s="27"/>
      <c r="B1326" s="28"/>
      <c r="C1326" s="23" t="s">
        <v>20</v>
      </c>
      <c r="D1326" s="24"/>
      <c r="E1326" s="24"/>
      <c r="F1326" s="24"/>
      <c r="G1326" s="29"/>
      <c r="H1326" s="25" t="s">
        <v>23</v>
      </c>
      <c r="I1326" s="46" t="s">
        <v>1785</v>
      </c>
      <c r="J1326" s="54" t="s">
        <v>1786</v>
      </c>
      <c r="K1326" s="51" t="s">
        <v>30</v>
      </c>
      <c r="L1326" s="51" t="s">
        <v>30</v>
      </c>
      <c r="M1326" s="45">
        <v>1.0</v>
      </c>
      <c r="N1326" s="45">
        <v>20.0</v>
      </c>
      <c r="O1326" s="45">
        <v>0.15</v>
      </c>
      <c r="P1326" s="45" t="s">
        <v>34</v>
      </c>
    </row>
    <row r="1327" spans="1:16" ht="13.5" customHeight="1" x14ac:dyDescent="0.15">
      <c r="A1327" s="27"/>
      <c r="B1327" s="28"/>
      <c r="C1327" s="23" t="s">
        <v>20</v>
      </c>
      <c r="D1327" s="24"/>
      <c r="E1327" s="24"/>
      <c r="F1327" s="24"/>
      <c r="G1327" s="29"/>
      <c r="H1327" s="25" t="s">
        <v>23</v>
      </c>
      <c r="I1327" s="46" t="s">
        <v>1787</v>
      </c>
      <c r="J1327" s="54" t="s">
        <v>1788</v>
      </c>
      <c r="K1327" s="51" t="s">
        <v>30</v>
      </c>
      <c r="L1327" s="51" t="s">
        <v>30</v>
      </c>
      <c r="M1327" s="45">
        <v>1.0</v>
      </c>
      <c r="N1327" s="45">
        <v>160.0</v>
      </c>
      <c r="O1327" s="45">
        <v>0.115</v>
      </c>
      <c r="P1327" s="45" t="s">
        <v>31</v>
      </c>
    </row>
    <row r="1328" spans="1:19" ht="13.5" customHeight="1" x14ac:dyDescent="0.15">
      <c r="A1328" s="27"/>
      <c r="B1328" s="28"/>
      <c r="C1328" s="54" t="s">
        <v>1789</v>
      </c>
      <c r="D1328" s="22" t="s">
        <v>26</v>
      </c>
      <c r="E1328" s="22" t="s">
        <v>26</v>
      </c>
      <c r="F1328" s="25">
        <v>1.0</v>
      </c>
      <c r="G1328" s="29">
        <v>3200.0</v>
      </c>
      <c r="H1328" s="25" t="s">
        <v>36</v>
      </c>
      <c r="I1328" s="46" t="s">
        <v>1790</v>
      </c>
      <c r="J1328" s="54" t="s">
        <v>1789</v>
      </c>
      <c r="K1328" s="5" t="s">
        <v>39</v>
      </c>
      <c r="L1328" s="5" t="s">
        <v>40</v>
      </c>
      <c r="M1328" s="45">
        <v>1000.0</v>
      </c>
      <c r="N1328" s="45">
        <v>15.104</v>
      </c>
      <c r="O1328" s="45">
        <v>9.7</v>
      </c>
      <c r="P1328" s="45" t="s">
        <v>1117</v>
      </c>
      <c r="R1328" s="5">
        <f>501.7*1.5</f>
        <v>752.55</v>
      </c>
      <c r="S1328" s="5">
        <v>23710.0</v>
      </c>
    </row>
    <row r="1329" spans="1:16" ht="13.5" customHeight="1" x14ac:dyDescent="0.15">
      <c r="A1329" s="27"/>
      <c r="B1329" s="28"/>
      <c r="C1329" s="30" t="s">
        <v>20</v>
      </c>
      <c r="D1329" s="24"/>
      <c r="E1329" s="24"/>
      <c r="F1329" s="24"/>
      <c r="G1329" s="29"/>
      <c r="H1329" s="25" t="s">
        <v>36</v>
      </c>
      <c r="I1329" s="46" t="s">
        <v>1221</v>
      </c>
      <c r="J1329" s="54" t="s">
        <v>1222</v>
      </c>
      <c r="K1329" s="5" t="s">
        <v>39</v>
      </c>
      <c r="L1329" s="5" t="s">
        <v>40</v>
      </c>
      <c r="M1329" s="45">
        <v>1000.0</v>
      </c>
      <c r="N1329" s="45">
        <v>3.328</v>
      </c>
      <c r="O1329" s="48">
        <v>9.7</v>
      </c>
      <c r="P1329" s="45" t="s">
        <v>1117</v>
      </c>
    </row>
    <row r="1330" spans="1:16" ht="38.25" customHeight="1" x14ac:dyDescent="0.15">
      <c r="A1330" s="27" t="s">
        <v>1791</v>
      </c>
      <c r="B1330" s="74" t="s">
        <v>1792</v>
      </c>
      <c r="C1330" s="23" t="s">
        <v>20</v>
      </c>
      <c r="D1330" s="24" t="s">
        <v>21</v>
      </c>
      <c r="E1330" s="22" t="s">
        <v>22</v>
      </c>
      <c r="F1330" s="24">
        <v>120.0</v>
      </c>
      <c r="G1330" s="29"/>
      <c r="H1330" s="25" t="s">
        <v>23</v>
      </c>
      <c r="I1330" s="46" t="s">
        <v>1793</v>
      </c>
      <c r="J1330" s="54" t="s">
        <v>1794</v>
      </c>
      <c r="K1330" s="51" t="s">
        <v>26</v>
      </c>
      <c r="L1330" s="51" t="s">
        <v>26</v>
      </c>
      <c r="M1330" s="45">
        <v>1.0</v>
      </c>
      <c r="N1330" s="45">
        <v>1.0</v>
      </c>
      <c r="O1330" s="45">
        <v>8.0</v>
      </c>
      <c r="P1330" s="45" t="s">
        <v>27</v>
      </c>
    </row>
    <row r="1331" spans="1:17" ht="13.5" customHeight="1" x14ac:dyDescent="0.15">
      <c r="A1331" s="27"/>
      <c r="B1331" s="28"/>
      <c r="C1331" s="23" t="s">
        <v>20</v>
      </c>
      <c r="D1331" s="24"/>
      <c r="E1331" s="24"/>
      <c r="F1331" s="24"/>
      <c r="G1331" s="29"/>
      <c r="H1331" s="25" t="s">
        <v>23</v>
      </c>
      <c r="I1331" s="46" t="s">
        <v>1795</v>
      </c>
      <c r="J1331" s="54" t="s">
        <v>1796</v>
      </c>
      <c r="K1331" s="51" t="s">
        <v>30</v>
      </c>
      <c r="L1331" s="51" t="s">
        <v>30</v>
      </c>
      <c r="M1331" s="45">
        <v>1.0</v>
      </c>
      <c r="N1331" s="45">
        <v>12.0</v>
      </c>
      <c r="O1331" s="45">
        <v>0.04</v>
      </c>
      <c r="P1331" s="45" t="s">
        <v>27</v>
      </c>
      <c r="Q1331" s="5">
        <v>100.0</v>
      </c>
    </row>
    <row r="1332" spans="1:16" ht="13.5" customHeight="1" x14ac:dyDescent="0.15">
      <c r="A1332" s="27"/>
      <c r="B1332" s="28"/>
      <c r="C1332" s="23" t="s">
        <v>20</v>
      </c>
      <c r="D1332" s="24"/>
      <c r="E1332" s="24"/>
      <c r="F1332" s="24"/>
      <c r="G1332" s="29"/>
      <c r="H1332" s="25" t="s">
        <v>23</v>
      </c>
      <c r="I1332" s="46" t="s">
        <v>1797</v>
      </c>
      <c r="J1332" s="54" t="s">
        <v>1246</v>
      </c>
      <c r="K1332" s="51" t="s">
        <v>30</v>
      </c>
      <c r="L1332" s="51" t="s">
        <v>30</v>
      </c>
      <c r="M1332" s="45">
        <v>1.0</v>
      </c>
      <c r="N1332" s="45">
        <v>12.0</v>
      </c>
      <c r="O1332" s="45">
        <v>0.175</v>
      </c>
      <c r="P1332" s="45" t="s">
        <v>656</v>
      </c>
    </row>
    <row r="1333" spans="1:17" ht="13.5" customHeight="1" x14ac:dyDescent="0.15">
      <c r="A1333" s="27"/>
      <c r="B1333" s="28"/>
      <c r="C1333" s="23" t="s">
        <v>20</v>
      </c>
      <c r="D1333" s="24"/>
      <c r="E1333" s="24"/>
      <c r="F1333" s="24"/>
      <c r="G1333" s="29"/>
      <c r="H1333" s="25" t="s">
        <v>23</v>
      </c>
      <c r="I1333" s="46" t="s">
        <v>1798</v>
      </c>
      <c r="J1333" s="54" t="s">
        <v>1799</v>
      </c>
      <c r="K1333" s="51" t="s">
        <v>30</v>
      </c>
      <c r="L1333" s="51" t="s">
        <v>30</v>
      </c>
      <c r="M1333" s="45">
        <v>1.0</v>
      </c>
      <c r="N1333" s="45">
        <v>120.0</v>
      </c>
      <c r="O1333" s="45">
        <v>0.14</v>
      </c>
      <c r="P1333" s="45" t="s">
        <v>31</v>
      </c>
      <c r="Q1333" s="5">
        <v>300.0</v>
      </c>
    </row>
    <row r="1334" spans="1:19" ht="13.5" customHeight="1" x14ac:dyDescent="0.15">
      <c r="A1334" s="27"/>
      <c r="B1334" s="28"/>
      <c r="C1334" s="54" t="s">
        <v>1800</v>
      </c>
      <c r="D1334" s="22" t="s">
        <v>26</v>
      </c>
      <c r="E1334" s="22" t="s">
        <v>26</v>
      </c>
      <c r="F1334" s="25">
        <v>1.0</v>
      </c>
      <c r="G1334" s="29">
        <v>600.0</v>
      </c>
      <c r="H1334" s="25" t="s">
        <v>36</v>
      </c>
      <c r="I1334" s="46" t="s">
        <v>1801</v>
      </c>
      <c r="J1334" s="54" t="s">
        <v>1800</v>
      </c>
      <c r="K1334" s="5" t="s">
        <v>39</v>
      </c>
      <c r="L1334" s="5" t="s">
        <v>40</v>
      </c>
      <c r="M1334" s="45">
        <v>1000.0</v>
      </c>
      <c r="N1334" s="45">
        <v>11.364</v>
      </c>
      <c r="O1334" s="45">
        <v>8.95</v>
      </c>
      <c r="P1334" s="45" t="s">
        <v>72</v>
      </c>
      <c r="R1334" s="5">
        <f>160*1.5</f>
        <v>240</v>
      </c>
      <c r="S1334" s="5">
        <v>11400.0</v>
      </c>
    </row>
    <row r="1335" spans="1:19" ht="13.5" customHeight="1" x14ac:dyDescent="0.15">
      <c r="A1335" s="27"/>
      <c r="B1335" s="28"/>
      <c r="C1335" s="54" t="s">
        <v>1802</v>
      </c>
      <c r="D1335" s="22" t="s">
        <v>26</v>
      </c>
      <c r="E1335" s="22" t="s">
        <v>26</v>
      </c>
      <c r="F1335" s="25">
        <v>1.0</v>
      </c>
      <c r="G1335" s="29">
        <v>600.0</v>
      </c>
      <c r="H1335" s="25" t="s">
        <v>36</v>
      </c>
      <c r="I1335" s="46" t="s">
        <v>1803</v>
      </c>
      <c r="J1335" s="54" t="s">
        <v>1802</v>
      </c>
      <c r="K1335" s="5" t="s">
        <v>39</v>
      </c>
      <c r="L1335" s="5" t="s">
        <v>40</v>
      </c>
      <c r="M1335" s="45">
        <v>1000.0</v>
      </c>
      <c r="N1335" s="45">
        <v>11.364</v>
      </c>
      <c r="O1335" s="45">
        <v>8.95</v>
      </c>
      <c r="P1335" s="45" t="s">
        <v>72</v>
      </c>
      <c r="R1335" s="5">
        <f>60*1.5</f>
        <v>90</v>
      </c>
      <c r="S1335" s="5">
        <v>7874.0</v>
      </c>
    </row>
    <row r="1336" spans="1:16" ht="13.5" customHeight="1" x14ac:dyDescent="0.15">
      <c r="A1336" s="27"/>
      <c r="B1336" s="28"/>
      <c r="C1336" s="30" t="s">
        <v>20</v>
      </c>
      <c r="D1336" s="24"/>
      <c r="E1336" s="24"/>
      <c r="F1336" s="24"/>
      <c r="G1336" s="29"/>
      <c r="H1336" s="25" t="s">
        <v>36</v>
      </c>
      <c r="I1336" s="46" t="s">
        <v>706</v>
      </c>
      <c r="J1336" s="54" t="s">
        <v>707</v>
      </c>
      <c r="K1336" s="5" t="s">
        <v>39</v>
      </c>
      <c r="L1336" s="5" t="s">
        <v>40</v>
      </c>
      <c r="M1336" s="45">
        <v>1000.0</v>
      </c>
      <c r="N1336" s="45">
        <v>1.848</v>
      </c>
      <c r="O1336" s="48">
        <v>8.4</v>
      </c>
      <c r="P1336" s="42" t="s">
        <v>41</v>
      </c>
    </row>
    <row r="1337" spans="1:16" ht="38.25" customHeight="1" x14ac:dyDescent="0.15">
      <c r="A1337" s="27" t="s">
        <v>1804</v>
      </c>
      <c r="B1337" s="74" t="s">
        <v>1792</v>
      </c>
      <c r="C1337" s="23" t="s">
        <v>20</v>
      </c>
      <c r="D1337" s="24" t="s">
        <v>21</v>
      </c>
      <c r="E1337" s="22" t="s">
        <v>22</v>
      </c>
      <c r="F1337" s="24">
        <v>120.0</v>
      </c>
      <c r="G1337" s="29"/>
      <c r="H1337" s="25" t="s">
        <v>23</v>
      </c>
      <c r="I1337" s="46" t="s">
        <v>1805</v>
      </c>
      <c r="J1337" s="54" t="s">
        <v>1806</v>
      </c>
      <c r="K1337" s="51" t="s">
        <v>26</v>
      </c>
      <c r="L1337" s="51" t="s">
        <v>26</v>
      </c>
      <c r="M1337" s="45">
        <v>1.0</v>
      </c>
      <c r="N1337" s="45">
        <v>1.0</v>
      </c>
      <c r="O1337" s="45">
        <v>8.0</v>
      </c>
      <c r="P1337" s="45" t="s">
        <v>27</v>
      </c>
    </row>
    <row r="1338" spans="1:17" ht="13.5" customHeight="1" x14ac:dyDescent="0.15">
      <c r="A1338" s="27"/>
      <c r="B1338" s="28"/>
      <c r="C1338" s="23" t="s">
        <v>20</v>
      </c>
      <c r="D1338" s="24"/>
      <c r="E1338" s="24"/>
      <c r="F1338" s="24"/>
      <c r="G1338" s="29"/>
      <c r="H1338" s="25" t="s">
        <v>23</v>
      </c>
      <c r="I1338" s="46" t="s">
        <v>1807</v>
      </c>
      <c r="J1338" s="54" t="s">
        <v>1808</v>
      </c>
      <c r="K1338" s="51" t="s">
        <v>30</v>
      </c>
      <c r="L1338" s="51" t="s">
        <v>30</v>
      </c>
      <c r="M1338" s="45">
        <v>1.0</v>
      </c>
      <c r="N1338" s="45">
        <v>12.0</v>
      </c>
      <c r="O1338" s="45">
        <v>0.04</v>
      </c>
      <c r="P1338" s="45" t="s">
        <v>27</v>
      </c>
      <c r="Q1338" s="5">
        <v>36.0</v>
      </c>
    </row>
    <row r="1339" spans="1:16" ht="13.5" customHeight="1" x14ac:dyDescent="0.15">
      <c r="A1339" s="27"/>
      <c r="B1339" s="28"/>
      <c r="C1339" s="23" t="s">
        <v>20</v>
      </c>
      <c r="D1339" s="24"/>
      <c r="E1339" s="24"/>
      <c r="F1339" s="24"/>
      <c r="G1339" s="29"/>
      <c r="H1339" s="25" t="s">
        <v>23</v>
      </c>
      <c r="I1339" s="46" t="s">
        <v>1809</v>
      </c>
      <c r="J1339" s="54" t="s">
        <v>1246</v>
      </c>
      <c r="K1339" s="51" t="s">
        <v>30</v>
      </c>
      <c r="L1339" s="51" t="s">
        <v>30</v>
      </c>
      <c r="M1339" s="45">
        <v>1.0</v>
      </c>
      <c r="N1339" s="45">
        <v>12.0</v>
      </c>
      <c r="O1339" s="45">
        <v>0.175</v>
      </c>
      <c r="P1339" s="45" t="s">
        <v>656</v>
      </c>
    </row>
    <row r="1340" spans="1:17" ht="13.5" customHeight="1" x14ac:dyDescent="0.15">
      <c r="A1340" s="27"/>
      <c r="B1340" s="28"/>
      <c r="C1340" s="23" t="s">
        <v>20</v>
      </c>
      <c r="D1340" s="24"/>
      <c r="E1340" s="24"/>
      <c r="F1340" s="24"/>
      <c r="G1340" s="29"/>
      <c r="H1340" s="25" t="s">
        <v>23</v>
      </c>
      <c r="I1340" s="46" t="s">
        <v>1810</v>
      </c>
      <c r="J1340" s="54" t="s">
        <v>1811</v>
      </c>
      <c r="K1340" s="51" t="s">
        <v>30</v>
      </c>
      <c r="L1340" s="51" t="s">
        <v>30</v>
      </c>
      <c r="M1340" s="45">
        <v>1.0</v>
      </c>
      <c r="N1340" s="45">
        <v>120.0</v>
      </c>
      <c r="O1340" s="45">
        <v>0.14</v>
      </c>
      <c r="P1340" s="45" t="s">
        <v>31</v>
      </c>
      <c r="Q1340" s="5">
        <v>900.0</v>
      </c>
    </row>
    <row r="1341" spans="1:19" ht="13.5" customHeight="1" x14ac:dyDescent="0.15">
      <c r="A1341" s="27"/>
      <c r="B1341" s="28"/>
      <c r="C1341" s="54" t="s">
        <v>1812</v>
      </c>
      <c r="D1341" s="22" t="s">
        <v>26</v>
      </c>
      <c r="E1341" s="22" t="s">
        <v>26</v>
      </c>
      <c r="F1341" s="25">
        <v>1.0</v>
      </c>
      <c r="G1341" s="29">
        <v>600.0</v>
      </c>
      <c r="H1341" s="25" t="s">
        <v>36</v>
      </c>
      <c r="I1341" s="46" t="s">
        <v>1813</v>
      </c>
      <c r="J1341" s="54" t="s">
        <v>1812</v>
      </c>
      <c r="K1341" s="5" t="s">
        <v>39</v>
      </c>
      <c r="L1341" s="5" t="s">
        <v>40</v>
      </c>
      <c r="M1341" s="45">
        <v>1000.0</v>
      </c>
      <c r="N1341" s="45">
        <v>11.364</v>
      </c>
      <c r="O1341" s="45">
        <v>8.95</v>
      </c>
      <c r="P1341" s="45" t="s">
        <v>72</v>
      </c>
      <c r="S1341" s="5">
        <v>26250.0</v>
      </c>
    </row>
    <row r="1342" spans="1:19" ht="13.5" customHeight="1" x14ac:dyDescent="0.15">
      <c r="A1342" s="27"/>
      <c r="B1342" s="28"/>
      <c r="C1342" s="54" t="s">
        <v>1814</v>
      </c>
      <c r="D1342" s="22" t="s">
        <v>26</v>
      </c>
      <c r="E1342" s="22" t="s">
        <v>26</v>
      </c>
      <c r="F1342" s="25">
        <v>1.0</v>
      </c>
      <c r="G1342" s="29">
        <v>600.0</v>
      </c>
      <c r="H1342" s="25" t="s">
        <v>36</v>
      </c>
      <c r="I1342" s="46" t="s">
        <v>1815</v>
      </c>
      <c r="J1342" s="54" t="s">
        <v>1814</v>
      </c>
      <c r="K1342" s="5" t="s">
        <v>39</v>
      </c>
      <c r="L1342" s="5" t="s">
        <v>40</v>
      </c>
      <c r="M1342" s="45">
        <v>1000.0</v>
      </c>
      <c r="N1342" s="45">
        <v>11.364</v>
      </c>
      <c r="O1342" s="45">
        <v>8.95</v>
      </c>
      <c r="P1342" s="45" t="s">
        <v>72</v>
      </c>
      <c r="R1342" s="5">
        <f>35*1.5</f>
        <v>52.5</v>
      </c>
      <c r="S1342" s="5">
        <v>22558.0</v>
      </c>
    </row>
    <row r="1343" spans="1:16" ht="13.5" customHeight="1" x14ac:dyDescent="0.15">
      <c r="A1343" s="27"/>
      <c r="B1343" s="28"/>
      <c r="C1343" s="30" t="s">
        <v>20</v>
      </c>
      <c r="D1343" s="24"/>
      <c r="E1343" s="24"/>
      <c r="F1343" s="24"/>
      <c r="G1343" s="29"/>
      <c r="H1343" s="25" t="s">
        <v>36</v>
      </c>
      <c r="I1343" s="46" t="s">
        <v>706</v>
      </c>
      <c r="J1343" s="54" t="s">
        <v>707</v>
      </c>
      <c r="K1343" s="5" t="s">
        <v>39</v>
      </c>
      <c r="L1343" s="5" t="s">
        <v>40</v>
      </c>
      <c r="M1343" s="45">
        <v>1000.0</v>
      </c>
      <c r="N1343" s="45">
        <v>1.848</v>
      </c>
      <c r="O1343" s="48">
        <v>8.4</v>
      </c>
      <c r="P1343" s="42" t="s">
        <v>41</v>
      </c>
    </row>
    <row r="1344" spans="1:16" ht="13.5" customHeight="1" x14ac:dyDescent="0.15">
      <c r="A1344" s="27" t="s">
        <v>1816</v>
      </c>
      <c r="B1344" s="24" t="s">
        <v>207</v>
      </c>
      <c r="C1344" s="23" t="s">
        <v>20</v>
      </c>
      <c r="D1344" s="24" t="s">
        <v>21</v>
      </c>
      <c r="E1344" s="22" t="s">
        <v>22</v>
      </c>
      <c r="F1344" s="24">
        <v>42.0</v>
      </c>
      <c r="G1344" s="29"/>
      <c r="H1344" s="25" t="s">
        <v>23</v>
      </c>
      <c r="I1344" s="46" t="s">
        <v>1817</v>
      </c>
      <c r="J1344" s="54" t="s">
        <v>941</v>
      </c>
      <c r="K1344" s="51" t="s">
        <v>26</v>
      </c>
      <c r="L1344" s="51" t="s">
        <v>26</v>
      </c>
      <c r="M1344" s="45">
        <v>1.0</v>
      </c>
      <c r="N1344" s="45">
        <v>1.0</v>
      </c>
      <c r="O1344" s="45">
        <v>6.5</v>
      </c>
      <c r="P1344" s="45" t="s">
        <v>27</v>
      </c>
    </row>
    <row r="1345" spans="1:16" ht="13.5" customHeight="1" x14ac:dyDescent="0.15">
      <c r="A1345" s="27"/>
      <c r="B1345" s="28"/>
      <c r="C1345" s="24" t="s">
        <v>207</v>
      </c>
      <c r="D1345" s="22" t="s">
        <v>26</v>
      </c>
      <c r="E1345" s="22" t="s">
        <v>26</v>
      </c>
      <c r="F1345" s="25">
        <v>1.0</v>
      </c>
      <c r="G1345" s="29">
        <v>2100.0</v>
      </c>
      <c r="H1345" s="25" t="s">
        <v>36</v>
      </c>
      <c r="I1345" s="46" t="s">
        <v>37</v>
      </c>
      <c r="J1345" s="54" t="s">
        <v>38</v>
      </c>
      <c r="K1345" s="5" t="s">
        <v>39</v>
      </c>
      <c r="L1345" s="5" t="s">
        <v>40</v>
      </c>
      <c r="M1345" s="45">
        <v>1000.0</v>
      </c>
      <c r="N1345" s="45">
        <v>8.673</v>
      </c>
      <c r="O1345" s="48">
        <v>8.5</v>
      </c>
      <c r="P1345" s="42" t="s">
        <v>41</v>
      </c>
    </row>
    <row r="1346" spans="1:16" ht="13.5" customHeight="1" x14ac:dyDescent="0.15">
      <c r="A1346" s="27"/>
      <c r="B1346" s="28"/>
      <c r="C1346" s="30" t="s">
        <v>20</v>
      </c>
      <c r="D1346" s="24"/>
      <c r="E1346" s="24"/>
      <c r="F1346" s="24"/>
      <c r="G1346" s="29"/>
      <c r="H1346" s="25" t="s">
        <v>36</v>
      </c>
      <c r="I1346" s="46" t="s">
        <v>42</v>
      </c>
      <c r="J1346" s="30" t="s">
        <v>43</v>
      </c>
      <c r="K1346" s="5" t="s">
        <v>39</v>
      </c>
      <c r="L1346" s="5" t="s">
        <v>40</v>
      </c>
      <c r="M1346" s="45">
        <v>1000.0</v>
      </c>
      <c r="N1346" s="45">
        <v>1.68</v>
      </c>
      <c r="O1346" s="48">
        <v>8.4</v>
      </c>
      <c r="P1346" s="42" t="s">
        <v>41</v>
      </c>
    </row>
    <row r="1347" spans="1:17" ht="38.25" customHeight="1" x14ac:dyDescent="0.15">
      <c r="A1347" s="27" t="s">
        <v>1818</v>
      </c>
      <c r="B1347" s="85" t="s">
        <v>1819</v>
      </c>
      <c r="C1347" s="23" t="s">
        <v>20</v>
      </c>
      <c r="D1347" s="24" t="s">
        <v>21</v>
      </c>
      <c r="E1347" s="22" t="s">
        <v>22</v>
      </c>
      <c r="F1347" s="24">
        <v>120.0</v>
      </c>
      <c r="G1347" s="29"/>
      <c r="H1347" s="25" t="s">
        <v>23</v>
      </c>
      <c r="I1347" s="46" t="s">
        <v>1820</v>
      </c>
      <c r="J1347" s="54" t="s">
        <v>1821</v>
      </c>
      <c r="K1347" s="51" t="s">
        <v>26</v>
      </c>
      <c r="L1347" s="51" t="s">
        <v>26</v>
      </c>
      <c r="M1347" s="45">
        <v>1.0</v>
      </c>
      <c r="N1347" s="45">
        <v>1.0</v>
      </c>
      <c r="O1347" s="45">
        <v>5.7</v>
      </c>
      <c r="P1347" s="45" t="s">
        <v>27</v>
      </c>
      <c r="Q1347" s="5">
        <v>8.0</v>
      </c>
    </row>
    <row r="1348" spans="1:17" ht="13.5" customHeight="1" x14ac:dyDescent="0.15">
      <c r="A1348" s="27"/>
      <c r="B1348" s="28"/>
      <c r="C1348" s="23" t="s">
        <v>20</v>
      </c>
      <c r="D1348" s="24"/>
      <c r="E1348" s="24"/>
      <c r="F1348" s="24"/>
      <c r="G1348" s="29"/>
      <c r="H1348" s="25" t="s">
        <v>23</v>
      </c>
      <c r="I1348" s="46" t="s">
        <v>1822</v>
      </c>
      <c r="J1348" s="54" t="s">
        <v>1823</v>
      </c>
      <c r="K1348" s="51" t="s">
        <v>26</v>
      </c>
      <c r="L1348" s="51" t="s">
        <v>26</v>
      </c>
      <c r="M1348" s="45">
        <v>1.0</v>
      </c>
      <c r="N1348" s="45">
        <v>12.0</v>
      </c>
      <c r="O1348" s="45">
        <v>0.93</v>
      </c>
      <c r="P1348" s="45" t="s">
        <v>27</v>
      </c>
      <c r="Q1348" s="5">
        <v>95.0</v>
      </c>
    </row>
    <row r="1349" spans="1:17" ht="13.5" customHeight="1" x14ac:dyDescent="0.15">
      <c r="A1349" s="27"/>
      <c r="B1349" s="28"/>
      <c r="C1349" s="23" t="s">
        <v>20</v>
      </c>
      <c r="D1349" s="24"/>
      <c r="E1349" s="24"/>
      <c r="F1349" s="24"/>
      <c r="G1349" s="29"/>
      <c r="H1349" s="25" t="s">
        <v>23</v>
      </c>
      <c r="I1349" s="46" t="s">
        <v>1824</v>
      </c>
      <c r="J1349" s="54" t="s">
        <v>1825</v>
      </c>
      <c r="K1349" s="51" t="s">
        <v>30</v>
      </c>
      <c r="L1349" s="51" t="s">
        <v>30</v>
      </c>
      <c r="M1349" s="45">
        <v>1.0</v>
      </c>
      <c r="N1349" s="45">
        <v>120.0</v>
      </c>
      <c r="O1349" s="45">
        <v>0.09</v>
      </c>
      <c r="P1349" s="45" t="s">
        <v>31</v>
      </c>
      <c r="Q1349" s="5">
        <v>1050.0</v>
      </c>
    </row>
    <row r="1350" spans="1:16" ht="13.5" customHeight="1" x14ac:dyDescent="0.15">
      <c r="A1350" s="27"/>
      <c r="B1350" s="28"/>
      <c r="C1350" s="23" t="s">
        <v>20</v>
      </c>
      <c r="D1350" s="24"/>
      <c r="E1350" s="24"/>
      <c r="F1350" s="24"/>
      <c r="G1350" s="29"/>
      <c r="H1350" s="25" t="s">
        <v>23</v>
      </c>
      <c r="I1350" s="46" t="s">
        <v>272</v>
      </c>
      <c r="J1350" s="54" t="s">
        <v>1826</v>
      </c>
      <c r="K1350" s="51" t="s">
        <v>30</v>
      </c>
      <c r="L1350" s="51" t="s">
        <v>30</v>
      </c>
      <c r="M1350" s="45">
        <v>1.0</v>
      </c>
      <c r="N1350" s="45">
        <v>600.0</v>
      </c>
      <c r="O1350" s="45">
        <v>0.059</v>
      </c>
      <c r="P1350" s="45" t="s">
        <v>274</v>
      </c>
    </row>
    <row r="1351" spans="1:16" ht="13.5" customHeight="1" x14ac:dyDescent="0.15">
      <c r="A1351" s="27"/>
      <c r="B1351" s="28"/>
      <c r="C1351" s="54" t="s">
        <v>1827</v>
      </c>
      <c r="D1351" s="22" t="s">
        <v>26</v>
      </c>
      <c r="E1351" s="22" t="s">
        <v>26</v>
      </c>
      <c r="F1351" s="25">
        <v>1.0</v>
      </c>
      <c r="G1351" s="29">
        <v>600.0</v>
      </c>
      <c r="H1351" s="25" t="s">
        <v>36</v>
      </c>
      <c r="I1351" s="46" t="s">
        <v>1828</v>
      </c>
      <c r="J1351" s="54" t="s">
        <v>1827</v>
      </c>
      <c r="K1351" s="5" t="s">
        <v>39</v>
      </c>
      <c r="L1351" s="5" t="s">
        <v>40</v>
      </c>
      <c r="M1351" s="45">
        <v>1000.0</v>
      </c>
      <c r="N1351" s="45">
        <v>2.016</v>
      </c>
      <c r="O1351" s="45">
        <v>8.95</v>
      </c>
      <c r="P1351" s="45" t="s">
        <v>72</v>
      </c>
    </row>
    <row r="1352" spans="1:16" ht="13.5" customHeight="1" x14ac:dyDescent="0.15">
      <c r="A1352" s="27"/>
      <c r="B1352" s="28"/>
      <c r="C1352" s="30" t="s">
        <v>20</v>
      </c>
      <c r="D1352" s="24"/>
      <c r="E1352" s="24"/>
      <c r="F1352" s="24"/>
      <c r="G1352" s="29"/>
      <c r="H1352" s="25" t="s">
        <v>36</v>
      </c>
      <c r="I1352" s="46" t="s">
        <v>280</v>
      </c>
      <c r="J1352" s="54" t="s">
        <v>281</v>
      </c>
      <c r="K1352" s="5" t="s">
        <v>39</v>
      </c>
      <c r="L1352" s="5" t="s">
        <v>40</v>
      </c>
      <c r="M1352" s="45">
        <v>1000.0</v>
      </c>
      <c r="N1352" s="45">
        <v>0.612</v>
      </c>
      <c r="O1352" s="48">
        <v>8.4</v>
      </c>
      <c r="P1352" s="42" t="s">
        <v>41</v>
      </c>
    </row>
    <row r="1353" spans="1:16" ht="38.25" customHeight="1" x14ac:dyDescent="0.15">
      <c r="A1353" s="27" t="s">
        <v>1829</v>
      </c>
      <c r="B1353" s="74" t="s">
        <v>1830</v>
      </c>
      <c r="C1353" s="23" t="s">
        <v>20</v>
      </c>
      <c r="D1353" s="24" t="s">
        <v>21</v>
      </c>
      <c r="E1353" s="22" t="s">
        <v>22</v>
      </c>
      <c r="F1353" s="24">
        <v>160.0</v>
      </c>
      <c r="G1353" s="29"/>
      <c r="H1353" s="25" t="s">
        <v>23</v>
      </c>
      <c r="I1353" s="46" t="s">
        <v>1831</v>
      </c>
      <c r="J1353" s="54" t="s">
        <v>1832</v>
      </c>
      <c r="K1353" s="51" t="s">
        <v>26</v>
      </c>
      <c r="L1353" s="51" t="s">
        <v>26</v>
      </c>
      <c r="M1353" s="45">
        <v>1.0</v>
      </c>
      <c r="N1353" s="45">
        <v>1.0</v>
      </c>
      <c r="O1353" s="45">
        <v>7.8</v>
      </c>
      <c r="P1353" s="45" t="s">
        <v>27</v>
      </c>
    </row>
    <row r="1354" spans="1:16" ht="13.5" customHeight="1" x14ac:dyDescent="0.15">
      <c r="A1354" s="27"/>
      <c r="B1354" s="28"/>
      <c r="C1354" s="23" t="s">
        <v>20</v>
      </c>
      <c r="D1354" s="24"/>
      <c r="E1354" s="24"/>
      <c r="F1354" s="24"/>
      <c r="G1354" s="29"/>
      <c r="H1354" s="25" t="s">
        <v>23</v>
      </c>
      <c r="I1354" s="46" t="s">
        <v>1833</v>
      </c>
      <c r="J1354" s="54" t="s">
        <v>1834</v>
      </c>
      <c r="K1354" s="51" t="s">
        <v>30</v>
      </c>
      <c r="L1354" s="51" t="s">
        <v>30</v>
      </c>
      <c r="M1354" s="45">
        <v>1.0</v>
      </c>
      <c r="N1354" s="45">
        <v>20.0</v>
      </c>
      <c r="O1354" s="45">
        <v>0.035</v>
      </c>
      <c r="P1354" s="45" t="s">
        <v>27</v>
      </c>
    </row>
    <row r="1355" spans="1:16" ht="13.5" customHeight="1" x14ac:dyDescent="0.15">
      <c r="A1355" s="27"/>
      <c r="B1355" s="28"/>
      <c r="C1355" s="23" t="s">
        <v>20</v>
      </c>
      <c r="D1355" s="24"/>
      <c r="E1355" s="24"/>
      <c r="F1355" s="24"/>
      <c r="G1355" s="29"/>
      <c r="H1355" s="25" t="s">
        <v>23</v>
      </c>
      <c r="I1355" s="46" t="s">
        <v>1835</v>
      </c>
      <c r="J1355" s="54" t="s">
        <v>1836</v>
      </c>
      <c r="K1355" s="51" t="s">
        <v>30</v>
      </c>
      <c r="L1355" s="51" t="s">
        <v>30</v>
      </c>
      <c r="M1355" s="45">
        <v>1.0</v>
      </c>
      <c r="N1355" s="45">
        <v>160.0</v>
      </c>
      <c r="O1355" s="45">
        <v>0.11</v>
      </c>
      <c r="P1355" s="45" t="s">
        <v>31</v>
      </c>
    </row>
    <row r="1356" spans="1:16" ht="13.5" customHeight="1" x14ac:dyDescent="0.15">
      <c r="A1356" s="27"/>
      <c r="B1356" s="28"/>
      <c r="C1356" s="23" t="s">
        <v>20</v>
      </c>
      <c r="D1356" s="24"/>
      <c r="E1356" s="24"/>
      <c r="F1356" s="24"/>
      <c r="G1356" s="29"/>
      <c r="H1356" s="25" t="s">
        <v>23</v>
      </c>
      <c r="I1356" s="46" t="s">
        <v>1837</v>
      </c>
      <c r="J1356" s="54" t="s">
        <v>1838</v>
      </c>
      <c r="K1356" s="51" t="s">
        <v>30</v>
      </c>
      <c r="L1356" s="51" t="s">
        <v>30</v>
      </c>
      <c r="M1356" s="45">
        <v>1.0</v>
      </c>
      <c r="N1356" s="45">
        <v>20.0</v>
      </c>
      <c r="O1356" s="45">
        <v>0.145</v>
      </c>
      <c r="P1356" s="45" t="s">
        <v>34</v>
      </c>
    </row>
    <row r="1357" spans="1:19" ht="13.5" customHeight="1" x14ac:dyDescent="0.15">
      <c r="A1357" s="27"/>
      <c r="B1357" s="28"/>
      <c r="C1357" s="54" t="s">
        <v>1839</v>
      </c>
      <c r="D1357" s="22" t="s">
        <v>26</v>
      </c>
      <c r="E1357" s="22" t="s">
        <v>26</v>
      </c>
      <c r="F1357" s="25">
        <v>1.0</v>
      </c>
      <c r="G1357" s="29">
        <v>4800.0</v>
      </c>
      <c r="H1357" s="25" t="s">
        <v>36</v>
      </c>
      <c r="I1357" s="46" t="s">
        <v>1840</v>
      </c>
      <c r="J1357" s="54" t="s">
        <v>1839</v>
      </c>
      <c r="K1357" s="5" t="s">
        <v>39</v>
      </c>
      <c r="L1357" s="5" t="s">
        <v>40</v>
      </c>
      <c r="M1357" s="45">
        <v>1000.0</v>
      </c>
      <c r="N1357" s="45">
        <v>13.65504</v>
      </c>
      <c r="O1357" s="45">
        <v>8.95</v>
      </c>
      <c r="P1357" s="45" t="s">
        <v>53</v>
      </c>
      <c r="S1357" s="5">
        <v>66480.0</v>
      </c>
    </row>
    <row r="1358" spans="1:16" ht="13.5" customHeight="1" x14ac:dyDescent="0.15">
      <c r="A1358" s="27"/>
      <c r="B1358" s="28"/>
      <c r="C1358" s="30" t="s">
        <v>20</v>
      </c>
      <c r="D1358" s="24"/>
      <c r="E1358" s="24"/>
      <c r="F1358" s="24"/>
      <c r="G1358" s="29"/>
      <c r="H1358" s="25" t="s">
        <v>36</v>
      </c>
      <c r="I1358" s="46" t="s">
        <v>843</v>
      </c>
      <c r="J1358" s="54" t="s">
        <v>844</v>
      </c>
      <c r="K1358" s="5" t="s">
        <v>39</v>
      </c>
      <c r="L1358" s="5" t="s">
        <v>40</v>
      </c>
      <c r="M1358" s="45">
        <v>1000.0</v>
      </c>
      <c r="N1358" s="45">
        <v>2.544</v>
      </c>
      <c r="O1358" s="48">
        <v>8.4</v>
      </c>
      <c r="P1358" s="42" t="s">
        <v>41</v>
      </c>
    </row>
    <row r="1359" spans="1:16" ht="38.25" customHeight="1" x14ac:dyDescent="0.15">
      <c r="A1359" s="27" t="s">
        <v>1841</v>
      </c>
      <c r="B1359" s="74" t="s">
        <v>1842</v>
      </c>
      <c r="C1359" s="23" t="s">
        <v>20</v>
      </c>
      <c r="D1359" s="24" t="s">
        <v>21</v>
      </c>
      <c r="E1359" s="22" t="s">
        <v>22</v>
      </c>
      <c r="F1359" s="24">
        <v>150.0</v>
      </c>
      <c r="G1359" s="29"/>
      <c r="H1359" s="25" t="s">
        <v>23</v>
      </c>
      <c r="I1359" s="46" t="s">
        <v>1843</v>
      </c>
      <c r="J1359" s="54" t="s">
        <v>1844</v>
      </c>
      <c r="K1359" s="51" t="s">
        <v>26</v>
      </c>
      <c r="L1359" s="26" t="s">
        <v>26</v>
      </c>
      <c r="M1359" s="45">
        <v>1.0</v>
      </c>
      <c r="N1359" s="45">
        <v>1.0</v>
      </c>
      <c r="O1359" s="45">
        <v>6.7</v>
      </c>
      <c r="P1359" s="45" t="s">
        <v>27</v>
      </c>
    </row>
    <row r="1360" spans="1:16" ht="13.5" customHeight="1" x14ac:dyDescent="0.15">
      <c r="A1360" s="27"/>
      <c r="B1360" s="28"/>
      <c r="C1360" s="23" t="s">
        <v>20</v>
      </c>
      <c r="D1360" s="24"/>
      <c r="E1360" s="24"/>
      <c r="F1360" s="24"/>
      <c r="G1360" s="29"/>
      <c r="H1360" s="25" t="s">
        <v>23</v>
      </c>
      <c r="I1360" s="46" t="s">
        <v>1845</v>
      </c>
      <c r="J1360" s="54" t="s">
        <v>1846</v>
      </c>
      <c r="K1360" s="51" t="s">
        <v>30</v>
      </c>
      <c r="L1360" s="26" t="s">
        <v>30</v>
      </c>
      <c r="M1360" s="45">
        <v>1.0</v>
      </c>
      <c r="N1360" s="45">
        <v>15.0</v>
      </c>
      <c r="O1360" s="45">
        <v>0.035</v>
      </c>
      <c r="P1360" s="45" t="s">
        <v>27</v>
      </c>
    </row>
    <row r="1361" spans="1:16" ht="13.5" customHeight="1" x14ac:dyDescent="0.15">
      <c r="A1361" s="27"/>
      <c r="B1361" s="28"/>
      <c r="C1361" s="23" t="s">
        <v>20</v>
      </c>
      <c r="D1361" s="24"/>
      <c r="E1361" s="24"/>
      <c r="F1361" s="24"/>
      <c r="G1361" s="29"/>
      <c r="H1361" s="25" t="s">
        <v>23</v>
      </c>
      <c r="I1361" s="46" t="s">
        <v>1847</v>
      </c>
      <c r="J1361" s="54" t="s">
        <v>1848</v>
      </c>
      <c r="K1361" s="51" t="s">
        <v>30</v>
      </c>
      <c r="L1361" s="26" t="s">
        <v>30</v>
      </c>
      <c r="M1361" s="45">
        <v>1.0</v>
      </c>
      <c r="N1361" s="45">
        <v>15.0</v>
      </c>
      <c r="O1361" s="45">
        <v>0.16</v>
      </c>
      <c r="P1361" s="45" t="s">
        <v>34</v>
      </c>
    </row>
    <row r="1362" spans="1:16" ht="13.5" customHeight="1" x14ac:dyDescent="0.15">
      <c r="A1362" s="27"/>
      <c r="B1362" s="28"/>
      <c r="C1362" s="23" t="s">
        <v>20</v>
      </c>
      <c r="D1362" s="24"/>
      <c r="E1362" s="24"/>
      <c r="F1362" s="24"/>
      <c r="G1362" s="29"/>
      <c r="H1362" s="25" t="s">
        <v>23</v>
      </c>
      <c r="I1362" s="46" t="s">
        <v>1849</v>
      </c>
      <c r="J1362" s="54" t="s">
        <v>1850</v>
      </c>
      <c r="K1362" s="51" t="s">
        <v>30</v>
      </c>
      <c r="L1362" s="26" t="s">
        <v>30</v>
      </c>
      <c r="M1362" s="45">
        <v>1.0</v>
      </c>
      <c r="N1362" s="45">
        <v>150.0</v>
      </c>
      <c r="O1362" s="45">
        <v>0.115</v>
      </c>
      <c r="P1362" s="45" t="s">
        <v>31</v>
      </c>
    </row>
    <row r="1363" spans="1:16" ht="13.5" customHeight="1" x14ac:dyDescent="0.15">
      <c r="A1363" s="27"/>
      <c r="B1363" s="28"/>
      <c r="C1363" s="54" t="s">
        <v>1851</v>
      </c>
      <c r="D1363" s="22" t="s">
        <v>26</v>
      </c>
      <c r="E1363" s="22" t="s">
        <v>26</v>
      </c>
      <c r="F1363" s="25">
        <v>1.0</v>
      </c>
      <c r="G1363" s="29">
        <v>3000.0</v>
      </c>
      <c r="H1363" s="25" t="s">
        <v>36</v>
      </c>
      <c r="I1363" s="46" t="s">
        <v>1852</v>
      </c>
      <c r="J1363" s="54" t="s">
        <v>1851</v>
      </c>
      <c r="K1363" s="5" t="s">
        <v>39</v>
      </c>
      <c r="L1363" s="5" t="s">
        <v>40</v>
      </c>
      <c r="M1363" s="45">
        <v>1000.0</v>
      </c>
      <c r="N1363" s="45">
        <v>14.04</v>
      </c>
      <c r="O1363" s="45">
        <v>8.95</v>
      </c>
      <c r="P1363" s="45" t="s">
        <v>53</v>
      </c>
    </row>
    <row r="1364" spans="1:16" ht="13.5" customHeight="1" x14ac:dyDescent="0.15">
      <c r="A1364" s="27"/>
      <c r="B1364" s="28"/>
      <c r="C1364" s="30" t="s">
        <v>20</v>
      </c>
      <c r="D1364" s="24"/>
      <c r="E1364" s="24"/>
      <c r="F1364" s="24"/>
      <c r="G1364" s="29"/>
      <c r="H1364" s="25" t="s">
        <v>36</v>
      </c>
      <c r="I1364" s="46" t="s">
        <v>42</v>
      </c>
      <c r="J1364" s="30" t="s">
        <v>43</v>
      </c>
      <c r="K1364" s="5" t="s">
        <v>39</v>
      </c>
      <c r="L1364" s="5" t="s">
        <v>40</v>
      </c>
      <c r="M1364" s="45">
        <v>1000.0</v>
      </c>
      <c r="N1364" s="45">
        <v>2.37</v>
      </c>
      <c r="O1364" s="48">
        <v>8.4</v>
      </c>
      <c r="P1364" s="42" t="s">
        <v>41</v>
      </c>
    </row>
    <row r="1365" spans="1:16" ht="38.25" customHeight="1" x14ac:dyDescent="0.15">
      <c r="A1365" s="27" t="s">
        <v>1853</v>
      </c>
      <c r="B1365" s="74" t="s">
        <v>1854</v>
      </c>
      <c r="C1365" s="23" t="s">
        <v>20</v>
      </c>
      <c r="D1365" s="24" t="s">
        <v>21</v>
      </c>
      <c r="E1365" s="22" t="s">
        <v>22</v>
      </c>
      <c r="F1365" s="24">
        <v>120.0</v>
      </c>
      <c r="G1365" s="29"/>
      <c r="H1365" s="25" t="s">
        <v>23</v>
      </c>
      <c r="I1365" s="46" t="s">
        <v>1855</v>
      </c>
      <c r="J1365" s="54" t="s">
        <v>1856</v>
      </c>
      <c r="K1365" s="51" t="s">
        <v>26</v>
      </c>
      <c r="L1365" s="26" t="s">
        <v>26</v>
      </c>
      <c r="M1365" s="45">
        <v>1.0</v>
      </c>
      <c r="N1365" s="45">
        <v>1.0</v>
      </c>
      <c r="O1365" s="45">
        <v>5.8</v>
      </c>
      <c r="P1365" s="45" t="s">
        <v>27</v>
      </c>
    </row>
    <row r="1366" spans="1:17" ht="13.5" customHeight="1" x14ac:dyDescent="0.15">
      <c r="A1366" s="27"/>
      <c r="B1366" s="28"/>
      <c r="C1366" s="23" t="s">
        <v>20</v>
      </c>
      <c r="D1366" s="24"/>
      <c r="E1366" s="24"/>
      <c r="F1366" s="24"/>
      <c r="G1366" s="29"/>
      <c r="H1366" s="25" t="s">
        <v>23</v>
      </c>
      <c r="I1366" s="46" t="s">
        <v>1857</v>
      </c>
      <c r="J1366" s="54" t="s">
        <v>1858</v>
      </c>
      <c r="K1366" s="51" t="s">
        <v>30</v>
      </c>
      <c r="L1366" s="26" t="s">
        <v>30</v>
      </c>
      <c r="M1366" s="45">
        <v>1.0</v>
      </c>
      <c r="N1366" s="45">
        <v>12.0</v>
      </c>
      <c r="O1366" s="45">
        <v>0.045</v>
      </c>
      <c r="P1366" s="45" t="s">
        <v>27</v>
      </c>
      <c r="Q1366" s="5">
        <v>42.0</v>
      </c>
    </row>
    <row r="1367" spans="1:16" ht="13.5" customHeight="1" x14ac:dyDescent="0.15">
      <c r="A1367" s="27"/>
      <c r="B1367" s="28"/>
      <c r="C1367" s="23" t="s">
        <v>20</v>
      </c>
      <c r="D1367" s="24"/>
      <c r="E1367" s="24"/>
      <c r="F1367" s="24"/>
      <c r="G1367" s="29"/>
      <c r="H1367" s="25" t="s">
        <v>23</v>
      </c>
      <c r="I1367" s="46" t="s">
        <v>87</v>
      </c>
      <c r="J1367" s="54" t="s">
        <v>1859</v>
      </c>
      <c r="K1367" s="51" t="s">
        <v>30</v>
      </c>
      <c r="L1367" s="26" t="s">
        <v>30</v>
      </c>
      <c r="M1367" s="45">
        <v>1.0</v>
      </c>
      <c r="N1367" s="45">
        <v>12.0</v>
      </c>
      <c r="O1367" s="45">
        <v>0.16</v>
      </c>
      <c r="P1367" s="45" t="s">
        <v>34</v>
      </c>
    </row>
    <row r="1368" spans="1:17" ht="13.5" customHeight="1" x14ac:dyDescent="0.15">
      <c r="A1368" s="27"/>
      <c r="B1368" s="28"/>
      <c r="C1368" s="23" t="s">
        <v>20</v>
      </c>
      <c r="D1368" s="24"/>
      <c r="E1368" s="24"/>
      <c r="F1368" s="24"/>
      <c r="G1368" s="29"/>
      <c r="H1368" s="25" t="s">
        <v>23</v>
      </c>
      <c r="I1368" s="46" t="s">
        <v>1860</v>
      </c>
      <c r="J1368" s="54" t="s">
        <v>1861</v>
      </c>
      <c r="K1368" s="51" t="s">
        <v>30</v>
      </c>
      <c r="L1368" s="26" t="s">
        <v>30</v>
      </c>
      <c r="M1368" s="45">
        <v>1.0</v>
      </c>
      <c r="N1368" s="45">
        <v>120.0</v>
      </c>
      <c r="O1368" s="45">
        <v>0.115</v>
      </c>
      <c r="P1368" s="45" t="s">
        <v>31</v>
      </c>
      <c r="Q1368" s="5">
        <v>2400.0</v>
      </c>
    </row>
    <row r="1369" spans="1:19" ht="13.5" customHeight="1" x14ac:dyDescent="0.15">
      <c r="A1369" s="27"/>
      <c r="B1369" s="28"/>
      <c r="C1369" s="54" t="s">
        <v>1862</v>
      </c>
      <c r="D1369" s="22" t="s">
        <v>26</v>
      </c>
      <c r="E1369" s="22" t="s">
        <v>26</v>
      </c>
      <c r="F1369" s="25">
        <v>1.0</v>
      </c>
      <c r="G1369" s="29">
        <v>1200.0</v>
      </c>
      <c r="H1369" s="25" t="s">
        <v>36</v>
      </c>
      <c r="I1369" s="46" t="s">
        <v>1863</v>
      </c>
      <c r="J1369" s="54" t="s">
        <v>1862</v>
      </c>
      <c r="K1369" s="5" t="s">
        <v>39</v>
      </c>
      <c r="L1369" s="5" t="s">
        <v>40</v>
      </c>
      <c r="M1369" s="45">
        <v>1000.0</v>
      </c>
      <c r="N1369" s="45">
        <v>5.472</v>
      </c>
      <c r="O1369" s="45">
        <v>9.05</v>
      </c>
      <c r="P1369" s="45" t="s">
        <v>72</v>
      </c>
      <c r="Q1369" s="5">
        <v>625.0</v>
      </c>
      <c r="S1369" s="5">
        <v>2450.0</v>
      </c>
    </row>
    <row r="1370" spans="1:19" ht="13.5" customHeight="1" x14ac:dyDescent="0.15">
      <c r="A1370" s="27"/>
      <c r="B1370" s="28"/>
      <c r="C1370" s="54" t="s">
        <v>1864</v>
      </c>
      <c r="D1370" s="22" t="s">
        <v>26</v>
      </c>
      <c r="E1370" s="22" t="s">
        <v>26</v>
      </c>
      <c r="F1370" s="25">
        <v>1.0</v>
      </c>
      <c r="G1370" s="29">
        <v>1200.0</v>
      </c>
      <c r="H1370" s="25" t="s">
        <v>36</v>
      </c>
      <c r="I1370" s="46" t="s">
        <v>1865</v>
      </c>
      <c r="J1370" s="54" t="s">
        <v>1864</v>
      </c>
      <c r="K1370" s="5" t="s">
        <v>39</v>
      </c>
      <c r="L1370" s="5" t="s">
        <v>40</v>
      </c>
      <c r="M1370" s="45">
        <v>1000.0</v>
      </c>
      <c r="N1370" s="45">
        <v>5.472</v>
      </c>
      <c r="O1370" s="45">
        <v>9.05</v>
      </c>
      <c r="P1370" s="45" t="s">
        <v>72</v>
      </c>
      <c r="R1370" s="5">
        <f>382*1.5</f>
        <v>573</v>
      </c>
      <c r="S1370" s="5">
        <v>900.0</v>
      </c>
    </row>
    <row r="1371" spans="1:16" ht="13.5" customHeight="1" x14ac:dyDescent="0.15">
      <c r="A1371" s="27"/>
      <c r="B1371" s="28"/>
      <c r="C1371" s="30" t="s">
        <v>20</v>
      </c>
      <c r="D1371" s="24"/>
      <c r="E1371" s="24"/>
      <c r="F1371" s="24"/>
      <c r="G1371" s="29"/>
      <c r="H1371" s="25" t="s">
        <v>36</v>
      </c>
      <c r="I1371" s="46" t="s">
        <v>1221</v>
      </c>
      <c r="J1371" s="54" t="s">
        <v>1222</v>
      </c>
      <c r="K1371" s="5" t="s">
        <v>39</v>
      </c>
      <c r="L1371" s="5" t="s">
        <v>40</v>
      </c>
      <c r="M1371" s="45">
        <v>1000.0</v>
      </c>
      <c r="N1371" s="45">
        <v>2.52</v>
      </c>
      <c r="O1371" s="48">
        <v>9.7</v>
      </c>
      <c r="P1371" s="45" t="s">
        <v>1117</v>
      </c>
    </row>
    <row r="1372" spans="1:16" ht="27.0" customHeight="1" x14ac:dyDescent="0.15">
      <c r="A1372" s="27" t="s">
        <v>1866</v>
      </c>
      <c r="B1372" s="74" t="s">
        <v>1867</v>
      </c>
      <c r="C1372" s="23" t="s">
        <v>20</v>
      </c>
      <c r="D1372" s="24" t="s">
        <v>21</v>
      </c>
      <c r="E1372" s="22" t="s">
        <v>22</v>
      </c>
      <c r="F1372" s="24">
        <v>120.0</v>
      </c>
      <c r="G1372" s="29"/>
      <c r="H1372" s="25" t="s">
        <v>23</v>
      </c>
      <c r="I1372" s="46" t="s">
        <v>1868</v>
      </c>
      <c r="J1372" s="28" t="s">
        <v>1869</v>
      </c>
      <c r="K1372" s="51" t="s">
        <v>26</v>
      </c>
      <c r="L1372" s="26" t="s">
        <v>26</v>
      </c>
      <c r="M1372" s="45">
        <v>1.0</v>
      </c>
      <c r="N1372" s="45">
        <v>1.0</v>
      </c>
      <c r="O1372" s="45">
        <v>7.0</v>
      </c>
      <c r="P1372" s="45" t="s">
        <v>27</v>
      </c>
    </row>
    <row r="1373" spans="1:16" ht="13.5" customHeight="1" x14ac:dyDescent="0.15">
      <c r="A1373" s="27"/>
      <c r="B1373" s="28"/>
      <c r="C1373" s="23" t="s">
        <v>20</v>
      </c>
      <c r="D1373" s="24"/>
      <c r="E1373" s="24"/>
      <c r="F1373" s="24"/>
      <c r="G1373" s="29"/>
      <c r="H1373" s="25" t="s">
        <v>23</v>
      </c>
      <c r="I1373" s="46" t="s">
        <v>1870</v>
      </c>
      <c r="J1373" s="28" t="s">
        <v>1871</v>
      </c>
      <c r="K1373" s="51" t="s">
        <v>30</v>
      </c>
      <c r="L1373" s="26" t="s">
        <v>30</v>
      </c>
      <c r="M1373" s="45">
        <v>1.0</v>
      </c>
      <c r="N1373" s="45">
        <v>12.0</v>
      </c>
      <c r="O1373" s="45">
        <v>0.045</v>
      </c>
      <c r="P1373" s="45" t="s">
        <v>27</v>
      </c>
    </row>
    <row r="1374" spans="1:16" ht="13.5" customHeight="1" x14ac:dyDescent="0.15">
      <c r="A1374" s="27"/>
      <c r="B1374" s="28"/>
      <c r="C1374" s="23" t="s">
        <v>20</v>
      </c>
      <c r="D1374" s="24"/>
      <c r="E1374" s="24"/>
      <c r="F1374" s="24"/>
      <c r="G1374" s="29"/>
      <c r="H1374" s="25" t="s">
        <v>23</v>
      </c>
      <c r="I1374" s="46" t="s">
        <v>1872</v>
      </c>
      <c r="J1374" s="28" t="s">
        <v>1873</v>
      </c>
      <c r="K1374" s="51" t="s">
        <v>30</v>
      </c>
      <c r="L1374" s="26" t="s">
        <v>30</v>
      </c>
      <c r="M1374" s="45">
        <v>1.0</v>
      </c>
      <c r="N1374" s="45">
        <v>120.0</v>
      </c>
      <c r="O1374" s="45">
        <v>0.11</v>
      </c>
      <c r="P1374" s="45" t="s">
        <v>34</v>
      </c>
    </row>
    <row r="1375" spans="1:16" ht="13.5" customHeight="1" x14ac:dyDescent="0.15">
      <c r="A1375" s="27"/>
      <c r="B1375" s="28"/>
      <c r="C1375" s="23" t="s">
        <v>20</v>
      </c>
      <c r="D1375" s="24"/>
      <c r="E1375" s="24"/>
      <c r="F1375" s="24"/>
      <c r="G1375" s="29"/>
      <c r="H1375" s="25" t="s">
        <v>23</v>
      </c>
      <c r="I1375" s="46" t="s">
        <v>1874</v>
      </c>
      <c r="J1375" s="28" t="s">
        <v>1875</v>
      </c>
      <c r="K1375" s="51" t="s">
        <v>30</v>
      </c>
      <c r="L1375" s="26" t="s">
        <v>30</v>
      </c>
      <c r="M1375" s="45">
        <v>1.0</v>
      </c>
      <c r="N1375" s="45">
        <v>20.0</v>
      </c>
      <c r="O1375" s="45">
        <v>0.038</v>
      </c>
      <c r="P1375" s="45" t="s">
        <v>299</v>
      </c>
    </row>
    <row r="1376" spans="1:16" ht="13.5" customHeight="1" x14ac:dyDescent="0.15">
      <c r="A1376" s="27"/>
      <c r="B1376" s="28"/>
      <c r="C1376" s="23" t="s">
        <v>20</v>
      </c>
      <c r="D1376" s="24"/>
      <c r="E1376" s="24"/>
      <c r="F1376" s="24"/>
      <c r="G1376" s="29"/>
      <c r="H1376" s="25" t="s">
        <v>23</v>
      </c>
      <c r="I1376" s="46" t="s">
        <v>1876</v>
      </c>
      <c r="J1376" s="28" t="s">
        <v>1877</v>
      </c>
      <c r="K1376" s="51" t="s">
        <v>30</v>
      </c>
      <c r="L1376" s="26" t="s">
        <v>30</v>
      </c>
      <c r="M1376" s="45">
        <v>1.0</v>
      </c>
      <c r="N1376" s="45">
        <v>12.0</v>
      </c>
      <c r="O1376" s="45">
        <v>0.2</v>
      </c>
      <c r="P1376" s="45" t="s">
        <v>34</v>
      </c>
    </row>
    <row r="1377" spans="1:16" ht="13.5" customHeight="1" x14ac:dyDescent="0.15">
      <c r="A1377" s="27"/>
      <c r="B1377" s="28"/>
      <c r="C1377" s="23" t="s">
        <v>1878</v>
      </c>
      <c r="D1377" s="22" t="s">
        <v>26</v>
      </c>
      <c r="E1377" s="22" t="s">
        <v>26</v>
      </c>
      <c r="F1377" s="25">
        <v>1.0</v>
      </c>
      <c r="G1377" s="29">
        <v>360.0</v>
      </c>
      <c r="H1377" s="25" t="s">
        <v>36</v>
      </c>
      <c r="I1377" s="46" t="s">
        <v>1879</v>
      </c>
      <c r="J1377" s="23" t="s">
        <v>1878</v>
      </c>
      <c r="K1377" s="51" t="s">
        <v>30</v>
      </c>
      <c r="L1377" s="26" t="s">
        <v>30</v>
      </c>
      <c r="M1377" s="45">
        <v>1.0</v>
      </c>
      <c r="N1377" s="45">
        <v>360.0</v>
      </c>
      <c r="O1377" s="45">
        <v>0.45</v>
      </c>
      <c r="P1377" s="45" t="s">
        <v>1880</v>
      </c>
    </row>
    <row r="1378" spans="1:16" ht="13.5" customHeight="1" x14ac:dyDescent="0.15">
      <c r="A1378" s="27" t="s">
        <v>1881</v>
      </c>
      <c r="B1378" s="28" t="s">
        <v>1882</v>
      </c>
      <c r="C1378" s="23" t="s">
        <v>20</v>
      </c>
      <c r="D1378" s="24" t="s">
        <v>21</v>
      </c>
      <c r="E1378" s="22" t="s">
        <v>22</v>
      </c>
      <c r="F1378" s="24">
        <v>24.0</v>
      </c>
      <c r="G1378" s="29"/>
      <c r="H1378" s="25" t="s">
        <v>23</v>
      </c>
      <c r="I1378" s="46" t="s">
        <v>1883</v>
      </c>
      <c r="J1378" s="28" t="s">
        <v>1884</v>
      </c>
      <c r="K1378" s="51" t="s">
        <v>26</v>
      </c>
      <c r="L1378" s="26" t="s">
        <v>26</v>
      </c>
      <c r="M1378" s="45">
        <v>1.0</v>
      </c>
      <c r="N1378" s="45">
        <v>1.0</v>
      </c>
      <c r="O1378" s="45">
        <v>7.87</v>
      </c>
      <c r="P1378" s="45" t="s">
        <v>27</v>
      </c>
    </row>
    <row r="1379" spans="1:16" ht="13.5" customHeight="1" x14ac:dyDescent="0.15">
      <c r="A1379" s="27"/>
      <c r="B1379" s="28"/>
      <c r="C1379" s="23" t="s">
        <v>20</v>
      </c>
      <c r="D1379" s="24"/>
      <c r="E1379" s="24"/>
      <c r="F1379" s="24"/>
      <c r="G1379" s="29"/>
      <c r="H1379" s="25" t="s">
        <v>23</v>
      </c>
      <c r="I1379" s="46" t="s">
        <v>1885</v>
      </c>
      <c r="J1379" s="28" t="s">
        <v>1886</v>
      </c>
      <c r="K1379" s="51" t="s">
        <v>30</v>
      </c>
      <c r="L1379" s="51" t="s">
        <v>30</v>
      </c>
      <c r="M1379" s="45">
        <v>1.0</v>
      </c>
      <c r="N1379" s="45">
        <v>24.0</v>
      </c>
      <c r="O1379" s="45">
        <v>0.16</v>
      </c>
      <c r="P1379" s="45" t="s">
        <v>34</v>
      </c>
    </row>
    <row r="1380" spans="1:19" ht="13.5" customHeight="1" x14ac:dyDescent="0.15">
      <c r="A1380" s="27"/>
      <c r="B1380" s="28"/>
      <c r="C1380" s="28" t="s">
        <v>1882</v>
      </c>
      <c r="D1380" s="22" t="s">
        <v>26</v>
      </c>
      <c r="E1380" s="22" t="s">
        <v>26</v>
      </c>
      <c r="F1380" s="25">
        <v>1.0</v>
      </c>
      <c r="G1380" s="29">
        <v>1920.0</v>
      </c>
      <c r="H1380" s="25" t="s">
        <v>36</v>
      </c>
      <c r="I1380" s="46" t="s">
        <v>1233</v>
      </c>
      <c r="J1380" s="54" t="s">
        <v>1234</v>
      </c>
      <c r="K1380" s="5" t="s">
        <v>39</v>
      </c>
      <c r="L1380" s="5" t="s">
        <v>40</v>
      </c>
      <c r="M1380" s="45">
        <v>1000.0</v>
      </c>
      <c r="N1380" s="45">
        <v>10.8288</v>
      </c>
      <c r="O1380" s="48">
        <v>8.5</v>
      </c>
      <c r="P1380" s="42" t="s">
        <v>41</v>
      </c>
      <c r="S1380" s="5">
        <v>100800.0</v>
      </c>
    </row>
    <row r="1381" spans="1:16" ht="13.5" customHeight="1" x14ac:dyDescent="0.15">
      <c r="A1381" s="27"/>
      <c r="B1381" s="28"/>
      <c r="C1381" s="30" t="s">
        <v>20</v>
      </c>
      <c r="D1381" s="24"/>
      <c r="E1381" s="24"/>
      <c r="F1381" s="24"/>
      <c r="G1381" s="29"/>
      <c r="H1381" s="25" t="s">
        <v>36</v>
      </c>
      <c r="I1381" s="46" t="s">
        <v>1235</v>
      </c>
      <c r="J1381" s="30" t="s">
        <v>1236</v>
      </c>
      <c r="K1381" s="5" t="s">
        <v>39</v>
      </c>
      <c r="L1381" s="5" t="s">
        <v>40</v>
      </c>
      <c r="M1381" s="45">
        <v>1000.0</v>
      </c>
      <c r="N1381" s="45">
        <v>1.81824</v>
      </c>
      <c r="O1381" s="48">
        <v>8.4</v>
      </c>
      <c r="P1381" s="42" t="s">
        <v>41</v>
      </c>
    </row>
    <row r="1382" spans="1:16" ht="27.0" customHeight="1" x14ac:dyDescent="0.15">
      <c r="A1382" s="27" t="s">
        <v>1887</v>
      </c>
      <c r="B1382" s="74" t="s">
        <v>1888</v>
      </c>
      <c r="C1382" s="23" t="s">
        <v>20</v>
      </c>
      <c r="D1382" s="24" t="s">
        <v>21</v>
      </c>
      <c r="E1382" s="22" t="s">
        <v>22</v>
      </c>
      <c r="F1382" s="24">
        <v>120.0</v>
      </c>
      <c r="G1382" s="29"/>
      <c r="H1382" s="25" t="s">
        <v>23</v>
      </c>
      <c r="I1382" s="46" t="s">
        <v>1889</v>
      </c>
      <c r="J1382" s="54" t="s">
        <v>1890</v>
      </c>
      <c r="K1382" s="51" t="s">
        <v>26</v>
      </c>
      <c r="L1382" s="26" t="s">
        <v>26</v>
      </c>
      <c r="M1382" s="45">
        <v>1.0</v>
      </c>
      <c r="N1382" s="45">
        <v>1.0</v>
      </c>
      <c r="O1382" s="45">
        <v>5.45</v>
      </c>
      <c r="P1382" s="45" t="s">
        <v>27</v>
      </c>
    </row>
    <row r="1383" spans="1:16" ht="13.5" customHeight="1" x14ac:dyDescent="0.15">
      <c r="A1383" s="27"/>
      <c r="B1383" s="28"/>
      <c r="C1383" s="23" t="s">
        <v>20</v>
      </c>
      <c r="D1383" s="24"/>
      <c r="E1383" s="24"/>
      <c r="F1383" s="24"/>
      <c r="G1383" s="29"/>
      <c r="H1383" s="25" t="s">
        <v>23</v>
      </c>
      <c r="I1383" s="46" t="s">
        <v>1891</v>
      </c>
      <c r="J1383" s="54" t="s">
        <v>1892</v>
      </c>
      <c r="K1383" s="51" t="s">
        <v>26</v>
      </c>
      <c r="L1383" s="26" t="s">
        <v>26</v>
      </c>
      <c r="M1383" s="45">
        <v>1.0</v>
      </c>
      <c r="N1383" s="45">
        <v>12.0</v>
      </c>
      <c r="O1383" s="45">
        <v>1.13</v>
      </c>
      <c r="P1383" s="45" t="s">
        <v>27</v>
      </c>
    </row>
    <row r="1384" spans="1:16" ht="13.5" customHeight="1" x14ac:dyDescent="0.15">
      <c r="A1384" s="27"/>
      <c r="B1384" s="28"/>
      <c r="C1384" s="23" t="s">
        <v>20</v>
      </c>
      <c r="D1384" s="24"/>
      <c r="E1384" s="24"/>
      <c r="F1384" s="24"/>
      <c r="G1384" s="29"/>
      <c r="H1384" s="25" t="s">
        <v>23</v>
      </c>
      <c r="I1384" s="46" t="s">
        <v>272</v>
      </c>
      <c r="J1384" s="54" t="s">
        <v>1893</v>
      </c>
      <c r="K1384" s="51" t="s">
        <v>30</v>
      </c>
      <c r="L1384" s="51" t="s">
        <v>30</v>
      </c>
      <c r="M1384" s="45">
        <v>1.0</v>
      </c>
      <c r="N1384" s="45">
        <v>480.0</v>
      </c>
      <c r="O1384" s="45">
        <v>0.059</v>
      </c>
      <c r="P1384" s="45" t="s">
        <v>274</v>
      </c>
    </row>
    <row r="1385" spans="1:16" ht="13.5" customHeight="1" x14ac:dyDescent="0.15">
      <c r="A1385" s="27"/>
      <c r="B1385" s="28"/>
      <c r="C1385" s="23" t="s">
        <v>20</v>
      </c>
      <c r="D1385" s="24"/>
      <c r="E1385" s="24"/>
      <c r="F1385" s="24"/>
      <c r="G1385" s="29"/>
      <c r="H1385" s="25" t="s">
        <v>23</v>
      </c>
      <c r="I1385" s="46" t="s">
        <v>1894</v>
      </c>
      <c r="J1385" s="54" t="s">
        <v>1895</v>
      </c>
      <c r="K1385" s="51" t="s">
        <v>30</v>
      </c>
      <c r="L1385" s="51" t="s">
        <v>30</v>
      </c>
      <c r="M1385" s="45">
        <v>1.0</v>
      </c>
      <c r="N1385" s="45">
        <v>120.0</v>
      </c>
      <c r="O1385" s="45">
        <v>0.09</v>
      </c>
      <c r="P1385" s="45" t="s">
        <v>31</v>
      </c>
    </row>
    <row r="1386" spans="1:19" ht="13.5" customHeight="1" x14ac:dyDescent="0.15">
      <c r="A1386" s="27"/>
      <c r="B1386" s="28"/>
      <c r="C1386" s="54" t="s">
        <v>1896</v>
      </c>
      <c r="D1386" s="22" t="s">
        <v>26</v>
      </c>
      <c r="E1386" s="22" t="s">
        <v>26</v>
      </c>
      <c r="F1386" s="25">
        <v>1.0</v>
      </c>
      <c r="G1386" s="29">
        <v>480.0</v>
      </c>
      <c r="H1386" s="25" t="s">
        <v>36</v>
      </c>
      <c r="I1386" s="46" t="s">
        <v>1897</v>
      </c>
      <c r="J1386" s="54" t="s">
        <v>1896</v>
      </c>
      <c r="K1386" s="5" t="s">
        <v>39</v>
      </c>
      <c r="L1386" s="5" t="s">
        <v>40</v>
      </c>
      <c r="M1386" s="45">
        <v>1000.0</v>
      </c>
      <c r="N1386" s="45">
        <v>1.596672</v>
      </c>
      <c r="O1386" s="48">
        <v>8.95</v>
      </c>
      <c r="P1386" s="45" t="s">
        <v>72</v>
      </c>
      <c r="S1386" s="5">
        <v>1152.0</v>
      </c>
    </row>
    <row r="1387" spans="1:16" ht="13.5" customHeight="1" x14ac:dyDescent="0.15">
      <c r="A1387" s="27"/>
      <c r="B1387" s="28"/>
      <c r="C1387" s="30" t="s">
        <v>20</v>
      </c>
      <c r="D1387" s="24"/>
      <c r="E1387" s="24"/>
      <c r="F1387" s="24"/>
      <c r="G1387" s="29"/>
      <c r="H1387" s="25" t="s">
        <v>36</v>
      </c>
      <c r="I1387" s="46" t="s">
        <v>280</v>
      </c>
      <c r="J1387" s="54" t="s">
        <v>281</v>
      </c>
      <c r="K1387" s="5" t="s">
        <v>39</v>
      </c>
      <c r="L1387" s="5" t="s">
        <v>40</v>
      </c>
      <c r="M1387" s="45">
        <v>1000.0</v>
      </c>
      <c r="N1387" s="45">
        <v>0.4608</v>
      </c>
      <c r="O1387" s="48">
        <v>8.4</v>
      </c>
      <c r="P1387" s="42" t="s">
        <v>41</v>
      </c>
    </row>
    <row r="1388" spans="1:16" ht="38.25" customHeight="1" x14ac:dyDescent="0.15">
      <c r="A1388" s="27" t="s">
        <v>1898</v>
      </c>
      <c r="B1388" s="74" t="s">
        <v>1899</v>
      </c>
      <c r="C1388" s="23" t="s">
        <v>20</v>
      </c>
      <c r="D1388" s="24" t="s">
        <v>21</v>
      </c>
      <c r="E1388" s="22" t="s">
        <v>22</v>
      </c>
      <c r="F1388" s="24">
        <v>200.0</v>
      </c>
      <c r="G1388" s="29"/>
      <c r="H1388" s="25" t="s">
        <v>23</v>
      </c>
      <c r="I1388" s="46" t="s">
        <v>1900</v>
      </c>
      <c r="J1388" s="54" t="s">
        <v>1901</v>
      </c>
      <c r="K1388" s="51" t="s">
        <v>26</v>
      </c>
      <c r="L1388" s="26" t="s">
        <v>26</v>
      </c>
      <c r="M1388" s="45">
        <v>1.0</v>
      </c>
      <c r="N1388" s="45">
        <v>1.0</v>
      </c>
      <c r="O1388" s="45">
        <v>6.7</v>
      </c>
      <c r="P1388" s="45" t="s">
        <v>27</v>
      </c>
    </row>
    <row r="1389" spans="1:16" ht="13.5" customHeight="1" x14ac:dyDescent="0.15">
      <c r="A1389" s="27"/>
      <c r="B1389" s="28"/>
      <c r="C1389" s="23" t="s">
        <v>20</v>
      </c>
      <c r="D1389" s="24"/>
      <c r="E1389" s="24"/>
      <c r="F1389" s="24"/>
      <c r="G1389" s="29"/>
      <c r="H1389" s="25" t="s">
        <v>23</v>
      </c>
      <c r="I1389" s="46" t="s">
        <v>1902</v>
      </c>
      <c r="J1389" s="54" t="s">
        <v>1903</v>
      </c>
      <c r="K1389" s="51" t="s">
        <v>30</v>
      </c>
      <c r="L1389" s="51" t="s">
        <v>30</v>
      </c>
      <c r="M1389" s="45">
        <v>1.0</v>
      </c>
      <c r="N1389" s="45">
        <v>20.0</v>
      </c>
      <c r="O1389" s="45">
        <v>0.035</v>
      </c>
      <c r="P1389" s="45" t="s">
        <v>27</v>
      </c>
    </row>
    <row r="1390" spans="1:16" ht="13.5" customHeight="1" x14ac:dyDescent="0.15">
      <c r="A1390" s="27"/>
      <c r="B1390" s="28"/>
      <c r="C1390" s="23" t="s">
        <v>20</v>
      </c>
      <c r="D1390" s="24"/>
      <c r="E1390" s="24"/>
      <c r="F1390" s="24"/>
      <c r="G1390" s="29"/>
      <c r="H1390" s="25" t="s">
        <v>23</v>
      </c>
      <c r="I1390" s="46" t="s">
        <v>1904</v>
      </c>
      <c r="J1390" s="54" t="s">
        <v>1905</v>
      </c>
      <c r="K1390" s="51" t="s">
        <v>30</v>
      </c>
      <c r="L1390" s="51" t="s">
        <v>30</v>
      </c>
      <c r="M1390" s="45">
        <v>1.0</v>
      </c>
      <c r="N1390" s="45">
        <v>20.0</v>
      </c>
      <c r="O1390" s="45">
        <v>0.145</v>
      </c>
      <c r="P1390" s="45" t="s">
        <v>34</v>
      </c>
    </row>
    <row r="1391" spans="1:16" ht="13.5" customHeight="1" x14ac:dyDescent="0.15">
      <c r="A1391" s="27"/>
      <c r="B1391" s="28"/>
      <c r="C1391" s="23" t="s">
        <v>20</v>
      </c>
      <c r="D1391" s="24"/>
      <c r="E1391" s="24"/>
      <c r="F1391" s="24"/>
      <c r="G1391" s="29"/>
      <c r="H1391" s="25" t="s">
        <v>23</v>
      </c>
      <c r="I1391" s="46" t="s">
        <v>1906</v>
      </c>
      <c r="J1391" s="54" t="s">
        <v>1907</v>
      </c>
      <c r="K1391" s="51" t="s">
        <v>30</v>
      </c>
      <c r="L1391" s="51" t="s">
        <v>30</v>
      </c>
      <c r="M1391" s="45">
        <v>1.0</v>
      </c>
      <c r="N1391" s="45">
        <v>200.0</v>
      </c>
      <c r="O1391" s="45">
        <v>0.11</v>
      </c>
      <c r="P1391" s="45" t="s">
        <v>31</v>
      </c>
    </row>
    <row r="1392" spans="1:18" ht="13.5" customHeight="1" x14ac:dyDescent="0.15">
      <c r="A1392" s="27"/>
      <c r="B1392" s="28"/>
      <c r="C1392" s="54" t="s">
        <v>1908</v>
      </c>
      <c r="D1392" s="22" t="s">
        <v>26</v>
      </c>
      <c r="E1392" s="22" t="s">
        <v>26</v>
      </c>
      <c r="F1392" s="25">
        <v>1.0</v>
      </c>
      <c r="G1392" s="29">
        <v>600.0</v>
      </c>
      <c r="H1392" s="25" t="s">
        <v>36</v>
      </c>
      <c r="I1392" s="46" t="s">
        <v>1909</v>
      </c>
      <c r="J1392" s="54" t="s">
        <v>1908</v>
      </c>
      <c r="K1392" s="24" t="s">
        <v>39</v>
      </c>
      <c r="L1392" s="24" t="s">
        <v>40</v>
      </c>
      <c r="M1392" s="45">
        <v>1000.0</v>
      </c>
      <c r="N1392" s="45">
        <v>3.006</v>
      </c>
      <c r="O1392" s="45">
        <v>9.05</v>
      </c>
      <c r="P1392" s="45" t="s">
        <v>72</v>
      </c>
      <c r="R1392" s="5">
        <f>439*1.5</f>
        <v>658.5</v>
      </c>
    </row>
    <row r="1393" spans="1:18" ht="13.5" customHeight="1" x14ac:dyDescent="0.15">
      <c r="A1393" s="27"/>
      <c r="B1393" s="28"/>
      <c r="C1393" s="54" t="s">
        <v>1910</v>
      </c>
      <c r="D1393" s="22" t="s">
        <v>26</v>
      </c>
      <c r="E1393" s="22" t="s">
        <v>26</v>
      </c>
      <c r="F1393" s="25">
        <v>1.0</v>
      </c>
      <c r="G1393" s="29">
        <v>600.0</v>
      </c>
      <c r="H1393" s="25" t="s">
        <v>36</v>
      </c>
      <c r="I1393" s="46" t="s">
        <v>1911</v>
      </c>
      <c r="J1393" s="54" t="s">
        <v>1910</v>
      </c>
      <c r="K1393" s="24" t="s">
        <v>39</v>
      </c>
      <c r="L1393" s="24" t="s">
        <v>40</v>
      </c>
      <c r="M1393" s="45">
        <v>1000.0</v>
      </c>
      <c r="N1393" s="45">
        <v>3.006</v>
      </c>
      <c r="O1393" s="45">
        <v>8.95</v>
      </c>
      <c r="P1393" s="45" t="s">
        <v>72</v>
      </c>
      <c r="R1393" s="5">
        <f>370*1.5</f>
        <v>555</v>
      </c>
    </row>
    <row r="1394" spans="1:18" ht="13.5" customHeight="1" x14ac:dyDescent="0.15">
      <c r="A1394" s="27"/>
      <c r="B1394" s="28"/>
      <c r="C1394" s="54" t="s">
        <v>1912</v>
      </c>
      <c r="D1394" s="22" t="s">
        <v>26</v>
      </c>
      <c r="E1394" s="22" t="s">
        <v>26</v>
      </c>
      <c r="F1394" s="25">
        <v>1.0</v>
      </c>
      <c r="G1394" s="29">
        <v>600.0</v>
      </c>
      <c r="H1394" s="25" t="s">
        <v>36</v>
      </c>
      <c r="I1394" s="46" t="s">
        <v>1913</v>
      </c>
      <c r="J1394" s="54" t="s">
        <v>1912</v>
      </c>
      <c r="K1394" s="24" t="s">
        <v>39</v>
      </c>
      <c r="L1394" s="24" t="s">
        <v>40</v>
      </c>
      <c r="M1394" s="45">
        <v>1000.0</v>
      </c>
      <c r="N1394" s="45">
        <v>3.006</v>
      </c>
      <c r="O1394" s="45">
        <v>8.95</v>
      </c>
      <c r="P1394" s="45" t="s">
        <v>72</v>
      </c>
      <c r="R1394" s="5">
        <f>412.3*1.5</f>
        <v>618.45</v>
      </c>
    </row>
    <row r="1395" spans="1:16" ht="13.5" customHeight="1" x14ac:dyDescent="0.15">
      <c r="A1395" s="27"/>
      <c r="B1395" s="28"/>
      <c r="C1395" s="30" t="s">
        <v>20</v>
      </c>
      <c r="D1395" s="24"/>
      <c r="E1395" s="24"/>
      <c r="F1395" s="24"/>
      <c r="G1395" s="29"/>
      <c r="H1395" s="25" t="s">
        <v>36</v>
      </c>
      <c r="I1395" s="46" t="s">
        <v>42</v>
      </c>
      <c r="J1395" s="30" t="s">
        <v>43</v>
      </c>
      <c r="K1395" s="24" t="s">
        <v>39</v>
      </c>
      <c r="L1395" s="24" t="s">
        <v>40</v>
      </c>
      <c r="M1395" s="45">
        <v>1000.0</v>
      </c>
      <c r="N1395" s="45">
        <v>1.62</v>
      </c>
      <c r="O1395" s="48">
        <v>8.4</v>
      </c>
      <c r="P1395" s="42" t="s">
        <v>41</v>
      </c>
    </row>
    <row r="1396" spans="1:16" ht="13.5" customHeight="1" x14ac:dyDescent="0.15">
      <c r="A1396" s="27"/>
      <c r="B1396" s="28"/>
      <c r="C1396" s="23" t="s">
        <v>20</v>
      </c>
      <c r="D1396" s="24"/>
      <c r="E1396" s="24"/>
      <c r="F1396" s="24"/>
      <c r="G1396" s="29"/>
      <c r="H1396" s="25" t="s">
        <v>23</v>
      </c>
      <c r="I1396" s="46" t="s">
        <v>1906</v>
      </c>
      <c r="J1396" s="54" t="s">
        <v>1914</v>
      </c>
      <c r="K1396" s="51" t="s">
        <v>30</v>
      </c>
      <c r="L1396" s="51" t="s">
        <v>30</v>
      </c>
      <c r="M1396" s="45">
        <v>1.0</v>
      </c>
      <c r="N1396" s="45">
        <v>200.0</v>
      </c>
      <c r="O1396" s="45">
        <v>0.035</v>
      </c>
      <c r="P1396" s="45" t="s">
        <v>345</v>
      </c>
    </row>
    <row r="1397" spans="1:16" ht="27.0" customHeight="1" x14ac:dyDescent="0.15">
      <c r="A1397" s="27" t="s">
        <v>1915</v>
      </c>
      <c r="B1397" s="74" t="s">
        <v>1916</v>
      </c>
      <c r="C1397" s="23" t="s">
        <v>20</v>
      </c>
      <c r="D1397" s="24" t="s">
        <v>21</v>
      </c>
      <c r="E1397" s="22" t="s">
        <v>22</v>
      </c>
      <c r="F1397" s="24">
        <v>200.0</v>
      </c>
      <c r="G1397" s="29"/>
      <c r="H1397" s="25" t="s">
        <v>23</v>
      </c>
      <c r="I1397" s="46" t="s">
        <v>1917</v>
      </c>
      <c r="J1397" s="54" t="s">
        <v>1918</v>
      </c>
      <c r="K1397" s="51" t="s">
        <v>26</v>
      </c>
      <c r="L1397" s="26" t="s">
        <v>26</v>
      </c>
      <c r="M1397" s="45">
        <v>1.0</v>
      </c>
      <c r="N1397" s="45">
        <v>1.0</v>
      </c>
      <c r="O1397" s="45">
        <v>7.3</v>
      </c>
      <c r="P1397" s="45" t="s">
        <v>27</v>
      </c>
    </row>
    <row r="1398" spans="1:17" ht="13.5" customHeight="1" x14ac:dyDescent="0.15">
      <c r="A1398" s="27"/>
      <c r="B1398" s="28"/>
      <c r="C1398" s="23" t="s">
        <v>20</v>
      </c>
      <c r="D1398" s="24"/>
      <c r="E1398" s="24"/>
      <c r="F1398" s="24"/>
      <c r="G1398" s="29"/>
      <c r="H1398" s="25" t="s">
        <v>23</v>
      </c>
      <c r="I1398" s="46" t="s">
        <v>1919</v>
      </c>
      <c r="J1398" s="54" t="s">
        <v>1920</v>
      </c>
      <c r="K1398" s="51" t="s">
        <v>26</v>
      </c>
      <c r="L1398" s="26" t="s">
        <v>26</v>
      </c>
      <c r="M1398" s="45">
        <v>1.0</v>
      </c>
      <c r="N1398" s="45">
        <v>20.0</v>
      </c>
      <c r="O1398" s="45">
        <v>0.98</v>
      </c>
      <c r="P1398" s="45" t="s">
        <v>27</v>
      </c>
      <c r="Q1398" s="5">
        <v>6.0</v>
      </c>
    </row>
    <row r="1399" spans="1:17" ht="13.5" customHeight="1" x14ac:dyDescent="0.15">
      <c r="A1399" s="27"/>
      <c r="B1399" s="28"/>
      <c r="C1399" s="23" t="s">
        <v>20</v>
      </c>
      <c r="D1399" s="24"/>
      <c r="E1399" s="24"/>
      <c r="F1399" s="24"/>
      <c r="G1399" s="29"/>
      <c r="H1399" s="25" t="s">
        <v>23</v>
      </c>
      <c r="I1399" s="46" t="s">
        <v>1921</v>
      </c>
      <c r="J1399" s="54" t="s">
        <v>1922</v>
      </c>
      <c r="K1399" s="51" t="s">
        <v>30</v>
      </c>
      <c r="L1399" s="51" t="s">
        <v>30</v>
      </c>
      <c r="M1399" s="45">
        <v>1.0</v>
      </c>
      <c r="N1399" s="45">
        <v>200.0</v>
      </c>
      <c r="O1399" s="45">
        <v>0.085</v>
      </c>
      <c r="P1399" s="45" t="s">
        <v>345</v>
      </c>
      <c r="Q1399" s="5">
        <v>600.0</v>
      </c>
    </row>
    <row r="1400" spans="1:16" ht="13.5" customHeight="1" x14ac:dyDescent="0.15">
      <c r="A1400" s="27"/>
      <c r="B1400" s="28"/>
      <c r="C1400" s="23" t="s">
        <v>20</v>
      </c>
      <c r="D1400" s="24"/>
      <c r="E1400" s="24"/>
      <c r="F1400" s="24"/>
      <c r="G1400" s="29"/>
      <c r="H1400" s="25" t="s">
        <v>23</v>
      </c>
      <c r="I1400" s="46" t="s">
        <v>1923</v>
      </c>
      <c r="J1400" s="54" t="s">
        <v>1924</v>
      </c>
      <c r="K1400" s="51" t="s">
        <v>30</v>
      </c>
      <c r="L1400" s="51" t="s">
        <v>30</v>
      </c>
      <c r="M1400" s="45">
        <v>1.0</v>
      </c>
      <c r="N1400" s="45">
        <v>200.0</v>
      </c>
      <c r="O1400" s="45">
        <v>0.2</v>
      </c>
      <c r="P1400" s="45" t="s">
        <v>255</v>
      </c>
    </row>
    <row r="1401" spans="1:16" ht="13.5" customHeight="1" x14ac:dyDescent="0.15">
      <c r="A1401" s="27"/>
      <c r="B1401" s="28"/>
      <c r="C1401" s="54" t="s">
        <v>1925</v>
      </c>
      <c r="D1401" s="22" t="s">
        <v>26</v>
      </c>
      <c r="E1401" s="22" t="s">
        <v>26</v>
      </c>
      <c r="F1401" s="25">
        <v>1.0</v>
      </c>
      <c r="G1401" s="29">
        <v>200.0</v>
      </c>
      <c r="H1401" s="25" t="s">
        <v>36</v>
      </c>
      <c r="I1401" s="46" t="s">
        <v>259</v>
      </c>
      <c r="J1401" s="54" t="s">
        <v>1926</v>
      </c>
      <c r="K1401" s="24" t="s">
        <v>39</v>
      </c>
      <c r="L1401" s="24" t="s">
        <v>40</v>
      </c>
      <c r="M1401" s="45">
        <v>1000.0</v>
      </c>
      <c r="N1401" s="45">
        <v>4.2</v>
      </c>
      <c r="O1401" s="45">
        <v>31.5</v>
      </c>
      <c r="P1401" s="45" t="s">
        <v>221</v>
      </c>
    </row>
    <row r="1402" spans="1:16" ht="13.5" customHeight="1" x14ac:dyDescent="0.15">
      <c r="A1402" s="27"/>
      <c r="B1402" s="28"/>
      <c r="C1402" s="54" t="s">
        <v>1925</v>
      </c>
      <c r="D1402" s="22"/>
      <c r="E1402" s="22"/>
      <c r="F1402" s="25"/>
      <c r="G1402" s="29">
        <v>200.0</v>
      </c>
      <c r="H1402" s="25" t="s">
        <v>36</v>
      </c>
      <c r="I1402" s="46" t="s">
        <v>310</v>
      </c>
      <c r="J1402" s="91" t="s">
        <v>223</v>
      </c>
      <c r="K1402" s="24" t="s">
        <v>39</v>
      </c>
      <c r="L1402" s="24" t="s">
        <v>40</v>
      </c>
      <c r="M1402" s="45">
        <v>1000.0</v>
      </c>
      <c r="N1402" s="45">
        <v>0.0276</v>
      </c>
      <c r="O1402" s="46">
        <v>50.0</v>
      </c>
      <c r="P1402" s="46" t="s">
        <v>224</v>
      </c>
    </row>
    <row r="1403" spans="1:16" ht="24.0" customHeight="1" x14ac:dyDescent="0.15">
      <c r="A1403" s="86" t="s">
        <v>1927</v>
      </c>
      <c r="B1403" s="87" t="s">
        <v>1928</v>
      </c>
      <c r="C1403" s="23" t="s">
        <v>20</v>
      </c>
      <c r="D1403" s="88" t="s">
        <v>21</v>
      </c>
      <c r="E1403" s="88" t="s">
        <v>22</v>
      </c>
      <c r="F1403" s="88">
        <v>240.0</v>
      </c>
      <c r="G1403" s="89"/>
      <c r="H1403" s="24" t="s">
        <v>23</v>
      </c>
      <c r="I1403" s="46" t="s">
        <v>1929</v>
      </c>
      <c r="J1403" s="89" t="s">
        <v>1930</v>
      </c>
      <c r="K1403" s="24" t="s">
        <v>26</v>
      </c>
      <c r="L1403" s="24" t="s">
        <v>26</v>
      </c>
      <c r="M1403" s="46">
        <v>1.0</v>
      </c>
      <c r="N1403" s="46">
        <v>1.0</v>
      </c>
      <c r="O1403" s="46">
        <v>4.86</v>
      </c>
      <c r="P1403" s="46" t="s">
        <v>27</v>
      </c>
    </row>
    <row r="1404" spans="1:16" x14ac:dyDescent="0.15">
      <c r="A1404" s="86"/>
      <c r="B1404" s="87"/>
      <c r="C1404" s="23" t="s">
        <v>20</v>
      </c>
      <c r="D1404" s="88"/>
      <c r="E1404" s="88"/>
      <c r="F1404" s="88"/>
      <c r="G1404" s="89"/>
      <c r="H1404" s="24" t="s">
        <v>23</v>
      </c>
      <c r="I1404" s="46" t="s">
        <v>1931</v>
      </c>
      <c r="J1404" s="89" t="s">
        <v>1932</v>
      </c>
      <c r="K1404" s="24" t="s">
        <v>26</v>
      </c>
      <c r="L1404" s="24" t="s">
        <v>26</v>
      </c>
      <c r="M1404" s="46">
        <v>1.0</v>
      </c>
      <c r="N1404" s="46">
        <v>24.0</v>
      </c>
      <c r="O1404" s="46">
        <v>0.7</v>
      </c>
      <c r="P1404" s="46" t="s">
        <v>27</v>
      </c>
    </row>
    <row r="1405" spans="1:16" x14ac:dyDescent="0.15">
      <c r="A1405" s="86"/>
      <c r="B1405" s="87"/>
      <c r="C1405" s="23" t="s">
        <v>20</v>
      </c>
      <c r="D1405" s="88"/>
      <c r="E1405" s="88"/>
      <c r="F1405" s="88"/>
      <c r="G1405" s="89"/>
      <c r="H1405" s="24" t="s">
        <v>23</v>
      </c>
      <c r="I1405" s="46" t="s">
        <v>1933</v>
      </c>
      <c r="J1405" s="89" t="s">
        <v>1934</v>
      </c>
      <c r="K1405" s="24" t="s">
        <v>30</v>
      </c>
      <c r="L1405" s="24" t="s">
        <v>30</v>
      </c>
      <c r="M1405" s="46">
        <v>1.0</v>
      </c>
      <c r="N1405" s="46">
        <v>240.0</v>
      </c>
      <c r="O1405" s="46">
        <v>0.12</v>
      </c>
      <c r="P1405" s="46" t="s">
        <v>34</v>
      </c>
    </row>
    <row r="1406" spans="1:16" ht="21.0" customHeight="1" x14ac:dyDescent="0.15">
      <c r="A1406" s="86"/>
      <c r="B1406" s="87"/>
      <c r="C1406" s="90" t="s">
        <v>1935</v>
      </c>
      <c r="D1406" s="88" t="s">
        <v>26</v>
      </c>
      <c r="E1406" s="88" t="s">
        <v>26</v>
      </c>
      <c r="F1406" s="88">
        <v>1.0</v>
      </c>
      <c r="G1406" s="29">
        <v>240.0</v>
      </c>
      <c r="H1406" s="24" t="s">
        <v>36</v>
      </c>
      <c r="I1406" s="46" t="s">
        <v>259</v>
      </c>
      <c r="J1406" s="89" t="s">
        <v>1936</v>
      </c>
      <c r="K1406" s="24" t="s">
        <v>39</v>
      </c>
      <c r="L1406" s="24" t="s">
        <v>40</v>
      </c>
      <c r="M1406" s="46">
        <v>1000.0</v>
      </c>
      <c r="N1406" s="46">
        <v>5.472</v>
      </c>
      <c r="O1406" s="46">
        <v>31.5</v>
      </c>
      <c r="P1406" s="46" t="s">
        <v>221</v>
      </c>
    </row>
    <row r="1407" spans="1:16" ht="21.0" customHeight="1" x14ac:dyDescent="0.15">
      <c r="A1407" s="86"/>
      <c r="B1407" s="87"/>
      <c r="C1407" s="90" t="s">
        <v>1935</v>
      </c>
      <c r="D1407" s="88"/>
      <c r="E1407" s="88"/>
      <c r="F1407" s="88"/>
      <c r="G1407" s="29">
        <v>240.0</v>
      </c>
      <c r="H1407" s="24" t="s">
        <v>36</v>
      </c>
      <c r="I1407" s="92" t="s">
        <v>310</v>
      </c>
      <c r="J1407" s="91" t="s">
        <v>223</v>
      </c>
      <c r="K1407" s="24" t="s">
        <v>39</v>
      </c>
      <c r="L1407" s="24" t="s">
        <v>40</v>
      </c>
      <c r="M1407" s="46">
        <v>1000.0</v>
      </c>
      <c r="N1407" s="46">
        <v>0.036</v>
      </c>
      <c r="O1407" s="46">
        <v>50.0</v>
      </c>
      <c r="P1407" s="46" t="s">
        <v>224</v>
      </c>
    </row>
    <row r="1408" spans="1:16" ht="36.75" customHeight="1" x14ac:dyDescent="0.15">
      <c r="A1408" s="86" t="s">
        <v>1937</v>
      </c>
      <c r="B1408" s="87" t="s">
        <v>1938</v>
      </c>
      <c r="C1408" s="23" t="s">
        <v>20</v>
      </c>
      <c r="D1408" s="88" t="s">
        <v>21</v>
      </c>
      <c r="E1408" s="88" t="s">
        <v>22</v>
      </c>
      <c r="F1408" s="88">
        <v>360.0</v>
      </c>
      <c r="G1408" s="89"/>
      <c r="H1408" s="24" t="s">
        <v>23</v>
      </c>
      <c r="I1408" s="46" t="s">
        <v>1939</v>
      </c>
      <c r="J1408" s="89" t="s">
        <v>1940</v>
      </c>
      <c r="K1408" s="24" t="s">
        <v>26</v>
      </c>
      <c r="L1408" s="24" t="s">
        <v>26</v>
      </c>
      <c r="M1408" s="46">
        <v>1.0</v>
      </c>
      <c r="N1408" s="46">
        <v>1.0</v>
      </c>
      <c r="O1408" s="46">
        <v>7.7</v>
      </c>
      <c r="P1408" s="46" t="s">
        <v>27</v>
      </c>
    </row>
    <row r="1409" spans="1:17" x14ac:dyDescent="0.15">
      <c r="A1409" s="86"/>
      <c r="B1409" s="87"/>
      <c r="C1409" s="23" t="s">
        <v>20</v>
      </c>
      <c r="D1409" s="88"/>
      <c r="E1409" s="88"/>
      <c r="F1409" s="88"/>
      <c r="G1409" s="89"/>
      <c r="H1409" s="24" t="s">
        <v>23</v>
      </c>
      <c r="I1409" s="46" t="s">
        <v>1941</v>
      </c>
      <c r="J1409" s="89" t="s">
        <v>1942</v>
      </c>
      <c r="K1409" s="24" t="s">
        <v>26</v>
      </c>
      <c r="L1409" s="24" t="s">
        <v>26</v>
      </c>
      <c r="M1409" s="46">
        <v>1.0</v>
      </c>
      <c r="N1409" s="46">
        <v>36.0</v>
      </c>
      <c r="O1409" s="46">
        <v>0.76</v>
      </c>
      <c r="P1409" s="46" t="s">
        <v>27</v>
      </c>
      <c r="Q1409" s="5">
        <v>4.0</v>
      </c>
    </row>
    <row r="1410" spans="1:16" x14ac:dyDescent="0.15">
      <c r="A1410" s="86"/>
      <c r="B1410" s="87"/>
      <c r="C1410" s="23" t="s">
        <v>20</v>
      </c>
      <c r="D1410" s="88"/>
      <c r="E1410" s="88"/>
      <c r="F1410" s="88"/>
      <c r="G1410" s="89"/>
      <c r="H1410" s="24" t="s">
        <v>23</v>
      </c>
      <c r="I1410" s="46" t="s">
        <v>1943</v>
      </c>
      <c r="J1410" s="89" t="s">
        <v>1944</v>
      </c>
      <c r="K1410" s="24" t="s">
        <v>30</v>
      </c>
      <c r="L1410" s="24" t="s">
        <v>30</v>
      </c>
      <c r="M1410" s="46">
        <v>1.0</v>
      </c>
      <c r="N1410" s="46">
        <v>36.0</v>
      </c>
      <c r="O1410" s="46">
        <v>0.4</v>
      </c>
      <c r="P1410" s="46" t="s">
        <v>255</v>
      </c>
    </row>
    <row r="1411" spans="1:17" x14ac:dyDescent="0.15">
      <c r="A1411" s="86"/>
      <c r="B1411" s="87"/>
      <c r="C1411" s="23" t="s">
        <v>20</v>
      </c>
      <c r="D1411" s="88"/>
      <c r="E1411" s="88"/>
      <c r="F1411" s="88"/>
      <c r="G1411" s="89"/>
      <c r="H1411" s="24" t="s">
        <v>23</v>
      </c>
      <c r="I1411" s="46" t="s">
        <v>1945</v>
      </c>
      <c r="J1411" s="89" t="s">
        <v>1946</v>
      </c>
      <c r="K1411" s="24" t="s">
        <v>30</v>
      </c>
      <c r="L1411" s="24" t="s">
        <v>30</v>
      </c>
      <c r="M1411" s="46">
        <v>1.0</v>
      </c>
      <c r="N1411" s="46">
        <v>36.0</v>
      </c>
      <c r="O1411" s="46">
        <v>0.038</v>
      </c>
      <c r="P1411" s="46" t="s">
        <v>299</v>
      </c>
      <c r="Q1411" s="5">
        <v>78.0</v>
      </c>
    </row>
    <row r="1412" spans="1:16" x14ac:dyDescent="0.15">
      <c r="A1412" s="86"/>
      <c r="B1412" s="87"/>
      <c r="C1412" s="90" t="s">
        <v>1947</v>
      </c>
      <c r="D1412" s="88" t="s">
        <v>26</v>
      </c>
      <c r="E1412" s="88" t="s">
        <v>26</v>
      </c>
      <c r="F1412" s="88">
        <v>1.0</v>
      </c>
      <c r="G1412" s="29">
        <v>720.0</v>
      </c>
      <c r="H1412" s="24" t="s">
        <v>36</v>
      </c>
      <c r="I1412" s="46" t="s">
        <v>1948</v>
      </c>
      <c r="J1412" s="89" t="s">
        <v>1949</v>
      </c>
      <c r="K1412" s="24" t="s">
        <v>39</v>
      </c>
      <c r="L1412" s="24" t="s">
        <v>40</v>
      </c>
      <c r="M1412" s="46">
        <v>1000.0</v>
      </c>
      <c r="N1412" s="46">
        <v>6.048</v>
      </c>
      <c r="O1412" s="46">
        <v>31.5</v>
      </c>
      <c r="P1412" s="46" t="s">
        <v>221</v>
      </c>
    </row>
    <row r="1413" spans="1:16" ht="14.25" customHeight="1" x14ac:dyDescent="0.15">
      <c r="A1413" s="86"/>
      <c r="B1413" s="87"/>
      <c r="C1413" s="90" t="s">
        <v>1947</v>
      </c>
      <c r="D1413" s="88"/>
      <c r="E1413" s="88"/>
      <c r="F1413" s="88"/>
      <c r="G1413" s="29">
        <v>720.0</v>
      </c>
      <c r="H1413" s="24" t="s">
        <v>36</v>
      </c>
      <c r="I1413" s="46" t="s">
        <v>226</v>
      </c>
      <c r="J1413" s="91" t="s">
        <v>223</v>
      </c>
      <c r="K1413" s="24" t="s">
        <v>39</v>
      </c>
      <c r="L1413" s="24" t="s">
        <v>40</v>
      </c>
      <c r="M1413" s="46">
        <v>1000.0</v>
      </c>
      <c r="N1413" s="46">
        <v>0.0014976</v>
      </c>
      <c r="O1413" s="46">
        <v>150.0</v>
      </c>
      <c r="P1413" s="46" t="s">
        <v>224</v>
      </c>
    </row>
    <row r="1414" spans="1:16" ht="14.25" customHeight="1" x14ac:dyDescent="0.15">
      <c r="A1414" s="86"/>
      <c r="B1414" s="87"/>
      <c r="C1414" s="90" t="s">
        <v>1947</v>
      </c>
      <c r="D1414" s="88"/>
      <c r="E1414" s="88"/>
      <c r="F1414" s="88"/>
      <c r="G1414" s="29">
        <v>720.0</v>
      </c>
      <c r="H1414" s="24" t="s">
        <v>36</v>
      </c>
      <c r="I1414" s="46" t="s">
        <v>310</v>
      </c>
      <c r="J1414" s="91" t="s">
        <v>223</v>
      </c>
      <c r="K1414" s="24" t="s">
        <v>39</v>
      </c>
      <c r="L1414" s="24" t="s">
        <v>40</v>
      </c>
      <c r="M1414" s="46">
        <v>1000.0</v>
      </c>
      <c r="N1414" s="46">
        <v>9.36E-4</v>
      </c>
      <c r="O1414" s="46">
        <v>50.0</v>
      </c>
      <c r="P1414" s="46" t="s">
        <v>224</v>
      </c>
    </row>
    <row r="1415" spans="1:16" ht="14.25" customHeight="1" x14ac:dyDescent="0.15">
      <c r="A1415" s="86"/>
      <c r="B1415" s="87"/>
      <c r="C1415" s="90" t="s">
        <v>1947</v>
      </c>
      <c r="D1415" s="88"/>
      <c r="E1415" s="88"/>
      <c r="F1415" s="88"/>
      <c r="G1415" s="29">
        <v>720.0</v>
      </c>
      <c r="H1415" s="24" t="s">
        <v>36</v>
      </c>
      <c r="I1415" s="46" t="s">
        <v>227</v>
      </c>
      <c r="J1415" s="91" t="s">
        <v>223</v>
      </c>
      <c r="K1415" s="24" t="s">
        <v>39</v>
      </c>
      <c r="L1415" s="24" t="s">
        <v>40</v>
      </c>
      <c r="M1415" s="46">
        <v>1000.0</v>
      </c>
      <c r="N1415" s="46">
        <v>0.03744</v>
      </c>
      <c r="O1415" s="46">
        <v>50.0</v>
      </c>
      <c r="P1415" s="46" t="s">
        <v>224</v>
      </c>
    </row>
    <row r="1416" spans="1:16" x14ac:dyDescent="0.15">
      <c r="A1416" s="86"/>
      <c r="B1416" s="87"/>
      <c r="C1416" s="90" t="s">
        <v>1950</v>
      </c>
      <c r="D1416" s="88" t="s">
        <v>26</v>
      </c>
      <c r="E1416" s="88" t="s">
        <v>26</v>
      </c>
      <c r="F1416" s="88">
        <v>1.0</v>
      </c>
      <c r="G1416" s="29">
        <v>720.0</v>
      </c>
      <c r="H1416" s="24" t="s">
        <v>36</v>
      </c>
      <c r="I1416" s="46" t="s">
        <v>1951</v>
      </c>
      <c r="J1416" s="89" t="s">
        <v>1952</v>
      </c>
      <c r="K1416" s="24" t="s">
        <v>39</v>
      </c>
      <c r="L1416" s="24" t="s">
        <v>40</v>
      </c>
      <c r="M1416" s="46">
        <v>1000.0</v>
      </c>
      <c r="N1416" s="46">
        <v>6.48</v>
      </c>
      <c r="O1416" s="46">
        <v>31.5</v>
      </c>
      <c r="P1416" s="46" t="s">
        <v>221</v>
      </c>
    </row>
    <row r="1417" spans="1:16" ht="14.25" customHeight="1" x14ac:dyDescent="0.15">
      <c r="A1417" s="86"/>
      <c r="B1417" s="87"/>
      <c r="C1417" s="90" t="s">
        <v>1950</v>
      </c>
      <c r="D1417" s="88"/>
      <c r="E1417" s="88"/>
      <c r="F1417" s="88"/>
      <c r="G1417" s="29">
        <v>720.0</v>
      </c>
      <c r="H1417" s="24" t="s">
        <v>36</v>
      </c>
      <c r="I1417" s="46" t="s">
        <v>227</v>
      </c>
      <c r="J1417" s="91" t="s">
        <v>223</v>
      </c>
      <c r="K1417" s="24" t="s">
        <v>39</v>
      </c>
      <c r="L1417" s="24" t="s">
        <v>40</v>
      </c>
      <c r="M1417" s="46">
        <v>1000.0</v>
      </c>
      <c r="N1417" s="46">
        <v>0.03744</v>
      </c>
      <c r="O1417" s="46">
        <v>50.0</v>
      </c>
      <c r="P1417" s="46" t="s">
        <v>224</v>
      </c>
    </row>
    <row r="1418" spans="1:16" ht="23.1" customHeight="1" x14ac:dyDescent="0.15">
      <c r="A1418" s="27" t="s">
        <v>1953</v>
      </c>
      <c r="B1418" s="28" t="s">
        <v>1954</v>
      </c>
      <c r="C1418" s="23" t="s">
        <v>20</v>
      </c>
      <c r="D1418" s="88" t="s">
        <v>21</v>
      </c>
      <c r="E1418" s="88" t="s">
        <v>22</v>
      </c>
      <c r="F1418" s="24">
        <v>360.0</v>
      </c>
      <c r="G1418" s="29"/>
      <c r="H1418" s="24" t="s">
        <v>23</v>
      </c>
      <c r="I1418" s="46" t="s">
        <v>1955</v>
      </c>
      <c r="J1418" s="54" t="s">
        <v>1956</v>
      </c>
      <c r="K1418" s="24" t="s">
        <v>26</v>
      </c>
      <c r="L1418" s="24" t="s">
        <v>26</v>
      </c>
      <c r="M1418" s="46">
        <v>1.0</v>
      </c>
      <c r="N1418" s="46">
        <v>1.0</v>
      </c>
      <c r="O1418" s="46">
        <v>7.09</v>
      </c>
      <c r="P1418" s="46" t="s">
        <v>27</v>
      </c>
    </row>
    <row r="1419" spans="1:17" ht="13.5" customHeight="1" x14ac:dyDescent="0.15">
      <c r="A1419" s="27"/>
      <c r="B1419" s="28"/>
      <c r="C1419" s="23" t="s">
        <v>20</v>
      </c>
      <c r="D1419" s="24"/>
      <c r="E1419" s="24"/>
      <c r="F1419" s="24"/>
      <c r="G1419" s="29"/>
      <c r="H1419" s="24" t="s">
        <v>23</v>
      </c>
      <c r="I1419" s="46" t="s">
        <v>1957</v>
      </c>
      <c r="J1419" s="54" t="s">
        <v>1958</v>
      </c>
      <c r="K1419" s="24" t="s">
        <v>26</v>
      </c>
      <c r="L1419" s="24" t="s">
        <v>26</v>
      </c>
      <c r="M1419" s="46">
        <v>1.0</v>
      </c>
      <c r="N1419" s="46">
        <v>36.0</v>
      </c>
      <c r="O1419" s="46">
        <v>0.72</v>
      </c>
      <c r="P1419" s="46" t="s">
        <v>27</v>
      </c>
      <c r="Q1419" s="5">
        <v>8.0</v>
      </c>
    </row>
    <row r="1420" spans="1:17" ht="13.5" customHeight="1" x14ac:dyDescent="0.15">
      <c r="A1420" s="27"/>
      <c r="B1420" s="28"/>
      <c r="C1420" s="23" t="s">
        <v>20</v>
      </c>
      <c r="D1420" s="24"/>
      <c r="E1420" s="24"/>
      <c r="F1420" s="24"/>
      <c r="G1420" s="29"/>
      <c r="H1420" s="24" t="s">
        <v>23</v>
      </c>
      <c r="I1420" s="46" t="s">
        <v>1959</v>
      </c>
      <c r="J1420" s="54" t="s">
        <v>1960</v>
      </c>
      <c r="K1420" s="24" t="s">
        <v>30</v>
      </c>
      <c r="L1420" s="24" t="s">
        <v>30</v>
      </c>
      <c r="M1420" s="46">
        <v>1.0</v>
      </c>
      <c r="N1420" s="46">
        <v>36.0</v>
      </c>
      <c r="O1420" s="46">
        <v>0.038</v>
      </c>
      <c r="P1420" s="46" t="s">
        <v>299</v>
      </c>
      <c r="Q1420" s="5">
        <v>30.0</v>
      </c>
    </row>
    <row r="1421" spans="1:16" ht="13.5" customHeight="1" x14ac:dyDescent="0.15">
      <c r="A1421" s="27"/>
      <c r="B1421" s="28"/>
      <c r="C1421" s="23" t="s">
        <v>20</v>
      </c>
      <c r="D1421" s="24"/>
      <c r="E1421" s="24"/>
      <c r="F1421" s="24"/>
      <c r="G1421" s="29"/>
      <c r="H1421" s="24" t="s">
        <v>23</v>
      </c>
      <c r="I1421" s="46" t="s">
        <v>1961</v>
      </c>
      <c r="J1421" s="54" t="s">
        <v>1962</v>
      </c>
      <c r="K1421" s="24" t="s">
        <v>30</v>
      </c>
      <c r="L1421" s="24" t="s">
        <v>30</v>
      </c>
      <c r="M1421" s="46">
        <v>1.0</v>
      </c>
      <c r="N1421" s="46">
        <v>36.0</v>
      </c>
      <c r="O1421" s="46">
        <v>0.395</v>
      </c>
      <c r="P1421" s="46" t="s">
        <v>255</v>
      </c>
    </row>
    <row r="1422" spans="1:16" ht="13.5" customHeight="1" x14ac:dyDescent="0.15">
      <c r="A1422" s="27"/>
      <c r="B1422" s="28"/>
      <c r="C1422" s="54" t="s">
        <v>1963</v>
      </c>
      <c r="D1422" s="88" t="s">
        <v>26</v>
      </c>
      <c r="E1422" s="88" t="s">
        <v>26</v>
      </c>
      <c r="F1422" s="88">
        <v>1.0</v>
      </c>
      <c r="G1422" s="29">
        <v>720.0</v>
      </c>
      <c r="H1422" s="24" t="s">
        <v>36</v>
      </c>
      <c r="I1422" s="46" t="s">
        <v>259</v>
      </c>
      <c r="J1422" s="54" t="s">
        <v>1963</v>
      </c>
      <c r="K1422" s="24" t="s">
        <v>39</v>
      </c>
      <c r="L1422" s="24" t="s">
        <v>40</v>
      </c>
      <c r="M1422" s="46">
        <v>1000.0</v>
      </c>
      <c r="N1422" s="46">
        <v>5.544</v>
      </c>
      <c r="O1422" s="46">
        <v>31.5</v>
      </c>
      <c r="P1422" s="46" t="s">
        <v>221</v>
      </c>
    </row>
    <row r="1423" spans="1:16" ht="14.25" customHeight="1" x14ac:dyDescent="0.15">
      <c r="A1423" s="27"/>
      <c r="B1423" s="28"/>
      <c r="C1423" s="54" t="s">
        <v>1963</v>
      </c>
      <c r="D1423" s="24"/>
      <c r="E1423" s="24"/>
      <c r="F1423" s="24"/>
      <c r="G1423" s="29">
        <v>720.0</v>
      </c>
      <c r="H1423" s="24" t="s">
        <v>36</v>
      </c>
      <c r="I1423" s="46" t="s">
        <v>226</v>
      </c>
      <c r="J1423" s="91" t="s">
        <v>223</v>
      </c>
      <c r="K1423" s="24" t="s">
        <v>39</v>
      </c>
      <c r="L1423" s="24" t="s">
        <v>40</v>
      </c>
      <c r="M1423" s="46">
        <v>1000.0</v>
      </c>
      <c r="N1423" s="46">
        <v>0.0013824</v>
      </c>
      <c r="O1423" s="46">
        <v>150.0</v>
      </c>
      <c r="P1423" s="46" t="s">
        <v>224</v>
      </c>
    </row>
    <row r="1424" spans="1:16" ht="14.25" customHeight="1" x14ac:dyDescent="0.15">
      <c r="A1424" s="27"/>
      <c r="B1424" s="28"/>
      <c r="C1424" s="54" t="s">
        <v>1963</v>
      </c>
      <c r="D1424" s="24"/>
      <c r="E1424" s="24"/>
      <c r="F1424" s="24"/>
      <c r="G1424" s="29">
        <v>720.0</v>
      </c>
      <c r="H1424" s="24" t="s">
        <v>36</v>
      </c>
      <c r="I1424" s="46" t="s">
        <v>310</v>
      </c>
      <c r="J1424" s="91" t="s">
        <v>223</v>
      </c>
      <c r="K1424" s="24" t="s">
        <v>39</v>
      </c>
      <c r="L1424" s="24" t="s">
        <v>40</v>
      </c>
      <c r="M1424" s="46">
        <v>1000.0</v>
      </c>
      <c r="N1424" s="46">
        <v>8.64E-4</v>
      </c>
      <c r="O1424" s="46">
        <v>50.0</v>
      </c>
      <c r="P1424" s="46" t="s">
        <v>224</v>
      </c>
    </row>
    <row r="1425" spans="1:16" ht="14.25" customHeight="1" x14ac:dyDescent="0.15">
      <c r="A1425" s="27"/>
      <c r="B1425" s="28"/>
      <c r="C1425" s="54" t="s">
        <v>1963</v>
      </c>
      <c r="D1425" s="24"/>
      <c r="E1425" s="24"/>
      <c r="F1425" s="24"/>
      <c r="G1425" s="29">
        <v>720.0</v>
      </c>
      <c r="H1425" s="24" t="s">
        <v>36</v>
      </c>
      <c r="I1425" s="46" t="s">
        <v>227</v>
      </c>
      <c r="J1425" s="91" t="s">
        <v>223</v>
      </c>
      <c r="K1425" s="24" t="s">
        <v>39</v>
      </c>
      <c r="L1425" s="24" t="s">
        <v>40</v>
      </c>
      <c r="M1425" s="46">
        <v>1000.0</v>
      </c>
      <c r="N1425" s="46">
        <v>0.03456</v>
      </c>
      <c r="O1425" s="46">
        <v>50.0</v>
      </c>
      <c r="P1425" s="46" t="s">
        <v>224</v>
      </c>
    </row>
    <row r="1426" spans="1:16" ht="13.5" customHeight="1" x14ac:dyDescent="0.15">
      <c r="A1426" s="27"/>
      <c r="B1426" s="28"/>
      <c r="C1426" s="54" t="s">
        <v>1964</v>
      </c>
      <c r="D1426" s="88" t="s">
        <v>26</v>
      </c>
      <c r="E1426" s="88" t="s">
        <v>26</v>
      </c>
      <c r="F1426" s="88">
        <v>1.0</v>
      </c>
      <c r="G1426" s="29">
        <v>720.0</v>
      </c>
      <c r="H1426" s="24" t="s">
        <v>36</v>
      </c>
      <c r="I1426" s="46" t="s">
        <v>259</v>
      </c>
      <c r="J1426" s="54" t="s">
        <v>1964</v>
      </c>
      <c r="K1426" s="24" t="s">
        <v>39</v>
      </c>
      <c r="L1426" s="24" t="s">
        <v>40</v>
      </c>
      <c r="M1426" s="46">
        <v>1000.0</v>
      </c>
      <c r="N1426" s="46">
        <v>5.544</v>
      </c>
      <c r="O1426" s="46">
        <v>31.5</v>
      </c>
      <c r="P1426" s="46" t="s">
        <v>221</v>
      </c>
    </row>
    <row r="1427" spans="1:16" ht="14.25" customHeight="1" x14ac:dyDescent="0.15">
      <c r="A1427" s="27"/>
      <c r="B1427" s="28"/>
      <c r="C1427" s="54" t="s">
        <v>1964</v>
      </c>
      <c r="D1427" s="24"/>
      <c r="E1427" s="24"/>
      <c r="F1427" s="24"/>
      <c r="G1427" s="29">
        <v>720.0</v>
      </c>
      <c r="H1427" s="24" t="s">
        <v>36</v>
      </c>
      <c r="I1427" s="46" t="s">
        <v>227</v>
      </c>
      <c r="J1427" s="91" t="s">
        <v>223</v>
      </c>
      <c r="K1427" s="24" t="s">
        <v>39</v>
      </c>
      <c r="L1427" s="24" t="s">
        <v>40</v>
      </c>
      <c r="M1427" s="46">
        <v>1000.0</v>
      </c>
      <c r="N1427" s="46">
        <v>0.03456</v>
      </c>
      <c r="O1427" s="46">
        <v>50.0</v>
      </c>
      <c r="P1427" s="46" t="s">
        <v>224</v>
      </c>
    </row>
    <row r="1428" spans="1:16" ht="13.5" customHeight="1" x14ac:dyDescent="0.15">
      <c r="A1428" s="27" t="s">
        <v>1965</v>
      </c>
      <c r="B1428" s="28" t="s">
        <v>1966</v>
      </c>
      <c r="C1428" s="23" t="s">
        <v>20</v>
      </c>
      <c r="D1428" s="88" t="s">
        <v>21</v>
      </c>
      <c r="E1428" s="88" t="s">
        <v>22</v>
      </c>
      <c r="F1428" s="24">
        <v>240.0</v>
      </c>
      <c r="G1428" s="29"/>
      <c r="H1428" s="24" t="s">
        <v>23</v>
      </c>
      <c r="I1428" s="46" t="s">
        <v>1967</v>
      </c>
      <c r="J1428" s="89" t="s">
        <v>1968</v>
      </c>
      <c r="K1428" s="24" t="s">
        <v>26</v>
      </c>
      <c r="L1428" s="24" t="s">
        <v>26</v>
      </c>
      <c r="M1428" s="46">
        <v>1.0</v>
      </c>
      <c r="N1428" s="46">
        <v>24.0</v>
      </c>
      <c r="O1428" s="46">
        <v>4.74</v>
      </c>
      <c r="P1428" s="46" t="s">
        <v>27</v>
      </c>
    </row>
    <row r="1429" spans="1:16" ht="13.5" customHeight="1" x14ac:dyDescent="0.15">
      <c r="A1429" s="27"/>
      <c r="B1429" s="28"/>
      <c r="C1429" s="23" t="s">
        <v>20</v>
      </c>
      <c r="D1429" s="24"/>
      <c r="E1429" s="24"/>
      <c r="F1429" s="24"/>
      <c r="G1429" s="29"/>
      <c r="H1429" s="24" t="s">
        <v>23</v>
      </c>
      <c r="I1429" s="46" t="s">
        <v>1969</v>
      </c>
      <c r="J1429" s="89" t="s">
        <v>1970</v>
      </c>
      <c r="K1429" s="24" t="s">
        <v>26</v>
      </c>
      <c r="L1429" s="24" t="s">
        <v>26</v>
      </c>
      <c r="M1429" s="46">
        <v>1.0</v>
      </c>
      <c r="N1429" s="46">
        <v>24.0</v>
      </c>
      <c r="O1429" s="46">
        <v>0.7</v>
      </c>
      <c r="P1429" s="46" t="s">
        <v>27</v>
      </c>
    </row>
    <row r="1430" spans="1:16" ht="13.5" customHeight="1" x14ac:dyDescent="0.15">
      <c r="A1430" s="27"/>
      <c r="B1430" s="28"/>
      <c r="C1430" s="23" t="s">
        <v>20</v>
      </c>
      <c r="D1430" s="24"/>
      <c r="E1430" s="24"/>
      <c r="F1430" s="24"/>
      <c r="G1430" s="29"/>
      <c r="H1430" s="24" t="s">
        <v>23</v>
      </c>
      <c r="I1430" s="46" t="s">
        <v>1971</v>
      </c>
      <c r="J1430" s="89" t="s">
        <v>1972</v>
      </c>
      <c r="K1430" s="24" t="s">
        <v>30</v>
      </c>
      <c r="L1430" s="24" t="s">
        <v>30</v>
      </c>
      <c r="M1430" s="46">
        <v>1.0</v>
      </c>
      <c r="N1430" s="46">
        <v>24.0</v>
      </c>
      <c r="O1430" s="46">
        <v>0.13</v>
      </c>
      <c r="P1430" s="46" t="s">
        <v>34</v>
      </c>
    </row>
    <row r="1431" spans="1:16" ht="13.5" customHeight="1" x14ac:dyDescent="0.15">
      <c r="A1431" s="27"/>
      <c r="B1431" s="28"/>
      <c r="C1431" s="23" t="s">
        <v>1973</v>
      </c>
      <c r="D1431" s="24" t="s">
        <v>26</v>
      </c>
      <c r="E1431" s="24" t="s">
        <v>26</v>
      </c>
      <c r="F1431" s="24">
        <v>1.0</v>
      </c>
      <c r="G1431" s="29">
        <v>240.0</v>
      </c>
      <c r="H1431" s="24" t="s">
        <v>36</v>
      </c>
      <c r="I1431" s="46" t="s">
        <v>259</v>
      </c>
      <c r="J1431" s="89" t="s">
        <v>1974</v>
      </c>
      <c r="K1431" s="24" t="s">
        <v>39</v>
      </c>
      <c r="L1431" s="24" t="s">
        <v>40</v>
      </c>
      <c r="M1431" s="46">
        <v>1000.0</v>
      </c>
      <c r="N1431" s="46">
        <v>4.524</v>
      </c>
      <c r="O1431" s="46">
        <v>31.5</v>
      </c>
      <c r="P1431" s="46" t="s">
        <v>221</v>
      </c>
    </row>
    <row r="1432" spans="1:16" ht="13.5" customHeight="1" x14ac:dyDescent="0.15">
      <c r="A1432" s="27"/>
      <c r="B1432" s="28"/>
      <c r="C1432" s="23" t="s">
        <v>1973</v>
      </c>
      <c r="D1432" s="24"/>
      <c r="E1432" s="24"/>
      <c r="F1432" s="24"/>
      <c r="G1432" s="29">
        <v>240.0</v>
      </c>
      <c r="H1432" s="24" t="s">
        <v>36</v>
      </c>
      <c r="I1432" s="46" t="s">
        <v>554</v>
      </c>
      <c r="J1432" s="91" t="s">
        <v>223</v>
      </c>
      <c r="K1432" s="24" t="s">
        <v>39</v>
      </c>
      <c r="L1432" s="24" t="s">
        <v>40</v>
      </c>
      <c r="M1432" s="46">
        <v>1000.0</v>
      </c>
      <c r="N1432" s="46">
        <v>0.0504</v>
      </c>
      <c r="O1432" s="46">
        <v>135.0</v>
      </c>
      <c r="P1432" s="46" t="s">
        <v>224</v>
      </c>
    </row>
    <row r="1433" spans="1:16" ht="13.5" customHeight="1" x14ac:dyDescent="0.15">
      <c r="A1433" s="27" t="s">
        <v>1975</v>
      </c>
      <c r="B1433" s="28" t="s">
        <v>1976</v>
      </c>
      <c r="C1433" s="23" t="s">
        <v>20</v>
      </c>
      <c r="D1433" s="88" t="s">
        <v>21</v>
      </c>
      <c r="E1433" s="88" t="s">
        <v>22</v>
      </c>
      <c r="F1433" s="24">
        <v>240.0</v>
      </c>
      <c r="G1433" s="29"/>
      <c r="H1433" s="24" t="s">
        <v>23</v>
      </c>
      <c r="I1433" s="46" t="s">
        <v>1977</v>
      </c>
      <c r="J1433" s="91" t="s">
        <v>1978</v>
      </c>
      <c r="K1433" s="24" t="s">
        <v>26</v>
      </c>
      <c r="L1433" s="24" t="s">
        <v>26</v>
      </c>
      <c r="M1433" s="46">
        <v>1.0</v>
      </c>
      <c r="N1433" s="46">
        <v>1.0</v>
      </c>
      <c r="O1433" s="46">
        <v>4.74</v>
      </c>
      <c r="P1433" s="46" t="s">
        <v>27</v>
      </c>
    </row>
    <row r="1434" spans="1:16" ht="13.5" customHeight="1" x14ac:dyDescent="0.15">
      <c r="A1434" s="27"/>
      <c r="B1434" s="28"/>
      <c r="C1434" s="23" t="s">
        <v>20</v>
      </c>
      <c r="D1434" s="24"/>
      <c r="E1434" s="24"/>
      <c r="F1434" s="24"/>
      <c r="G1434" s="29"/>
      <c r="H1434" s="24" t="s">
        <v>23</v>
      </c>
      <c r="I1434" s="46" t="s">
        <v>1979</v>
      </c>
      <c r="J1434" s="91" t="s">
        <v>1980</v>
      </c>
      <c r="K1434" s="24" t="s">
        <v>26</v>
      </c>
      <c r="L1434" s="24" t="s">
        <v>26</v>
      </c>
      <c r="M1434" s="46">
        <v>1.0</v>
      </c>
      <c r="N1434" s="46">
        <v>24.0</v>
      </c>
      <c r="O1434" s="46">
        <v>0.7</v>
      </c>
      <c r="P1434" s="46" t="s">
        <v>27</v>
      </c>
    </row>
    <row r="1435" spans="1:16" ht="13.5" customHeight="1" x14ac:dyDescent="0.15">
      <c r="A1435" s="27"/>
      <c r="B1435" s="28"/>
      <c r="C1435" s="23" t="s">
        <v>20</v>
      </c>
      <c r="D1435" s="24"/>
      <c r="E1435" s="24"/>
      <c r="F1435" s="24"/>
      <c r="G1435" s="29"/>
      <c r="H1435" s="24" t="s">
        <v>23</v>
      </c>
      <c r="I1435" s="46" t="s">
        <v>1981</v>
      </c>
      <c r="J1435" s="91" t="s">
        <v>1982</v>
      </c>
      <c r="K1435" s="24" t="s">
        <v>30</v>
      </c>
      <c r="L1435" s="24" t="s">
        <v>30</v>
      </c>
      <c r="M1435" s="46">
        <v>1.0</v>
      </c>
      <c r="N1435" s="46">
        <v>24.0</v>
      </c>
      <c r="O1435" s="46">
        <v>0.13</v>
      </c>
      <c r="P1435" s="46" t="s">
        <v>34</v>
      </c>
    </row>
    <row r="1436" spans="1:16" ht="13.5" customHeight="1" x14ac:dyDescent="0.15">
      <c r="A1436" s="27"/>
      <c r="B1436" s="28"/>
      <c r="C1436" s="24" t="s">
        <v>1983</v>
      </c>
      <c r="D1436" s="88" t="s">
        <v>26</v>
      </c>
      <c r="E1436" s="88" t="s">
        <v>26</v>
      </c>
      <c r="F1436" s="88">
        <v>1.0</v>
      </c>
      <c r="G1436" s="29">
        <v>240.0</v>
      </c>
      <c r="H1436" s="24" t="s">
        <v>36</v>
      </c>
      <c r="I1436" s="46" t="s">
        <v>259</v>
      </c>
      <c r="J1436" s="91" t="s">
        <v>1984</v>
      </c>
      <c r="K1436" s="24" t="s">
        <v>39</v>
      </c>
      <c r="L1436" s="24" t="s">
        <v>40</v>
      </c>
      <c r="M1436" s="46">
        <v>1000.0</v>
      </c>
      <c r="N1436" s="46">
        <v>4.0152</v>
      </c>
      <c r="O1436" s="46">
        <v>31.5</v>
      </c>
      <c r="P1436" s="46" t="s">
        <v>221</v>
      </c>
    </row>
    <row r="1437" spans="1:16" ht="14.25" customHeight="1" x14ac:dyDescent="0.15">
      <c r="A1437" s="27"/>
      <c r="B1437" s="28"/>
      <c r="C1437" s="24" t="s">
        <v>1983</v>
      </c>
      <c r="D1437" s="24"/>
      <c r="E1437" s="24"/>
      <c r="F1437" s="24"/>
      <c r="G1437" s="29">
        <v>240.0</v>
      </c>
      <c r="H1437" s="24" t="s">
        <v>36</v>
      </c>
      <c r="I1437" s="92" t="s">
        <v>227</v>
      </c>
      <c r="J1437" s="91" t="s">
        <v>223</v>
      </c>
      <c r="K1437" s="24" t="s">
        <v>39</v>
      </c>
      <c r="L1437" s="24" t="s">
        <v>40</v>
      </c>
      <c r="M1437" s="46">
        <v>1000.0</v>
      </c>
      <c r="N1437" s="46">
        <v>0.0288</v>
      </c>
      <c r="O1437" s="46">
        <v>50.0</v>
      </c>
      <c r="P1437" s="46" t="s">
        <v>224</v>
      </c>
    </row>
    <row r="1438" spans="1:16" ht="14.25" customHeight="1" x14ac:dyDescent="0.15">
      <c r="A1438" s="27"/>
      <c r="B1438" s="28"/>
      <c r="C1438" s="24" t="s">
        <v>1983</v>
      </c>
      <c r="D1438" s="24"/>
      <c r="E1438" s="24"/>
      <c r="F1438" s="24"/>
      <c r="G1438" s="29">
        <v>240.0</v>
      </c>
      <c r="H1438" s="24" t="s">
        <v>36</v>
      </c>
      <c r="I1438" s="92" t="s">
        <v>310</v>
      </c>
      <c r="J1438" s="91" t="s">
        <v>223</v>
      </c>
      <c r="K1438" s="24" t="s">
        <v>39</v>
      </c>
      <c r="L1438" s="24" t="s">
        <v>40</v>
      </c>
      <c r="M1438" s="46">
        <v>1000.0</v>
      </c>
      <c r="N1438" s="46">
        <v>7.2E-4</v>
      </c>
      <c r="O1438" s="46">
        <v>50.0</v>
      </c>
      <c r="P1438" s="46" t="s">
        <v>224</v>
      </c>
    </row>
    <row r="1439" spans="1:16" ht="14.25" customHeight="1" x14ac:dyDescent="0.15">
      <c r="A1439" s="27"/>
      <c r="B1439" s="28"/>
      <c r="C1439" s="24" t="s">
        <v>1983</v>
      </c>
      <c r="D1439" s="24"/>
      <c r="E1439" s="24"/>
      <c r="F1439" s="24"/>
      <c r="G1439" s="29">
        <v>240.0</v>
      </c>
      <c r="H1439" s="24" t="s">
        <v>36</v>
      </c>
      <c r="I1439" s="92" t="s">
        <v>226</v>
      </c>
      <c r="J1439" s="91" t="s">
        <v>223</v>
      </c>
      <c r="K1439" s="24" t="s">
        <v>39</v>
      </c>
      <c r="L1439" s="24" t="s">
        <v>40</v>
      </c>
      <c r="M1439" s="46">
        <v>1000.0</v>
      </c>
      <c r="N1439" s="46">
        <v>0.01152</v>
      </c>
      <c r="O1439" s="46">
        <v>150.0</v>
      </c>
      <c r="P1439" s="46" t="s">
        <v>224</v>
      </c>
    </row>
    <row r="1440" spans="1:18" ht="13.5" customHeight="1" x14ac:dyDescent="0.15">
      <c r="A1440" s="27" t="s">
        <v>1985</v>
      </c>
      <c r="B1440" s="28" t="s">
        <v>1986</v>
      </c>
      <c r="C1440" s="23" t="s">
        <v>20</v>
      </c>
      <c r="D1440" s="88" t="s">
        <v>21</v>
      </c>
      <c r="E1440" s="88" t="s">
        <v>22</v>
      </c>
      <c r="F1440" s="24">
        <v>120.0</v>
      </c>
      <c r="G1440" s="29"/>
      <c r="H1440" s="24" t="s">
        <v>23</v>
      </c>
      <c r="I1440" s="46" t="s">
        <v>1987</v>
      </c>
      <c r="J1440" s="94" t="s">
        <v>1988</v>
      </c>
      <c r="K1440" s="24" t="s">
        <v>26</v>
      </c>
      <c r="L1440" s="24" t="s">
        <v>26</v>
      </c>
      <c r="M1440" s="46">
        <v>1.0</v>
      </c>
      <c r="N1440" s="46">
        <v>1.0</v>
      </c>
      <c r="O1440" s="95">
        <v>8.7</v>
      </c>
      <c r="P1440" s="96" t="s">
        <v>27</v>
      </c>
      <c r="Q1440" s="5">
        <v>230.0</v>
      </c>
      <c r="R1440" s="5">
        <v>67.0</v>
      </c>
    </row>
    <row r="1441" spans="1:18" ht="13.5" customHeight="1" x14ac:dyDescent="0.15">
      <c r="A1441" s="27"/>
      <c r="B1441" s="28"/>
      <c r="C1441" s="23" t="s">
        <v>20</v>
      </c>
      <c r="D1441" s="24"/>
      <c r="E1441" s="24"/>
      <c r="F1441" s="24"/>
      <c r="G1441" s="29"/>
      <c r="H1441" s="24" t="s">
        <v>23</v>
      </c>
      <c r="I1441" s="46" t="s">
        <v>1989</v>
      </c>
      <c r="J1441" s="94" t="s">
        <v>1990</v>
      </c>
      <c r="K1441" s="24" t="s">
        <v>30</v>
      </c>
      <c r="L1441" s="24" t="s">
        <v>30</v>
      </c>
      <c r="M1441" s="46">
        <v>1.0</v>
      </c>
      <c r="N1441" s="46">
        <v>12.0</v>
      </c>
      <c r="O1441" s="95">
        <v>0.045</v>
      </c>
      <c r="P1441" s="96" t="s">
        <v>27</v>
      </c>
      <c r="Q1441" s="5">
        <v>1576.0</v>
      </c>
      <c r="R1441" s="5">
        <v>804.0</v>
      </c>
    </row>
    <row r="1442" spans="1:18" ht="13.5" customHeight="1" x14ac:dyDescent="0.15">
      <c r="A1442" s="27"/>
      <c r="B1442" s="28"/>
      <c r="C1442" s="23" t="s">
        <v>20</v>
      </c>
      <c r="D1442" s="24"/>
      <c r="E1442" s="24"/>
      <c r="F1442" s="24"/>
      <c r="G1442" s="29"/>
      <c r="H1442" s="24" t="s">
        <v>23</v>
      </c>
      <c r="I1442" s="46" t="s">
        <v>1991</v>
      </c>
      <c r="J1442" s="94" t="s">
        <v>1992</v>
      </c>
      <c r="K1442" s="24" t="s">
        <v>30</v>
      </c>
      <c r="L1442" s="24" t="s">
        <v>30</v>
      </c>
      <c r="M1442" s="46">
        <v>1.0</v>
      </c>
      <c r="N1442" s="46">
        <v>12.0</v>
      </c>
      <c r="O1442" s="95">
        <v>0.05</v>
      </c>
      <c r="P1442" s="96" t="s">
        <v>27</v>
      </c>
      <c r="Q1442" s="5">
        <v>15600.0</v>
      </c>
      <c r="R1442" s="5">
        <v>8040.0</v>
      </c>
    </row>
    <row r="1443" spans="1:18" ht="13.5" customHeight="1" x14ac:dyDescent="0.15">
      <c r="A1443" s="27"/>
      <c r="B1443" s="28"/>
      <c r="C1443" s="23" t="s">
        <v>20</v>
      </c>
      <c r="D1443" s="24"/>
      <c r="E1443" s="24"/>
      <c r="F1443" s="24"/>
      <c r="G1443" s="29"/>
      <c r="H1443" s="24" t="s">
        <v>23</v>
      </c>
      <c r="I1443" s="46" t="s">
        <v>1993</v>
      </c>
      <c r="J1443" s="94" t="s">
        <v>1994</v>
      </c>
      <c r="K1443" s="24" t="s">
        <v>30</v>
      </c>
      <c r="L1443" s="24" t="s">
        <v>30</v>
      </c>
      <c r="M1443" s="46">
        <v>1.0</v>
      </c>
      <c r="N1443" s="46">
        <v>12.0</v>
      </c>
      <c r="O1443" s="95">
        <v>0.065</v>
      </c>
      <c r="P1443" s="96" t="s">
        <v>34</v>
      </c>
      <c r="Q1443" s="5">
        <v>27600.0</v>
      </c>
      <c r="R1443" s="5">
        <v>8040.0</v>
      </c>
    </row>
    <row r="1444" spans="1:18" ht="13.5" customHeight="1" x14ac:dyDescent="0.15">
      <c r="A1444" s="27"/>
      <c r="B1444" s="28"/>
      <c r="C1444" s="23" t="s">
        <v>20</v>
      </c>
      <c r="D1444" s="24"/>
      <c r="E1444" s="24"/>
      <c r="F1444" s="24"/>
      <c r="G1444" s="29"/>
      <c r="H1444" s="24" t="s">
        <v>23</v>
      </c>
      <c r="I1444" s="46" t="s">
        <v>1995</v>
      </c>
      <c r="J1444" s="94" t="s">
        <v>1996</v>
      </c>
      <c r="K1444" s="24" t="s">
        <v>30</v>
      </c>
      <c r="L1444" s="24" t="s">
        <v>30</v>
      </c>
      <c r="M1444" s="46">
        <v>1.0</v>
      </c>
      <c r="N1444" s="46">
        <v>12.0</v>
      </c>
      <c r="O1444" s="95">
        <v>0.27</v>
      </c>
      <c r="P1444" s="96" t="s">
        <v>34</v>
      </c>
      <c r="Q1444" s="5">
        <v>1500.0</v>
      </c>
      <c r="R1444" s="5">
        <v>804.0</v>
      </c>
    </row>
    <row r="1445" spans="1:16" ht="13.5" customHeight="1" x14ac:dyDescent="0.15">
      <c r="A1445" s="27"/>
      <c r="B1445" s="28"/>
      <c r="C1445" s="23" t="s">
        <v>20</v>
      </c>
      <c r="D1445" s="24"/>
      <c r="E1445" s="24"/>
      <c r="F1445" s="24"/>
      <c r="G1445" s="29"/>
      <c r="H1445" s="24" t="s">
        <v>23</v>
      </c>
      <c r="I1445" s="46" t="s">
        <v>1997</v>
      </c>
      <c r="J1445" s="94" t="s">
        <v>1998</v>
      </c>
      <c r="K1445" s="24" t="s">
        <v>30</v>
      </c>
      <c r="L1445" s="24" t="s">
        <v>30</v>
      </c>
      <c r="M1445" s="46">
        <v>1.0</v>
      </c>
      <c r="N1445" s="46">
        <v>12.0</v>
      </c>
      <c r="O1445" s="95">
        <v>0.019</v>
      </c>
      <c r="P1445" s="96" t="s">
        <v>255</v>
      </c>
    </row>
    <row r="1446" spans="1:16" ht="13.5" customHeight="1" x14ac:dyDescent="0.15">
      <c r="A1446" s="27"/>
      <c r="B1446" s="28"/>
      <c r="C1446" s="24" t="s">
        <v>1999</v>
      </c>
      <c r="D1446" s="24" t="s">
        <v>26</v>
      </c>
      <c r="E1446" s="24" t="s">
        <v>26</v>
      </c>
      <c r="F1446" s="24">
        <v>1.0</v>
      </c>
      <c r="G1446" s="29">
        <v>360.0</v>
      </c>
      <c r="H1446" s="24" t="s">
        <v>36</v>
      </c>
      <c r="I1446" s="46" t="s">
        <v>2000</v>
      </c>
      <c r="J1446" s="94" t="s">
        <v>2001</v>
      </c>
      <c r="K1446" s="24" t="s">
        <v>30</v>
      </c>
      <c r="L1446" s="24" t="s">
        <v>30</v>
      </c>
      <c r="M1446" s="46">
        <v>1.0</v>
      </c>
      <c r="N1446" s="46">
        <v>360.0</v>
      </c>
      <c r="O1446" s="46">
        <v>2.0</v>
      </c>
      <c r="P1446" s="46" t="s">
        <v>27</v>
      </c>
    </row>
    <row r="1447" spans="1:16" ht="13.5" customHeight="1" x14ac:dyDescent="0.15">
      <c r="A1447" s="27" t="s">
        <v>2002</v>
      </c>
      <c r="B1447" s="28" t="s">
        <v>2003</v>
      </c>
      <c r="C1447" s="23" t="s">
        <v>20</v>
      </c>
      <c r="D1447" s="88" t="s">
        <v>21</v>
      </c>
      <c r="E1447" s="88" t="s">
        <v>22</v>
      </c>
      <c r="F1447" s="24">
        <v>120.0</v>
      </c>
      <c r="G1447" s="29"/>
      <c r="H1447" s="24" t="s">
        <v>23</v>
      </c>
      <c r="I1447" s="46" t="s">
        <v>2004</v>
      </c>
      <c r="J1447" s="94" t="s">
        <v>2005</v>
      </c>
      <c r="K1447" s="24" t="s">
        <v>26</v>
      </c>
      <c r="L1447" s="24" t="s">
        <v>26</v>
      </c>
      <c r="M1447" s="46">
        <v>1.0</v>
      </c>
      <c r="N1447" s="46">
        <v>1.0</v>
      </c>
      <c r="O1447" s="95">
        <v>9.3</v>
      </c>
      <c r="P1447" s="96" t="s">
        <v>27</v>
      </c>
    </row>
    <row r="1448" spans="1:16" ht="13.5" customHeight="1" x14ac:dyDescent="0.15">
      <c r="A1448" s="27"/>
      <c r="B1448" s="28"/>
      <c r="C1448" s="23" t="s">
        <v>20</v>
      </c>
      <c r="D1448" s="24"/>
      <c r="E1448" s="24"/>
      <c r="F1448" s="24"/>
      <c r="G1448" s="29"/>
      <c r="H1448" s="24" t="s">
        <v>23</v>
      </c>
      <c r="I1448" s="46" t="s">
        <v>2006</v>
      </c>
      <c r="J1448" s="94" t="s">
        <v>2007</v>
      </c>
      <c r="K1448" s="24" t="s">
        <v>30</v>
      </c>
      <c r="L1448" s="24" t="s">
        <v>30</v>
      </c>
      <c r="M1448" s="46">
        <v>1.0</v>
      </c>
      <c r="N1448" s="46">
        <v>12.0</v>
      </c>
      <c r="O1448" s="95">
        <v>0.045</v>
      </c>
      <c r="P1448" s="96" t="s">
        <v>27</v>
      </c>
    </row>
    <row r="1449" spans="1:16" ht="13.5" customHeight="1" x14ac:dyDescent="0.15">
      <c r="A1449" s="27"/>
      <c r="B1449" s="28"/>
      <c r="C1449" s="23" t="s">
        <v>20</v>
      </c>
      <c r="D1449" s="24"/>
      <c r="E1449" s="24"/>
      <c r="F1449" s="24"/>
      <c r="G1449" s="29"/>
      <c r="H1449" s="24" t="s">
        <v>23</v>
      </c>
      <c r="I1449" s="46" t="s">
        <v>2008</v>
      </c>
      <c r="J1449" s="94" t="s">
        <v>2009</v>
      </c>
      <c r="K1449" s="24" t="s">
        <v>30</v>
      </c>
      <c r="L1449" s="24" t="s">
        <v>30</v>
      </c>
      <c r="M1449" s="46">
        <v>1.0</v>
      </c>
      <c r="N1449" s="46">
        <v>120.0</v>
      </c>
      <c r="O1449" s="95">
        <v>0.05</v>
      </c>
      <c r="P1449" s="96" t="s">
        <v>27</v>
      </c>
    </row>
    <row r="1450" spans="1:16" ht="13.5" customHeight="1" x14ac:dyDescent="0.15">
      <c r="A1450" s="27"/>
      <c r="B1450" s="28"/>
      <c r="C1450" s="23" t="s">
        <v>20</v>
      </c>
      <c r="D1450" s="24"/>
      <c r="E1450" s="24"/>
      <c r="F1450" s="24"/>
      <c r="G1450" s="29"/>
      <c r="H1450" s="24" t="s">
        <v>23</v>
      </c>
      <c r="I1450" s="46" t="s">
        <v>2010</v>
      </c>
      <c r="J1450" s="94" t="s">
        <v>2011</v>
      </c>
      <c r="K1450" s="24" t="s">
        <v>30</v>
      </c>
      <c r="L1450" s="24" t="s">
        <v>30</v>
      </c>
      <c r="M1450" s="46">
        <v>1.0</v>
      </c>
      <c r="N1450" s="46">
        <v>12.0</v>
      </c>
      <c r="O1450" s="95">
        <v>0.065</v>
      </c>
      <c r="P1450" s="96" t="s">
        <v>34</v>
      </c>
    </row>
    <row r="1451" spans="1:16" ht="13.5" customHeight="1" x14ac:dyDescent="0.15">
      <c r="A1451" s="27"/>
      <c r="B1451" s="28"/>
      <c r="C1451" s="23" t="s">
        <v>20</v>
      </c>
      <c r="D1451" s="24"/>
      <c r="E1451" s="24"/>
      <c r="F1451" s="24"/>
      <c r="G1451" s="29"/>
      <c r="H1451" s="24" t="s">
        <v>23</v>
      </c>
      <c r="I1451" s="46" t="s">
        <v>2012</v>
      </c>
      <c r="J1451" s="94" t="s">
        <v>2013</v>
      </c>
      <c r="K1451" s="24" t="s">
        <v>30</v>
      </c>
      <c r="L1451" s="24" t="s">
        <v>30</v>
      </c>
      <c r="M1451" s="46">
        <v>1.0</v>
      </c>
      <c r="N1451" s="46">
        <v>12.0</v>
      </c>
      <c r="O1451" s="95">
        <v>0.27</v>
      </c>
      <c r="P1451" s="96" t="s">
        <v>34</v>
      </c>
    </row>
    <row r="1452" spans="1:16" ht="13.5" customHeight="1" x14ac:dyDescent="0.15">
      <c r="A1452" s="27"/>
      <c r="B1452" s="28"/>
      <c r="C1452" s="24" t="s">
        <v>2014</v>
      </c>
      <c r="D1452" s="24" t="s">
        <v>26</v>
      </c>
      <c r="E1452" s="24" t="s">
        <v>26</v>
      </c>
      <c r="F1452" s="24">
        <v>1.0</v>
      </c>
      <c r="G1452" s="29">
        <v>360.0</v>
      </c>
      <c r="H1452" s="24" t="s">
        <v>36</v>
      </c>
      <c r="I1452" s="46" t="s">
        <v>2015</v>
      </c>
      <c r="J1452" s="94" t="s">
        <v>2016</v>
      </c>
      <c r="K1452" s="24" t="s">
        <v>30</v>
      </c>
      <c r="L1452" s="24" t="s">
        <v>30</v>
      </c>
      <c r="M1452" s="46">
        <v>1.0</v>
      </c>
      <c r="N1452" s="46">
        <v>360.0</v>
      </c>
      <c r="O1452" s="46">
        <v>2.0</v>
      </c>
      <c r="P1452" s="46" t="s">
        <v>27</v>
      </c>
    </row>
    <row r="1453" spans="1:18" ht="13.5" customHeight="1" x14ac:dyDescent="0.15">
      <c r="A1453" s="27" t="s">
        <v>2017</v>
      </c>
      <c r="B1453" s="28" t="s">
        <v>2018</v>
      </c>
      <c r="C1453" s="23" t="s">
        <v>20</v>
      </c>
      <c r="D1453" s="88" t="s">
        <v>21</v>
      </c>
      <c r="E1453" s="88" t="s">
        <v>22</v>
      </c>
      <c r="F1453" s="24">
        <v>120.0</v>
      </c>
      <c r="G1453" s="29"/>
      <c r="H1453" s="24" t="s">
        <v>23</v>
      </c>
      <c r="I1453" s="46" t="s">
        <v>2019</v>
      </c>
      <c r="J1453" s="94" t="s">
        <v>2020</v>
      </c>
      <c r="K1453" s="24" t="s">
        <v>26</v>
      </c>
      <c r="L1453" s="24" t="s">
        <v>26</v>
      </c>
      <c r="M1453" s="46">
        <v>1.0</v>
      </c>
      <c r="N1453" s="46">
        <v>1.0</v>
      </c>
      <c r="O1453" s="95">
        <v>5.9</v>
      </c>
      <c r="P1453" s="96" t="s">
        <v>27</v>
      </c>
      <c r="R1453" s="5">
        <v>1.0</v>
      </c>
    </row>
    <row r="1454" spans="1:16" ht="13.5" customHeight="1" x14ac:dyDescent="0.15">
      <c r="A1454" s="27"/>
      <c r="B1454" s="28"/>
      <c r="C1454" s="23" t="s">
        <v>20</v>
      </c>
      <c r="D1454" s="24"/>
      <c r="E1454" s="24"/>
      <c r="F1454" s="24"/>
      <c r="G1454" s="29"/>
      <c r="H1454" s="24" t="s">
        <v>23</v>
      </c>
      <c r="I1454" s="46" t="s">
        <v>2021</v>
      </c>
      <c r="J1454" s="94" t="s">
        <v>2022</v>
      </c>
      <c r="K1454" s="24" t="s">
        <v>30</v>
      </c>
      <c r="L1454" s="24" t="s">
        <v>30</v>
      </c>
      <c r="M1454" s="46">
        <v>1.0</v>
      </c>
      <c r="N1454" s="46">
        <v>12.0</v>
      </c>
      <c r="O1454" s="95">
        <v>1.23</v>
      </c>
      <c r="P1454" s="96" t="s">
        <v>27</v>
      </c>
    </row>
    <row r="1455" spans="1:16" ht="13.5" customHeight="1" x14ac:dyDescent="0.15">
      <c r="A1455" s="27"/>
      <c r="B1455" s="28"/>
      <c r="C1455" s="23" t="s">
        <v>20</v>
      </c>
      <c r="D1455" s="24"/>
      <c r="E1455" s="24"/>
      <c r="F1455" s="24"/>
      <c r="G1455" s="29"/>
      <c r="H1455" s="24" t="s">
        <v>23</v>
      </c>
      <c r="I1455" s="46" t="s">
        <v>272</v>
      </c>
      <c r="J1455" s="94" t="s">
        <v>2023</v>
      </c>
      <c r="K1455" s="24" t="s">
        <v>30</v>
      </c>
      <c r="L1455" s="24" t="s">
        <v>30</v>
      </c>
      <c r="M1455" s="46">
        <v>1.0</v>
      </c>
      <c r="N1455" s="46">
        <v>600.0</v>
      </c>
      <c r="O1455" s="95">
        <v>0.09</v>
      </c>
      <c r="P1455" s="96" t="s">
        <v>274</v>
      </c>
    </row>
    <row r="1456" spans="1:18" ht="13.5" customHeight="1" x14ac:dyDescent="0.15">
      <c r="A1456" s="27"/>
      <c r="B1456" s="28"/>
      <c r="C1456" s="23" t="s">
        <v>20</v>
      </c>
      <c r="D1456" s="24"/>
      <c r="E1456" s="24"/>
      <c r="F1456" s="24"/>
      <c r="G1456" s="29"/>
      <c r="H1456" s="24" t="s">
        <v>23</v>
      </c>
      <c r="I1456" s="46" t="s">
        <v>2024</v>
      </c>
      <c r="J1456" s="94" t="s">
        <v>2025</v>
      </c>
      <c r="K1456" s="24" t="s">
        <v>30</v>
      </c>
      <c r="L1456" s="24" t="s">
        <v>30</v>
      </c>
      <c r="M1456" s="46">
        <v>1.0</v>
      </c>
      <c r="N1456" s="46">
        <v>120.0</v>
      </c>
      <c r="O1456" s="95">
        <v>0.095</v>
      </c>
      <c r="P1456" s="96" t="s">
        <v>31</v>
      </c>
      <c r="Q1456" s="5">
        <v>33700.0</v>
      </c>
      <c r="R1456" s="5">
        <v>620.0</v>
      </c>
    </row>
    <row r="1457" spans="1:19" ht="13.5" customHeight="1" x14ac:dyDescent="0.15">
      <c r="A1457" s="27"/>
      <c r="B1457" s="28"/>
      <c r="C1457" s="24" t="s">
        <v>2026</v>
      </c>
      <c r="D1457" s="24" t="s">
        <v>26</v>
      </c>
      <c r="E1457" s="24" t="s">
        <v>26</v>
      </c>
      <c r="F1457" s="24">
        <v>1.0</v>
      </c>
      <c r="G1457" s="29">
        <v>600.0</v>
      </c>
      <c r="H1457" s="24" t="s">
        <v>36</v>
      </c>
      <c r="I1457" s="46" t="s">
        <v>2027</v>
      </c>
      <c r="J1457" s="94" t="s">
        <v>2028</v>
      </c>
      <c r="K1457" s="24" t="s">
        <v>39</v>
      </c>
      <c r="L1457" s="24" t="s">
        <v>40</v>
      </c>
      <c r="M1457" s="46">
        <v>1000.0</v>
      </c>
      <c r="N1457" s="46">
        <v>1.716</v>
      </c>
      <c r="O1457" s="46">
        <v>9.05</v>
      </c>
      <c r="P1457" s="46" t="s">
        <v>72</v>
      </c>
      <c r="R1457" s="5">
        <f>200*1.5+707</f>
        <v>1007</v>
      </c>
      <c r="S1457" s="5">
        <v>1350.0</v>
      </c>
    </row>
    <row r="1458" spans="1:16" ht="13.5" customHeight="1" x14ac:dyDescent="0.15">
      <c r="A1458" s="27"/>
      <c r="B1458" s="28"/>
      <c r="C1458" s="23" t="s">
        <v>20</v>
      </c>
      <c r="D1458" s="24"/>
      <c r="E1458" s="24"/>
      <c r="F1458" s="24"/>
      <c r="G1458" s="29"/>
      <c r="H1458" s="24" t="s">
        <v>36</v>
      </c>
      <c r="I1458" s="46" t="s">
        <v>280</v>
      </c>
      <c r="J1458" s="93" t="s">
        <v>281</v>
      </c>
      <c r="K1458" s="24" t="s">
        <v>39</v>
      </c>
      <c r="L1458" s="24" t="s">
        <v>40</v>
      </c>
      <c r="M1458" s="46">
        <v>1000.0</v>
      </c>
      <c r="N1458" s="46">
        <v>0.408</v>
      </c>
      <c r="O1458" s="48">
        <v>8.4</v>
      </c>
      <c r="P1458" s="46" t="s">
        <v>41</v>
      </c>
    </row>
    <row r="1459" spans="1:16" ht="13.5" customHeight="1" x14ac:dyDescent="0.15">
      <c r="A1459" s="27" t="s">
        <v>2029</v>
      </c>
      <c r="B1459" s="28" t="s">
        <v>2030</v>
      </c>
      <c r="C1459" s="23" t="s">
        <v>20</v>
      </c>
      <c r="D1459" s="88" t="s">
        <v>21</v>
      </c>
      <c r="E1459" s="88" t="s">
        <v>22</v>
      </c>
      <c r="F1459" s="24">
        <v>120.0</v>
      </c>
      <c r="G1459" s="29"/>
      <c r="H1459" s="24" t="s">
        <v>23</v>
      </c>
      <c r="I1459" s="46" t="s">
        <v>2031</v>
      </c>
      <c r="J1459" s="94" t="s">
        <v>2032</v>
      </c>
      <c r="K1459" s="24" t="s">
        <v>26</v>
      </c>
      <c r="L1459" s="24" t="s">
        <v>26</v>
      </c>
      <c r="M1459" s="46">
        <v>1.0</v>
      </c>
      <c r="N1459" s="46">
        <v>1.0</v>
      </c>
      <c r="O1459" s="95">
        <v>6.0</v>
      </c>
      <c r="P1459" s="96" t="s">
        <v>27</v>
      </c>
    </row>
    <row r="1460" spans="1:16" ht="13.5" customHeight="1" x14ac:dyDescent="0.15">
      <c r="A1460" s="27"/>
      <c r="B1460" s="28"/>
      <c r="C1460" s="23" t="s">
        <v>20</v>
      </c>
      <c r="D1460" s="24"/>
      <c r="E1460" s="24"/>
      <c r="F1460" s="24"/>
      <c r="G1460" s="29"/>
      <c r="H1460" s="24" t="s">
        <v>23</v>
      </c>
      <c r="I1460" s="46" t="s">
        <v>2033</v>
      </c>
      <c r="J1460" s="94" t="s">
        <v>2034</v>
      </c>
      <c r="K1460" s="24" t="s">
        <v>30</v>
      </c>
      <c r="L1460" s="24" t="s">
        <v>30</v>
      </c>
      <c r="M1460" s="46">
        <v>1.0</v>
      </c>
      <c r="N1460" s="46">
        <v>12.0</v>
      </c>
      <c r="O1460" s="95">
        <v>1.25</v>
      </c>
      <c r="P1460" s="96" t="s">
        <v>27</v>
      </c>
    </row>
    <row r="1461" spans="1:16" ht="13.5" customHeight="1" x14ac:dyDescent="0.15">
      <c r="A1461" s="27"/>
      <c r="B1461" s="28"/>
      <c r="C1461" s="23" t="s">
        <v>20</v>
      </c>
      <c r="D1461" s="24"/>
      <c r="E1461" s="24"/>
      <c r="F1461" s="24"/>
      <c r="G1461" s="29"/>
      <c r="H1461" s="24" t="s">
        <v>23</v>
      </c>
      <c r="I1461" s="7" t="s">
        <v>2035</v>
      </c>
      <c r="J1461" s="94" t="s">
        <v>2036</v>
      </c>
      <c r="K1461" s="24" t="s">
        <v>30</v>
      </c>
      <c r="L1461" s="24" t="s">
        <v>30</v>
      </c>
      <c r="M1461" s="46">
        <v>1.0</v>
      </c>
      <c r="N1461" s="46">
        <v>480.0</v>
      </c>
      <c r="O1461" s="95">
        <v>0.09</v>
      </c>
      <c r="P1461" s="96" t="s">
        <v>255</v>
      </c>
    </row>
    <row r="1462" spans="1:18" ht="13.5" customHeight="1" x14ac:dyDescent="0.15">
      <c r="A1462" s="27"/>
      <c r="B1462" s="28"/>
      <c r="C1462" s="23" t="s">
        <v>20</v>
      </c>
      <c r="D1462" s="24"/>
      <c r="E1462" s="24"/>
      <c r="F1462" s="24"/>
      <c r="G1462" s="29"/>
      <c r="H1462" s="24" t="s">
        <v>23</v>
      </c>
      <c r="I1462" s="46" t="s">
        <v>2037</v>
      </c>
      <c r="J1462" s="94" t="s">
        <v>2038</v>
      </c>
      <c r="K1462" s="24" t="s">
        <v>30</v>
      </c>
      <c r="L1462" s="24" t="s">
        <v>30</v>
      </c>
      <c r="M1462" s="46">
        <v>1.0</v>
      </c>
      <c r="N1462" s="46">
        <v>120.0</v>
      </c>
      <c r="O1462" s="95">
        <v>0.095</v>
      </c>
      <c r="P1462" s="96" t="s">
        <v>31</v>
      </c>
      <c r="R1462" s="5">
        <v>240.0</v>
      </c>
    </row>
    <row r="1463" spans="1:19" ht="13.5" customHeight="1" x14ac:dyDescent="0.15">
      <c r="A1463" s="27"/>
      <c r="B1463" s="28"/>
      <c r="C1463" s="24" t="s">
        <v>2039</v>
      </c>
      <c r="D1463" s="24" t="s">
        <v>26</v>
      </c>
      <c r="E1463" s="24" t="s">
        <v>26</v>
      </c>
      <c r="F1463" s="24">
        <v>1.0</v>
      </c>
      <c r="G1463" s="29">
        <v>480.0</v>
      </c>
      <c r="H1463" s="24" t="s">
        <v>36</v>
      </c>
      <c r="I1463" s="46" t="s">
        <v>2040</v>
      </c>
      <c r="J1463" s="94" t="s">
        <v>2041</v>
      </c>
      <c r="K1463" s="24" t="s">
        <v>39</v>
      </c>
      <c r="L1463" s="24" t="s">
        <v>40</v>
      </c>
      <c r="M1463" s="46">
        <v>1000.0</v>
      </c>
      <c r="N1463" s="46">
        <v>1.4304</v>
      </c>
      <c r="O1463" s="46">
        <v>9.7</v>
      </c>
      <c r="P1463" s="46" t="s">
        <v>1117</v>
      </c>
      <c r="R1463" s="5">
        <f>384*1.5</f>
        <v>576</v>
      </c>
      <c r="S1463" s="5">
        <v>4120.0</v>
      </c>
    </row>
    <row r="1464" spans="1:16" ht="13.5" customHeight="1" x14ac:dyDescent="0.15">
      <c r="A1464" s="27"/>
      <c r="B1464" s="28"/>
      <c r="C1464" s="23" t="s">
        <v>20</v>
      </c>
      <c r="D1464" s="24"/>
      <c r="E1464" s="24"/>
      <c r="F1464" s="24"/>
      <c r="G1464" s="29"/>
      <c r="H1464" s="93" t="s">
        <v>36</v>
      </c>
      <c r="I1464" s="46" t="s">
        <v>1115</v>
      </c>
      <c r="J1464" s="54" t="s">
        <v>1116</v>
      </c>
      <c r="K1464" s="24" t="s">
        <v>39</v>
      </c>
      <c r="L1464" s="24" t="s">
        <v>40</v>
      </c>
      <c r="M1464" s="46">
        <v>1000.0</v>
      </c>
      <c r="N1464" s="46">
        <v>0.3312</v>
      </c>
      <c r="O1464" s="46">
        <v>9.7</v>
      </c>
      <c r="P1464" s="46" t="s">
        <v>1117</v>
      </c>
    </row>
    <row r="1465" spans="1:16" ht="13.5" customHeight="1" x14ac:dyDescent="0.15">
      <c r="A1465" s="27" t="s">
        <v>2042</v>
      </c>
      <c r="B1465" s="28" t="s">
        <v>2043</v>
      </c>
      <c r="C1465" s="23" t="s">
        <v>20</v>
      </c>
      <c r="D1465" s="88" t="s">
        <v>21</v>
      </c>
      <c r="E1465" s="88" t="s">
        <v>22</v>
      </c>
      <c r="F1465" s="24">
        <v>80.0</v>
      </c>
      <c r="G1465" s="29"/>
      <c r="H1465" s="24" t="s">
        <v>23</v>
      </c>
      <c r="I1465" s="46" t="s">
        <v>2044</v>
      </c>
      <c r="J1465" s="94" t="s">
        <v>2045</v>
      </c>
      <c r="K1465" s="24" t="s">
        <v>26</v>
      </c>
      <c r="L1465" s="24" t="s">
        <v>26</v>
      </c>
      <c r="M1465" s="46">
        <v>1.0</v>
      </c>
      <c r="N1465" s="46">
        <v>1.0</v>
      </c>
      <c r="O1465" s="95">
        <v>5.1</v>
      </c>
      <c r="P1465" s="96" t="s">
        <v>27</v>
      </c>
    </row>
    <row r="1466" spans="1:17" ht="13.5" customHeight="1" x14ac:dyDescent="0.15">
      <c r="A1466" s="27"/>
      <c r="B1466" s="28"/>
      <c r="C1466" s="23" t="s">
        <v>20</v>
      </c>
      <c r="D1466" s="24"/>
      <c r="E1466" s="24"/>
      <c r="F1466" s="24"/>
      <c r="G1466" s="29"/>
      <c r="H1466" s="24" t="s">
        <v>23</v>
      </c>
      <c r="I1466" s="46" t="s">
        <v>2046</v>
      </c>
      <c r="J1466" s="94" t="s">
        <v>2047</v>
      </c>
      <c r="K1466" s="24" t="s">
        <v>30</v>
      </c>
      <c r="L1466" s="24" t="s">
        <v>30</v>
      </c>
      <c r="M1466" s="46">
        <v>1.0</v>
      </c>
      <c r="N1466" s="46">
        <v>8.0</v>
      </c>
      <c r="O1466" s="95">
        <v>0.045</v>
      </c>
      <c r="P1466" s="96" t="s">
        <v>27</v>
      </c>
      <c r="Q1466" s="5">
        <v>310.0</v>
      </c>
    </row>
    <row r="1467" spans="1:17" ht="13.5" customHeight="1" x14ac:dyDescent="0.15">
      <c r="A1467" s="27"/>
      <c r="B1467" s="28"/>
      <c r="C1467" s="23" t="s">
        <v>20</v>
      </c>
      <c r="D1467" s="24"/>
      <c r="E1467" s="24"/>
      <c r="F1467" s="24"/>
      <c r="G1467" s="29"/>
      <c r="H1467" s="24" t="s">
        <v>23</v>
      </c>
      <c r="I1467" s="46" t="s">
        <v>2048</v>
      </c>
      <c r="J1467" s="94" t="s">
        <v>2049</v>
      </c>
      <c r="K1467" s="24" t="s">
        <v>30</v>
      </c>
      <c r="L1467" s="24" t="s">
        <v>30</v>
      </c>
      <c r="M1467" s="46">
        <v>1.0</v>
      </c>
      <c r="N1467" s="46">
        <v>8.0</v>
      </c>
      <c r="O1467" s="95">
        <v>0.21</v>
      </c>
      <c r="P1467" s="96" t="s">
        <v>34</v>
      </c>
      <c r="Q1467" s="5">
        <v>60.0</v>
      </c>
    </row>
    <row r="1468" spans="1:17" ht="13.5" customHeight="1" x14ac:dyDescent="0.15">
      <c r="A1468" s="27"/>
      <c r="B1468" s="28"/>
      <c r="C1468" s="23" t="s">
        <v>20</v>
      </c>
      <c r="D1468" s="24"/>
      <c r="E1468" s="24"/>
      <c r="F1468" s="24"/>
      <c r="G1468" s="29"/>
      <c r="H1468" s="24" t="s">
        <v>23</v>
      </c>
      <c r="I1468" s="46" t="s">
        <v>2050</v>
      </c>
      <c r="J1468" s="94" t="s">
        <v>2051</v>
      </c>
      <c r="K1468" s="24" t="s">
        <v>30</v>
      </c>
      <c r="L1468" s="24" t="s">
        <v>30</v>
      </c>
      <c r="M1468" s="46">
        <v>1.0</v>
      </c>
      <c r="N1468" s="46">
        <v>80.0</v>
      </c>
      <c r="O1468" s="95">
        <v>0.12</v>
      </c>
      <c r="P1468" s="96" t="s">
        <v>31</v>
      </c>
      <c r="Q1468" s="5">
        <v>1300.0</v>
      </c>
    </row>
    <row r="1469" spans="1:19" ht="13.5" customHeight="1" x14ac:dyDescent="0.15">
      <c r="A1469" s="27"/>
      <c r="B1469" s="28"/>
      <c r="C1469" s="24" t="s">
        <v>2052</v>
      </c>
      <c r="D1469" s="24" t="s">
        <v>26</v>
      </c>
      <c r="E1469" s="24" t="s">
        <v>26</v>
      </c>
      <c r="F1469" s="24">
        <v>1.0</v>
      </c>
      <c r="G1469" s="29">
        <v>2000.0</v>
      </c>
      <c r="H1469" s="24" t="s">
        <v>36</v>
      </c>
      <c r="I1469" s="46" t="s">
        <v>2053</v>
      </c>
      <c r="J1469" s="94" t="s">
        <v>2054</v>
      </c>
      <c r="K1469" s="24" t="s">
        <v>39</v>
      </c>
      <c r="L1469" s="24" t="s">
        <v>40</v>
      </c>
      <c r="M1469" s="46">
        <v>1000.0</v>
      </c>
      <c r="N1469" s="46">
        <v>8.084</v>
      </c>
      <c r="O1469" s="46">
        <v>9.05</v>
      </c>
      <c r="P1469" s="46" t="s">
        <v>72</v>
      </c>
      <c r="R1469" s="5">
        <f>100*1.5</f>
        <v>150</v>
      </c>
      <c r="S1469" s="5">
        <v>9700.0</v>
      </c>
    </row>
    <row r="1470" spans="1:16" ht="13.5" customHeight="1" x14ac:dyDescent="0.15">
      <c r="A1470" s="27"/>
      <c r="B1470" s="28"/>
      <c r="C1470" s="23" t="s">
        <v>20</v>
      </c>
      <c r="D1470" s="24"/>
      <c r="E1470" s="24"/>
      <c r="F1470" s="24"/>
      <c r="G1470" s="29"/>
      <c r="H1470" s="24" t="s">
        <v>36</v>
      </c>
      <c r="I1470" s="46" t="s">
        <v>843</v>
      </c>
      <c r="J1470" s="93" t="s">
        <v>844</v>
      </c>
      <c r="K1470" s="24" t="s">
        <v>39</v>
      </c>
      <c r="L1470" s="24" t="s">
        <v>40</v>
      </c>
      <c r="M1470" s="46">
        <v>1000.0</v>
      </c>
      <c r="N1470" s="46">
        <v>1.056</v>
      </c>
      <c r="O1470" s="48">
        <v>8.4</v>
      </c>
      <c r="P1470" s="46" t="s">
        <v>41</v>
      </c>
    </row>
    <row r="1471" spans="1:16" ht="13.5" customHeight="1" x14ac:dyDescent="0.15">
      <c r="A1471" s="27" t="s">
        <v>2055</v>
      </c>
      <c r="B1471" s="28" t="s">
        <v>2056</v>
      </c>
      <c r="C1471" s="23" t="s">
        <v>20</v>
      </c>
      <c r="D1471" s="88" t="s">
        <v>21</v>
      </c>
      <c r="E1471" s="88" t="s">
        <v>22</v>
      </c>
      <c r="F1471" s="24">
        <v>160.0</v>
      </c>
      <c r="G1471" s="29"/>
      <c r="H1471" s="24" t="s">
        <v>23</v>
      </c>
      <c r="I1471" s="46" t="s">
        <v>2057</v>
      </c>
      <c r="J1471" s="94" t="s">
        <v>2058</v>
      </c>
      <c r="K1471" s="24" t="s">
        <v>26</v>
      </c>
      <c r="L1471" s="24" t="s">
        <v>26</v>
      </c>
      <c r="M1471" s="46">
        <v>1.0</v>
      </c>
      <c r="N1471" s="46">
        <v>1.0</v>
      </c>
      <c r="O1471" s="95">
        <v>6.5</v>
      </c>
      <c r="P1471" s="96" t="s">
        <v>27</v>
      </c>
    </row>
    <row r="1472" spans="1:17" ht="13.5" customHeight="1" x14ac:dyDescent="0.15">
      <c r="A1472" s="27"/>
      <c r="B1472" s="28"/>
      <c r="C1472" s="23" t="s">
        <v>20</v>
      </c>
      <c r="D1472" s="24"/>
      <c r="E1472" s="24"/>
      <c r="F1472" s="24"/>
      <c r="G1472" s="29"/>
      <c r="H1472" s="24" t="s">
        <v>23</v>
      </c>
      <c r="I1472" s="46" t="s">
        <v>2059</v>
      </c>
      <c r="J1472" s="94" t="s">
        <v>2060</v>
      </c>
      <c r="K1472" s="24" t="s">
        <v>30</v>
      </c>
      <c r="L1472" s="24" t="s">
        <v>30</v>
      </c>
      <c r="M1472" s="46">
        <v>1.0</v>
      </c>
      <c r="N1472" s="46">
        <v>16.0</v>
      </c>
      <c r="O1472" s="95">
        <v>0.045</v>
      </c>
      <c r="P1472" s="96" t="s">
        <v>27</v>
      </c>
      <c r="Q1472" s="5">
        <v>238.0</v>
      </c>
    </row>
    <row r="1473" spans="1:17" ht="13.5" customHeight="1" x14ac:dyDescent="0.15">
      <c r="A1473" s="27"/>
      <c r="B1473" s="28"/>
      <c r="C1473" s="23" t="s">
        <v>20</v>
      </c>
      <c r="D1473" s="24"/>
      <c r="E1473" s="24"/>
      <c r="F1473" s="24"/>
      <c r="G1473" s="29"/>
      <c r="H1473" s="24" t="s">
        <v>23</v>
      </c>
      <c r="I1473" s="46" t="s">
        <v>2061</v>
      </c>
      <c r="J1473" s="94" t="s">
        <v>2062</v>
      </c>
      <c r="K1473" s="24" t="s">
        <v>30</v>
      </c>
      <c r="L1473" s="24" t="s">
        <v>30</v>
      </c>
      <c r="M1473" s="46">
        <v>1.0</v>
      </c>
      <c r="N1473" s="46">
        <v>16.0</v>
      </c>
      <c r="O1473" s="95">
        <v>0.19</v>
      </c>
      <c r="P1473" s="96" t="s">
        <v>34</v>
      </c>
      <c r="Q1473" s="5">
        <v>180.0</v>
      </c>
    </row>
    <row r="1474" spans="1:17" ht="13.5" customHeight="1" x14ac:dyDescent="0.15">
      <c r="A1474" s="27"/>
      <c r="B1474" s="28"/>
      <c r="C1474" s="23" t="s">
        <v>20</v>
      </c>
      <c r="D1474" s="24"/>
      <c r="E1474" s="24"/>
      <c r="F1474" s="24"/>
      <c r="G1474" s="29"/>
      <c r="H1474" s="24" t="s">
        <v>23</v>
      </c>
      <c r="I1474" s="46" t="s">
        <v>2063</v>
      </c>
      <c r="J1474" s="94" t="s">
        <v>2064</v>
      </c>
      <c r="K1474" s="24" t="s">
        <v>30</v>
      </c>
      <c r="L1474" s="24" t="s">
        <v>30</v>
      </c>
      <c r="M1474" s="46">
        <v>1.0</v>
      </c>
      <c r="N1474" s="46">
        <v>160.0</v>
      </c>
      <c r="O1474" s="95">
        <v>0.12</v>
      </c>
      <c r="P1474" s="96" t="s">
        <v>31</v>
      </c>
      <c r="Q1474" s="5">
        <v>2000.0</v>
      </c>
    </row>
    <row r="1475" spans="1:18" ht="13.5" customHeight="1" x14ac:dyDescent="0.15">
      <c r="A1475" s="27"/>
      <c r="B1475" s="28"/>
      <c r="C1475" s="24" t="s">
        <v>2065</v>
      </c>
      <c r="D1475" s="24" t="s">
        <v>26</v>
      </c>
      <c r="E1475" s="24" t="s">
        <v>26</v>
      </c>
      <c r="F1475" s="24">
        <v>1.0</v>
      </c>
      <c r="G1475" s="29">
        <v>3200.0</v>
      </c>
      <c r="H1475" s="24" t="s">
        <v>36</v>
      </c>
      <c r="I1475" s="46" t="s">
        <v>2066</v>
      </c>
      <c r="J1475" s="94" t="s">
        <v>2067</v>
      </c>
      <c r="K1475" s="24" t="s">
        <v>39</v>
      </c>
      <c r="L1475" s="24" t="s">
        <v>40</v>
      </c>
      <c r="M1475" s="45">
        <v>1000.0</v>
      </c>
      <c r="N1475" s="46">
        <v>13.376</v>
      </c>
      <c r="O1475" s="46">
        <v>9.7</v>
      </c>
      <c r="P1475" s="46" t="s">
        <v>1117</v>
      </c>
      <c r="R1475" s="5">
        <f>466*1.5</f>
        <v>699</v>
      </c>
    </row>
    <row r="1476" spans="1:16" ht="13.5" customHeight="1" x14ac:dyDescent="0.15">
      <c r="A1476" s="27"/>
      <c r="B1476" s="28"/>
      <c r="C1476" s="23" t="s">
        <v>20</v>
      </c>
      <c r="D1476" s="24"/>
      <c r="E1476" s="24"/>
      <c r="F1476" s="24"/>
      <c r="G1476" s="29"/>
      <c r="H1476" s="26" t="s">
        <v>36</v>
      </c>
      <c r="I1476" s="46" t="s">
        <v>1221</v>
      </c>
      <c r="J1476" s="46" t="s">
        <v>1222</v>
      </c>
      <c r="K1476" s="24" t="s">
        <v>39</v>
      </c>
      <c r="L1476" s="24" t="s">
        <v>40</v>
      </c>
      <c r="M1476" s="45">
        <v>1000.0</v>
      </c>
      <c r="N1476" s="46">
        <v>2.016</v>
      </c>
      <c r="O1476" s="46">
        <v>9.7</v>
      </c>
      <c r="P1476" s="46" t="s">
        <v>1117</v>
      </c>
    </row>
    <row r="1477" spans="1:18" ht="13.5" customHeight="1" x14ac:dyDescent="0.15">
      <c r="A1477" s="27" t="s">
        <v>2068</v>
      </c>
      <c r="B1477" s="28" t="s">
        <v>2069</v>
      </c>
      <c r="C1477" s="23" t="s">
        <v>20</v>
      </c>
      <c r="D1477" s="88" t="s">
        <v>21</v>
      </c>
      <c r="E1477" s="88" t="s">
        <v>22</v>
      </c>
      <c r="F1477" s="24">
        <v>80.0</v>
      </c>
      <c r="G1477" s="29"/>
      <c r="H1477" s="24" t="s">
        <v>23</v>
      </c>
      <c r="I1477" s="46" t="s">
        <v>2070</v>
      </c>
      <c r="J1477" s="94" t="s">
        <v>2071</v>
      </c>
      <c r="K1477" s="24" t="s">
        <v>26</v>
      </c>
      <c r="L1477" s="24" t="s">
        <v>26</v>
      </c>
      <c r="M1477" s="46">
        <v>1.0</v>
      </c>
      <c r="N1477" s="46">
        <v>1.0</v>
      </c>
      <c r="O1477" s="95">
        <v>6.0</v>
      </c>
      <c r="P1477" s="101" t="s">
        <v>27</v>
      </c>
      <c r="R1477" s="5">
        <v>45.0</v>
      </c>
    </row>
    <row r="1478" spans="1:16" ht="13.5" customHeight="1" x14ac:dyDescent="0.15">
      <c r="A1478" s="27"/>
      <c r="B1478" s="28"/>
      <c r="C1478" s="23" t="s">
        <v>20</v>
      </c>
      <c r="D1478" s="24"/>
      <c r="E1478" s="24"/>
      <c r="F1478" s="24"/>
      <c r="G1478" s="29"/>
      <c r="H1478" s="24" t="s">
        <v>23</v>
      </c>
      <c r="I1478" s="46" t="s">
        <v>2072</v>
      </c>
      <c r="J1478" s="94" t="s">
        <v>2073</v>
      </c>
      <c r="K1478" s="24" t="s">
        <v>30</v>
      </c>
      <c r="L1478" s="24" t="s">
        <v>30</v>
      </c>
      <c r="M1478" s="46">
        <v>1.0</v>
      </c>
      <c r="N1478" s="46">
        <v>8.0</v>
      </c>
      <c r="O1478" s="95">
        <v>0.045</v>
      </c>
      <c r="P1478" s="101" t="s">
        <v>27</v>
      </c>
    </row>
    <row r="1479" spans="1:17" ht="13.5" customHeight="1" x14ac:dyDescent="0.15">
      <c r="A1479" s="27"/>
      <c r="B1479" s="28"/>
      <c r="C1479" s="23" t="s">
        <v>20</v>
      </c>
      <c r="D1479" s="24"/>
      <c r="E1479" s="24"/>
      <c r="F1479" s="24"/>
      <c r="G1479" s="29"/>
      <c r="H1479" s="24" t="s">
        <v>23</v>
      </c>
      <c r="I1479" s="46" t="s">
        <v>2074</v>
      </c>
      <c r="J1479" s="94" t="s">
        <v>2075</v>
      </c>
      <c r="K1479" s="24" t="s">
        <v>30</v>
      </c>
      <c r="L1479" s="24" t="s">
        <v>30</v>
      </c>
      <c r="M1479" s="46">
        <v>1.0</v>
      </c>
      <c r="N1479" s="46">
        <v>8.0</v>
      </c>
      <c r="O1479" s="95">
        <v>0.255</v>
      </c>
      <c r="P1479" s="101" t="s">
        <v>34</v>
      </c>
      <c r="Q1479" s="5">
        <v>400.0</v>
      </c>
    </row>
    <row r="1480" spans="1:18" ht="13.5" customHeight="1" x14ac:dyDescent="0.15">
      <c r="A1480" s="27"/>
      <c r="B1480" s="28"/>
      <c r="C1480" s="23" t="s">
        <v>20</v>
      </c>
      <c r="D1480" s="24"/>
      <c r="E1480" s="24"/>
      <c r="F1480" s="24"/>
      <c r="G1480" s="29"/>
      <c r="H1480" s="24" t="s">
        <v>23</v>
      </c>
      <c r="I1480" s="46" t="s">
        <v>2076</v>
      </c>
      <c r="J1480" s="94" t="s">
        <v>2077</v>
      </c>
      <c r="K1480" s="24" t="s">
        <v>30</v>
      </c>
      <c r="L1480" s="24" t="s">
        <v>30</v>
      </c>
      <c r="M1480" s="46">
        <v>1.0</v>
      </c>
      <c r="N1480" s="46">
        <v>80.0</v>
      </c>
      <c r="O1480" s="95">
        <v>0.12</v>
      </c>
      <c r="P1480" s="101" t="s">
        <v>31</v>
      </c>
      <c r="Q1480" s="5">
        <v>62500.0</v>
      </c>
      <c r="R1480" s="5">
        <v>4600.0</v>
      </c>
    </row>
    <row r="1481" spans="1:17" ht="13.5" customHeight="1" x14ac:dyDescent="0.15">
      <c r="A1481" s="27"/>
      <c r="B1481" s="28"/>
      <c r="C1481" s="23" t="s">
        <v>20</v>
      </c>
      <c r="D1481" s="24"/>
      <c r="E1481" s="24"/>
      <c r="F1481" s="24"/>
      <c r="G1481" s="29"/>
      <c r="H1481" s="24" t="s">
        <v>23</v>
      </c>
      <c r="I1481" s="7" t="s">
        <v>2078</v>
      </c>
      <c r="J1481" s="94" t="s">
        <v>2079</v>
      </c>
      <c r="K1481" s="24" t="s">
        <v>30</v>
      </c>
      <c r="L1481" s="24" t="s">
        <v>30</v>
      </c>
      <c r="M1481" s="46">
        <v>1.0</v>
      </c>
      <c r="N1481" s="46">
        <v>480.0</v>
      </c>
      <c r="O1481" s="95">
        <v>0.059</v>
      </c>
      <c r="P1481" s="96" t="s">
        <v>1535</v>
      </c>
      <c r="Q1481" s="5">
        <v>435000.0</v>
      </c>
    </row>
    <row r="1482" spans="1:16" ht="13.5" customHeight="1" x14ac:dyDescent="0.15">
      <c r="A1482" s="27"/>
      <c r="B1482" s="28"/>
      <c r="C1482" s="24" t="s">
        <v>2080</v>
      </c>
      <c r="D1482" s="24" t="s">
        <v>26</v>
      </c>
      <c r="E1482" s="24" t="s">
        <v>26</v>
      </c>
      <c r="F1482" s="24">
        <v>1.0</v>
      </c>
      <c r="G1482" s="29">
        <v>480.0</v>
      </c>
      <c r="H1482" s="24" t="s">
        <v>36</v>
      </c>
      <c r="I1482" s="46" t="s">
        <v>2081</v>
      </c>
      <c r="J1482" s="94" t="s">
        <v>2082</v>
      </c>
      <c r="K1482" s="24" t="s">
        <v>39</v>
      </c>
      <c r="L1482" s="24" t="s">
        <v>40</v>
      </c>
      <c r="M1482" s="45">
        <v>1000.0</v>
      </c>
      <c r="N1482" s="46">
        <v>3.4368</v>
      </c>
      <c r="O1482" s="46">
        <v>14.0</v>
      </c>
      <c r="P1482" s="46" t="s">
        <v>2083</v>
      </c>
    </row>
    <row r="1483" spans="1:16" ht="13.5" customHeight="1" x14ac:dyDescent="0.15">
      <c r="A1483" s="27"/>
      <c r="B1483" s="28"/>
      <c r="C1483" s="30" t="s">
        <v>20</v>
      </c>
      <c r="D1483" s="24"/>
      <c r="E1483" s="24"/>
      <c r="F1483" s="24"/>
      <c r="G1483" s="29"/>
      <c r="H1483" s="26" t="s">
        <v>36</v>
      </c>
      <c r="I1483" s="46" t="s">
        <v>1044</v>
      </c>
      <c r="J1483" s="30" t="s">
        <v>1045</v>
      </c>
      <c r="K1483" s="24" t="s">
        <v>39</v>
      </c>
      <c r="L1483" s="24" t="s">
        <v>40</v>
      </c>
      <c r="M1483" s="45">
        <v>1000.0</v>
      </c>
      <c r="N1483" s="45">
        <v>0.6768</v>
      </c>
      <c r="O1483" s="48">
        <v>8.5</v>
      </c>
      <c r="P1483" s="42" t="s">
        <v>72</v>
      </c>
    </row>
    <row r="1484" spans="1:16" ht="13.5" customHeight="1" x14ac:dyDescent="0.15">
      <c r="A1484" s="27" t="s">
        <v>2084</v>
      </c>
      <c r="B1484" s="28" t="s">
        <v>2085</v>
      </c>
      <c r="C1484" s="23" t="s">
        <v>20</v>
      </c>
      <c r="D1484" s="88" t="s">
        <v>21</v>
      </c>
      <c r="E1484" s="88" t="s">
        <v>22</v>
      </c>
      <c r="F1484" s="24">
        <v>80.0</v>
      </c>
      <c r="G1484" s="29"/>
      <c r="H1484" s="24" t="s">
        <v>23</v>
      </c>
      <c r="I1484" s="46" t="s">
        <v>2086</v>
      </c>
      <c r="J1484" s="94" t="s">
        <v>2087</v>
      </c>
      <c r="K1484" s="24" t="s">
        <v>26</v>
      </c>
      <c r="L1484" s="24" t="s">
        <v>26</v>
      </c>
      <c r="M1484" s="46">
        <v>1.0</v>
      </c>
      <c r="N1484" s="46">
        <v>1.0</v>
      </c>
      <c r="O1484" s="95">
        <v>6.0</v>
      </c>
      <c r="P1484" s="96" t="s">
        <v>27</v>
      </c>
    </row>
    <row r="1485" spans="1:16" ht="13.5" customHeight="1" x14ac:dyDescent="0.15">
      <c r="A1485" s="27"/>
      <c r="B1485" s="28"/>
      <c r="C1485" s="23" t="s">
        <v>20</v>
      </c>
      <c r="D1485" s="24"/>
      <c r="E1485" s="24"/>
      <c r="F1485" s="24"/>
      <c r="G1485" s="29"/>
      <c r="H1485" s="24" t="s">
        <v>23</v>
      </c>
      <c r="I1485" s="46" t="s">
        <v>2088</v>
      </c>
      <c r="J1485" s="94" t="s">
        <v>2089</v>
      </c>
      <c r="K1485" s="24" t="s">
        <v>30</v>
      </c>
      <c r="L1485" s="24" t="s">
        <v>30</v>
      </c>
      <c r="M1485" s="46">
        <v>1.0</v>
      </c>
      <c r="N1485" s="46">
        <v>8.0</v>
      </c>
      <c r="O1485" s="95">
        <v>0.045</v>
      </c>
      <c r="P1485" s="96" t="s">
        <v>27</v>
      </c>
    </row>
    <row r="1486" spans="1:16" ht="13.5" customHeight="1" x14ac:dyDescent="0.15">
      <c r="A1486" s="27"/>
      <c r="B1486" s="28"/>
      <c r="C1486" s="23" t="s">
        <v>20</v>
      </c>
      <c r="D1486" s="24"/>
      <c r="E1486" s="24"/>
      <c r="F1486" s="24"/>
      <c r="G1486" s="29"/>
      <c r="H1486" s="24" t="s">
        <v>23</v>
      </c>
      <c r="I1486" s="46" t="s">
        <v>2090</v>
      </c>
      <c r="J1486" s="94" t="s">
        <v>2091</v>
      </c>
      <c r="K1486" s="24" t="s">
        <v>30</v>
      </c>
      <c r="L1486" s="24" t="s">
        <v>30</v>
      </c>
      <c r="M1486" s="46">
        <v>1.0</v>
      </c>
      <c r="N1486" s="46">
        <v>8.0</v>
      </c>
      <c r="O1486" s="95">
        <v>0.255</v>
      </c>
      <c r="P1486" s="96" t="s">
        <v>34</v>
      </c>
    </row>
    <row r="1487" spans="1:16" ht="13.5" customHeight="1" x14ac:dyDescent="0.15">
      <c r="A1487" s="27"/>
      <c r="B1487" s="28"/>
      <c r="C1487" s="23" t="s">
        <v>20</v>
      </c>
      <c r="D1487" s="24"/>
      <c r="E1487" s="24"/>
      <c r="F1487" s="24"/>
      <c r="G1487" s="29"/>
      <c r="H1487" s="24" t="s">
        <v>23</v>
      </c>
      <c r="I1487" s="46" t="s">
        <v>2092</v>
      </c>
      <c r="J1487" s="94" t="s">
        <v>2093</v>
      </c>
      <c r="K1487" s="24" t="s">
        <v>30</v>
      </c>
      <c r="L1487" s="24" t="s">
        <v>30</v>
      </c>
      <c r="M1487" s="46">
        <v>1.0</v>
      </c>
      <c r="N1487" s="46">
        <v>80.0</v>
      </c>
      <c r="O1487" s="95">
        <v>0.12</v>
      </c>
      <c r="P1487" s="96" t="s">
        <v>31</v>
      </c>
    </row>
    <row r="1488" spans="1:16" ht="13.5" customHeight="1" x14ac:dyDescent="0.15">
      <c r="A1488" s="27"/>
      <c r="B1488" s="28"/>
      <c r="C1488" s="23" t="s">
        <v>20</v>
      </c>
      <c r="D1488" s="24"/>
      <c r="E1488" s="24"/>
      <c r="F1488" s="24"/>
      <c r="G1488" s="29"/>
      <c r="H1488" s="24" t="s">
        <v>23</v>
      </c>
      <c r="I1488" s="7" t="s">
        <v>2078</v>
      </c>
      <c r="J1488" s="102" t="s">
        <v>2094</v>
      </c>
      <c r="K1488" s="24" t="s">
        <v>30</v>
      </c>
      <c r="L1488" s="24" t="s">
        <v>30</v>
      </c>
      <c r="M1488" s="46">
        <v>1.0</v>
      </c>
      <c r="N1488" s="46">
        <v>480.0</v>
      </c>
      <c r="O1488" s="95">
        <v>0.059</v>
      </c>
      <c r="P1488" s="96" t="s">
        <v>1535</v>
      </c>
    </row>
    <row r="1489" spans="1:19" ht="13.5" customHeight="1" x14ac:dyDescent="0.15">
      <c r="A1489" s="27"/>
      <c r="B1489" s="28"/>
      <c r="C1489" s="24" t="s">
        <v>2095</v>
      </c>
      <c r="D1489" s="24" t="s">
        <v>26</v>
      </c>
      <c r="E1489" s="24" t="s">
        <v>26</v>
      </c>
      <c r="F1489" s="24">
        <v>1.0</v>
      </c>
      <c r="G1489" s="29">
        <v>480.0</v>
      </c>
      <c r="H1489" s="24" t="s">
        <v>36</v>
      </c>
      <c r="I1489" s="46" t="s">
        <v>2096</v>
      </c>
      <c r="J1489" s="102" t="s">
        <v>2097</v>
      </c>
      <c r="K1489" s="24" t="s">
        <v>39</v>
      </c>
      <c r="L1489" s="24" t="s">
        <v>40</v>
      </c>
      <c r="M1489" s="45">
        <v>1000.0</v>
      </c>
      <c r="N1489" s="46">
        <v>3.4368</v>
      </c>
      <c r="O1489" s="46">
        <v>14.0</v>
      </c>
      <c r="P1489" s="103" t="s">
        <v>1042</v>
      </c>
      <c r="S1489" s="5">
        <v>1858.0</v>
      </c>
    </row>
    <row r="1490" spans="1:16" ht="13.5" customHeight="1" x14ac:dyDescent="0.15">
      <c r="A1490" s="27"/>
      <c r="B1490" s="28"/>
      <c r="C1490" s="30" t="s">
        <v>20</v>
      </c>
      <c r="D1490" s="24"/>
      <c r="E1490" s="24"/>
      <c r="F1490" s="24"/>
      <c r="G1490" s="29"/>
      <c r="H1490" s="26" t="s">
        <v>36</v>
      </c>
      <c r="I1490" s="46" t="s">
        <v>1044</v>
      </c>
      <c r="J1490" s="30" t="s">
        <v>1045</v>
      </c>
      <c r="K1490" s="24" t="s">
        <v>39</v>
      </c>
      <c r="L1490" s="24" t="s">
        <v>40</v>
      </c>
      <c r="M1490" s="45">
        <v>1000.0</v>
      </c>
      <c r="N1490" s="45">
        <v>0.6768</v>
      </c>
      <c r="O1490" s="48">
        <v>8.5</v>
      </c>
      <c r="P1490" s="42" t="s">
        <v>72</v>
      </c>
    </row>
    <row r="1491" spans="1:16" ht="13.5" customHeight="1" x14ac:dyDescent="0.15">
      <c r="A1491" s="27" t="s">
        <v>2098</v>
      </c>
      <c r="B1491" s="28" t="s">
        <v>2099</v>
      </c>
      <c r="C1491" s="23" t="s">
        <v>20</v>
      </c>
      <c r="D1491" s="88" t="s">
        <v>21</v>
      </c>
      <c r="E1491" s="88" t="s">
        <v>22</v>
      </c>
      <c r="F1491" s="24">
        <v>140.0</v>
      </c>
      <c r="G1491" s="29"/>
      <c r="H1491" s="24" t="s">
        <v>23</v>
      </c>
      <c r="I1491" s="46" t="s">
        <v>2100</v>
      </c>
      <c r="J1491" s="94" t="s">
        <v>2101</v>
      </c>
      <c r="K1491" s="24" t="s">
        <v>26</v>
      </c>
      <c r="L1491" s="24" t="s">
        <v>26</v>
      </c>
      <c r="M1491" s="46">
        <v>1.0</v>
      </c>
      <c r="N1491" s="46">
        <v>1.0</v>
      </c>
      <c r="O1491" s="95">
        <v>8.62</v>
      </c>
      <c r="P1491" s="96" t="s">
        <v>27</v>
      </c>
    </row>
    <row r="1492" spans="1:16" ht="13.5" customHeight="1" x14ac:dyDescent="0.15">
      <c r="A1492" s="27"/>
      <c r="B1492" s="28"/>
      <c r="C1492" s="23" t="s">
        <v>20</v>
      </c>
      <c r="D1492" s="24"/>
      <c r="E1492" s="24"/>
      <c r="F1492" s="24"/>
      <c r="G1492" s="29"/>
      <c r="H1492" s="24" t="s">
        <v>23</v>
      </c>
      <c r="I1492" s="46" t="s">
        <v>2102</v>
      </c>
      <c r="J1492" s="94" t="s">
        <v>2103</v>
      </c>
      <c r="K1492" s="24" t="s">
        <v>30</v>
      </c>
      <c r="L1492" s="24" t="s">
        <v>30</v>
      </c>
      <c r="M1492" s="46">
        <v>1.0</v>
      </c>
      <c r="N1492" s="46">
        <v>14.0</v>
      </c>
      <c r="O1492" s="95">
        <v>0.045</v>
      </c>
      <c r="P1492" s="96" t="s">
        <v>27</v>
      </c>
    </row>
    <row r="1493" spans="1:16" ht="13.5" customHeight="1" x14ac:dyDescent="0.15">
      <c r="A1493" s="27"/>
      <c r="B1493" s="28"/>
      <c r="C1493" s="23" t="s">
        <v>20</v>
      </c>
      <c r="D1493" s="24"/>
      <c r="E1493" s="24"/>
      <c r="F1493" s="24"/>
      <c r="G1493" s="29"/>
      <c r="H1493" s="24" t="s">
        <v>23</v>
      </c>
      <c r="I1493" s="46" t="s">
        <v>2104</v>
      </c>
      <c r="J1493" s="94" t="s">
        <v>2105</v>
      </c>
      <c r="K1493" s="24" t="s">
        <v>30</v>
      </c>
      <c r="L1493" s="24" t="s">
        <v>30</v>
      </c>
      <c r="M1493" s="46">
        <v>1.0</v>
      </c>
      <c r="N1493" s="46">
        <v>14.0</v>
      </c>
      <c r="O1493" s="95">
        <v>0.18</v>
      </c>
      <c r="P1493" s="96" t="s">
        <v>34</v>
      </c>
    </row>
    <row r="1494" spans="1:16" ht="13.5" customHeight="1" x14ac:dyDescent="0.15">
      <c r="A1494" s="27"/>
      <c r="B1494" s="28"/>
      <c r="C1494" s="23" t="s">
        <v>20</v>
      </c>
      <c r="D1494" s="24"/>
      <c r="E1494" s="24"/>
      <c r="F1494" s="24"/>
      <c r="G1494" s="29"/>
      <c r="H1494" s="24" t="s">
        <v>23</v>
      </c>
      <c r="I1494" s="46" t="s">
        <v>2106</v>
      </c>
      <c r="J1494" s="94" t="s">
        <v>2107</v>
      </c>
      <c r="K1494" s="24" t="s">
        <v>30</v>
      </c>
      <c r="L1494" s="24" t="s">
        <v>30</v>
      </c>
      <c r="M1494" s="46">
        <v>1.0</v>
      </c>
      <c r="N1494" s="46">
        <v>14.0</v>
      </c>
      <c r="O1494" s="95">
        <v>0.085</v>
      </c>
      <c r="P1494" s="96" t="s">
        <v>31</v>
      </c>
    </row>
    <row r="1495" spans="1:16" ht="13.5" customHeight="1" x14ac:dyDescent="0.15">
      <c r="A1495" s="27"/>
      <c r="B1495" s="28"/>
      <c r="C1495" s="23" t="s">
        <v>20</v>
      </c>
      <c r="D1495" s="24"/>
      <c r="E1495" s="24"/>
      <c r="F1495" s="24"/>
      <c r="G1495" s="29"/>
      <c r="H1495" s="24" t="s">
        <v>23</v>
      </c>
      <c r="I1495" s="46" t="s">
        <v>1305</v>
      </c>
      <c r="J1495" s="94" t="s">
        <v>2108</v>
      </c>
      <c r="K1495" s="24" t="s">
        <v>30</v>
      </c>
      <c r="L1495" s="24" t="s">
        <v>30</v>
      </c>
      <c r="M1495" s="46">
        <v>1.0</v>
      </c>
      <c r="N1495" s="46">
        <v>420.0</v>
      </c>
      <c r="O1495" s="95">
        <v>0.27</v>
      </c>
      <c r="P1495" s="96" t="s">
        <v>255</v>
      </c>
    </row>
    <row r="1496" spans="1:16" ht="13.5" customHeight="1" x14ac:dyDescent="0.15">
      <c r="A1496" s="27"/>
      <c r="B1496" s="28"/>
      <c r="C1496" s="24" t="s">
        <v>2109</v>
      </c>
      <c r="D1496" s="24" t="s">
        <v>26</v>
      </c>
      <c r="E1496" s="24" t="s">
        <v>26</v>
      </c>
      <c r="F1496" s="24">
        <v>1.0</v>
      </c>
      <c r="G1496" s="29">
        <v>420.0</v>
      </c>
      <c r="H1496" s="24" t="s">
        <v>36</v>
      </c>
      <c r="I1496" s="46" t="s">
        <v>2110</v>
      </c>
      <c r="J1496" s="94" t="s">
        <v>2111</v>
      </c>
      <c r="K1496" s="24" t="s">
        <v>30</v>
      </c>
      <c r="L1496" s="24" t="s">
        <v>30</v>
      </c>
      <c r="M1496" s="46">
        <v>1.0</v>
      </c>
      <c r="N1496" s="46">
        <v>420.0</v>
      </c>
      <c r="O1496" s="46">
        <v>0.29</v>
      </c>
      <c r="P1496" s="46" t="s">
        <v>1692</v>
      </c>
    </row>
    <row r="1497" spans="1:17" ht="14.25" customHeight="1" x14ac:dyDescent="0.15">
      <c r="A1497" s="27" t="s">
        <v>2112</v>
      </c>
      <c r="B1497" s="63" t="s">
        <v>2113</v>
      </c>
      <c r="C1497" s="23" t="s">
        <v>20</v>
      </c>
      <c r="D1497" s="88" t="s">
        <v>21</v>
      </c>
      <c r="E1497" s="88" t="s">
        <v>22</v>
      </c>
      <c r="F1497" s="24">
        <v>240.0</v>
      </c>
      <c r="G1497" s="29"/>
      <c r="H1497" s="24" t="s">
        <v>23</v>
      </c>
      <c r="I1497" s="46" t="s">
        <v>2114</v>
      </c>
      <c r="J1497" s="30" t="s">
        <v>2115</v>
      </c>
      <c r="K1497" s="24" t="s">
        <v>26</v>
      </c>
      <c r="L1497" s="24" t="s">
        <v>26</v>
      </c>
      <c r="M1497" s="46">
        <v>1.0</v>
      </c>
      <c r="N1497" s="46">
        <v>1.0</v>
      </c>
      <c r="O1497" s="42">
        <v>9.85</v>
      </c>
      <c r="P1497" s="42" t="s">
        <v>27</v>
      </c>
      <c r="Q1497" s="5">
        <f>19+36</f>
        <v>55</v>
      </c>
    </row>
    <row r="1498" spans="1:17" ht="14.25" customHeight="1" x14ac:dyDescent="0.15">
      <c r="A1498" s="27"/>
      <c r="B1498" s="28"/>
      <c r="C1498" s="23" t="s">
        <v>20</v>
      </c>
      <c r="D1498" s="24"/>
      <c r="E1498" s="24"/>
      <c r="F1498" s="24"/>
      <c r="G1498" s="29"/>
      <c r="H1498" s="24" t="s">
        <v>23</v>
      </c>
      <c r="I1498" s="46" t="s">
        <v>2116</v>
      </c>
      <c r="J1498" s="30" t="s">
        <v>2117</v>
      </c>
      <c r="K1498" s="24" t="s">
        <v>30</v>
      </c>
      <c r="L1498" s="24" t="s">
        <v>30</v>
      </c>
      <c r="M1498" s="46">
        <v>1.0</v>
      </c>
      <c r="N1498" s="46">
        <v>24.0</v>
      </c>
      <c r="O1498" s="44">
        <v>0.76</v>
      </c>
      <c r="P1498" s="42" t="s">
        <v>27</v>
      </c>
      <c r="Q1498" s="5">
        <f>477+864</f>
        <v>1341</v>
      </c>
    </row>
    <row r="1499" spans="1:17" ht="14.25" customHeight="1" x14ac:dyDescent="0.15">
      <c r="A1499" s="27"/>
      <c r="B1499" s="28"/>
      <c r="C1499" s="23" t="s">
        <v>20</v>
      </c>
      <c r="D1499" s="24"/>
      <c r="E1499" s="24"/>
      <c r="F1499" s="24"/>
      <c r="G1499" s="29"/>
      <c r="H1499" s="24" t="s">
        <v>23</v>
      </c>
      <c r="I1499" s="46" t="s">
        <v>2118</v>
      </c>
      <c r="J1499" s="30" t="s">
        <v>2119</v>
      </c>
      <c r="K1499" s="24" t="s">
        <v>30</v>
      </c>
      <c r="L1499" s="24" t="s">
        <v>30</v>
      </c>
      <c r="M1499" s="46">
        <v>1.0</v>
      </c>
      <c r="N1499" s="46">
        <v>240.0</v>
      </c>
      <c r="O1499" s="44">
        <v>0.13</v>
      </c>
      <c r="P1499" s="104" t="s">
        <v>31</v>
      </c>
      <c r="Q1499" s="5">
        <f>4100+8700</f>
        <v>12800</v>
      </c>
    </row>
    <row r="1500" spans="1:16" ht="14.25" customHeight="1" x14ac:dyDescent="0.15">
      <c r="A1500" s="27"/>
      <c r="B1500" s="28"/>
      <c r="C1500" s="23" t="s">
        <v>20</v>
      </c>
      <c r="D1500" s="24"/>
      <c r="E1500" s="24"/>
      <c r="F1500" s="24"/>
      <c r="G1500" s="29"/>
      <c r="H1500" s="24" t="s">
        <v>23</v>
      </c>
      <c r="I1500" s="46" t="s">
        <v>2120</v>
      </c>
      <c r="J1500" s="30" t="s">
        <v>415</v>
      </c>
      <c r="K1500" s="24" t="s">
        <v>30</v>
      </c>
      <c r="L1500" s="24" t="s">
        <v>30</v>
      </c>
      <c r="M1500" s="46">
        <v>1.0</v>
      </c>
      <c r="N1500" s="46">
        <v>240.0</v>
      </c>
      <c r="O1500" s="44">
        <v>0.155</v>
      </c>
      <c r="P1500" s="45" t="s">
        <v>255</v>
      </c>
    </row>
    <row r="1501" spans="1:19" ht="13.5" customHeight="1" x14ac:dyDescent="0.15">
      <c r="A1501" s="27"/>
      <c r="B1501" s="28"/>
      <c r="C1501" s="24" t="s">
        <v>2121</v>
      </c>
      <c r="D1501" s="24" t="s">
        <v>26</v>
      </c>
      <c r="E1501" s="24" t="s">
        <v>26</v>
      </c>
      <c r="F1501" s="24">
        <v>1.0</v>
      </c>
      <c r="G1501" s="29">
        <v>240.0</v>
      </c>
      <c r="H1501" s="24" t="s">
        <v>36</v>
      </c>
      <c r="I1501" s="46" t="s">
        <v>259</v>
      </c>
      <c r="J1501" s="24" t="s">
        <v>2121</v>
      </c>
      <c r="K1501" s="24" t="s">
        <v>39</v>
      </c>
      <c r="L1501" s="24" t="s">
        <v>40</v>
      </c>
      <c r="M1501" s="45">
        <v>1000.0</v>
      </c>
      <c r="N1501" s="46">
        <v>1.2</v>
      </c>
      <c r="O1501" s="46">
        <v>31.5</v>
      </c>
      <c r="P1501" s="46" t="s">
        <v>221</v>
      </c>
      <c r="S1501" s="5">
        <v>8800.0</v>
      </c>
    </row>
    <row r="1502" spans="1:16" ht="14.25" customHeight="1" x14ac:dyDescent="0.15">
      <c r="A1502" s="27"/>
      <c r="B1502" s="28"/>
      <c r="C1502" s="24" t="s">
        <v>2121</v>
      </c>
      <c r="D1502" s="24"/>
      <c r="E1502" s="24"/>
      <c r="F1502" s="24"/>
      <c r="G1502" s="29">
        <v>240.0</v>
      </c>
      <c r="H1502" s="24" t="s">
        <v>36</v>
      </c>
      <c r="I1502" s="46" t="s">
        <v>226</v>
      </c>
      <c r="J1502" s="28" t="s">
        <v>223</v>
      </c>
      <c r="K1502" s="24" t="s">
        <v>39</v>
      </c>
      <c r="L1502" s="24" t="s">
        <v>40</v>
      </c>
      <c r="M1502" s="45">
        <v>1000.0</v>
      </c>
      <c r="N1502" s="46">
        <v>0.01319616</v>
      </c>
      <c r="O1502" s="46">
        <v>150.0</v>
      </c>
      <c r="P1502" s="46" t="s">
        <v>224</v>
      </c>
    </row>
    <row r="1503" spans="1:16" ht="14.25" customHeight="1" x14ac:dyDescent="0.15">
      <c r="A1503" s="27"/>
      <c r="B1503" s="28"/>
      <c r="C1503" s="24" t="s">
        <v>2121</v>
      </c>
      <c r="D1503" s="24"/>
      <c r="E1503" s="24"/>
      <c r="F1503" s="24"/>
      <c r="G1503" s="29">
        <v>240.0</v>
      </c>
      <c r="H1503" s="24" t="s">
        <v>36</v>
      </c>
      <c r="I1503" s="46" t="s">
        <v>222</v>
      </c>
      <c r="J1503" s="28" t="s">
        <v>223</v>
      </c>
      <c r="K1503" s="24" t="s">
        <v>39</v>
      </c>
      <c r="L1503" s="24" t="s">
        <v>40</v>
      </c>
      <c r="M1503" s="45">
        <v>1000.0</v>
      </c>
      <c r="N1503" s="46">
        <v>1.16928E-4</v>
      </c>
      <c r="O1503" s="46">
        <v>150.0</v>
      </c>
      <c r="P1503" s="46" t="s">
        <v>224</v>
      </c>
    </row>
    <row r="1504" spans="1:16" ht="14.25" customHeight="1" x14ac:dyDescent="0.15">
      <c r="A1504" s="27"/>
      <c r="B1504" s="28"/>
      <c r="C1504" s="24" t="s">
        <v>2121</v>
      </c>
      <c r="D1504" s="24"/>
      <c r="E1504" s="24"/>
      <c r="F1504" s="24"/>
      <c r="G1504" s="29">
        <v>240.0</v>
      </c>
      <c r="H1504" s="24" t="s">
        <v>36</v>
      </c>
      <c r="I1504" s="46" t="s">
        <v>401</v>
      </c>
      <c r="J1504" s="28" t="s">
        <v>223</v>
      </c>
      <c r="K1504" s="24" t="s">
        <v>39</v>
      </c>
      <c r="L1504" s="24" t="s">
        <v>40</v>
      </c>
      <c r="M1504" s="45">
        <v>1000.0</v>
      </c>
      <c r="N1504" s="46">
        <v>2.17152E-4</v>
      </c>
      <c r="O1504" s="48">
        <v>90.0</v>
      </c>
      <c r="P1504" s="46" t="s">
        <v>224</v>
      </c>
    </row>
    <row r="1505" spans="1:16" ht="14.25" customHeight="1" x14ac:dyDescent="0.15">
      <c r="A1505" s="27"/>
      <c r="B1505" s="28"/>
      <c r="C1505" s="24" t="s">
        <v>2121</v>
      </c>
      <c r="D1505" s="24"/>
      <c r="E1505" s="24"/>
      <c r="F1505" s="24"/>
      <c r="G1505" s="29">
        <v>240.0</v>
      </c>
      <c r="H1505" s="24" t="s">
        <v>36</v>
      </c>
      <c r="I1505" s="46" t="s">
        <v>227</v>
      </c>
      <c r="J1505" s="28" t="s">
        <v>223</v>
      </c>
      <c r="K1505" s="24" t="s">
        <v>39</v>
      </c>
      <c r="L1505" s="24" t="s">
        <v>40</v>
      </c>
      <c r="M1505" s="45">
        <v>1000.0</v>
      </c>
      <c r="N1505" s="46">
        <v>0.00158688</v>
      </c>
      <c r="O1505" s="46">
        <v>50.0</v>
      </c>
      <c r="P1505" s="46" t="s">
        <v>224</v>
      </c>
    </row>
    <row r="1506" spans="1:19" ht="13.5" customHeight="1" x14ac:dyDescent="0.15">
      <c r="A1506" s="27"/>
      <c r="B1506" s="28"/>
      <c r="C1506" s="24" t="s">
        <v>2122</v>
      </c>
      <c r="D1506" s="24" t="s">
        <v>26</v>
      </c>
      <c r="E1506" s="24" t="s">
        <v>26</v>
      </c>
      <c r="F1506" s="24">
        <v>1.0</v>
      </c>
      <c r="G1506" s="29">
        <v>240.0</v>
      </c>
      <c r="H1506" s="24" t="s">
        <v>36</v>
      </c>
      <c r="I1506" s="46" t="s">
        <v>259</v>
      </c>
      <c r="J1506" s="24" t="s">
        <v>2122</v>
      </c>
      <c r="K1506" s="24" t="s">
        <v>39</v>
      </c>
      <c r="L1506" s="24" t="s">
        <v>40</v>
      </c>
      <c r="M1506" s="45">
        <v>1000.0</v>
      </c>
      <c r="N1506" s="46">
        <v>1.2</v>
      </c>
      <c r="O1506" s="46">
        <v>31.5</v>
      </c>
      <c r="P1506" s="46" t="s">
        <v>221</v>
      </c>
      <c r="S1506" s="5">
        <v>11400.0</v>
      </c>
    </row>
    <row r="1507" spans="1:16" ht="14.25" customHeight="1" x14ac:dyDescent="0.15">
      <c r="A1507" s="27"/>
      <c r="B1507" s="28"/>
      <c r="C1507" s="24" t="s">
        <v>2122</v>
      </c>
      <c r="D1507" s="24"/>
      <c r="E1507" s="24"/>
      <c r="F1507" s="24"/>
      <c r="G1507" s="29">
        <v>240.0</v>
      </c>
      <c r="H1507" s="24" t="s">
        <v>36</v>
      </c>
      <c r="I1507" s="46" t="s">
        <v>396</v>
      </c>
      <c r="J1507" s="28" t="s">
        <v>223</v>
      </c>
      <c r="K1507" s="24" t="s">
        <v>39</v>
      </c>
      <c r="L1507" s="24" t="s">
        <v>40</v>
      </c>
      <c r="M1507" s="45">
        <v>1000.0</v>
      </c>
      <c r="N1507" s="46">
        <v>0.0098832</v>
      </c>
      <c r="O1507" s="48">
        <v>230.0</v>
      </c>
      <c r="P1507" s="46" t="s">
        <v>224</v>
      </c>
    </row>
    <row r="1508" spans="1:16" ht="14.25" customHeight="1" x14ac:dyDescent="0.15">
      <c r="A1508" s="27"/>
      <c r="B1508" s="28"/>
      <c r="C1508" s="24" t="s">
        <v>2122</v>
      </c>
      <c r="D1508" s="24"/>
      <c r="E1508" s="24"/>
      <c r="F1508" s="24"/>
      <c r="G1508" s="29">
        <v>240.0</v>
      </c>
      <c r="H1508" s="24" t="s">
        <v>36</v>
      </c>
      <c r="I1508" s="46" t="s">
        <v>225</v>
      </c>
      <c r="J1508" s="28" t="s">
        <v>223</v>
      </c>
      <c r="K1508" s="24" t="s">
        <v>39</v>
      </c>
      <c r="L1508" s="24" t="s">
        <v>40</v>
      </c>
      <c r="M1508" s="45">
        <v>1000.0</v>
      </c>
      <c r="N1508" s="46">
        <v>0.0011136</v>
      </c>
      <c r="O1508" s="48">
        <v>230.0</v>
      </c>
      <c r="P1508" s="46" t="s">
        <v>224</v>
      </c>
    </row>
    <row r="1509" spans="1:16" ht="14.25" customHeight="1" x14ac:dyDescent="0.15">
      <c r="A1509" s="27"/>
      <c r="B1509" s="28"/>
      <c r="C1509" s="24" t="s">
        <v>2122</v>
      </c>
      <c r="D1509" s="24"/>
      <c r="E1509" s="24"/>
      <c r="F1509" s="24"/>
      <c r="G1509" s="29">
        <v>240.0</v>
      </c>
      <c r="H1509" s="24" t="s">
        <v>36</v>
      </c>
      <c r="I1509" s="46" t="s">
        <v>310</v>
      </c>
      <c r="J1509" s="28" t="s">
        <v>223</v>
      </c>
      <c r="K1509" s="24" t="s">
        <v>39</v>
      </c>
      <c r="L1509" s="24" t="s">
        <v>40</v>
      </c>
      <c r="M1509" s="45">
        <v>1000.0</v>
      </c>
      <c r="N1509" s="46">
        <v>4.176E-5</v>
      </c>
      <c r="O1509" s="46">
        <v>50.0</v>
      </c>
      <c r="P1509" s="46" t="s">
        <v>224</v>
      </c>
    </row>
    <row r="1510" spans="1:16" ht="14.25" customHeight="1" x14ac:dyDescent="0.15">
      <c r="A1510" s="27"/>
      <c r="B1510" s="28"/>
      <c r="C1510" s="24" t="s">
        <v>2122</v>
      </c>
      <c r="D1510" s="24"/>
      <c r="E1510" s="24"/>
      <c r="F1510" s="24"/>
      <c r="G1510" s="29">
        <v>240.0</v>
      </c>
      <c r="H1510" s="24" t="s">
        <v>36</v>
      </c>
      <c r="I1510" s="46" t="s">
        <v>227</v>
      </c>
      <c r="J1510" s="28" t="s">
        <v>223</v>
      </c>
      <c r="K1510" s="24" t="s">
        <v>39</v>
      </c>
      <c r="L1510" s="24" t="s">
        <v>40</v>
      </c>
      <c r="M1510" s="45">
        <v>1000.0</v>
      </c>
      <c r="N1510" s="46">
        <v>8.9088E-4</v>
      </c>
      <c r="O1510" s="46">
        <v>50.0</v>
      </c>
      <c r="P1510" s="46" t="s">
        <v>224</v>
      </c>
    </row>
    <row r="1511" spans="1:19" ht="13.5" customHeight="1" x14ac:dyDescent="0.15">
      <c r="A1511" s="27"/>
      <c r="B1511" s="28"/>
      <c r="C1511" s="24" t="s">
        <v>2123</v>
      </c>
      <c r="D1511" s="24" t="s">
        <v>26</v>
      </c>
      <c r="E1511" s="24" t="s">
        <v>26</v>
      </c>
      <c r="F1511" s="24">
        <v>1.0</v>
      </c>
      <c r="G1511" s="29">
        <v>240.0</v>
      </c>
      <c r="H1511" s="24" t="s">
        <v>36</v>
      </c>
      <c r="I1511" s="46" t="s">
        <v>259</v>
      </c>
      <c r="J1511" s="24" t="s">
        <v>2123</v>
      </c>
      <c r="K1511" s="24" t="s">
        <v>39</v>
      </c>
      <c r="L1511" s="24" t="s">
        <v>40</v>
      </c>
      <c r="M1511" s="45">
        <v>1000.0</v>
      </c>
      <c r="N1511" s="46">
        <v>1.2</v>
      </c>
      <c r="O1511" s="46">
        <v>31.5</v>
      </c>
      <c r="P1511" s="46" t="s">
        <v>221</v>
      </c>
      <c r="S1511" s="5">
        <v>8800.0</v>
      </c>
    </row>
    <row r="1512" spans="1:16" ht="14.25" customHeight="1" x14ac:dyDescent="0.15">
      <c r="A1512" s="27"/>
      <c r="B1512" s="28"/>
      <c r="C1512" s="24" t="s">
        <v>2123</v>
      </c>
      <c r="D1512" s="24"/>
      <c r="E1512" s="24"/>
      <c r="F1512" s="24"/>
      <c r="G1512" s="29">
        <v>240.0</v>
      </c>
      <c r="H1512" s="24" t="s">
        <v>36</v>
      </c>
      <c r="I1512" s="46" t="s">
        <v>263</v>
      </c>
      <c r="J1512" s="28" t="s">
        <v>223</v>
      </c>
      <c r="K1512" s="24" t="s">
        <v>39</v>
      </c>
      <c r="L1512" s="24" t="s">
        <v>40</v>
      </c>
      <c r="M1512" s="45">
        <v>1000.0</v>
      </c>
      <c r="N1512" s="46">
        <v>0.001392</v>
      </c>
      <c r="O1512" s="48">
        <v>135.0</v>
      </c>
      <c r="P1512" s="46" t="s">
        <v>224</v>
      </c>
    </row>
    <row r="1513" spans="1:16" ht="14.25" customHeight="1" x14ac:dyDescent="0.15">
      <c r="A1513" s="27"/>
      <c r="B1513" s="28"/>
      <c r="C1513" s="24" t="s">
        <v>2123</v>
      </c>
      <c r="D1513" s="24"/>
      <c r="E1513" s="24"/>
      <c r="F1513" s="24"/>
      <c r="G1513" s="29">
        <v>240.0</v>
      </c>
      <c r="H1513" s="24" t="s">
        <v>36</v>
      </c>
      <c r="I1513" s="46" t="s">
        <v>226</v>
      </c>
      <c r="J1513" s="28" t="s">
        <v>223</v>
      </c>
      <c r="K1513" s="24" t="s">
        <v>39</v>
      </c>
      <c r="L1513" s="24" t="s">
        <v>40</v>
      </c>
      <c r="M1513" s="45">
        <v>1000.0</v>
      </c>
      <c r="N1513" s="46">
        <v>0.0107184</v>
      </c>
      <c r="O1513" s="46">
        <v>150.0</v>
      </c>
      <c r="P1513" s="46" t="s">
        <v>224</v>
      </c>
    </row>
    <row r="1514" spans="1:16" ht="14.25" customHeight="1" x14ac:dyDescent="0.15">
      <c r="A1514" s="27"/>
      <c r="B1514" s="28"/>
      <c r="C1514" s="24" t="s">
        <v>2123</v>
      </c>
      <c r="D1514" s="24"/>
      <c r="E1514" s="24"/>
      <c r="F1514" s="24"/>
      <c r="G1514" s="29">
        <v>240.0</v>
      </c>
      <c r="H1514" s="24" t="s">
        <v>36</v>
      </c>
      <c r="I1514" s="46" t="s">
        <v>227</v>
      </c>
      <c r="J1514" s="28" t="s">
        <v>223</v>
      </c>
      <c r="K1514" s="24" t="s">
        <v>39</v>
      </c>
      <c r="L1514" s="24" t="s">
        <v>40</v>
      </c>
      <c r="M1514" s="45">
        <v>1000.0</v>
      </c>
      <c r="N1514" s="46">
        <v>0.00164256</v>
      </c>
      <c r="O1514" s="46">
        <v>50.0</v>
      </c>
      <c r="P1514" s="46" t="s">
        <v>224</v>
      </c>
    </row>
    <row r="1515" spans="1:16" ht="13.5" customHeight="1" x14ac:dyDescent="0.15">
      <c r="A1515" s="27" t="s">
        <v>2124</v>
      </c>
      <c r="B1515" s="28" t="s">
        <v>2125</v>
      </c>
      <c r="C1515" s="23" t="s">
        <v>20</v>
      </c>
      <c r="D1515" s="24" t="s">
        <v>21</v>
      </c>
      <c r="E1515" s="24" t="s">
        <v>22</v>
      </c>
      <c r="F1515" s="24">
        <v>120.0</v>
      </c>
      <c r="G1515" s="29"/>
      <c r="H1515" s="24" t="s">
        <v>23</v>
      </c>
      <c r="I1515" s="46" t="s">
        <v>2126</v>
      </c>
      <c r="J1515" s="97" t="s">
        <v>2127</v>
      </c>
      <c r="K1515" s="24" t="s">
        <v>26</v>
      </c>
      <c r="L1515" s="24" t="s">
        <v>26</v>
      </c>
      <c r="M1515" s="46">
        <v>1.0</v>
      </c>
      <c r="N1515" s="46">
        <v>1.0</v>
      </c>
      <c r="O1515" s="105">
        <v>7.5</v>
      </c>
      <c r="P1515" s="106" t="s">
        <v>27</v>
      </c>
    </row>
    <row r="1516" spans="1:16" ht="13.5" customHeight="1" x14ac:dyDescent="0.15">
      <c r="A1516" s="27"/>
      <c r="B1516" s="28"/>
      <c r="C1516" s="23" t="s">
        <v>20</v>
      </c>
      <c r="D1516" s="24"/>
      <c r="E1516" s="24"/>
      <c r="F1516" s="24"/>
      <c r="G1516" s="29"/>
      <c r="H1516" s="24" t="s">
        <v>23</v>
      </c>
      <c r="I1516" s="46" t="s">
        <v>2128</v>
      </c>
      <c r="J1516" s="97" t="s">
        <v>2129</v>
      </c>
      <c r="K1516" s="24" t="s">
        <v>30</v>
      </c>
      <c r="L1516" s="24" t="s">
        <v>30</v>
      </c>
      <c r="M1516" s="46">
        <v>1.0</v>
      </c>
      <c r="N1516" s="46">
        <v>12.0</v>
      </c>
      <c r="O1516" s="105">
        <v>0.035</v>
      </c>
      <c r="P1516" s="106" t="s">
        <v>27</v>
      </c>
    </row>
    <row r="1517" spans="1:16" ht="13.5" customHeight="1" x14ac:dyDescent="0.15">
      <c r="A1517" s="27"/>
      <c r="B1517" s="28"/>
      <c r="C1517" s="23" t="s">
        <v>20</v>
      </c>
      <c r="D1517" s="24"/>
      <c r="E1517" s="24"/>
      <c r="F1517" s="24"/>
      <c r="G1517" s="29"/>
      <c r="H1517" s="24" t="s">
        <v>23</v>
      </c>
      <c r="I1517" s="46" t="s">
        <v>2130</v>
      </c>
      <c r="J1517" s="97" t="s">
        <v>2131</v>
      </c>
      <c r="K1517" s="24" t="s">
        <v>30</v>
      </c>
      <c r="L1517" s="24" t="s">
        <v>30</v>
      </c>
      <c r="M1517" s="46">
        <v>1.0</v>
      </c>
      <c r="N1517" s="46">
        <v>12.0</v>
      </c>
      <c r="O1517" s="105">
        <v>0.235</v>
      </c>
      <c r="P1517" s="106" t="s">
        <v>34</v>
      </c>
    </row>
    <row r="1518" spans="1:16" ht="13.5" customHeight="1" x14ac:dyDescent="0.15">
      <c r="A1518" s="27"/>
      <c r="B1518" s="28"/>
      <c r="C1518" s="23" t="s">
        <v>20</v>
      </c>
      <c r="D1518" s="24"/>
      <c r="E1518" s="24"/>
      <c r="F1518" s="24"/>
      <c r="G1518" s="29"/>
      <c r="H1518" s="24" t="s">
        <v>23</v>
      </c>
      <c r="I1518" s="46" t="s">
        <v>2132</v>
      </c>
      <c r="J1518" s="97" t="s">
        <v>2133</v>
      </c>
      <c r="K1518" s="24" t="s">
        <v>30</v>
      </c>
      <c r="L1518" s="24" t="s">
        <v>30</v>
      </c>
      <c r="M1518" s="46">
        <v>1.0</v>
      </c>
      <c r="N1518" s="46">
        <v>120.0</v>
      </c>
      <c r="O1518" s="105">
        <v>0.09</v>
      </c>
      <c r="P1518" s="106" t="s">
        <v>345</v>
      </c>
    </row>
    <row r="1519" spans="1:16" ht="13.5" customHeight="1" x14ac:dyDescent="0.15">
      <c r="A1519" s="27"/>
      <c r="B1519" s="28"/>
      <c r="C1519" s="23" t="s">
        <v>20</v>
      </c>
      <c r="D1519" s="24"/>
      <c r="E1519" s="24"/>
      <c r="F1519" s="24"/>
      <c r="G1519" s="29"/>
      <c r="H1519" s="24" t="s">
        <v>23</v>
      </c>
      <c r="I1519" s="46" t="s">
        <v>2134</v>
      </c>
      <c r="J1519" s="97" t="s">
        <v>2135</v>
      </c>
      <c r="K1519" s="24" t="s">
        <v>30</v>
      </c>
      <c r="L1519" s="24" t="s">
        <v>30</v>
      </c>
      <c r="M1519" s="46">
        <v>1.0</v>
      </c>
      <c r="N1519" s="46">
        <v>360.0</v>
      </c>
      <c r="O1519" s="105">
        <v>0.0676</v>
      </c>
      <c r="P1519" s="106" t="s">
        <v>2136</v>
      </c>
    </row>
    <row r="1520" spans="1:16" ht="13.5" customHeight="1" x14ac:dyDescent="0.15">
      <c r="A1520" s="27"/>
      <c r="B1520" s="28"/>
      <c r="C1520" s="97" t="s">
        <v>2137</v>
      </c>
      <c r="D1520" s="24" t="s">
        <v>26</v>
      </c>
      <c r="E1520" s="24" t="s">
        <v>26</v>
      </c>
      <c r="F1520" s="24">
        <v>1.0</v>
      </c>
      <c r="G1520" s="29">
        <v>180.0</v>
      </c>
      <c r="H1520" s="24" t="s">
        <v>36</v>
      </c>
      <c r="I1520" s="46" t="s">
        <v>2138</v>
      </c>
      <c r="J1520" s="97" t="s">
        <v>2137</v>
      </c>
      <c r="K1520" s="24" t="s">
        <v>30</v>
      </c>
      <c r="L1520" s="24" t="s">
        <v>30</v>
      </c>
      <c r="M1520" s="46">
        <v>1.0</v>
      </c>
      <c r="N1520" s="46">
        <v>180.0</v>
      </c>
      <c r="O1520" s="105">
        <v>0.186</v>
      </c>
      <c r="P1520" s="106" t="s">
        <v>2136</v>
      </c>
    </row>
    <row r="1521" spans="1:16" ht="13.5" customHeight="1" x14ac:dyDescent="0.15">
      <c r="A1521" s="27"/>
      <c r="B1521" s="28"/>
      <c r="C1521" s="97" t="s">
        <v>2139</v>
      </c>
      <c r="D1521" s="24" t="s">
        <v>26</v>
      </c>
      <c r="E1521" s="24" t="s">
        <v>26</v>
      </c>
      <c r="F1521" s="24">
        <v>1.0</v>
      </c>
      <c r="G1521" s="29">
        <v>180.0</v>
      </c>
      <c r="H1521" s="24" t="s">
        <v>36</v>
      </c>
      <c r="I1521" s="46" t="s">
        <v>2140</v>
      </c>
      <c r="J1521" s="97" t="s">
        <v>2139</v>
      </c>
      <c r="K1521" s="24" t="s">
        <v>30</v>
      </c>
      <c r="L1521" s="24" t="s">
        <v>30</v>
      </c>
      <c r="M1521" s="46">
        <v>1.0</v>
      </c>
      <c r="N1521" s="46">
        <v>180.0</v>
      </c>
      <c r="O1521" s="105">
        <v>0.201</v>
      </c>
      <c r="P1521" s="106" t="s">
        <v>2136</v>
      </c>
    </row>
    <row r="1522" spans="1:16" ht="13.5" customHeight="1" x14ac:dyDescent="0.15">
      <c r="A1522" s="27" t="s">
        <v>2141</v>
      </c>
      <c r="B1522" s="28" t="s">
        <v>2142</v>
      </c>
      <c r="C1522" s="23" t="s">
        <v>20</v>
      </c>
      <c r="D1522" s="24" t="s">
        <v>21</v>
      </c>
      <c r="E1522" s="24" t="s">
        <v>22</v>
      </c>
      <c r="F1522" s="24">
        <v>90.0</v>
      </c>
      <c r="G1522" s="29"/>
      <c r="H1522" s="24" t="s">
        <v>23</v>
      </c>
      <c r="I1522" s="46" t="s">
        <v>2143</v>
      </c>
      <c r="J1522" s="97" t="s">
        <v>2144</v>
      </c>
      <c r="K1522" s="24" t="s">
        <v>26</v>
      </c>
      <c r="L1522" s="24" t="s">
        <v>26</v>
      </c>
      <c r="M1522" s="46">
        <v>1.0</v>
      </c>
      <c r="N1522" s="46">
        <v>1.0</v>
      </c>
      <c r="O1522" s="105">
        <v>7.5</v>
      </c>
      <c r="P1522" s="106" t="s">
        <v>27</v>
      </c>
    </row>
    <row r="1523" spans="1:16" ht="13.5" customHeight="1" x14ac:dyDescent="0.15">
      <c r="A1523" s="27"/>
      <c r="B1523" s="28"/>
      <c r="C1523" s="23" t="s">
        <v>20</v>
      </c>
      <c r="D1523" s="24"/>
      <c r="E1523" s="24"/>
      <c r="F1523" s="24"/>
      <c r="G1523" s="29"/>
      <c r="H1523" s="24" t="s">
        <v>23</v>
      </c>
      <c r="I1523" s="46" t="s">
        <v>2145</v>
      </c>
      <c r="J1523" s="97" t="s">
        <v>2146</v>
      </c>
      <c r="K1523" s="24" t="s">
        <v>30</v>
      </c>
      <c r="L1523" s="24" t="s">
        <v>30</v>
      </c>
      <c r="M1523" s="46">
        <v>1.0</v>
      </c>
      <c r="N1523" s="46">
        <v>9.0</v>
      </c>
      <c r="O1523" s="105">
        <v>0.035</v>
      </c>
      <c r="P1523" s="106" t="s">
        <v>27</v>
      </c>
    </row>
    <row r="1524" spans="1:16" ht="13.5" customHeight="1" x14ac:dyDescent="0.15">
      <c r="A1524" s="27"/>
      <c r="B1524" s="28"/>
      <c r="C1524" s="23" t="s">
        <v>20</v>
      </c>
      <c r="D1524" s="24"/>
      <c r="E1524" s="24"/>
      <c r="F1524" s="24"/>
      <c r="G1524" s="29"/>
      <c r="H1524" s="24" t="s">
        <v>23</v>
      </c>
      <c r="I1524" s="46" t="s">
        <v>2147</v>
      </c>
      <c r="J1524" s="97" t="s">
        <v>2148</v>
      </c>
      <c r="K1524" s="24" t="s">
        <v>30</v>
      </c>
      <c r="L1524" s="24" t="s">
        <v>30</v>
      </c>
      <c r="M1524" s="46">
        <v>1.0</v>
      </c>
      <c r="N1524" s="46">
        <v>9.0</v>
      </c>
      <c r="O1524" s="105">
        <v>0.265</v>
      </c>
      <c r="P1524" s="106" t="s">
        <v>34</v>
      </c>
    </row>
    <row r="1525" spans="1:16" ht="13.5" customHeight="1" x14ac:dyDescent="0.15">
      <c r="A1525" s="27"/>
      <c r="B1525" s="28"/>
      <c r="C1525" s="23" t="s">
        <v>20</v>
      </c>
      <c r="D1525" s="24"/>
      <c r="E1525" s="24"/>
      <c r="F1525" s="24"/>
      <c r="G1525" s="29"/>
      <c r="H1525" s="24" t="s">
        <v>23</v>
      </c>
      <c r="I1525" s="46" t="s">
        <v>2149</v>
      </c>
      <c r="J1525" s="97" t="s">
        <v>2150</v>
      </c>
      <c r="K1525" s="24" t="s">
        <v>30</v>
      </c>
      <c r="L1525" s="24" t="s">
        <v>30</v>
      </c>
      <c r="M1525" s="46">
        <v>1.0</v>
      </c>
      <c r="N1525" s="46">
        <v>90.0</v>
      </c>
      <c r="O1525" s="105">
        <v>0.095</v>
      </c>
      <c r="P1525" s="106" t="s">
        <v>345</v>
      </c>
    </row>
    <row r="1526" spans="1:16" ht="13.5" customHeight="1" x14ac:dyDescent="0.15">
      <c r="A1526" s="27"/>
      <c r="B1526" s="28"/>
      <c r="C1526" s="23" t="s">
        <v>20</v>
      </c>
      <c r="D1526" s="24"/>
      <c r="E1526" s="24"/>
      <c r="F1526" s="24"/>
      <c r="G1526" s="29"/>
      <c r="H1526" s="24" t="s">
        <v>23</v>
      </c>
      <c r="I1526" s="46" t="s">
        <v>2134</v>
      </c>
      <c r="J1526" s="97" t="s">
        <v>2151</v>
      </c>
      <c r="K1526" s="24" t="s">
        <v>30</v>
      </c>
      <c r="L1526" s="24" t="s">
        <v>30</v>
      </c>
      <c r="M1526" s="46">
        <v>1.0</v>
      </c>
      <c r="N1526" s="46">
        <v>270.0</v>
      </c>
      <c r="O1526" s="46">
        <v>0.0672</v>
      </c>
      <c r="P1526" s="106" t="s">
        <v>2136</v>
      </c>
    </row>
    <row r="1527" spans="1:16" ht="13.5" customHeight="1" x14ac:dyDescent="0.15">
      <c r="A1527" s="27"/>
      <c r="B1527" s="28"/>
      <c r="C1527" s="97" t="s">
        <v>2152</v>
      </c>
      <c r="D1527" s="24" t="s">
        <v>26</v>
      </c>
      <c r="E1527" s="24" t="s">
        <v>26</v>
      </c>
      <c r="F1527" s="24">
        <v>1.0</v>
      </c>
      <c r="G1527" s="29">
        <v>135.0</v>
      </c>
      <c r="H1527" s="24" t="s">
        <v>36</v>
      </c>
      <c r="I1527" s="46" t="s">
        <v>2153</v>
      </c>
      <c r="J1527" s="97" t="s">
        <v>2152</v>
      </c>
      <c r="K1527" s="24" t="s">
        <v>30</v>
      </c>
      <c r="L1527" s="24" t="s">
        <v>30</v>
      </c>
      <c r="M1527" s="46">
        <v>1.0</v>
      </c>
      <c r="N1527" s="46">
        <v>135.0</v>
      </c>
      <c r="O1527" s="46">
        <v>0.243</v>
      </c>
      <c r="P1527" s="106" t="s">
        <v>2136</v>
      </c>
    </row>
    <row r="1528" spans="1:16" ht="13.5" customHeight="1" x14ac:dyDescent="0.15">
      <c r="A1528" s="27"/>
      <c r="B1528" s="28"/>
      <c r="C1528" s="97" t="s">
        <v>2154</v>
      </c>
      <c r="D1528" s="24" t="s">
        <v>26</v>
      </c>
      <c r="E1528" s="24" t="s">
        <v>26</v>
      </c>
      <c r="F1528" s="24">
        <v>1.0</v>
      </c>
      <c r="G1528" s="29">
        <v>135.0</v>
      </c>
      <c r="H1528" s="24" t="s">
        <v>36</v>
      </c>
      <c r="I1528" s="46" t="s">
        <v>2155</v>
      </c>
      <c r="J1528" s="97" t="s">
        <v>2154</v>
      </c>
      <c r="K1528" s="24" t="s">
        <v>30</v>
      </c>
      <c r="L1528" s="24" t="s">
        <v>30</v>
      </c>
      <c r="M1528" s="46">
        <v>1.0</v>
      </c>
      <c r="N1528" s="46">
        <v>135.0</v>
      </c>
      <c r="O1528" s="46">
        <v>0.265</v>
      </c>
      <c r="P1528" s="106" t="s">
        <v>2136</v>
      </c>
    </row>
    <row r="1529" spans="1:17" ht="13.5" customHeight="1" x14ac:dyDescent="0.15">
      <c r="A1529" s="27" t="s">
        <v>2156</v>
      </c>
      <c r="B1529" s="28" t="s">
        <v>2157</v>
      </c>
      <c r="C1529" s="23" t="s">
        <v>20</v>
      </c>
      <c r="D1529" s="24" t="s">
        <v>21</v>
      </c>
      <c r="E1529" s="24" t="s">
        <v>22</v>
      </c>
      <c r="F1529" s="24">
        <v>240.0</v>
      </c>
      <c r="G1529" s="29"/>
      <c r="H1529" s="24" t="s">
        <v>23</v>
      </c>
      <c r="I1529" s="46" t="s">
        <v>2158</v>
      </c>
      <c r="J1529" s="98" t="s">
        <v>2159</v>
      </c>
      <c r="K1529" s="24" t="s">
        <v>26</v>
      </c>
      <c r="L1529" s="24" t="s">
        <v>26</v>
      </c>
      <c r="M1529" s="46">
        <v>1.0</v>
      </c>
      <c r="N1529" s="46">
        <v>1.0</v>
      </c>
      <c r="O1529" s="105">
        <v>7.6</v>
      </c>
      <c r="P1529" s="106" t="s">
        <v>27</v>
      </c>
      <c r="Q1529" s="5">
        <v>125.0</v>
      </c>
    </row>
    <row r="1530" spans="1:17" ht="13.5" customHeight="1" x14ac:dyDescent="0.15">
      <c r="A1530" s="27"/>
      <c r="B1530" s="28"/>
      <c r="C1530" s="23" t="s">
        <v>20</v>
      </c>
      <c r="D1530" s="24"/>
      <c r="E1530" s="24"/>
      <c r="F1530" s="24"/>
      <c r="G1530" s="29"/>
      <c r="H1530" s="24" t="s">
        <v>23</v>
      </c>
      <c r="I1530" s="46" t="s">
        <v>2160</v>
      </c>
      <c r="J1530" s="98" t="s">
        <v>2161</v>
      </c>
      <c r="K1530" s="24" t="s">
        <v>30</v>
      </c>
      <c r="L1530" s="24" t="s">
        <v>30</v>
      </c>
      <c r="M1530" s="46">
        <v>1.0</v>
      </c>
      <c r="N1530" s="46">
        <v>24.0</v>
      </c>
      <c r="O1530" s="105">
        <v>0.035</v>
      </c>
      <c r="P1530" s="106" t="s">
        <v>27</v>
      </c>
      <c r="Q1530" s="5">
        <v>3024.0</v>
      </c>
    </row>
    <row r="1531" spans="1:16" ht="13.5" customHeight="1" x14ac:dyDescent="0.15">
      <c r="A1531" s="27"/>
      <c r="B1531" s="28"/>
      <c r="C1531" s="23" t="s">
        <v>20</v>
      </c>
      <c r="D1531" s="24"/>
      <c r="E1531" s="24"/>
      <c r="F1531" s="24"/>
      <c r="G1531" s="29"/>
      <c r="H1531" s="24" t="s">
        <v>23</v>
      </c>
      <c r="I1531" s="46" t="s">
        <v>2162</v>
      </c>
      <c r="J1531" s="98" t="s">
        <v>2163</v>
      </c>
      <c r="K1531" s="24" t="s">
        <v>30</v>
      </c>
      <c r="L1531" s="24" t="s">
        <v>30</v>
      </c>
      <c r="M1531" s="46">
        <v>1.0</v>
      </c>
      <c r="N1531" s="46">
        <v>24.0</v>
      </c>
      <c r="O1531" s="105">
        <v>0.15</v>
      </c>
      <c r="P1531" s="106" t="s">
        <v>34</v>
      </c>
    </row>
    <row r="1532" spans="1:16" ht="13.5" customHeight="1" x14ac:dyDescent="0.15">
      <c r="A1532" s="27"/>
      <c r="B1532" s="28"/>
      <c r="C1532" s="23" t="s">
        <v>20</v>
      </c>
      <c r="D1532" s="24"/>
      <c r="E1532" s="24"/>
      <c r="F1532" s="24"/>
      <c r="G1532" s="29"/>
      <c r="H1532" s="24" t="s">
        <v>23</v>
      </c>
      <c r="I1532" s="46" t="s">
        <v>2164</v>
      </c>
      <c r="J1532" s="98" t="s">
        <v>2165</v>
      </c>
      <c r="K1532" s="24" t="s">
        <v>30</v>
      </c>
      <c r="L1532" s="24" t="s">
        <v>30</v>
      </c>
      <c r="M1532" s="46">
        <v>1.0</v>
      </c>
      <c r="N1532" s="46">
        <v>240.0</v>
      </c>
      <c r="O1532" s="105">
        <v>0.12</v>
      </c>
      <c r="P1532" s="106" t="s">
        <v>31</v>
      </c>
    </row>
    <row r="1533" spans="1:19" ht="13.5" customHeight="1" x14ac:dyDescent="0.15">
      <c r="A1533" s="27"/>
      <c r="B1533" s="28"/>
      <c r="C1533" s="98" t="s">
        <v>2166</v>
      </c>
      <c r="D1533" s="22" t="s">
        <v>26</v>
      </c>
      <c r="E1533" s="22" t="s">
        <v>26</v>
      </c>
      <c r="F1533" s="25">
        <v>1.0</v>
      </c>
      <c r="G1533" s="29">
        <v>1200.0</v>
      </c>
      <c r="H1533" s="99" t="s">
        <v>36</v>
      </c>
      <c r="I1533" s="46" t="s">
        <v>2167</v>
      </c>
      <c r="J1533" s="98" t="s">
        <v>2166</v>
      </c>
      <c r="K1533" s="5" t="s">
        <v>39</v>
      </c>
      <c r="L1533" s="22" t="s">
        <v>40</v>
      </c>
      <c r="M1533" s="42">
        <v>1000.0</v>
      </c>
      <c r="N1533" s="46">
        <v>5.064</v>
      </c>
      <c r="O1533" s="105">
        <v>8.4</v>
      </c>
      <c r="P1533" s="106" t="s">
        <v>27</v>
      </c>
      <c r="S1533" s="5">
        <v>170200.0</v>
      </c>
    </row>
    <row r="1534" spans="1:19" ht="13.5" customHeight="1" x14ac:dyDescent="0.15">
      <c r="A1534" s="27"/>
      <c r="B1534" s="28"/>
      <c r="C1534" s="98" t="s">
        <v>2168</v>
      </c>
      <c r="D1534" s="22" t="s">
        <v>26</v>
      </c>
      <c r="E1534" s="22" t="s">
        <v>26</v>
      </c>
      <c r="F1534" s="25">
        <v>1.0</v>
      </c>
      <c r="G1534" s="29">
        <v>1200.0</v>
      </c>
      <c r="H1534" s="99" t="s">
        <v>36</v>
      </c>
      <c r="I1534" s="46" t="s">
        <v>2169</v>
      </c>
      <c r="J1534" s="98" t="s">
        <v>2168</v>
      </c>
      <c r="K1534" s="5" t="s">
        <v>39</v>
      </c>
      <c r="L1534" s="22" t="s">
        <v>40</v>
      </c>
      <c r="M1534" s="42">
        <v>1000.0</v>
      </c>
      <c r="N1534" s="46">
        <v>5.064</v>
      </c>
      <c r="O1534" s="105">
        <v>8.4</v>
      </c>
      <c r="P1534" s="106" t="s">
        <v>27</v>
      </c>
      <c r="S1534" s="5">
        <v>165220.0</v>
      </c>
    </row>
    <row r="1535" spans="1:16" ht="13.5" customHeight="1" x14ac:dyDescent="0.15">
      <c r="A1535" s="27"/>
      <c r="B1535" s="28"/>
      <c r="C1535" s="23" t="s">
        <v>20</v>
      </c>
      <c r="D1535" s="24"/>
      <c r="E1535" s="24"/>
      <c r="F1535" s="24"/>
      <c r="G1535" s="29"/>
      <c r="H1535" s="99" t="s">
        <v>36</v>
      </c>
      <c r="I1535" s="46" t="s">
        <v>42</v>
      </c>
      <c r="J1535" s="26" t="s">
        <v>43</v>
      </c>
      <c r="K1535" s="5" t="s">
        <v>39</v>
      </c>
      <c r="L1535" s="22" t="s">
        <v>40</v>
      </c>
      <c r="M1535" s="42">
        <v>1000.0</v>
      </c>
      <c r="N1535" s="46">
        <v>1.6128</v>
      </c>
      <c r="O1535" s="105">
        <v>8.3</v>
      </c>
      <c r="P1535" s="106" t="s">
        <v>41</v>
      </c>
    </row>
    <row r="1536" spans="1:17" ht="13.5" customHeight="1" x14ac:dyDescent="0.15">
      <c r="A1536" s="27" t="s">
        <v>2170</v>
      </c>
      <c r="B1536" s="100" t="s">
        <v>2171</v>
      </c>
      <c r="C1536" s="23" t="s">
        <v>20</v>
      </c>
      <c r="D1536" s="24" t="s">
        <v>21</v>
      </c>
      <c r="E1536" s="24" t="s">
        <v>22</v>
      </c>
      <c r="F1536" s="24">
        <v>120.0</v>
      </c>
      <c r="G1536" s="29"/>
      <c r="H1536" s="24" t="s">
        <v>23</v>
      </c>
      <c r="I1536" s="46" t="s">
        <v>2172</v>
      </c>
      <c r="J1536" s="107" t="s">
        <v>2173</v>
      </c>
      <c r="K1536" s="24" t="s">
        <v>26</v>
      </c>
      <c r="L1536" s="24" t="s">
        <v>26</v>
      </c>
      <c r="M1536" s="46">
        <v>1.0</v>
      </c>
      <c r="N1536" s="46">
        <v>1.0</v>
      </c>
      <c r="O1536" s="105">
        <v>7.1</v>
      </c>
      <c r="P1536" s="106" t="s">
        <v>27</v>
      </c>
      <c r="Q1536" s="5">
        <v>167.0</v>
      </c>
    </row>
    <row r="1537" spans="1:17" ht="13.5" customHeight="1" x14ac:dyDescent="0.15">
      <c r="A1537" s="27"/>
      <c r="B1537" s="28"/>
      <c r="C1537" s="23" t="s">
        <v>20</v>
      </c>
      <c r="D1537" s="24"/>
      <c r="E1537" s="24"/>
      <c r="F1537" s="24"/>
      <c r="G1537" s="29"/>
      <c r="H1537" s="24" t="s">
        <v>23</v>
      </c>
      <c r="I1537" s="46" t="s">
        <v>2174</v>
      </c>
      <c r="J1537" s="107" t="s">
        <v>2175</v>
      </c>
      <c r="K1537" s="24" t="s">
        <v>30</v>
      </c>
      <c r="L1537" s="24" t="s">
        <v>30</v>
      </c>
      <c r="M1537" s="46">
        <v>1.0</v>
      </c>
      <c r="N1537" s="46">
        <v>12.0</v>
      </c>
      <c r="O1537" s="105">
        <v>0.035</v>
      </c>
      <c r="P1537" s="106" t="s">
        <v>27</v>
      </c>
      <c r="Q1537" s="5">
        <v>2030.0</v>
      </c>
    </row>
    <row r="1538" spans="1:16" ht="13.5" customHeight="1" x14ac:dyDescent="0.15">
      <c r="A1538" s="27"/>
      <c r="B1538" s="28"/>
      <c r="C1538" s="23" t="s">
        <v>20</v>
      </c>
      <c r="D1538" s="24"/>
      <c r="E1538" s="24"/>
      <c r="F1538" s="24"/>
      <c r="G1538" s="29"/>
      <c r="H1538" s="24" t="s">
        <v>23</v>
      </c>
      <c r="I1538" s="46" t="s">
        <v>2176</v>
      </c>
      <c r="J1538" s="98" t="s">
        <v>2177</v>
      </c>
      <c r="K1538" s="24" t="s">
        <v>30</v>
      </c>
      <c r="L1538" s="24" t="s">
        <v>30</v>
      </c>
      <c r="M1538" s="46">
        <v>1.0</v>
      </c>
      <c r="N1538" s="46">
        <v>12.0</v>
      </c>
      <c r="O1538" s="105">
        <v>2004.0</v>
      </c>
      <c r="P1538" s="106" t="s">
        <v>34</v>
      </c>
    </row>
    <row r="1539" spans="1:16" ht="13.5" customHeight="1" x14ac:dyDescent="0.15">
      <c r="A1539" s="27"/>
      <c r="B1539" s="28"/>
      <c r="C1539" s="23" t="s">
        <v>20</v>
      </c>
      <c r="D1539" s="24"/>
      <c r="E1539" s="24"/>
      <c r="F1539" s="24"/>
      <c r="G1539" s="29"/>
      <c r="H1539" s="24" t="s">
        <v>23</v>
      </c>
      <c r="I1539" s="46" t="s">
        <v>2178</v>
      </c>
      <c r="J1539" s="98" t="s">
        <v>2179</v>
      </c>
      <c r="K1539" s="24" t="s">
        <v>30</v>
      </c>
      <c r="L1539" s="24" t="s">
        <v>30</v>
      </c>
      <c r="M1539" s="46">
        <v>1.0</v>
      </c>
      <c r="N1539" s="46">
        <v>120.0</v>
      </c>
      <c r="O1539" s="105">
        <v>0.085</v>
      </c>
      <c r="P1539" s="106" t="s">
        <v>31</v>
      </c>
    </row>
    <row r="1540" spans="1:16" ht="13.5" customHeight="1" x14ac:dyDescent="0.15">
      <c r="A1540" s="27"/>
      <c r="B1540" s="28"/>
      <c r="C1540" s="203" t="s">
        <v>20</v>
      </c>
      <c r="D1540" s="24"/>
      <c r="E1540" s="24"/>
      <c r="F1540" s="24"/>
      <c r="G1540" s="29"/>
      <c r="H1540" s="24" t="s">
        <v>23</v>
      </c>
      <c r="I1540" s="46" t="s">
        <v>2078</v>
      </c>
      <c r="J1540" s="98" t="s">
        <v>2180</v>
      </c>
      <c r="K1540" s="24" t="s">
        <v>30</v>
      </c>
      <c r="L1540" s="24" t="s">
        <v>30</v>
      </c>
      <c r="M1540" s="46">
        <v>1.0</v>
      </c>
      <c r="N1540" s="46">
        <v>360.0</v>
      </c>
      <c r="O1540" s="95">
        <v>0.059</v>
      </c>
      <c r="P1540" s="96" t="s">
        <v>1535</v>
      </c>
    </row>
    <row r="1541" spans="1:16" x14ac:dyDescent="0.15">
      <c r="A1541" s="27"/>
      <c r="B1541" s="28"/>
      <c r="C1541" s="100" t="s">
        <v>2181</v>
      </c>
      <c r="D1541" s="22" t="s">
        <v>26</v>
      </c>
      <c r="E1541" s="22" t="s">
        <v>26</v>
      </c>
      <c r="F1541" s="25">
        <v>1.0</v>
      </c>
      <c r="G1541" s="29">
        <v>360.0</v>
      </c>
      <c r="H1541" s="99" t="s">
        <v>36</v>
      </c>
      <c r="I1541" s="46" t="s">
        <v>2182</v>
      </c>
      <c r="J1541" s="100" t="s">
        <v>2183</v>
      </c>
      <c r="K1541" s="5" t="s">
        <v>39</v>
      </c>
      <c r="L1541" s="22" t="s">
        <v>40</v>
      </c>
      <c r="M1541" s="42">
        <v>1000.0</v>
      </c>
      <c r="N1541" s="46">
        <v>2.6928</v>
      </c>
      <c r="O1541" s="46">
        <v>12.0</v>
      </c>
      <c r="P1541" s="103" t="s">
        <v>1042</v>
      </c>
    </row>
    <row r="1542" spans="1:16" ht="20.0" customHeight="1" x14ac:dyDescent="0.15">
      <c r="A1542" s="27"/>
      <c r="B1542" s="28"/>
      <c r="C1542" s="23" t="s">
        <v>20</v>
      </c>
      <c r="D1542" s="24"/>
      <c r="E1542" s="24"/>
      <c r="F1542" s="24"/>
      <c r="G1542" s="29"/>
      <c r="H1542" s="99" t="s">
        <v>36</v>
      </c>
      <c r="I1542" s="109" t="s">
        <v>1044</v>
      </c>
      <c r="J1542" s="110" t="s">
        <v>2184</v>
      </c>
      <c r="K1542" s="24" t="s">
        <v>39</v>
      </c>
      <c r="L1542" s="22" t="s">
        <v>40</v>
      </c>
      <c r="M1542" s="42">
        <v>1000.0</v>
      </c>
      <c r="N1542" s="46">
        <v>0.5346</v>
      </c>
      <c r="O1542" s="46">
        <v>8.4</v>
      </c>
      <c r="P1542" s="46" t="s">
        <v>72</v>
      </c>
    </row>
    <row r="1543" spans="1:17" ht="20.0" customHeight="1" x14ac:dyDescent="0.15">
      <c r="A1543" s="27" t="s">
        <v>2185</v>
      </c>
      <c r="B1543" s="28" t="s">
        <v>2186</v>
      </c>
      <c r="C1543" s="23" t="s">
        <v>20</v>
      </c>
      <c r="D1543" s="24" t="s">
        <v>21</v>
      </c>
      <c r="E1543" s="24" t="s">
        <v>22</v>
      </c>
      <c r="F1543" s="24">
        <v>150.0</v>
      </c>
      <c r="G1543" s="29"/>
      <c r="H1543" s="24" t="s">
        <v>23</v>
      </c>
      <c r="I1543" s="109" t="s">
        <v>2187</v>
      </c>
      <c r="J1543" s="107" t="s">
        <v>2188</v>
      </c>
      <c r="K1543" s="24" t="s">
        <v>26</v>
      </c>
      <c r="L1543" s="24" t="s">
        <v>26</v>
      </c>
      <c r="M1543" s="42">
        <v>1.0</v>
      </c>
      <c r="N1543" s="46">
        <v>1.0</v>
      </c>
      <c r="O1543" s="105">
        <v>7.2</v>
      </c>
      <c r="P1543" s="106" t="s">
        <v>27</v>
      </c>
      <c r="Q1543" s="5">
        <v>134.0</v>
      </c>
    </row>
    <row r="1544" spans="1:17" ht="20.0" customHeight="1" x14ac:dyDescent="0.15">
      <c r="A1544" s="27"/>
      <c r="B1544" s="28"/>
      <c r="C1544" s="23" t="s">
        <v>20</v>
      </c>
      <c r="D1544" s="24"/>
      <c r="E1544" s="24"/>
      <c r="F1544" s="24"/>
      <c r="G1544" s="29"/>
      <c r="H1544" s="24" t="s">
        <v>23</v>
      </c>
      <c r="I1544" s="109" t="s">
        <v>2189</v>
      </c>
      <c r="J1544" s="107" t="s">
        <v>2190</v>
      </c>
      <c r="K1544" s="24" t="s">
        <v>30</v>
      </c>
      <c r="L1544" s="24" t="s">
        <v>30</v>
      </c>
      <c r="M1544" s="42">
        <v>1.0</v>
      </c>
      <c r="N1544" s="46">
        <v>15.0</v>
      </c>
      <c r="O1544" s="105">
        <v>0.035</v>
      </c>
      <c r="P1544" s="106" t="s">
        <v>27</v>
      </c>
      <c r="Q1544" s="5">
        <v>2040.0</v>
      </c>
    </row>
    <row r="1545" spans="1:16" ht="20.0" customHeight="1" x14ac:dyDescent="0.15">
      <c r="A1545" s="27"/>
      <c r="B1545" s="28"/>
      <c r="C1545" s="23" t="s">
        <v>20</v>
      </c>
      <c r="D1545" s="24"/>
      <c r="E1545" s="24"/>
      <c r="F1545" s="24"/>
      <c r="G1545" s="29"/>
      <c r="H1545" s="24" t="s">
        <v>23</v>
      </c>
      <c r="I1545" s="109" t="s">
        <v>1036</v>
      </c>
      <c r="J1545" s="98" t="s">
        <v>2191</v>
      </c>
      <c r="K1545" s="24" t="s">
        <v>30</v>
      </c>
      <c r="L1545" s="24" t="s">
        <v>30</v>
      </c>
      <c r="M1545" s="42">
        <v>1.0</v>
      </c>
      <c r="N1545" s="46">
        <v>15.0</v>
      </c>
      <c r="O1545" s="105">
        <v>0.15</v>
      </c>
      <c r="P1545" s="106" t="s">
        <v>34</v>
      </c>
    </row>
    <row r="1546" spans="1:16" ht="20.0" customHeight="1" x14ac:dyDescent="0.15">
      <c r="A1546" s="27"/>
      <c r="B1546" s="28"/>
      <c r="C1546" s="23" t="s">
        <v>20</v>
      </c>
      <c r="D1546" s="24"/>
      <c r="E1546" s="24"/>
      <c r="F1546" s="24"/>
      <c r="G1546" s="29"/>
      <c r="H1546" s="24" t="s">
        <v>23</v>
      </c>
      <c r="I1546" s="109" t="s">
        <v>2192</v>
      </c>
      <c r="J1546" s="111" t="s">
        <v>2193</v>
      </c>
      <c r="K1546" s="24" t="s">
        <v>30</v>
      </c>
      <c r="L1546" s="24" t="s">
        <v>30</v>
      </c>
      <c r="M1546" s="42">
        <v>1.0</v>
      </c>
      <c r="N1546" s="46">
        <v>150.0</v>
      </c>
      <c r="O1546" s="105">
        <v>0.12</v>
      </c>
      <c r="P1546" s="106" t="s">
        <v>31</v>
      </c>
    </row>
    <row r="1547" spans="1:16" ht="20.0" customHeight="1" x14ac:dyDescent="0.15">
      <c r="A1547" s="27"/>
      <c r="B1547" s="28"/>
      <c r="C1547" s="108" t="s">
        <v>2194</v>
      </c>
      <c r="D1547" s="22" t="s">
        <v>26</v>
      </c>
      <c r="E1547" s="22" t="s">
        <v>26</v>
      </c>
      <c r="F1547" s="25">
        <v>1.0</v>
      </c>
      <c r="G1547" s="29">
        <v>1200.0</v>
      </c>
      <c r="H1547" s="99" t="s">
        <v>36</v>
      </c>
      <c r="I1547" s="109" t="s">
        <v>2195</v>
      </c>
      <c r="J1547" s="111" t="s">
        <v>2186</v>
      </c>
      <c r="K1547" s="24" t="s">
        <v>39</v>
      </c>
      <c r="L1547" s="22" t="s">
        <v>40</v>
      </c>
      <c r="M1547" s="42">
        <v>1000.0</v>
      </c>
      <c r="N1547" s="46">
        <v>8.916</v>
      </c>
      <c r="O1547" s="46">
        <v>12.0</v>
      </c>
      <c r="P1547" s="103" t="s">
        <v>1042</v>
      </c>
    </row>
    <row r="1548" spans="1:16" ht="20.0" customHeight="1" x14ac:dyDescent="0.15">
      <c r="A1548" s="27"/>
      <c r="B1548" s="28"/>
      <c r="C1548" s="23" t="s">
        <v>20</v>
      </c>
      <c r="D1548" s="24"/>
      <c r="E1548" s="24"/>
      <c r="F1548" s="24"/>
      <c r="G1548" s="29"/>
      <c r="H1548" s="99" t="s">
        <v>36</v>
      </c>
      <c r="I1548" s="109" t="s">
        <v>1044</v>
      </c>
      <c r="J1548" s="110" t="s">
        <v>2184</v>
      </c>
      <c r="K1548" s="24" t="s">
        <v>39</v>
      </c>
      <c r="L1548" s="22" t="s">
        <v>40</v>
      </c>
      <c r="M1548" s="42">
        <v>1000.0</v>
      </c>
      <c r="N1548" s="46">
        <v>1.782</v>
      </c>
      <c r="O1548" s="46">
        <v>8.4</v>
      </c>
      <c r="P1548" s="46" t="s">
        <v>72</v>
      </c>
    </row>
  </sheetData>
  <autoFilter ref="A3:S1548"/>
  <mergeCells count="5">
    <mergeCell ref="A1:G1"/>
    <mergeCell ref="H1:P1"/>
    <mergeCell ref="A2:C2"/>
    <mergeCell ref="D2:G2"/>
    <mergeCell ref="K2:N2"/>
  </mergeCells>
  <phoneticPr fontId="0" type="noConversion"/>
  <pageMargins left="0.747823152016467" right="0.747823152016467" top="0.9977918910229301" bottom="0.9977918910229301" header="0.5061867199544832" footer="0.5061867199544832"/>
  <pageSetup paperSize="9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"/>
  <sheetViews>
    <sheetView zoomScaleNormal="100" topLeftCell="A1" workbookViewId="0">
      <selection activeCell="A1" activeCellId="0" sqref="A1"/>
    </sheetView>
  </sheetViews>
  <sheetFormatPr defaultRowHeight="13.5" defaultColWidth="9.0" x14ac:dyDescent="0.15"/>
  <sheetData/>
  <phoneticPr fontId="0" type="noConversion"/>
  <pageMargins left="0.7499062639521802" right="0.7499062639521802" top="0.9998749560258521" bottom="0.9998749560258521" header="0.5117415443180114" footer="0.5117415443180114"/>
  <pageSetup paperSize="9"/>
</worksheet>
</file>

<file path=docProps/app.xml><?xml version="1.0" encoding="utf-8"?>
<Properties xmlns="http://schemas.openxmlformats.org/officeDocument/2006/extended-properties">
  <Template>Normal.eit</Template>
  <TotalTime>36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cp:lastModifiedBy>谢进</cp:lastModifiedBy>
  <cp:revision>0</cp:revision>
  <dcterms:created xsi:type="dcterms:W3CDTF">2018-06-01T06:41:00Z</dcterms:created>
  <dcterms:modified xsi:type="dcterms:W3CDTF">2018-08-08T06:36:38Z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wstr>2052-10.1.0.7400</vt:lpwstr>
  </property>
  <property fmtid="{D5CDD505-2E9C-101B-9397-08002B2CF9AE}" pid="3" name="KSOReadingLayout">
    <vt:bool>true</vt:bool>
  </property>
</Properties>
</file>