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dev\pdsys\doc\refs\"/>
    </mc:Choice>
  </mc:AlternateContent>
  <bookViews>
    <workbookView xWindow="0" yWindow="0" windowWidth="19770" windowHeight="8520" tabRatio="807"/>
  </bookViews>
  <sheets>
    <sheet name="色母 明细表" sheetId="1" r:id="rId1"/>
  </sheets>
  <definedNames>
    <definedName name="_xlnm._FilterDatabase" localSheetId="0" hidden="1">'色母 明细表'!$A$3:$P$656</definedName>
  </definedNames>
  <calcPr calcId="152511"/>
</workbook>
</file>

<file path=xl/calcChain.xml><?xml version="1.0" encoding="utf-8"?>
<calcChain xmlns="http://schemas.openxmlformats.org/spreadsheetml/2006/main">
  <c r="K4" i="1" l="1"/>
  <c r="P4" i="1" s="1"/>
  <c r="K5" i="1"/>
  <c r="P5" i="1" s="1"/>
  <c r="K6" i="1"/>
  <c r="P6" i="1" s="1"/>
  <c r="K7" i="1"/>
  <c r="P7" i="1" s="1"/>
  <c r="K8" i="1"/>
  <c r="P8" i="1" s="1"/>
  <c r="K9" i="1"/>
  <c r="P9" i="1" s="1"/>
  <c r="K10" i="1"/>
  <c r="O10" i="1"/>
  <c r="P10" i="1"/>
  <c r="K11" i="1"/>
  <c r="O11" i="1"/>
  <c r="P11" i="1" s="1"/>
  <c r="K12" i="1"/>
  <c r="O12" i="1"/>
  <c r="P12" i="1"/>
  <c r="K13" i="1"/>
  <c r="O13" i="1"/>
  <c r="P13" i="1" s="1"/>
  <c r="K14" i="1"/>
  <c r="O14" i="1"/>
  <c r="P14" i="1"/>
  <c r="K15" i="1"/>
  <c r="O15" i="1"/>
  <c r="P15" i="1" s="1"/>
  <c r="K16" i="1"/>
  <c r="O16" i="1"/>
  <c r="P16" i="1"/>
  <c r="K17" i="1"/>
  <c r="O17" i="1"/>
  <c r="P17" i="1" s="1"/>
  <c r="K18" i="1"/>
  <c r="O18" i="1"/>
  <c r="P18" i="1"/>
  <c r="K19" i="1"/>
  <c r="O19" i="1"/>
  <c r="P19" i="1" s="1"/>
  <c r="K20" i="1"/>
  <c r="O20" i="1"/>
  <c r="P20" i="1"/>
  <c r="K21" i="1"/>
  <c r="O21" i="1"/>
  <c r="P21" i="1" s="1"/>
  <c r="K22" i="1"/>
  <c r="O22" i="1"/>
  <c r="P22" i="1"/>
  <c r="K23" i="1"/>
  <c r="O23" i="1"/>
  <c r="P23" i="1" s="1"/>
  <c r="K24" i="1"/>
  <c r="O24" i="1"/>
  <c r="P24" i="1"/>
  <c r="K25" i="1"/>
  <c r="O25" i="1"/>
  <c r="P25" i="1" s="1"/>
  <c r="K26" i="1"/>
  <c r="O26" i="1"/>
  <c r="P26" i="1"/>
  <c r="K27" i="1"/>
  <c r="O27" i="1"/>
  <c r="P27" i="1" s="1"/>
  <c r="K28" i="1"/>
  <c r="O28" i="1"/>
  <c r="P28" i="1"/>
  <c r="K29" i="1"/>
  <c r="O29" i="1"/>
  <c r="P29" i="1" s="1"/>
  <c r="K30" i="1"/>
  <c r="O30" i="1"/>
  <c r="P30" i="1"/>
  <c r="K31" i="1"/>
  <c r="O31" i="1"/>
  <c r="P31" i="1" s="1"/>
  <c r="K32" i="1"/>
  <c r="O32" i="1"/>
  <c r="P32" i="1"/>
  <c r="K33" i="1"/>
  <c r="O33" i="1"/>
  <c r="P33" i="1" s="1"/>
  <c r="K34" i="1"/>
  <c r="O34" i="1"/>
  <c r="P34" i="1"/>
  <c r="K35" i="1"/>
  <c r="O35" i="1"/>
  <c r="P35" i="1" s="1"/>
  <c r="K36" i="1"/>
  <c r="O36" i="1"/>
  <c r="P36" i="1"/>
  <c r="K37" i="1"/>
  <c r="O37" i="1"/>
  <c r="P37" i="1" s="1"/>
  <c r="K38" i="1"/>
  <c r="O38" i="1"/>
  <c r="P38" i="1"/>
  <c r="K39" i="1"/>
  <c r="O39" i="1"/>
  <c r="P39" i="1" s="1"/>
  <c r="K40" i="1"/>
  <c r="O40" i="1"/>
  <c r="P40" i="1"/>
  <c r="K41" i="1"/>
  <c r="O41" i="1"/>
  <c r="P41" i="1" s="1"/>
  <c r="K42" i="1"/>
  <c r="O42" i="1"/>
  <c r="P42" i="1"/>
  <c r="K43" i="1"/>
  <c r="O43" i="1"/>
  <c r="P43" i="1" s="1"/>
  <c r="K44" i="1"/>
  <c r="O44" i="1"/>
  <c r="P44" i="1"/>
  <c r="K45" i="1"/>
  <c r="O45" i="1"/>
  <c r="P45" i="1" s="1"/>
  <c r="K46" i="1"/>
  <c r="O46" i="1"/>
  <c r="P46" i="1"/>
  <c r="K47" i="1"/>
  <c r="O47" i="1"/>
  <c r="P47" i="1" s="1"/>
  <c r="K48" i="1"/>
  <c r="O48" i="1"/>
  <c r="P48" i="1"/>
  <c r="K49" i="1"/>
  <c r="O49" i="1"/>
  <c r="P49" i="1" s="1"/>
  <c r="K50" i="1"/>
  <c r="O50" i="1"/>
  <c r="P50" i="1"/>
  <c r="K51" i="1"/>
  <c r="O51" i="1"/>
  <c r="P51" i="1" s="1"/>
  <c r="K52" i="1"/>
  <c r="P52" i="1" s="1"/>
  <c r="K53" i="1"/>
  <c r="P53" i="1" s="1"/>
  <c r="K54" i="1"/>
  <c r="P54" i="1" s="1"/>
  <c r="K55" i="1"/>
  <c r="P55" i="1" s="1"/>
  <c r="K56" i="1"/>
  <c r="P56" i="1" s="1"/>
  <c r="K57" i="1"/>
  <c r="P57" i="1" s="1"/>
  <c r="K58" i="1"/>
  <c r="P58" i="1" s="1"/>
  <c r="K59" i="1"/>
  <c r="P59" i="1" s="1"/>
  <c r="K60" i="1"/>
  <c r="P60" i="1" s="1"/>
  <c r="K61" i="1"/>
  <c r="M61" i="1"/>
  <c r="O61" i="1"/>
  <c r="K62" i="1"/>
  <c r="M62" i="1"/>
  <c r="O62" i="1"/>
  <c r="K63" i="1"/>
  <c r="M63" i="1"/>
  <c r="O63" i="1"/>
  <c r="K64" i="1"/>
  <c r="M64" i="1"/>
  <c r="O64" i="1"/>
  <c r="K65" i="1"/>
  <c r="P65" i="1" s="1"/>
  <c r="K66" i="1"/>
  <c r="P66" i="1" s="1"/>
  <c r="K67" i="1"/>
  <c r="P67" i="1" s="1"/>
  <c r="K68" i="1"/>
  <c r="P68" i="1" s="1"/>
  <c r="K69" i="1"/>
  <c r="P69" i="1" s="1"/>
  <c r="K70" i="1"/>
  <c r="P70" i="1" s="1"/>
  <c r="K71" i="1"/>
  <c r="P71" i="1" s="1"/>
  <c r="K72" i="1"/>
  <c r="P72" i="1" s="1"/>
  <c r="K73" i="1"/>
  <c r="P73" i="1" s="1"/>
  <c r="K74" i="1"/>
  <c r="P74" i="1" s="1"/>
  <c r="K75" i="1"/>
  <c r="O75" i="1"/>
  <c r="P75" i="1"/>
  <c r="K76" i="1"/>
  <c r="O76" i="1"/>
  <c r="P76" i="1" s="1"/>
  <c r="K77" i="1"/>
  <c r="O77" i="1"/>
  <c r="P77" i="1"/>
  <c r="K78" i="1"/>
  <c r="P78" i="1"/>
  <c r="K79" i="1"/>
  <c r="P79" i="1"/>
  <c r="K80" i="1"/>
  <c r="P80" i="1"/>
  <c r="K81" i="1"/>
  <c r="O81" i="1"/>
  <c r="P81" i="1" s="1"/>
  <c r="K82" i="1"/>
  <c r="O82" i="1"/>
  <c r="P82" i="1"/>
  <c r="K83" i="1"/>
  <c r="O83" i="1"/>
  <c r="P83" i="1" s="1"/>
  <c r="K84" i="1"/>
  <c r="P84" i="1" s="1"/>
  <c r="K85" i="1"/>
  <c r="P85" i="1" s="1"/>
  <c r="K86" i="1"/>
  <c r="P86" i="1" s="1"/>
  <c r="K87" i="1"/>
  <c r="O87" i="1"/>
  <c r="P87" i="1"/>
  <c r="K88" i="1"/>
  <c r="O88" i="1"/>
  <c r="P88" i="1" s="1"/>
  <c r="K89" i="1"/>
  <c r="O89" i="1"/>
  <c r="P89" i="1"/>
  <c r="K90" i="1"/>
  <c r="P90" i="1"/>
  <c r="K91" i="1"/>
  <c r="P91" i="1"/>
  <c r="K92" i="1"/>
  <c r="P92" i="1"/>
  <c r="K93" i="1"/>
  <c r="O93" i="1"/>
  <c r="P93" i="1" s="1"/>
  <c r="K94" i="1"/>
  <c r="O94" i="1"/>
  <c r="P94" i="1"/>
  <c r="K95" i="1"/>
  <c r="O95" i="1"/>
  <c r="P95" i="1" s="1"/>
  <c r="K96" i="1"/>
  <c r="P96" i="1" s="1"/>
  <c r="K97" i="1"/>
  <c r="P97" i="1" s="1"/>
  <c r="K98" i="1"/>
  <c r="P98" i="1" s="1"/>
  <c r="K99" i="1"/>
  <c r="O99" i="1"/>
  <c r="P99" i="1"/>
  <c r="K100" i="1"/>
  <c r="O100" i="1"/>
  <c r="P100" i="1" s="1"/>
  <c r="K101" i="1"/>
  <c r="O101" i="1"/>
  <c r="P101" i="1"/>
  <c r="K102" i="1"/>
  <c r="O102" i="1"/>
  <c r="P102" i="1" s="1"/>
  <c r="K103" i="1"/>
  <c r="O103" i="1"/>
  <c r="P103" i="1"/>
  <c r="K104" i="1"/>
  <c r="O104" i="1"/>
  <c r="P104" i="1" s="1"/>
  <c r="K105" i="1"/>
  <c r="O105" i="1"/>
  <c r="P105" i="1"/>
  <c r="K106" i="1"/>
  <c r="O106" i="1"/>
  <c r="P106" i="1" s="1"/>
  <c r="K107" i="1"/>
  <c r="O107" i="1"/>
  <c r="P107" i="1"/>
  <c r="K108" i="1"/>
  <c r="O108" i="1"/>
  <c r="P108" i="1" s="1"/>
  <c r="K109" i="1"/>
  <c r="O109" i="1"/>
  <c r="P109" i="1"/>
  <c r="K110" i="1"/>
  <c r="O110" i="1"/>
  <c r="P110" i="1" s="1"/>
  <c r="K111" i="1"/>
  <c r="O111" i="1"/>
  <c r="P111" i="1"/>
  <c r="K112" i="1"/>
  <c r="O112" i="1"/>
  <c r="P112" i="1" s="1"/>
  <c r="K113" i="1"/>
  <c r="O113" i="1"/>
  <c r="P113" i="1"/>
  <c r="K114" i="1"/>
  <c r="P114" i="1"/>
  <c r="K115" i="1"/>
  <c r="P115" i="1"/>
  <c r="K116" i="1"/>
  <c r="P116" i="1"/>
  <c r="K117" i="1"/>
  <c r="P117" i="1"/>
  <c r="K118" i="1"/>
  <c r="P118" i="1"/>
  <c r="K119" i="1"/>
  <c r="P119" i="1"/>
  <c r="K120" i="1"/>
  <c r="P120" i="1"/>
  <c r="K121" i="1"/>
  <c r="P121" i="1"/>
  <c r="K122" i="1"/>
  <c r="P122" i="1"/>
  <c r="K123" i="1"/>
  <c r="P123" i="1"/>
  <c r="K124" i="1"/>
  <c r="P124" i="1"/>
  <c r="K125" i="1"/>
  <c r="P125" i="1"/>
  <c r="K126" i="1"/>
  <c r="O126" i="1"/>
  <c r="P126" i="1" s="1"/>
  <c r="K127" i="1"/>
  <c r="O127" i="1"/>
  <c r="P127" i="1"/>
  <c r="K128" i="1"/>
  <c r="O128" i="1"/>
  <c r="P128" i="1" s="1"/>
  <c r="K129" i="1"/>
  <c r="O129" i="1"/>
  <c r="P129" i="1"/>
  <c r="K130" i="1"/>
  <c r="O130" i="1"/>
  <c r="P130" i="1" s="1"/>
  <c r="K131" i="1"/>
  <c r="O131" i="1"/>
  <c r="P131" i="1"/>
  <c r="K132" i="1"/>
  <c r="O132" i="1"/>
  <c r="P132" i="1" s="1"/>
  <c r="K133" i="1"/>
  <c r="O133" i="1"/>
  <c r="P133" i="1"/>
  <c r="K134" i="1"/>
  <c r="O134" i="1"/>
  <c r="P134" i="1" s="1"/>
  <c r="K135" i="1"/>
  <c r="O135" i="1"/>
  <c r="P135" i="1"/>
  <c r="K136" i="1"/>
  <c r="O136" i="1"/>
  <c r="P136" i="1" s="1"/>
  <c r="K137" i="1"/>
  <c r="O137" i="1"/>
  <c r="P137" i="1"/>
  <c r="K138" i="1"/>
  <c r="O138" i="1"/>
  <c r="P138" i="1" s="1"/>
  <c r="K139" i="1"/>
  <c r="O139" i="1"/>
  <c r="P139" i="1"/>
  <c r="K140" i="1"/>
  <c r="O140" i="1"/>
  <c r="P140" i="1" s="1"/>
  <c r="K141" i="1"/>
  <c r="M141" i="1"/>
  <c r="O141" i="1"/>
  <c r="K142" i="1"/>
  <c r="M142" i="1"/>
  <c r="O142" i="1"/>
  <c r="K143" i="1"/>
  <c r="M143" i="1"/>
  <c r="O143" i="1"/>
  <c r="K144" i="1"/>
  <c r="M144" i="1"/>
  <c r="O144" i="1"/>
  <c r="K145" i="1"/>
  <c r="O145" i="1"/>
  <c r="P145" i="1"/>
  <c r="K146" i="1"/>
  <c r="O146" i="1"/>
  <c r="P146" i="1" s="1"/>
  <c r="K147" i="1"/>
  <c r="O147" i="1"/>
  <c r="P147" i="1"/>
  <c r="K148" i="1"/>
  <c r="O148" i="1"/>
  <c r="P148" i="1" s="1"/>
  <c r="K149" i="1"/>
  <c r="O149" i="1"/>
  <c r="P149" i="1"/>
  <c r="K150" i="1"/>
  <c r="O150" i="1"/>
  <c r="P150" i="1" s="1"/>
  <c r="K151" i="1"/>
  <c r="O151" i="1"/>
  <c r="P151" i="1"/>
  <c r="K152" i="1"/>
  <c r="O152" i="1"/>
  <c r="P152" i="1" s="1"/>
  <c r="K153" i="1"/>
  <c r="O153" i="1"/>
  <c r="P153" i="1"/>
  <c r="K154" i="1"/>
  <c r="O154" i="1"/>
  <c r="P154" i="1" s="1"/>
  <c r="K155" i="1"/>
  <c r="O155" i="1"/>
  <c r="P155" i="1"/>
  <c r="K156" i="1"/>
  <c r="O156" i="1"/>
  <c r="P156" i="1" s="1"/>
  <c r="K157" i="1"/>
  <c r="O157" i="1"/>
  <c r="P157" i="1"/>
  <c r="K158" i="1"/>
  <c r="O158" i="1"/>
  <c r="P158" i="1" s="1"/>
  <c r="K159" i="1"/>
  <c r="O159" i="1"/>
  <c r="P159" i="1"/>
  <c r="K160" i="1"/>
  <c r="O160" i="1"/>
  <c r="P160" i="1" s="1"/>
  <c r="K161" i="1"/>
  <c r="P161" i="1" s="1"/>
  <c r="K162" i="1"/>
  <c r="P162" i="1" s="1"/>
  <c r="K163" i="1"/>
  <c r="P163" i="1" s="1"/>
  <c r="K164" i="1"/>
  <c r="P164" i="1" s="1"/>
  <c r="K165" i="1"/>
  <c r="P165" i="1" s="1"/>
  <c r="K166" i="1"/>
  <c r="P166" i="1" s="1"/>
  <c r="K167" i="1"/>
  <c r="P167" i="1" s="1"/>
  <c r="K168" i="1"/>
  <c r="P168" i="1" s="1"/>
  <c r="K169" i="1"/>
  <c r="P169" i="1" s="1"/>
  <c r="K170" i="1"/>
  <c r="P170" i="1" s="1"/>
  <c r="K171" i="1"/>
  <c r="P171" i="1" s="1"/>
  <c r="K172" i="1"/>
  <c r="P172" i="1" s="1"/>
  <c r="K173" i="1"/>
  <c r="P173" i="1" s="1"/>
  <c r="K174" i="1"/>
  <c r="P174" i="1" s="1"/>
  <c r="K175" i="1"/>
  <c r="P175" i="1" s="1"/>
  <c r="K176" i="1"/>
  <c r="P176" i="1" s="1"/>
  <c r="K177" i="1"/>
  <c r="O177" i="1"/>
  <c r="P177" i="1"/>
  <c r="K178" i="1"/>
  <c r="O178" i="1"/>
  <c r="P178" i="1" s="1"/>
  <c r="K179" i="1"/>
  <c r="O179" i="1"/>
  <c r="P179" i="1"/>
  <c r="K180" i="1"/>
  <c r="O180" i="1"/>
  <c r="P180" i="1" s="1"/>
  <c r="K181" i="1"/>
  <c r="O181" i="1"/>
  <c r="P181" i="1"/>
  <c r="K182" i="1"/>
  <c r="O182" i="1"/>
  <c r="P182" i="1" s="1"/>
  <c r="K183" i="1"/>
  <c r="O183" i="1"/>
  <c r="P183" i="1"/>
  <c r="K184" i="1"/>
  <c r="O184" i="1"/>
  <c r="P184" i="1" s="1"/>
  <c r="K185" i="1"/>
  <c r="O185" i="1"/>
  <c r="P185" i="1"/>
  <c r="K186" i="1"/>
  <c r="O186" i="1"/>
  <c r="P186" i="1" s="1"/>
  <c r="K187" i="1"/>
  <c r="O187" i="1"/>
  <c r="P187" i="1"/>
  <c r="K188" i="1"/>
  <c r="O188" i="1"/>
  <c r="P188" i="1" s="1"/>
  <c r="K189" i="1"/>
  <c r="O189" i="1"/>
  <c r="P189" i="1"/>
  <c r="K190" i="1"/>
  <c r="O190" i="1"/>
  <c r="P190" i="1" s="1"/>
  <c r="K191" i="1"/>
  <c r="O191" i="1"/>
  <c r="P191" i="1"/>
  <c r="K192" i="1"/>
  <c r="O192" i="1"/>
  <c r="P192" i="1" s="1"/>
  <c r="K193" i="1"/>
  <c r="O193" i="1"/>
  <c r="P193" i="1"/>
  <c r="K194" i="1"/>
  <c r="O194" i="1"/>
  <c r="P194" i="1" s="1"/>
  <c r="K195" i="1"/>
  <c r="O195" i="1"/>
  <c r="P195" i="1"/>
  <c r="K196" i="1"/>
  <c r="O196" i="1"/>
  <c r="P196" i="1" s="1"/>
  <c r="K197" i="1"/>
  <c r="O197" i="1"/>
  <c r="P197" i="1"/>
  <c r="K198" i="1"/>
  <c r="O198" i="1"/>
  <c r="P198" i="1" s="1"/>
  <c r="K199" i="1"/>
  <c r="O199" i="1"/>
  <c r="P199" i="1"/>
  <c r="K200" i="1"/>
  <c r="O200" i="1"/>
  <c r="P200" i="1" s="1"/>
  <c r="K201" i="1"/>
  <c r="O201" i="1"/>
  <c r="P201" i="1"/>
  <c r="K202" i="1"/>
  <c r="O202" i="1"/>
  <c r="P202" i="1" s="1"/>
  <c r="K203" i="1"/>
  <c r="O203" i="1"/>
  <c r="P203" i="1"/>
  <c r="K204" i="1"/>
  <c r="O204" i="1"/>
  <c r="P204" i="1" s="1"/>
  <c r="K205" i="1"/>
  <c r="O205" i="1"/>
  <c r="P205" i="1"/>
  <c r="K206" i="1"/>
  <c r="O206" i="1"/>
  <c r="P206" i="1" s="1"/>
  <c r="K207" i="1"/>
  <c r="P207" i="1" s="1"/>
  <c r="K208" i="1"/>
  <c r="P208" i="1" s="1"/>
  <c r="K209" i="1"/>
  <c r="P209" i="1" s="1"/>
  <c r="K210" i="1"/>
  <c r="P210" i="1" s="1"/>
  <c r="K211" i="1"/>
  <c r="P211" i="1" s="1"/>
  <c r="K212" i="1"/>
  <c r="P212" i="1" s="1"/>
  <c r="K213" i="1"/>
  <c r="P213" i="1" s="1"/>
  <c r="K214" i="1"/>
  <c r="P214" i="1" s="1"/>
  <c r="K215" i="1"/>
  <c r="P215" i="1" s="1"/>
  <c r="K216" i="1"/>
  <c r="P216" i="1" s="1"/>
  <c r="K217" i="1"/>
  <c r="O217" i="1"/>
  <c r="P217" i="1"/>
  <c r="K218" i="1"/>
  <c r="O218" i="1"/>
  <c r="P218" i="1" s="1"/>
  <c r="K219" i="1"/>
  <c r="O219" i="1"/>
  <c r="P219" i="1"/>
  <c r="K220" i="1"/>
  <c r="O220" i="1"/>
  <c r="P220" i="1" s="1"/>
  <c r="K221" i="1"/>
  <c r="O221" i="1"/>
  <c r="P221" i="1"/>
  <c r="K222" i="1"/>
  <c r="O222" i="1"/>
  <c r="P222" i="1" s="1"/>
  <c r="K223" i="1"/>
  <c r="O223" i="1"/>
  <c r="P223" i="1"/>
  <c r="K224" i="1"/>
  <c r="O224" i="1"/>
  <c r="P224" i="1" s="1"/>
  <c r="K225" i="1"/>
  <c r="O225" i="1"/>
  <c r="P225" i="1"/>
  <c r="K226" i="1"/>
  <c r="O226" i="1"/>
  <c r="P226" i="1" s="1"/>
  <c r="K227" i="1"/>
  <c r="O227" i="1"/>
  <c r="P227" i="1"/>
  <c r="K228" i="1"/>
  <c r="O228" i="1"/>
  <c r="P228" i="1" s="1"/>
  <c r="K229" i="1"/>
  <c r="O229" i="1"/>
  <c r="P229" i="1"/>
  <c r="K230" i="1"/>
  <c r="O230" i="1"/>
  <c r="P230" i="1" s="1"/>
  <c r="K231" i="1"/>
  <c r="O231" i="1"/>
  <c r="P231" i="1"/>
  <c r="K232" i="1"/>
  <c r="O232" i="1"/>
  <c r="P232" i="1" s="1"/>
  <c r="K233" i="1"/>
  <c r="P233" i="1" s="1"/>
  <c r="K234" i="1"/>
  <c r="P234" i="1" s="1"/>
  <c r="K235" i="1"/>
  <c r="P235" i="1" s="1"/>
  <c r="K236" i="1"/>
  <c r="P236" i="1" s="1"/>
  <c r="K237" i="1"/>
  <c r="P237" i="1" s="1"/>
  <c r="K238" i="1"/>
  <c r="P238" i="1" s="1"/>
  <c r="K239" i="1"/>
  <c r="P239" i="1" s="1"/>
  <c r="K240" i="1"/>
  <c r="O240" i="1"/>
  <c r="P240" i="1"/>
  <c r="K241" i="1"/>
  <c r="O241" i="1"/>
  <c r="P241" i="1" s="1"/>
  <c r="K242" i="1"/>
  <c r="O242" i="1"/>
  <c r="P242" i="1"/>
  <c r="K243" i="1"/>
  <c r="O243" i="1"/>
  <c r="P243" i="1" s="1"/>
  <c r="K244" i="1"/>
  <c r="O244" i="1"/>
  <c r="P244" i="1"/>
  <c r="K245" i="1"/>
  <c r="O245" i="1"/>
  <c r="P245" i="1" s="1"/>
  <c r="K246" i="1"/>
  <c r="O246" i="1"/>
  <c r="P246" i="1"/>
  <c r="K247" i="1"/>
  <c r="O247" i="1"/>
  <c r="P247" i="1" s="1"/>
  <c r="K248" i="1"/>
  <c r="O248" i="1"/>
  <c r="P248" i="1"/>
  <c r="K249" i="1"/>
  <c r="O249" i="1"/>
  <c r="P249" i="1" s="1"/>
  <c r="K250" i="1"/>
  <c r="P250" i="1" s="1"/>
  <c r="K251" i="1"/>
  <c r="P251" i="1" s="1"/>
  <c r="K252" i="1"/>
  <c r="P252" i="1" s="1"/>
  <c r="K253" i="1"/>
  <c r="P253" i="1" s="1"/>
  <c r="K254" i="1"/>
  <c r="P254" i="1" s="1"/>
  <c r="K255" i="1"/>
  <c r="P255" i="1" s="1"/>
  <c r="K256" i="1"/>
  <c r="P256" i="1" s="1"/>
  <c r="K257" i="1"/>
  <c r="P257" i="1" s="1"/>
  <c r="K258" i="1"/>
  <c r="P258" i="1" s="1"/>
  <c r="K259" i="1"/>
  <c r="P259" i="1" s="1"/>
  <c r="K260" i="1"/>
  <c r="P260" i="1" s="1"/>
  <c r="K261" i="1"/>
  <c r="P261" i="1" s="1"/>
  <c r="K262" i="1"/>
  <c r="O262" i="1"/>
  <c r="P262" i="1"/>
  <c r="K263" i="1"/>
  <c r="O263" i="1"/>
  <c r="P263" i="1" s="1"/>
  <c r="K264" i="1"/>
  <c r="O264" i="1"/>
  <c r="P264" i="1"/>
  <c r="K265" i="1"/>
  <c r="O265" i="1"/>
  <c r="P265" i="1" s="1"/>
  <c r="K266" i="1"/>
  <c r="O266" i="1"/>
  <c r="P266" i="1"/>
  <c r="K267" i="1"/>
  <c r="O267" i="1"/>
  <c r="P267" i="1" s="1"/>
  <c r="K268" i="1"/>
  <c r="O268" i="1"/>
  <c r="P268" i="1"/>
  <c r="K269" i="1"/>
  <c r="O269" i="1"/>
  <c r="P269" i="1" s="1"/>
  <c r="K270" i="1"/>
  <c r="O270" i="1"/>
  <c r="P270" i="1"/>
  <c r="K271" i="1"/>
  <c r="O271" i="1"/>
  <c r="P271" i="1" s="1"/>
  <c r="K272" i="1"/>
  <c r="O272" i="1"/>
  <c r="P272" i="1"/>
  <c r="K273" i="1"/>
  <c r="P273" i="1"/>
  <c r="K274" i="1"/>
  <c r="P274" i="1"/>
  <c r="K275" i="1"/>
  <c r="P275" i="1"/>
  <c r="K276" i="1"/>
  <c r="P276" i="1"/>
  <c r="K277" i="1"/>
  <c r="P277" i="1"/>
  <c r="K278" i="1"/>
  <c r="P278" i="1"/>
  <c r="K279" i="1"/>
  <c r="P279" i="1"/>
  <c r="K280" i="1"/>
  <c r="P280" i="1"/>
  <c r="K281" i="1"/>
  <c r="P281" i="1"/>
  <c r="K282" i="1"/>
  <c r="P282" i="1"/>
  <c r="K283" i="1"/>
  <c r="P283" i="1"/>
  <c r="K284" i="1"/>
  <c r="P284" i="1"/>
  <c r="K285" i="1"/>
  <c r="O285" i="1"/>
  <c r="P285" i="1" s="1"/>
  <c r="K286" i="1"/>
  <c r="O286" i="1"/>
  <c r="P286" i="1"/>
  <c r="K287" i="1"/>
  <c r="O287" i="1"/>
  <c r="P287" i="1" s="1"/>
  <c r="K288" i="1"/>
  <c r="O288" i="1"/>
  <c r="P288" i="1"/>
  <c r="K289" i="1"/>
  <c r="O289" i="1"/>
  <c r="P289" i="1" s="1"/>
  <c r="K290" i="1"/>
  <c r="O290" i="1"/>
  <c r="P290" i="1"/>
  <c r="K291" i="1"/>
  <c r="O291" i="1"/>
  <c r="P291" i="1" s="1"/>
  <c r="K292" i="1"/>
  <c r="O292" i="1"/>
  <c r="P292" i="1"/>
  <c r="K293" i="1"/>
  <c r="O293" i="1"/>
  <c r="P293" i="1" s="1"/>
  <c r="K294" i="1"/>
  <c r="O294" i="1"/>
  <c r="P294" i="1"/>
  <c r="K295" i="1"/>
  <c r="O295" i="1"/>
  <c r="P295" i="1" s="1"/>
  <c r="K296" i="1"/>
  <c r="O296" i="1"/>
  <c r="P296" i="1"/>
  <c r="K297" i="1"/>
  <c r="O297" i="1"/>
  <c r="P297" i="1" s="1"/>
  <c r="K298" i="1"/>
  <c r="O298" i="1"/>
  <c r="P298" i="1"/>
  <c r="K299" i="1"/>
  <c r="O299" i="1"/>
  <c r="P299" i="1" s="1"/>
  <c r="K300" i="1"/>
  <c r="O300" i="1"/>
  <c r="P300" i="1"/>
  <c r="K301" i="1"/>
  <c r="O301" i="1"/>
  <c r="P301" i="1" s="1"/>
  <c r="K302" i="1"/>
  <c r="O302" i="1"/>
  <c r="P302" i="1"/>
  <c r="K303" i="1"/>
  <c r="O303" i="1"/>
  <c r="P303" i="1" s="1"/>
  <c r="K304" i="1"/>
  <c r="O304" i="1"/>
  <c r="P304" i="1"/>
  <c r="K305" i="1"/>
  <c r="O305" i="1"/>
  <c r="P305" i="1" s="1"/>
  <c r="K306" i="1"/>
  <c r="O306" i="1"/>
  <c r="P306" i="1"/>
  <c r="K307" i="1"/>
  <c r="O307" i="1"/>
  <c r="P307" i="1" s="1"/>
  <c r="K308" i="1"/>
  <c r="O308" i="1"/>
  <c r="P308" i="1"/>
  <c r="K309" i="1"/>
  <c r="O309" i="1"/>
  <c r="P309" i="1" s="1"/>
  <c r="K310" i="1"/>
  <c r="O310" i="1"/>
  <c r="P310" i="1"/>
  <c r="K311" i="1"/>
  <c r="O311" i="1"/>
  <c r="P311" i="1" s="1"/>
  <c r="K312" i="1"/>
  <c r="O312" i="1"/>
  <c r="P312" i="1"/>
  <c r="K313" i="1"/>
  <c r="O313" i="1"/>
  <c r="P313" i="1" s="1"/>
  <c r="K314" i="1"/>
  <c r="M314" i="1"/>
  <c r="O314" i="1"/>
  <c r="K315" i="1"/>
  <c r="M315" i="1"/>
  <c r="O315" i="1"/>
  <c r="K316" i="1"/>
  <c r="M316" i="1"/>
  <c r="O316" i="1"/>
  <c r="K317" i="1"/>
  <c r="M317" i="1"/>
  <c r="O317" i="1"/>
  <c r="K318" i="1"/>
  <c r="M318" i="1"/>
  <c r="O318" i="1"/>
  <c r="K319" i="1"/>
  <c r="M319" i="1"/>
  <c r="O319" i="1"/>
  <c r="K320" i="1"/>
  <c r="M320" i="1"/>
  <c r="O320" i="1"/>
  <c r="K321" i="1"/>
  <c r="M321" i="1"/>
  <c r="O321" i="1"/>
  <c r="K322" i="1"/>
  <c r="M322" i="1"/>
  <c r="O322" i="1"/>
  <c r="K323" i="1"/>
  <c r="M323" i="1"/>
  <c r="O323" i="1"/>
  <c r="K324" i="1"/>
  <c r="M324" i="1"/>
  <c r="O324" i="1"/>
  <c r="K325" i="1"/>
  <c r="M325" i="1"/>
  <c r="O325" i="1"/>
  <c r="K326" i="1"/>
  <c r="M326" i="1"/>
  <c r="O326" i="1"/>
  <c r="K327" i="1"/>
  <c r="M327" i="1"/>
  <c r="O327" i="1"/>
  <c r="K328" i="1"/>
  <c r="M328" i="1"/>
  <c r="O328" i="1"/>
  <c r="K329" i="1"/>
  <c r="M329" i="1"/>
  <c r="O329" i="1"/>
  <c r="K330" i="1"/>
  <c r="M330" i="1"/>
  <c r="O330" i="1"/>
  <c r="K331" i="1"/>
  <c r="P331" i="1" s="1"/>
  <c r="K332" i="1"/>
  <c r="P332" i="1" s="1"/>
  <c r="K333" i="1"/>
  <c r="P333" i="1" s="1"/>
  <c r="K334" i="1"/>
  <c r="P334" i="1" s="1"/>
  <c r="K335" i="1"/>
  <c r="P335" i="1" s="1"/>
  <c r="K336" i="1"/>
  <c r="P336" i="1" s="1"/>
  <c r="K337" i="1"/>
  <c r="P337" i="1" s="1"/>
  <c r="K338" i="1"/>
  <c r="P338" i="1" s="1"/>
  <c r="K339" i="1"/>
  <c r="P339" i="1" s="1"/>
  <c r="K340" i="1"/>
  <c r="P340" i="1" s="1"/>
  <c r="K341" i="1"/>
  <c r="P341" i="1" s="1"/>
  <c r="K342" i="1"/>
  <c r="P342" i="1" s="1"/>
  <c r="K343" i="1"/>
  <c r="P343" i="1" s="1"/>
  <c r="K344" i="1"/>
  <c r="P344" i="1" s="1"/>
  <c r="K345" i="1"/>
  <c r="O345" i="1"/>
  <c r="P345" i="1"/>
  <c r="K346" i="1"/>
  <c r="O346" i="1"/>
  <c r="P346" i="1" s="1"/>
  <c r="K347" i="1"/>
  <c r="O347" i="1"/>
  <c r="P347" i="1"/>
  <c r="K348" i="1"/>
  <c r="P348" i="1"/>
  <c r="K349" i="1"/>
  <c r="P349" i="1"/>
  <c r="K350" i="1"/>
  <c r="P350" i="1"/>
  <c r="K351" i="1"/>
  <c r="O351" i="1"/>
  <c r="P351" i="1" s="1"/>
  <c r="K352" i="1"/>
  <c r="O352" i="1"/>
  <c r="P352" i="1"/>
  <c r="K353" i="1"/>
  <c r="O353" i="1"/>
  <c r="P353" i="1" s="1"/>
  <c r="K354" i="1"/>
  <c r="O354" i="1"/>
  <c r="P354" i="1"/>
  <c r="K355" i="1"/>
  <c r="O355" i="1"/>
  <c r="P355" i="1" s="1"/>
  <c r="K356" i="1"/>
  <c r="O356" i="1"/>
  <c r="P356" i="1"/>
  <c r="K357" i="1"/>
  <c r="P357" i="1"/>
  <c r="K358" i="1"/>
  <c r="P358" i="1"/>
  <c r="K359" i="1"/>
  <c r="P359" i="1"/>
  <c r="K360" i="1"/>
  <c r="P360" i="1"/>
  <c r="K361" i="1"/>
  <c r="P361" i="1"/>
  <c r="K362" i="1"/>
  <c r="P362" i="1"/>
  <c r="K363" i="1"/>
  <c r="M363" i="1"/>
  <c r="O363" i="1" s="1"/>
  <c r="P363" i="1" s="1"/>
  <c r="K364" i="1"/>
  <c r="M364" i="1"/>
  <c r="O364" i="1" s="1"/>
  <c r="P364" i="1"/>
  <c r="K365" i="1"/>
  <c r="M365" i="1"/>
  <c r="O365" i="1" s="1"/>
  <c r="P365" i="1" s="1"/>
  <c r="K366" i="1"/>
  <c r="M366" i="1"/>
  <c r="O366" i="1" s="1"/>
  <c r="P366" i="1"/>
  <c r="K367" i="1"/>
  <c r="O367" i="1"/>
  <c r="P367" i="1" s="1"/>
  <c r="K368" i="1"/>
  <c r="O368" i="1"/>
  <c r="P368" i="1"/>
  <c r="K369" i="1"/>
  <c r="O369" i="1"/>
  <c r="P369" i="1" s="1"/>
  <c r="K370" i="1"/>
  <c r="O370" i="1"/>
  <c r="P370" i="1"/>
  <c r="K371" i="1"/>
  <c r="P371" i="1"/>
  <c r="K372" i="1"/>
  <c r="P372" i="1"/>
  <c r="K373" i="1"/>
  <c r="P373" i="1"/>
  <c r="K374" i="1"/>
  <c r="P374" i="1"/>
  <c r="K375" i="1"/>
  <c r="P375" i="1"/>
  <c r="K376" i="1"/>
  <c r="P376" i="1"/>
  <c r="K377" i="1"/>
  <c r="P377" i="1"/>
  <c r="K378" i="1"/>
  <c r="P378" i="1"/>
  <c r="K379" i="1"/>
  <c r="P379" i="1"/>
  <c r="K380" i="1"/>
  <c r="P380" i="1"/>
  <c r="K381" i="1"/>
  <c r="P381" i="1"/>
  <c r="K382" i="1"/>
  <c r="P382" i="1"/>
  <c r="K383" i="1"/>
  <c r="P383" i="1"/>
  <c r="K384" i="1"/>
  <c r="P384" i="1"/>
  <c r="K385" i="1"/>
  <c r="P385" i="1"/>
  <c r="K386" i="1"/>
  <c r="P386" i="1"/>
  <c r="K387" i="1"/>
  <c r="P387" i="1"/>
  <c r="K388" i="1"/>
  <c r="P388" i="1"/>
  <c r="K389" i="1"/>
  <c r="O389" i="1"/>
  <c r="P389" i="1" s="1"/>
  <c r="K390" i="1"/>
  <c r="O390" i="1"/>
  <c r="P390" i="1"/>
  <c r="K391" i="1"/>
  <c r="O391" i="1"/>
  <c r="P391" i="1" s="1"/>
  <c r="K392" i="1"/>
  <c r="O392" i="1"/>
  <c r="P392" i="1"/>
  <c r="K393" i="1"/>
  <c r="O393" i="1"/>
  <c r="P393" i="1" s="1"/>
  <c r="K394" i="1"/>
  <c r="P394" i="1" s="1"/>
  <c r="K395" i="1"/>
  <c r="P395" i="1" s="1"/>
  <c r="K396" i="1"/>
  <c r="P396" i="1" s="1"/>
  <c r="K397" i="1"/>
  <c r="P397" i="1" s="1"/>
  <c r="K398" i="1"/>
  <c r="P398" i="1" s="1"/>
  <c r="K399" i="1"/>
  <c r="P399" i="1" s="1"/>
  <c r="K400" i="1"/>
  <c r="P400" i="1" s="1"/>
  <c r="K401" i="1"/>
  <c r="P401" i="1" s="1"/>
  <c r="K402" i="1"/>
  <c r="P402" i="1" s="1"/>
  <c r="K403" i="1"/>
  <c r="P403" i="1" s="1"/>
  <c r="K404" i="1"/>
  <c r="P404" i="1" s="1"/>
  <c r="K405" i="1"/>
  <c r="P405" i="1" s="1"/>
  <c r="K406" i="1"/>
  <c r="P406" i="1" s="1"/>
  <c r="K407" i="1"/>
  <c r="P407" i="1" s="1"/>
  <c r="K408" i="1"/>
  <c r="P408" i="1" s="1"/>
  <c r="K409" i="1"/>
  <c r="P409" i="1" s="1"/>
  <c r="K410" i="1"/>
  <c r="P410" i="1" s="1"/>
  <c r="K411" i="1"/>
  <c r="P411" i="1" s="1"/>
  <c r="K412" i="1"/>
  <c r="P412" i="1" s="1"/>
  <c r="K413" i="1"/>
  <c r="P413" i="1" s="1"/>
  <c r="K414" i="1"/>
  <c r="P414" i="1" s="1"/>
  <c r="K415" i="1"/>
  <c r="P415" i="1" s="1"/>
  <c r="K416" i="1"/>
  <c r="P416" i="1" s="1"/>
  <c r="K417" i="1"/>
  <c r="P417" i="1" s="1"/>
  <c r="K418" i="1"/>
  <c r="P418" i="1" s="1"/>
  <c r="K419" i="1"/>
  <c r="P419" i="1" s="1"/>
  <c r="K420" i="1"/>
  <c r="P420" i="1" s="1"/>
  <c r="K421" i="1"/>
  <c r="P421" i="1" s="1"/>
  <c r="K422" i="1"/>
  <c r="P422" i="1" s="1"/>
  <c r="K423" i="1"/>
  <c r="P423" i="1" s="1"/>
  <c r="K424" i="1"/>
  <c r="O424" i="1"/>
  <c r="P424" i="1"/>
  <c r="K425" i="1"/>
  <c r="O425" i="1"/>
  <c r="P425" i="1" s="1"/>
  <c r="K426" i="1"/>
  <c r="O426" i="1"/>
  <c r="P426" i="1"/>
  <c r="K427" i="1"/>
  <c r="O427" i="1"/>
  <c r="P427" i="1" s="1"/>
  <c r="K428" i="1"/>
  <c r="P428" i="1" s="1"/>
  <c r="K429" i="1"/>
  <c r="P429" i="1" s="1"/>
  <c r="K430" i="1"/>
  <c r="P430" i="1" s="1"/>
  <c r="K431" i="1"/>
  <c r="P431" i="1" s="1"/>
  <c r="K432" i="1"/>
  <c r="P432" i="1" s="1"/>
  <c r="K433" i="1"/>
  <c r="P433" i="1" s="1"/>
  <c r="K434" i="1"/>
  <c r="P434" i="1" s="1"/>
  <c r="K435" i="1"/>
  <c r="P435" i="1" s="1"/>
  <c r="K436" i="1"/>
  <c r="O436" i="1"/>
  <c r="P436" i="1"/>
  <c r="K437" i="1"/>
  <c r="O437" i="1"/>
  <c r="P437" i="1" s="1"/>
  <c r="K438" i="1"/>
  <c r="O438" i="1"/>
  <c r="P438" i="1"/>
  <c r="K439" i="1"/>
  <c r="O439" i="1"/>
  <c r="P439" i="1" s="1"/>
  <c r="K440" i="1"/>
  <c r="P440" i="1" s="1"/>
  <c r="K441" i="1"/>
  <c r="O441" i="1"/>
  <c r="P441" i="1"/>
  <c r="K442" i="1"/>
  <c r="O442" i="1"/>
  <c r="P442" i="1" s="1"/>
  <c r="K443" i="1"/>
  <c r="O443" i="1"/>
  <c r="P443" i="1"/>
  <c r="K444" i="1"/>
  <c r="O444" i="1"/>
  <c r="P444" i="1" s="1"/>
  <c r="K445" i="1"/>
  <c r="O445" i="1"/>
  <c r="P445" i="1"/>
  <c r="K446" i="1"/>
  <c r="O446" i="1"/>
  <c r="P446" i="1" s="1"/>
  <c r="K447" i="1"/>
  <c r="O447" i="1"/>
  <c r="P447" i="1"/>
  <c r="K448" i="1"/>
  <c r="O448" i="1"/>
  <c r="P448" i="1" s="1"/>
  <c r="K449" i="1"/>
  <c r="O449" i="1"/>
  <c r="P449" i="1"/>
  <c r="K450" i="1"/>
  <c r="O450" i="1"/>
  <c r="P450" i="1" s="1"/>
  <c r="K451" i="1"/>
  <c r="O451" i="1"/>
  <c r="P451" i="1"/>
  <c r="K452" i="1"/>
  <c r="O452" i="1"/>
  <c r="P452" i="1" s="1"/>
  <c r="K453" i="1"/>
  <c r="O453" i="1"/>
  <c r="P453" i="1"/>
  <c r="K454" i="1"/>
  <c r="O454" i="1"/>
  <c r="P454" i="1" s="1"/>
  <c r="K455" i="1"/>
  <c r="O455" i="1"/>
  <c r="P455" i="1"/>
  <c r="K456" i="1"/>
  <c r="O456" i="1"/>
  <c r="P456" i="1" s="1"/>
  <c r="K457" i="1"/>
  <c r="O457" i="1"/>
  <c r="P457" i="1"/>
  <c r="K458" i="1"/>
  <c r="O458" i="1"/>
  <c r="P458" i="1" s="1"/>
  <c r="K459" i="1"/>
  <c r="O459" i="1"/>
  <c r="P459" i="1"/>
  <c r="K460" i="1"/>
  <c r="O460" i="1"/>
  <c r="P460" i="1" s="1"/>
  <c r="K461" i="1"/>
  <c r="O461" i="1"/>
  <c r="P461" i="1"/>
  <c r="K462" i="1"/>
  <c r="O462" i="1"/>
  <c r="P462" i="1" s="1"/>
  <c r="K463" i="1"/>
  <c r="O463" i="1"/>
  <c r="P463" i="1"/>
  <c r="K464" i="1"/>
  <c r="O464" i="1"/>
  <c r="P464" i="1" s="1"/>
  <c r="K465" i="1"/>
  <c r="O465" i="1"/>
  <c r="P465" i="1"/>
  <c r="K466" i="1"/>
  <c r="O466" i="1"/>
  <c r="P466" i="1" s="1"/>
  <c r="K467" i="1"/>
  <c r="O467" i="1"/>
  <c r="P467" i="1"/>
  <c r="K468" i="1"/>
  <c r="O468" i="1"/>
  <c r="P468" i="1" s="1"/>
  <c r="K469" i="1"/>
  <c r="O469" i="1"/>
  <c r="P469" i="1"/>
  <c r="K470" i="1"/>
  <c r="O470" i="1"/>
  <c r="P470" i="1" s="1"/>
  <c r="K471" i="1"/>
  <c r="O471" i="1"/>
  <c r="P471" i="1"/>
  <c r="K472" i="1"/>
  <c r="O472" i="1"/>
  <c r="P472" i="1" s="1"/>
  <c r="K473" i="1"/>
  <c r="O473" i="1"/>
  <c r="P473" i="1"/>
  <c r="K474" i="1"/>
  <c r="O474" i="1"/>
  <c r="P474" i="1" s="1"/>
  <c r="K475" i="1"/>
  <c r="O475" i="1"/>
  <c r="P475" i="1"/>
  <c r="K476" i="1"/>
  <c r="O476" i="1"/>
  <c r="P476" i="1" s="1"/>
  <c r="K477" i="1"/>
  <c r="O477" i="1"/>
  <c r="P477" i="1"/>
  <c r="K478" i="1"/>
  <c r="O478" i="1"/>
  <c r="P478" i="1" s="1"/>
  <c r="K479" i="1"/>
  <c r="O479" i="1"/>
  <c r="P479" i="1"/>
  <c r="K480" i="1"/>
  <c r="O480" i="1"/>
  <c r="P480" i="1" s="1"/>
  <c r="K481" i="1"/>
  <c r="O481" i="1"/>
  <c r="P481" i="1"/>
  <c r="K482" i="1"/>
  <c r="O482" i="1"/>
  <c r="P482" i="1" s="1"/>
  <c r="K483" i="1"/>
  <c r="P483" i="1" s="1"/>
  <c r="K484" i="1"/>
  <c r="P484" i="1" s="1"/>
  <c r="K485" i="1"/>
  <c r="P485" i="1" s="1"/>
  <c r="K486" i="1"/>
  <c r="P486" i="1" s="1"/>
  <c r="K487" i="1"/>
  <c r="P487" i="1" s="1"/>
  <c r="K488" i="1"/>
  <c r="P488" i="1" s="1"/>
  <c r="K489" i="1"/>
  <c r="P489" i="1" s="1"/>
  <c r="K490" i="1"/>
  <c r="P490" i="1" s="1"/>
  <c r="K491" i="1"/>
  <c r="P491" i="1" s="1"/>
  <c r="K492" i="1"/>
  <c r="P492" i="1" s="1"/>
  <c r="K493" i="1"/>
  <c r="O493" i="1"/>
  <c r="P493" i="1"/>
  <c r="K494" i="1"/>
  <c r="O494" i="1"/>
  <c r="P494" i="1" s="1"/>
  <c r="K495" i="1"/>
  <c r="O495" i="1"/>
  <c r="P495" i="1"/>
  <c r="K496" i="1"/>
  <c r="O496" i="1"/>
  <c r="P496" i="1" s="1"/>
  <c r="K497" i="1"/>
  <c r="O497" i="1"/>
  <c r="P497" i="1"/>
  <c r="K498" i="1"/>
  <c r="O498" i="1"/>
  <c r="P498" i="1" s="1"/>
  <c r="K499" i="1"/>
  <c r="O499" i="1"/>
  <c r="P499" i="1"/>
  <c r="K500" i="1"/>
  <c r="O500" i="1"/>
  <c r="P500" i="1" s="1"/>
  <c r="K501" i="1"/>
  <c r="O501" i="1"/>
  <c r="P501" i="1"/>
  <c r="K502" i="1"/>
  <c r="O502" i="1"/>
  <c r="P502" i="1" s="1"/>
  <c r="K503" i="1"/>
  <c r="O503" i="1"/>
  <c r="P503" i="1"/>
  <c r="K504" i="1"/>
  <c r="O504" i="1"/>
  <c r="P504" i="1" s="1"/>
  <c r="K505" i="1"/>
  <c r="O505" i="1"/>
  <c r="P505" i="1"/>
  <c r="K506" i="1"/>
  <c r="O506" i="1"/>
  <c r="P506" i="1" s="1"/>
  <c r="K507" i="1"/>
  <c r="O507" i="1"/>
  <c r="P507" i="1"/>
  <c r="K508" i="1"/>
  <c r="O508" i="1"/>
  <c r="P508" i="1" s="1"/>
  <c r="K509" i="1"/>
  <c r="O509" i="1"/>
  <c r="P509" i="1"/>
  <c r="K510" i="1"/>
  <c r="O510" i="1"/>
  <c r="P510" i="1" s="1"/>
  <c r="K511" i="1"/>
  <c r="O511" i="1"/>
  <c r="P511" i="1"/>
  <c r="K512" i="1"/>
  <c r="O512" i="1"/>
  <c r="P512" i="1" s="1"/>
  <c r="K513" i="1"/>
  <c r="P513" i="1" s="1"/>
  <c r="K514" i="1"/>
  <c r="P514" i="1" s="1"/>
  <c r="K515" i="1"/>
  <c r="P515" i="1" s="1"/>
  <c r="K516" i="1"/>
  <c r="P516" i="1" s="1"/>
  <c r="K517" i="1"/>
  <c r="P517" i="1" s="1"/>
  <c r="K518" i="1"/>
  <c r="P518" i="1" s="1"/>
  <c r="K519" i="1"/>
  <c r="P519" i="1" s="1"/>
  <c r="K520" i="1"/>
  <c r="P520" i="1" s="1"/>
  <c r="K521" i="1"/>
  <c r="P521" i="1" s="1"/>
  <c r="K522" i="1"/>
  <c r="O522" i="1"/>
  <c r="P522" i="1"/>
  <c r="K523" i="1"/>
  <c r="O523" i="1"/>
  <c r="P523" i="1" s="1"/>
  <c r="K524" i="1"/>
  <c r="O524" i="1"/>
  <c r="P524" i="1"/>
  <c r="K525" i="1"/>
  <c r="O525" i="1"/>
  <c r="P525" i="1" s="1"/>
  <c r="K526" i="1"/>
  <c r="O526" i="1"/>
  <c r="P526" i="1"/>
  <c r="K527" i="1"/>
  <c r="O527" i="1"/>
  <c r="P527" i="1" s="1"/>
  <c r="K528" i="1"/>
  <c r="O528" i="1"/>
  <c r="P528" i="1"/>
  <c r="K529" i="1"/>
  <c r="P529" i="1"/>
  <c r="K530" i="1"/>
  <c r="P530" i="1"/>
  <c r="K531" i="1"/>
  <c r="P531" i="1"/>
  <c r="K532" i="1"/>
  <c r="O532" i="1"/>
  <c r="P532" i="1" s="1"/>
  <c r="K533" i="1"/>
  <c r="O533" i="1"/>
  <c r="P533" i="1"/>
  <c r="K534" i="1"/>
  <c r="O534" i="1"/>
  <c r="P534" i="1" s="1"/>
  <c r="K535" i="1"/>
  <c r="P535" i="1" s="1"/>
  <c r="K536" i="1"/>
  <c r="P536" i="1" s="1"/>
  <c r="K537" i="1"/>
  <c r="P537" i="1" s="1"/>
  <c r="K538" i="1"/>
  <c r="O538" i="1"/>
  <c r="P538" i="1"/>
  <c r="K539" i="1"/>
  <c r="O539" i="1"/>
  <c r="P539" i="1" s="1"/>
  <c r="K540" i="1"/>
  <c r="O540" i="1"/>
  <c r="P540" i="1"/>
  <c r="K541" i="1"/>
  <c r="P541" i="1"/>
  <c r="K542" i="1"/>
  <c r="P542" i="1"/>
  <c r="K543" i="1"/>
  <c r="P543" i="1"/>
  <c r="K544" i="1"/>
  <c r="O544" i="1"/>
  <c r="P544" i="1" s="1"/>
  <c r="K545" i="1"/>
  <c r="O545" i="1"/>
  <c r="P545" i="1"/>
  <c r="K546" i="1"/>
  <c r="O546" i="1"/>
  <c r="P546" i="1" s="1"/>
  <c r="K547" i="1"/>
  <c r="O547" i="1"/>
  <c r="P547" i="1"/>
  <c r="K548" i="1"/>
  <c r="O548" i="1"/>
  <c r="P548" i="1" s="1"/>
  <c r="K549" i="1"/>
  <c r="O549" i="1"/>
  <c r="P549" i="1"/>
  <c r="K550" i="1"/>
  <c r="O550" i="1"/>
  <c r="P550" i="1" s="1"/>
  <c r="K551" i="1"/>
  <c r="O551" i="1"/>
  <c r="P551" i="1" s="1"/>
  <c r="K552" i="1"/>
  <c r="O552" i="1"/>
  <c r="P552" i="1"/>
  <c r="K553" i="1"/>
  <c r="O553" i="1"/>
  <c r="P553" i="1" s="1"/>
  <c r="K554" i="1"/>
  <c r="O554" i="1"/>
  <c r="P554" i="1"/>
  <c r="K555" i="1"/>
  <c r="O555" i="1"/>
  <c r="P555" i="1" s="1"/>
  <c r="K556" i="1"/>
  <c r="O556" i="1"/>
  <c r="P556" i="1"/>
  <c r="K557" i="1"/>
  <c r="O557" i="1"/>
  <c r="P557" i="1" s="1"/>
  <c r="K558" i="1"/>
  <c r="O558" i="1"/>
  <c r="P558" i="1"/>
  <c r="H559" i="1"/>
  <c r="K559" i="1"/>
  <c r="P559" i="1" s="1"/>
  <c r="H560" i="1"/>
  <c r="K560" i="1" s="1"/>
  <c r="P560" i="1" s="1"/>
  <c r="H561" i="1"/>
  <c r="K561" i="1"/>
  <c r="P561" i="1" s="1"/>
  <c r="H562" i="1"/>
  <c r="K562" i="1" s="1"/>
  <c r="P562" i="1" s="1"/>
  <c r="H563" i="1"/>
  <c r="K563" i="1"/>
  <c r="P563" i="1" s="1"/>
  <c r="H564" i="1"/>
  <c r="K564" i="1" s="1"/>
  <c r="P564" i="1" s="1"/>
  <c r="H565" i="1"/>
  <c r="K565" i="1"/>
  <c r="P565" i="1" s="1"/>
  <c r="H566" i="1"/>
  <c r="K566" i="1" s="1"/>
  <c r="P566" i="1" s="1"/>
  <c r="H567" i="1"/>
  <c r="K567" i="1"/>
  <c r="P567" i="1" s="1"/>
  <c r="H568" i="1"/>
  <c r="K568" i="1" s="1"/>
  <c r="P568" i="1" s="1"/>
  <c r="H569" i="1"/>
  <c r="K569" i="1"/>
  <c r="P569" i="1" s="1"/>
  <c r="H570" i="1"/>
  <c r="K570" i="1" s="1"/>
  <c r="P570" i="1" s="1"/>
  <c r="H571" i="1"/>
  <c r="K571" i="1"/>
  <c r="P571" i="1" s="1"/>
  <c r="H572" i="1"/>
  <c r="K572" i="1" s="1"/>
  <c r="P572" i="1" s="1"/>
  <c r="H573" i="1"/>
  <c r="K573" i="1"/>
  <c r="P573" i="1" s="1"/>
  <c r="H574" i="1"/>
  <c r="K574" i="1" s="1"/>
  <c r="P574" i="1" s="1"/>
  <c r="H575" i="1"/>
  <c r="K575" i="1"/>
  <c r="P575" i="1" s="1"/>
  <c r="H576" i="1"/>
  <c r="K576" i="1" s="1"/>
  <c r="P576" i="1" s="1"/>
  <c r="H577" i="1"/>
  <c r="K577" i="1"/>
  <c r="P577" i="1" s="1"/>
  <c r="H578" i="1"/>
  <c r="K578" i="1" s="1"/>
  <c r="P578" i="1" s="1"/>
  <c r="H579" i="1"/>
  <c r="K579" i="1"/>
  <c r="P579" i="1" s="1"/>
  <c r="H580" i="1"/>
  <c r="K580" i="1" s="1"/>
  <c r="P580" i="1" s="1"/>
  <c r="H581" i="1"/>
  <c r="K581" i="1"/>
  <c r="P581" i="1" s="1"/>
  <c r="H582" i="1"/>
  <c r="K582" i="1" s="1"/>
  <c r="P582" i="1" s="1"/>
  <c r="H583" i="1"/>
  <c r="K583" i="1"/>
  <c r="P583" i="1" s="1"/>
  <c r="K584" i="1"/>
  <c r="P584" i="1" s="1"/>
  <c r="K585" i="1"/>
  <c r="P585" i="1" s="1"/>
  <c r="K586" i="1"/>
  <c r="P586" i="1" s="1"/>
  <c r="K587" i="1"/>
  <c r="P587" i="1" s="1"/>
  <c r="K588" i="1"/>
  <c r="P588" i="1" s="1"/>
  <c r="K589" i="1"/>
  <c r="P589" i="1" s="1"/>
  <c r="K590" i="1"/>
  <c r="P590" i="1" s="1"/>
  <c r="K591" i="1"/>
  <c r="P591" i="1" s="1"/>
  <c r="K592" i="1"/>
  <c r="P592" i="1" s="1"/>
  <c r="K593" i="1"/>
  <c r="P593" i="1" s="1"/>
  <c r="K594" i="1"/>
  <c r="P594" i="1" s="1"/>
  <c r="K595" i="1"/>
  <c r="P595" i="1" s="1"/>
  <c r="K596" i="1"/>
  <c r="P596" i="1" s="1"/>
  <c r="K597" i="1"/>
  <c r="P597" i="1" s="1"/>
  <c r="K598" i="1"/>
  <c r="P598" i="1" s="1"/>
  <c r="K599" i="1"/>
  <c r="P599" i="1" s="1"/>
  <c r="K600" i="1"/>
  <c r="P600" i="1" s="1"/>
  <c r="K601" i="1"/>
  <c r="P601" i="1" s="1"/>
  <c r="K602" i="1"/>
  <c r="P602" i="1" s="1"/>
  <c r="K603" i="1"/>
  <c r="O603" i="1"/>
  <c r="P603" i="1"/>
  <c r="K604" i="1"/>
  <c r="O604" i="1"/>
  <c r="P604" i="1" s="1"/>
  <c r="K605" i="1"/>
  <c r="O605" i="1"/>
  <c r="P605" i="1"/>
  <c r="K606" i="1"/>
  <c r="O606" i="1"/>
  <c r="P606" i="1" s="1"/>
  <c r="K607" i="1"/>
  <c r="O607" i="1"/>
  <c r="P607" i="1"/>
  <c r="K608" i="1"/>
  <c r="O608" i="1"/>
  <c r="P608" i="1" s="1"/>
  <c r="K609" i="1"/>
  <c r="O609" i="1"/>
  <c r="P609" i="1"/>
  <c r="K610" i="1"/>
  <c r="O610" i="1"/>
  <c r="P610" i="1" s="1"/>
  <c r="K611" i="1"/>
  <c r="O611" i="1"/>
  <c r="P611" i="1"/>
  <c r="K612" i="1"/>
  <c r="O612" i="1"/>
  <c r="P612" i="1" s="1"/>
  <c r="K613" i="1"/>
  <c r="O613" i="1"/>
  <c r="P613" i="1"/>
  <c r="K614" i="1"/>
  <c r="O614" i="1"/>
  <c r="P614" i="1" s="1"/>
  <c r="K615" i="1"/>
  <c r="O615" i="1"/>
  <c r="P615" i="1"/>
  <c r="K616" i="1"/>
  <c r="O616" i="1"/>
  <c r="P616" i="1" s="1"/>
  <c r="K617" i="1"/>
  <c r="O617" i="1"/>
  <c r="P617" i="1"/>
  <c r="K618" i="1"/>
  <c r="P618" i="1"/>
  <c r="K619" i="1"/>
  <c r="P619" i="1"/>
  <c r="K620" i="1"/>
  <c r="P620" i="1"/>
  <c r="K621" i="1"/>
  <c r="P621" i="1"/>
  <c r="K622" i="1"/>
  <c r="P622" i="1"/>
  <c r="K623" i="1"/>
  <c r="P623" i="1"/>
  <c r="K624" i="1"/>
  <c r="P624" i="1"/>
  <c r="K625" i="1"/>
  <c r="O625" i="1"/>
  <c r="P625" i="1" s="1"/>
  <c r="K626" i="1"/>
  <c r="O626" i="1"/>
  <c r="P626" i="1"/>
  <c r="K627" i="1"/>
  <c r="O627" i="1"/>
  <c r="P627" i="1" s="1"/>
  <c r="K628" i="1"/>
  <c r="P628" i="1" s="1"/>
  <c r="M628" i="1"/>
  <c r="O628" i="1"/>
  <c r="K629" i="1"/>
  <c r="P629" i="1" s="1"/>
  <c r="M629" i="1"/>
  <c r="O629" i="1"/>
  <c r="K630" i="1"/>
  <c r="P630" i="1" s="1"/>
  <c r="M630" i="1"/>
  <c r="O630" i="1"/>
  <c r="K631" i="1"/>
  <c r="P631" i="1" s="1"/>
  <c r="K632" i="1"/>
  <c r="P632" i="1" s="1"/>
  <c r="K633" i="1"/>
  <c r="P633" i="1" s="1"/>
  <c r="K634" i="1"/>
  <c r="O634" i="1"/>
  <c r="P634" i="1"/>
  <c r="K635" i="1"/>
  <c r="O635" i="1"/>
  <c r="P635" i="1" s="1"/>
  <c r="K636" i="1"/>
  <c r="O636" i="1"/>
  <c r="P636" i="1"/>
  <c r="K637" i="1"/>
  <c r="O637" i="1"/>
  <c r="P637" i="1" s="1"/>
  <c r="K638" i="1"/>
  <c r="P638" i="1" s="1"/>
  <c r="K639" i="1"/>
  <c r="P639" i="1" s="1"/>
  <c r="K640" i="1"/>
  <c r="P640" i="1" s="1"/>
  <c r="K641" i="1"/>
  <c r="P641" i="1" s="1"/>
  <c r="K642" i="1"/>
  <c r="P642" i="1" s="1"/>
  <c r="K643" i="1"/>
  <c r="P643" i="1" s="1"/>
  <c r="K644" i="1"/>
  <c r="P644" i="1" s="1"/>
  <c r="K645" i="1"/>
  <c r="O645" i="1"/>
  <c r="P645" i="1"/>
  <c r="K646" i="1"/>
  <c r="O646" i="1"/>
  <c r="P646" i="1" s="1"/>
  <c r="K647" i="1"/>
  <c r="O647" i="1"/>
  <c r="P647" i="1"/>
  <c r="K648" i="1"/>
  <c r="O648" i="1"/>
  <c r="P648" i="1" s="1"/>
  <c r="K649" i="1"/>
  <c r="O649" i="1"/>
  <c r="P649" i="1"/>
  <c r="K650" i="1"/>
  <c r="O650" i="1"/>
  <c r="P650" i="1" s="1"/>
  <c r="K651" i="1"/>
  <c r="O651" i="1"/>
  <c r="P651" i="1"/>
  <c r="K652" i="1"/>
  <c r="O652" i="1"/>
  <c r="P652" i="1" s="1"/>
  <c r="K653" i="1"/>
  <c r="O653" i="1"/>
  <c r="P653" i="1"/>
  <c r="K654" i="1"/>
  <c r="O654" i="1"/>
  <c r="P654" i="1" s="1"/>
  <c r="K655" i="1"/>
  <c r="O655" i="1"/>
  <c r="P655" i="1"/>
  <c r="K656" i="1"/>
  <c r="P656" i="1"/>
  <c r="P329" i="1" l="1"/>
  <c r="P327" i="1"/>
  <c r="P325" i="1"/>
  <c r="P323" i="1"/>
  <c r="P321" i="1"/>
  <c r="P319" i="1"/>
  <c r="P317" i="1"/>
  <c r="P315" i="1"/>
  <c r="P330" i="1"/>
  <c r="P328" i="1"/>
  <c r="P326" i="1"/>
  <c r="P324" i="1"/>
  <c r="P322" i="1"/>
  <c r="P320" i="1"/>
  <c r="P318" i="1"/>
  <c r="P316" i="1"/>
  <c r="P314" i="1"/>
  <c r="P143" i="1"/>
  <c r="P141" i="1"/>
  <c r="P64" i="1"/>
  <c r="P62" i="1"/>
  <c r="P144" i="1"/>
  <c r="P142" i="1"/>
  <c r="P63" i="1"/>
  <c r="P61" i="1"/>
</calcChain>
</file>

<file path=xl/comments1.xml><?xml version="1.0" encoding="utf-8"?>
<comments xmlns="http://schemas.openxmlformats.org/spreadsheetml/2006/main">
  <authors>
    <author>Administrator</author>
  </authors>
  <commentList>
    <comment ref="N3" authorId="0" shapeId="0">
      <text>
        <r>
          <rPr>
            <sz val="9"/>
            <rFont val="宋体"/>
          </rPr>
          <t>Administrator:
损耗率20%  总PCS数乘以1.2</t>
        </r>
      </text>
    </comment>
  </commentList>
</comments>
</file>

<file path=xl/sharedStrings.xml><?xml version="1.0" encoding="utf-8"?>
<sst xmlns="http://schemas.openxmlformats.org/spreadsheetml/2006/main" count="2118" uniqueCount="377">
  <si>
    <t>产品色号一览表</t>
  </si>
  <si>
    <t>产品名称</t>
  </si>
  <si>
    <t>条码</t>
  </si>
  <si>
    <t>色号</t>
  </si>
  <si>
    <t>模具编号</t>
  </si>
  <si>
    <t>备注</t>
  </si>
  <si>
    <t>色母</t>
  </si>
  <si>
    <t>用量g/原料1kg</t>
  </si>
  <si>
    <t>原料规格g</t>
  </si>
  <si>
    <t>数量/模</t>
  </si>
  <si>
    <t>色母用量g/PCS</t>
  </si>
  <si>
    <t>出货箱数</t>
  </si>
  <si>
    <t>入数</t>
  </si>
  <si>
    <t>损耗</t>
  </si>
  <si>
    <t>订单数量PCS</t>
  </si>
  <si>
    <t>订单色母用量kg</t>
  </si>
  <si>
    <t>方形垫片</t>
  </si>
  <si>
    <t>3514#0153</t>
  </si>
  <si>
    <t>1895C</t>
  </si>
  <si>
    <t>FJ-001/002/027</t>
  </si>
  <si>
    <r>
      <t>方形垫片为941料&lt;40</t>
    </r>
    <r>
      <rPr>
        <vertAlign val="superscript"/>
        <sz val="14"/>
        <rFont val="宋体"/>
      </rPr>
      <t>。</t>
    </r>
    <r>
      <rPr>
        <sz val="14"/>
        <rFont val="宋体"/>
      </rPr>
      <t>&gt;</t>
    </r>
  </si>
  <si>
    <t>H-924</t>
  </si>
  <si>
    <t>17.5*3</t>
  </si>
  <si>
    <t>3514#</t>
  </si>
  <si>
    <t>H-701</t>
  </si>
  <si>
    <t>H-180</t>
  </si>
  <si>
    <t>365C</t>
  </si>
  <si>
    <t>透明绿</t>
  </si>
  <si>
    <t>H-400</t>
  </si>
  <si>
    <t>H-320</t>
  </si>
  <si>
    <t>大长垫</t>
  </si>
  <si>
    <t>4119#</t>
  </si>
  <si>
    <t>393C</t>
  </si>
  <si>
    <t>柠檬黄</t>
  </si>
  <si>
    <t>FJ-006</t>
  </si>
  <si>
    <t>H-321</t>
  </si>
  <si>
    <t>蕾丝杯</t>
  </si>
  <si>
    <t>2168#</t>
  </si>
  <si>
    <t>248C</t>
  </si>
  <si>
    <t>FJ-003</t>
  </si>
  <si>
    <t>58*5</t>
  </si>
  <si>
    <t>H-742</t>
  </si>
  <si>
    <t>H-521</t>
  </si>
  <si>
    <t>1905C</t>
  </si>
  <si>
    <t>粉红</t>
  </si>
  <si>
    <t>新款蕾丝杯S号</t>
  </si>
  <si>
    <t>5310#</t>
  </si>
  <si>
    <t>226U</t>
  </si>
  <si>
    <t>紫红</t>
  </si>
  <si>
    <t>H-720</t>
  </si>
  <si>
    <t>H-181</t>
  </si>
  <si>
    <t>469C</t>
  </si>
  <si>
    <t>H-1601</t>
  </si>
  <si>
    <t>H-801</t>
  </si>
  <si>
    <t>新款蕾丝杯M号</t>
  </si>
  <si>
    <t>5327#</t>
  </si>
  <si>
    <t>饭盒带</t>
  </si>
  <si>
    <t>3815#</t>
  </si>
  <si>
    <t>210C</t>
  </si>
  <si>
    <t>浅粉红</t>
  </si>
  <si>
    <t>FJ-004</t>
  </si>
  <si>
    <r>
      <t>饭盒带为831料&lt;30</t>
    </r>
    <r>
      <rPr>
        <vertAlign val="superscript"/>
        <sz val="14"/>
        <rFont val="宋体"/>
      </rPr>
      <t>。</t>
    </r>
    <r>
      <rPr>
        <sz val="14"/>
        <rFont val="宋体"/>
      </rPr>
      <t>高拉力&gt;</t>
    </r>
  </si>
  <si>
    <t>36*5</t>
  </si>
  <si>
    <t>304C</t>
  </si>
  <si>
    <t>H-508</t>
  </si>
  <si>
    <t>101C</t>
  </si>
  <si>
    <t>浅黄</t>
  </si>
  <si>
    <t>网格垫片</t>
  </si>
  <si>
    <t>1557#</t>
  </si>
  <si>
    <t>1225C</t>
  </si>
  <si>
    <t>橙</t>
  </si>
  <si>
    <t>FJ-005</t>
  </si>
  <si>
    <t>40*9</t>
  </si>
  <si>
    <t>7595C</t>
  </si>
  <si>
    <t>H-608</t>
  </si>
  <si>
    <t>H-802</t>
  </si>
  <si>
    <t>M6号杯</t>
  </si>
  <si>
    <t>2616#7072#5012#</t>
  </si>
  <si>
    <t>2985C</t>
  </si>
  <si>
    <t>FJ-009</t>
  </si>
  <si>
    <t>30.5*6</t>
  </si>
  <si>
    <t>H-520</t>
  </si>
  <si>
    <t>1365C</t>
  </si>
  <si>
    <t>0412#</t>
  </si>
  <si>
    <t>2760#</t>
  </si>
  <si>
    <t>COOL GRAY 5</t>
  </si>
  <si>
    <t>367C</t>
  </si>
  <si>
    <t>浅绿</t>
  </si>
  <si>
    <t>H-410</t>
  </si>
  <si>
    <t>230C</t>
  </si>
  <si>
    <t>2591#</t>
  </si>
  <si>
    <t>251C</t>
  </si>
  <si>
    <t>3375C</t>
  </si>
  <si>
    <t>100C</t>
  </si>
  <si>
    <t>1625C</t>
  </si>
  <si>
    <t>2715#</t>
  </si>
  <si>
    <t>7738C</t>
  </si>
  <si>
    <t>深绿</t>
  </si>
  <si>
    <t>1805C</t>
  </si>
  <si>
    <t>大红</t>
  </si>
  <si>
    <t>HR-1020</t>
  </si>
  <si>
    <t>1235C</t>
  </si>
  <si>
    <t>深黄</t>
  </si>
  <si>
    <t>H-603</t>
  </si>
  <si>
    <t>22591#新</t>
  </si>
  <si>
    <t>PT1895</t>
  </si>
  <si>
    <t>PT1777</t>
  </si>
  <si>
    <t>PT100</t>
  </si>
  <si>
    <t>PT3375</t>
  </si>
  <si>
    <t>M4号杯</t>
  </si>
  <si>
    <t>2584#</t>
  </si>
  <si>
    <t>2753#</t>
  </si>
  <si>
    <t>2647#</t>
  </si>
  <si>
    <t>FJ-011/FJ-040</t>
  </si>
  <si>
    <t>22584#新</t>
  </si>
  <si>
    <t>PT729</t>
  </si>
  <si>
    <t>HT-12286</t>
  </si>
  <si>
    <t>MARUKI小草垫</t>
  </si>
  <si>
    <t>2369#</t>
  </si>
  <si>
    <t>150C</t>
  </si>
  <si>
    <t>FJ-014</t>
  </si>
  <si>
    <t>41.5*3</t>
  </si>
  <si>
    <t>M大草垫</t>
  </si>
  <si>
    <t>7487C</t>
  </si>
  <si>
    <t>草绿</t>
  </si>
  <si>
    <t>FJ-015</t>
  </si>
  <si>
    <t>30.5*4</t>
  </si>
  <si>
    <t>M大熊垫</t>
  </si>
  <si>
    <t>2376#</t>
  </si>
  <si>
    <t>FJ-016</t>
  </si>
  <si>
    <t>32*4</t>
  </si>
  <si>
    <t>M小熊垫</t>
  </si>
  <si>
    <t>FJ-017</t>
  </si>
  <si>
    <t>42*4</t>
  </si>
  <si>
    <t>M硅胶勺子</t>
  </si>
  <si>
    <t>9979#6228#</t>
  </si>
  <si>
    <t>127C</t>
  </si>
  <si>
    <t>FJ-018</t>
  </si>
  <si>
    <t>勺子为981料(80。)</t>
  </si>
  <si>
    <t>19.3*10</t>
  </si>
  <si>
    <t>3105C</t>
  </si>
  <si>
    <t>701C</t>
  </si>
  <si>
    <t>透明红</t>
  </si>
  <si>
    <t>M方型蛋糕杯</t>
  </si>
  <si>
    <t xml:space="preserve">0636# </t>
  </si>
  <si>
    <t>FJ-019</t>
  </si>
  <si>
    <t>57*5</t>
  </si>
  <si>
    <t>0919#</t>
  </si>
  <si>
    <t>BLACK 3</t>
  </si>
  <si>
    <t>黑</t>
  </si>
  <si>
    <t>tm50005</t>
  </si>
  <si>
    <t>137C</t>
  </si>
  <si>
    <t>1797C</t>
  </si>
  <si>
    <t>M9号杯</t>
  </si>
  <si>
    <t>2630#7096#</t>
  </si>
  <si>
    <t>FJ-021</t>
  </si>
  <si>
    <t>50*6</t>
  </si>
  <si>
    <t>2746#</t>
  </si>
  <si>
    <t>2614#</t>
  </si>
  <si>
    <t>0436#</t>
  </si>
  <si>
    <t>22614#新</t>
  </si>
  <si>
    <t>0474#</t>
  </si>
  <si>
    <t>角型蛋糕杯</t>
  </si>
  <si>
    <t>0443#</t>
  </si>
  <si>
    <t>31*4</t>
  </si>
  <si>
    <t>0481#</t>
  </si>
  <si>
    <t>三叶草</t>
  </si>
  <si>
    <t>3422#</t>
  </si>
  <si>
    <t>381U</t>
  </si>
  <si>
    <t>黄绿</t>
  </si>
  <si>
    <t>FJ-025</t>
  </si>
  <si>
    <t>32*3</t>
  </si>
  <si>
    <t>354U</t>
  </si>
  <si>
    <t>绿</t>
  </si>
  <si>
    <t>H-6801</t>
  </si>
  <si>
    <t>饰品带</t>
  </si>
  <si>
    <t>2465#</t>
  </si>
  <si>
    <t>FJ-028</t>
  </si>
  <si>
    <t>470U</t>
  </si>
  <si>
    <t>熊头饰品</t>
  </si>
  <si>
    <t>FJ-029</t>
  </si>
  <si>
    <t>心型饰品</t>
  </si>
  <si>
    <t>15*6</t>
  </si>
  <si>
    <t>心型煎蛋器</t>
  </si>
  <si>
    <t>3125#</t>
  </si>
  <si>
    <t>FJ-030</t>
  </si>
  <si>
    <t>15*9</t>
  </si>
  <si>
    <t>筷子套</t>
  </si>
  <si>
    <t>9993#</t>
  </si>
  <si>
    <t>FJ-031</t>
  </si>
  <si>
    <t>61*4</t>
  </si>
  <si>
    <t>714C</t>
  </si>
  <si>
    <t>新色        筷子套</t>
  </si>
  <si>
    <t>FJ-034</t>
  </si>
  <si>
    <t>MARUKI 8号杯</t>
  </si>
  <si>
    <t>2722#</t>
  </si>
  <si>
    <t>29*6</t>
  </si>
  <si>
    <t>0429#</t>
  </si>
  <si>
    <t>2607#</t>
  </si>
  <si>
    <t>2777#</t>
  </si>
  <si>
    <t>0605#</t>
  </si>
  <si>
    <t>2623#5029#7089#3025#</t>
  </si>
  <si>
    <t>22607#新</t>
  </si>
  <si>
    <t>抗菌 8号杯</t>
  </si>
  <si>
    <t>2821#</t>
  </si>
  <si>
    <t>375C</t>
  </si>
  <si>
    <t>1777C</t>
  </si>
  <si>
    <t>淡红</t>
  </si>
  <si>
    <t>9.5CM小杯盖</t>
  </si>
  <si>
    <t>3754#</t>
  </si>
  <si>
    <t>FJ-035</t>
  </si>
  <si>
    <r>
      <t>大盖底为851料（50</t>
    </r>
    <r>
      <rPr>
        <vertAlign val="superscript"/>
        <sz val="14"/>
        <rFont val="宋体"/>
      </rPr>
      <t>。</t>
    </r>
    <r>
      <rPr>
        <sz val="14"/>
        <rFont val="宋体"/>
      </rPr>
      <t>）
手柄为941料(40</t>
    </r>
    <r>
      <rPr>
        <vertAlign val="superscript"/>
        <sz val="14"/>
        <rFont val="宋体"/>
      </rPr>
      <t>。</t>
    </r>
    <r>
      <rPr>
        <sz val="14"/>
        <rFont val="宋体"/>
      </rPr>
      <t>)</t>
    </r>
  </si>
  <si>
    <t>25*9</t>
  </si>
  <si>
    <t>大红--M</t>
  </si>
  <si>
    <t>深绿--M</t>
  </si>
  <si>
    <t>9755#</t>
  </si>
  <si>
    <t>1795C</t>
  </si>
  <si>
    <t>鲜红--C</t>
  </si>
  <si>
    <t>HT8099</t>
  </si>
  <si>
    <t>211C</t>
  </si>
  <si>
    <t>桃红--C</t>
  </si>
  <si>
    <t>1575C</t>
  </si>
  <si>
    <t>红橙--C</t>
  </si>
  <si>
    <t>HT6583</t>
  </si>
  <si>
    <t>7482C</t>
  </si>
  <si>
    <t>绿--C</t>
  </si>
  <si>
    <t>1204#</t>
  </si>
  <si>
    <t>CS-027</t>
  </si>
  <si>
    <t>20*12</t>
  </si>
  <si>
    <t>圆型垫片</t>
  </si>
  <si>
    <t>03521#</t>
  </si>
  <si>
    <t>FJ-036/038</t>
  </si>
  <si>
    <t>23.5*4</t>
  </si>
  <si>
    <t>0739#</t>
  </si>
  <si>
    <t>5234#</t>
  </si>
  <si>
    <t>5227#</t>
  </si>
  <si>
    <t>深型6号杯</t>
  </si>
  <si>
    <t>5418#</t>
  </si>
  <si>
    <t>354C</t>
  </si>
  <si>
    <t>FJ-042</t>
  </si>
  <si>
    <t>36*6</t>
  </si>
  <si>
    <t>Red 032C</t>
  </si>
  <si>
    <t>红</t>
  </si>
  <si>
    <t>YELLOW</t>
  </si>
  <si>
    <t>黄</t>
  </si>
  <si>
    <t>5334#</t>
  </si>
  <si>
    <t>721C</t>
  </si>
  <si>
    <t>深型8号杯</t>
  </si>
  <si>
    <t>5425#</t>
  </si>
  <si>
    <t>FJ-043</t>
  </si>
  <si>
    <t>35*6</t>
  </si>
  <si>
    <t>151C</t>
  </si>
  <si>
    <t>H-103</t>
  </si>
  <si>
    <t>H-101</t>
  </si>
  <si>
    <t>深型9号杯</t>
  </si>
  <si>
    <t>5432#</t>
  </si>
  <si>
    <t>FJ-044</t>
  </si>
  <si>
    <t>47.5*5</t>
  </si>
  <si>
    <t>小花垫</t>
  </si>
  <si>
    <t>3415#</t>
  </si>
  <si>
    <t>桃红</t>
  </si>
  <si>
    <t>FJ-054</t>
  </si>
  <si>
    <t>11*3</t>
  </si>
  <si>
    <t>1787C</t>
  </si>
  <si>
    <t>鲜红</t>
  </si>
  <si>
    <t>小判蛋糕杯</t>
  </si>
  <si>
    <t xml:space="preserve"> 2678# 5036#</t>
  </si>
  <si>
    <t>FJ-057</t>
  </si>
  <si>
    <t>22*8</t>
  </si>
  <si>
    <t>2621#</t>
  </si>
  <si>
    <t>2739#</t>
  </si>
  <si>
    <t>22621#新</t>
  </si>
  <si>
    <t>方型煎蛋器</t>
  </si>
  <si>
    <t>3279#</t>
  </si>
  <si>
    <t>FJ-060</t>
  </si>
  <si>
    <t>92*2</t>
  </si>
  <si>
    <t>花型煎蛋器</t>
  </si>
  <si>
    <t>3132#</t>
  </si>
  <si>
    <t>FJ-065</t>
  </si>
  <si>
    <t>20*9</t>
  </si>
  <si>
    <t>蕾丝6号杯</t>
  </si>
  <si>
    <t>2175#1015#</t>
  </si>
  <si>
    <t>FJ-074</t>
  </si>
  <si>
    <t>42*5</t>
  </si>
  <si>
    <t>9153#</t>
  </si>
  <si>
    <t>120C</t>
  </si>
  <si>
    <t>374C</t>
  </si>
  <si>
    <t>花型托盘杯</t>
  </si>
  <si>
    <t>5150#</t>
  </si>
  <si>
    <t>FJ-071</t>
  </si>
  <si>
    <t>47*3</t>
  </si>
  <si>
    <t>压纹片</t>
  </si>
  <si>
    <t>4207#</t>
  </si>
  <si>
    <t>35*4</t>
  </si>
  <si>
    <t>熊头烤盘</t>
  </si>
  <si>
    <t>5402#</t>
  </si>
  <si>
    <t>32*9</t>
  </si>
  <si>
    <t>橡皮筋</t>
  </si>
  <si>
    <t>3785#</t>
  </si>
  <si>
    <t>HT10734</t>
  </si>
  <si>
    <t>FJ-078</t>
  </si>
  <si>
    <t>14.5*5</t>
  </si>
  <si>
    <t>HT10735</t>
  </si>
  <si>
    <t>HT10736</t>
  </si>
  <si>
    <t>HT10737</t>
  </si>
  <si>
    <t>杯盖丝带</t>
  </si>
  <si>
    <t>0016#</t>
  </si>
  <si>
    <t xml:space="preserve">
232C</t>
  </si>
  <si>
    <t>深粉</t>
  </si>
  <si>
    <t>28*2</t>
  </si>
  <si>
    <t>H-202</t>
  </si>
  <si>
    <t xml:space="preserve">
368C</t>
  </si>
  <si>
    <t>杯盖盖子</t>
  </si>
  <si>
    <t>23*16</t>
  </si>
  <si>
    <t>杯盖宝石</t>
  </si>
  <si>
    <t>H-2508</t>
  </si>
  <si>
    <t>H-2320</t>
  </si>
  <si>
    <t>236C</t>
  </si>
  <si>
    <t>H-2720</t>
  </si>
  <si>
    <t>H-2701</t>
  </si>
  <si>
    <t>0023#</t>
  </si>
  <si>
    <t>710C</t>
  </si>
  <si>
    <t>297C</t>
  </si>
  <si>
    <t>风向标</t>
  </si>
  <si>
    <t>7511C</t>
  </si>
  <si>
    <t>60*2</t>
  </si>
  <si>
    <t>032C</t>
  </si>
  <si>
    <t>心型大蛋糕杯</t>
  </si>
  <si>
    <t>3347#</t>
  </si>
  <si>
    <t>31*5</t>
  </si>
  <si>
    <t>冰桶</t>
  </si>
  <si>
    <t>5181#</t>
  </si>
  <si>
    <t>10*16</t>
  </si>
  <si>
    <t>冰桶盖</t>
  </si>
  <si>
    <t>22.5*6</t>
  </si>
  <si>
    <t>大方型杯</t>
  </si>
  <si>
    <t>3330#</t>
  </si>
  <si>
    <t>5174#</t>
  </si>
  <si>
    <t>31.5*9</t>
  </si>
  <si>
    <t>羊蛋糕模</t>
  </si>
  <si>
    <t>7093#</t>
  </si>
  <si>
    <t>五角星烤盘</t>
  </si>
  <si>
    <t>5198#</t>
  </si>
  <si>
    <t>2738C</t>
  </si>
  <si>
    <t>23*9</t>
  </si>
  <si>
    <t>3009#</t>
  </si>
  <si>
    <t>109C</t>
  </si>
  <si>
    <t>圆型烤盘</t>
  </si>
  <si>
    <t>5167#</t>
  </si>
  <si>
    <t>20.9*16</t>
  </si>
  <si>
    <t>5396#</t>
  </si>
  <si>
    <t>蕾丝长型杯S号</t>
  </si>
  <si>
    <t>5341#</t>
  </si>
  <si>
    <t>蕾丝长型杯M号</t>
  </si>
  <si>
    <t>5358#</t>
  </si>
  <si>
    <t>黑色熊头</t>
  </si>
  <si>
    <t>1121#</t>
  </si>
  <si>
    <t>22*16</t>
  </si>
  <si>
    <t>透明粉</t>
    <phoneticPr fontId="14"/>
  </si>
  <si>
    <t>天蓝</t>
  </si>
  <si>
    <t>浅蓝</t>
  </si>
  <si>
    <t>粉蓝</t>
  </si>
  <si>
    <t>深红</t>
    <phoneticPr fontId="14"/>
  </si>
  <si>
    <t>颜</t>
  </si>
  <si>
    <t>紫</t>
  </si>
  <si>
    <t>咖啡</t>
  </si>
  <si>
    <t>灰</t>
  </si>
  <si>
    <t>白</t>
  </si>
  <si>
    <t>新粉</t>
  </si>
  <si>
    <t>新紫</t>
  </si>
  <si>
    <t>新绿</t>
  </si>
  <si>
    <t>新黄</t>
  </si>
  <si>
    <t>新橙</t>
  </si>
  <si>
    <t>粉</t>
  </si>
  <si>
    <t>草莓</t>
  </si>
  <si>
    <t>茶</t>
  </si>
  <si>
    <t>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</si>
</sst>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_ "/>
    <numFmt numFmtId="177" formatCode="0.0_ "/>
    <numFmt numFmtId="178" formatCode="0.00_ "/>
    <numFmt numFmtId="179" formatCode="0.00000_ "/>
    <numFmt numFmtId="180" formatCode="0.00_);[Red]\(0.00\)"/>
  </numFmts>
  <fonts count="15">
    <font>
      <sz val="12"/>
      <name val="宋体"/>
      <charset val="134"/>
    </font>
    <font>
      <sz val="14"/>
      <name val="宋体"/>
    </font>
    <font>
      <b/>
      <sz val="12"/>
      <name val="宋体"/>
    </font>
    <font>
      <b/>
      <sz val="16"/>
      <name val="宋体"/>
    </font>
    <font>
      <b/>
      <sz val="22"/>
      <name val="宋体"/>
    </font>
    <font>
      <b/>
      <sz val="14"/>
      <name val="宋体"/>
    </font>
    <font>
      <sz val="11"/>
      <color indexed="8"/>
      <name val="宋体"/>
    </font>
    <font>
      <sz val="10"/>
      <name val="Arial Cyr"/>
      <family val="2"/>
    </font>
    <font>
      <vertAlign val="superscript"/>
      <sz val="14"/>
      <name val="宋体"/>
    </font>
    <font>
      <sz val="9"/>
      <name val="宋体"/>
    </font>
    <font>
      <sz val="12"/>
      <color rgb="FFFF0000"/>
      <name val="宋体"/>
    </font>
    <font>
      <b/>
      <sz val="16"/>
      <color rgb="FFFF0000"/>
      <name val="宋体"/>
    </font>
    <font>
      <sz val="14"/>
      <color rgb="FFFF0000"/>
      <name val="宋体"/>
    </font>
    <font>
      <sz val="12"/>
      <name val="宋体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0"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7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 applyProtection="0">
      <alignment vertical="center"/>
    </xf>
  </cellStyleXfs>
  <cellXfs count="170">
    <xf numFmtId="0" fontId="0" fillId="0" borderId="0" xfId="0">
      <alignment vertical="center"/>
    </xf>
    <xf numFmtId="0" fontId="0" fillId="0" borderId="0" xfId="0" applyFill="1" applyAlignment="1"/>
    <xf numFmtId="0" fontId="1" fillId="0" borderId="0" xfId="0" applyFont="1" applyFill="1" applyAlignment="1">
      <alignment vertical="center"/>
    </xf>
    <xf numFmtId="0" fontId="10" fillId="0" borderId="0" xfId="0" applyFont="1" applyFill="1" applyAlignment="1"/>
    <xf numFmtId="176" fontId="0" fillId="0" borderId="0" xfId="0" applyNumberFormat="1" applyFill="1" applyAlignment="1"/>
    <xf numFmtId="177" fontId="0" fillId="0" borderId="0" xfId="0" applyNumberFormat="1" applyFill="1" applyAlignment="1"/>
    <xf numFmtId="58" fontId="5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3" fillId="0" borderId="1" xfId="19" applyFill="1" applyBorder="1" applyAlignment="1">
      <alignment horizontal="center" vertical="center"/>
    </xf>
    <xf numFmtId="0" fontId="13" fillId="0" borderId="1" xfId="19" applyFill="1" applyBorder="1" applyAlignment="1">
      <alignment horizontal="center" vertical="center" wrapText="1"/>
    </xf>
    <xf numFmtId="0" fontId="13" fillId="0" borderId="1" xfId="4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3" fillId="0" borderId="1" xfId="11" applyFill="1" applyBorder="1" applyAlignment="1">
      <alignment horizontal="center" vertical="center"/>
    </xf>
    <xf numFmtId="0" fontId="13" fillId="0" borderId="1" xfId="1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>
      <alignment horizontal="center" vertical="center"/>
    </xf>
    <xf numFmtId="0" fontId="13" fillId="0" borderId="1" xfId="18" applyFill="1" applyBorder="1" applyAlignment="1">
      <alignment horizontal="center" vertical="center"/>
    </xf>
    <xf numFmtId="0" fontId="13" fillId="0" borderId="1" xfId="18" applyFill="1" applyBorder="1" applyAlignment="1">
      <alignment horizontal="center" vertical="center" wrapText="1"/>
    </xf>
    <xf numFmtId="0" fontId="13" fillId="0" borderId="1" xfId="28" applyFill="1" applyBorder="1" applyAlignment="1">
      <alignment horizontal="center" vertical="center"/>
    </xf>
    <xf numFmtId="0" fontId="13" fillId="0" borderId="1" xfId="28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/>
    </xf>
    <xf numFmtId="176" fontId="1" fillId="0" borderId="1" xfId="0" applyNumberFormat="1" applyFont="1" applyFill="1" applyBorder="1" applyAlignment="1">
      <alignment horizontal="center"/>
    </xf>
    <xf numFmtId="177" fontId="1" fillId="0" borderId="1" xfId="0" applyNumberFormat="1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 wrapText="1"/>
    </xf>
    <xf numFmtId="176" fontId="1" fillId="0" borderId="4" xfId="0" applyNumberFormat="1" applyFont="1" applyFill="1" applyBorder="1" applyAlignment="1">
      <alignment horizontal="center" vertical="center" wrapText="1"/>
    </xf>
    <xf numFmtId="176" fontId="1" fillId="2" borderId="4" xfId="0" applyNumberFormat="1" applyFont="1" applyFill="1" applyBorder="1" applyAlignment="1">
      <alignment horizontal="center" vertical="center" wrapText="1"/>
    </xf>
    <xf numFmtId="177" fontId="1" fillId="2" borderId="5" xfId="0" applyNumberFormat="1" applyFont="1" applyFill="1" applyBorder="1" applyAlignment="1">
      <alignment horizontal="center" vertical="center" wrapText="1"/>
    </xf>
    <xf numFmtId="179" fontId="12" fillId="0" borderId="1" xfId="0" applyNumberFormat="1" applyFont="1" applyFill="1" applyBorder="1" applyAlignment="1">
      <alignment horizontal="center"/>
    </xf>
    <xf numFmtId="176" fontId="1" fillId="4" borderId="1" xfId="0" applyNumberFormat="1" applyFont="1" applyFill="1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  <xf numFmtId="177" fontId="1" fillId="2" borderId="1" xfId="0" applyNumberFormat="1" applyFont="1" applyFill="1" applyBorder="1" applyAlignment="1">
      <alignment horizontal="center"/>
    </xf>
    <xf numFmtId="179" fontId="1" fillId="0" borderId="1" xfId="0" applyNumberFormat="1" applyFont="1" applyFill="1" applyBorder="1" applyAlignment="1">
      <alignment horizontal="center"/>
    </xf>
    <xf numFmtId="179" fontId="12" fillId="0" borderId="1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176" fontId="1" fillId="2" borderId="1" xfId="0" applyNumberFormat="1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/>
    </xf>
    <xf numFmtId="0" fontId="0" fillId="0" borderId="1" xfId="0" applyFill="1" applyBorder="1" applyAlignment="1"/>
    <xf numFmtId="0" fontId="10" fillId="0" borderId="1" xfId="0" applyFont="1" applyFill="1" applyBorder="1" applyAlignment="1"/>
    <xf numFmtId="0" fontId="12" fillId="0" borderId="4" xfId="0" applyFont="1" applyFill="1" applyBorder="1" applyAlignment="1">
      <alignment horizontal="center" vertical="center"/>
    </xf>
    <xf numFmtId="0" fontId="13" fillId="0" borderId="1" xfId="25" applyFill="1" applyBorder="1" applyAlignment="1">
      <alignment horizontal="center" vertical="center"/>
    </xf>
    <xf numFmtId="0" fontId="13" fillId="0" borderId="1" xfId="25" applyFill="1" applyBorder="1" applyAlignment="1">
      <alignment horizontal="center" vertical="center" wrapText="1"/>
    </xf>
    <xf numFmtId="176" fontId="12" fillId="4" borderId="1" xfId="0" applyNumberFormat="1" applyFont="1" applyFill="1" applyBorder="1" applyAlignment="1">
      <alignment horizontal="center"/>
    </xf>
    <xf numFmtId="176" fontId="12" fillId="2" borderId="1" xfId="0" applyNumberFormat="1" applyFont="1" applyFill="1" applyBorder="1" applyAlignment="1">
      <alignment horizontal="center"/>
    </xf>
    <xf numFmtId="177" fontId="12" fillId="2" borderId="1" xfId="0" applyNumberFormat="1" applyFont="1" applyFill="1" applyBorder="1" applyAlignment="1">
      <alignment horizontal="center"/>
    </xf>
    <xf numFmtId="0" fontId="13" fillId="0" borderId="1" xfId="2" applyFill="1" applyBorder="1" applyAlignment="1">
      <alignment horizontal="center" vertical="center"/>
    </xf>
    <xf numFmtId="0" fontId="13" fillId="0" borderId="1" xfId="2" applyFill="1" applyBorder="1" applyAlignment="1">
      <alignment horizontal="center" vertical="center" wrapText="1"/>
    </xf>
    <xf numFmtId="0" fontId="13" fillId="0" borderId="1" xfId="9" applyFill="1" applyBorder="1" applyAlignment="1">
      <alignment horizontal="center" vertical="center"/>
    </xf>
    <xf numFmtId="0" fontId="13" fillId="0" borderId="1" xfId="9" applyFill="1" applyBorder="1" applyAlignment="1">
      <alignment horizontal="center" vertical="center" wrapText="1"/>
    </xf>
    <xf numFmtId="0" fontId="13" fillId="0" borderId="1" xfId="12" applyFill="1" applyBorder="1" applyAlignment="1">
      <alignment horizontal="center" vertical="center"/>
    </xf>
    <xf numFmtId="0" fontId="13" fillId="0" borderId="1" xfId="12" applyFill="1" applyBorder="1" applyAlignment="1">
      <alignment horizontal="center" vertical="center" wrapText="1"/>
    </xf>
    <xf numFmtId="0" fontId="13" fillId="0" borderId="1" xfId="17" applyFill="1" applyBorder="1" applyAlignment="1">
      <alignment horizontal="center" vertical="center"/>
    </xf>
    <xf numFmtId="0" fontId="13" fillId="0" borderId="1" xfId="17" applyFill="1" applyBorder="1" applyAlignment="1">
      <alignment horizontal="center" vertical="center" wrapText="1"/>
    </xf>
    <xf numFmtId="0" fontId="13" fillId="0" borderId="1" xfId="8" applyFill="1" applyBorder="1" applyAlignment="1">
      <alignment horizontal="center" vertical="center"/>
    </xf>
    <xf numFmtId="0" fontId="13" fillId="0" borderId="1" xfId="8" applyFill="1" applyBorder="1" applyAlignment="1">
      <alignment horizontal="center" vertical="center" wrapText="1"/>
    </xf>
    <xf numFmtId="0" fontId="13" fillId="0" borderId="1" xfId="1" applyFill="1" applyBorder="1" applyAlignment="1">
      <alignment horizontal="center" vertical="center"/>
    </xf>
    <xf numFmtId="0" fontId="13" fillId="0" borderId="1" xfId="1" applyFill="1" applyBorder="1" applyAlignment="1">
      <alignment horizontal="center" vertical="center" wrapText="1"/>
    </xf>
    <xf numFmtId="0" fontId="13" fillId="0" borderId="1" xfId="7" applyFill="1" applyBorder="1" applyAlignment="1">
      <alignment horizontal="center" vertical="center"/>
    </xf>
    <xf numFmtId="0" fontId="13" fillId="0" borderId="1" xfId="7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/>
    </xf>
    <xf numFmtId="0" fontId="13" fillId="0" borderId="1" xfId="22" applyFill="1" applyBorder="1" applyAlignment="1">
      <alignment horizontal="center" vertical="center"/>
    </xf>
    <xf numFmtId="0" fontId="13" fillId="0" borderId="1" xfId="22" applyFill="1" applyBorder="1" applyAlignment="1">
      <alignment horizontal="center" vertical="center" wrapText="1"/>
    </xf>
    <xf numFmtId="0" fontId="13" fillId="0" borderId="1" xfId="5" applyFill="1" applyBorder="1" applyAlignment="1">
      <alignment horizontal="center" vertical="center"/>
    </xf>
    <xf numFmtId="0" fontId="13" fillId="0" borderId="1" xfId="5" applyFill="1" applyBorder="1" applyAlignment="1">
      <alignment horizontal="center" vertical="center" wrapText="1"/>
    </xf>
    <xf numFmtId="0" fontId="13" fillId="0" borderId="1" xfId="23" applyFill="1" applyBorder="1" applyAlignment="1">
      <alignment horizontal="center" vertical="center"/>
    </xf>
    <xf numFmtId="0" fontId="13" fillId="0" borderId="1" xfId="23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1" fillId="0" borderId="1" xfId="6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3" fillId="0" borderId="1" xfId="24" applyFill="1" applyBorder="1" applyAlignment="1">
      <alignment horizontal="center" vertical="center"/>
    </xf>
    <xf numFmtId="0" fontId="13" fillId="0" borderId="1" xfId="24" applyFill="1" applyBorder="1" applyAlignment="1">
      <alignment horizontal="center" vertical="center" wrapText="1"/>
    </xf>
    <xf numFmtId="0" fontId="13" fillId="0" borderId="1" xfId="27" applyFill="1" applyBorder="1" applyAlignment="1">
      <alignment horizontal="center" vertical="center"/>
    </xf>
    <xf numFmtId="0" fontId="13" fillId="0" borderId="1" xfId="27" applyFill="1" applyBorder="1" applyAlignment="1">
      <alignment horizontal="center" vertical="center" wrapText="1"/>
    </xf>
    <xf numFmtId="0" fontId="13" fillId="0" borderId="1" xfId="26" applyFill="1" applyBorder="1" applyAlignment="1">
      <alignment horizontal="center" vertical="center"/>
    </xf>
    <xf numFmtId="0" fontId="13" fillId="0" borderId="1" xfId="26" applyFill="1" applyBorder="1" applyAlignment="1">
      <alignment horizontal="center" vertical="center" wrapText="1"/>
    </xf>
    <xf numFmtId="0" fontId="13" fillId="0" borderId="1" xfId="3" applyFill="1" applyBorder="1" applyAlignment="1">
      <alignment horizontal="center" vertical="center"/>
    </xf>
    <xf numFmtId="0" fontId="13" fillId="0" borderId="1" xfId="3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13" fillId="0" borderId="1" xfId="14" applyFill="1" applyBorder="1" applyAlignment="1">
      <alignment horizontal="center" vertical="center"/>
    </xf>
    <xf numFmtId="0" fontId="13" fillId="0" borderId="1" xfId="14" applyFill="1" applyBorder="1" applyAlignment="1">
      <alignment horizontal="center" vertical="center" wrapText="1"/>
    </xf>
    <xf numFmtId="0" fontId="13" fillId="0" borderId="1" xfId="16" applyFill="1" applyBorder="1" applyAlignment="1">
      <alignment horizontal="center" vertical="center"/>
    </xf>
    <xf numFmtId="0" fontId="13" fillId="0" borderId="1" xfId="16" applyFill="1" applyBorder="1" applyAlignment="1">
      <alignment horizontal="center" vertical="center" wrapText="1"/>
    </xf>
    <xf numFmtId="0" fontId="13" fillId="0" borderId="1" xfId="15" applyFill="1" applyBorder="1" applyAlignment="1">
      <alignment horizontal="center" vertical="center"/>
    </xf>
    <xf numFmtId="0" fontId="13" fillId="0" borderId="1" xfId="15" applyFill="1" applyBorder="1" applyAlignment="1">
      <alignment horizontal="center" vertical="center" wrapText="1"/>
    </xf>
    <xf numFmtId="0" fontId="13" fillId="0" borderId="1" xfId="20" applyFill="1" applyBorder="1" applyAlignment="1">
      <alignment horizontal="center" vertical="center"/>
    </xf>
    <xf numFmtId="0" fontId="13" fillId="0" borderId="1" xfId="20" applyFill="1" applyBorder="1" applyAlignment="1">
      <alignment horizontal="center" vertical="center" wrapText="1"/>
    </xf>
    <xf numFmtId="0" fontId="13" fillId="0" borderId="1" xfId="21" applyFill="1" applyBorder="1" applyAlignment="1">
      <alignment horizontal="center" vertical="center"/>
    </xf>
    <xf numFmtId="0" fontId="13" fillId="0" borderId="1" xfId="21" applyFill="1" applyBorder="1" applyAlignment="1">
      <alignment horizontal="center" vertical="center" wrapText="1"/>
    </xf>
    <xf numFmtId="180" fontId="1" fillId="0" borderId="1" xfId="0" applyNumberFormat="1" applyFont="1" applyFill="1" applyBorder="1" applyAlignment="1">
      <alignment horizontal="center" vertical="center"/>
    </xf>
    <xf numFmtId="0" fontId="13" fillId="0" borderId="1" xfId="10" applyFill="1" applyBorder="1" applyAlignment="1">
      <alignment horizontal="center" vertical="center"/>
    </xf>
    <xf numFmtId="0" fontId="13" fillId="0" borderId="1" xfId="10" applyFill="1" applyBorder="1" applyAlignment="1">
      <alignment horizontal="center" vertical="center" wrapText="1"/>
    </xf>
    <xf numFmtId="0" fontId="13" fillId="0" borderId="1" xfId="13" applyFill="1" applyBorder="1" applyAlignment="1">
      <alignment horizontal="center" vertical="center"/>
    </xf>
    <xf numFmtId="0" fontId="13" fillId="0" borderId="1" xfId="13" applyFill="1" applyBorder="1" applyAlignment="1">
      <alignment horizontal="center" vertical="center" wrapText="1"/>
    </xf>
    <xf numFmtId="0" fontId="10" fillId="0" borderId="1" xfId="0" applyFont="1" applyFill="1" applyBorder="1" applyAlignment="1"/>
    <xf numFmtId="0" fontId="1" fillId="0" borderId="1" xfId="0" applyNumberFormat="1" applyFont="1" applyFill="1" applyBorder="1" applyAlignment="1">
      <alignment horizontal="center" vertical="center"/>
    </xf>
    <xf numFmtId="178" fontId="1" fillId="0" borderId="2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76" fontId="1" fillId="2" borderId="2" xfId="0" applyNumberFormat="1" applyFont="1" applyFill="1" applyBorder="1" applyAlignment="1">
      <alignment horizontal="center"/>
    </xf>
    <xf numFmtId="176" fontId="1" fillId="0" borderId="6" xfId="0" applyNumberFormat="1" applyFont="1" applyFill="1" applyBorder="1" applyAlignment="1">
      <alignment horizontal="center"/>
    </xf>
    <xf numFmtId="177" fontId="1" fillId="2" borderId="7" xfId="0" applyNumberFormat="1" applyFont="1" applyFill="1" applyBorder="1" applyAlignment="1">
      <alignment horizontal="center"/>
    </xf>
    <xf numFmtId="179" fontId="12" fillId="0" borderId="1" xfId="0" applyNumberFormat="1" applyFont="1" applyFill="1" applyBorder="1" applyAlignment="1"/>
    <xf numFmtId="176" fontId="0" fillId="0" borderId="1" xfId="0" applyNumberFormat="1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76" fontId="12" fillId="0" borderId="1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80" fontId="1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1" fillId="0" borderId="2" xfId="6" applyFont="1" applyFill="1" applyBorder="1" applyAlignment="1">
      <alignment horizontal="center" vertical="center"/>
    </xf>
    <xf numFmtId="0" fontId="1" fillId="0" borderId="3" xfId="6" applyFont="1" applyFill="1" applyBorder="1" applyAlignment="1">
      <alignment horizontal="center" vertical="center"/>
    </xf>
    <xf numFmtId="0" fontId="1" fillId="0" borderId="4" xfId="6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78" fontId="1" fillId="0" borderId="2" xfId="0" applyNumberFormat="1" applyFont="1" applyFill="1" applyBorder="1" applyAlignment="1">
      <alignment horizontal="center" vertical="center"/>
    </xf>
    <xf numFmtId="178" fontId="1" fillId="0" borderId="3" xfId="0" applyNumberFormat="1" applyFont="1" applyFill="1" applyBorder="1" applyAlignment="1">
      <alignment horizontal="center" vertical="center"/>
    </xf>
    <xf numFmtId="178" fontId="1" fillId="0" borderId="4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178" fontId="1" fillId="0" borderId="6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30">
    <cellStyle name="常规 2" xfId="29"/>
    <cellStyle name="常规_9号杯130301" xfId="6"/>
    <cellStyle name="常规_配方" xfId="21"/>
    <cellStyle name="常规_配方_1" xfId="20"/>
    <cellStyle name="常规_配方_11" xfId="19"/>
    <cellStyle name="常规_配方_12" xfId="4"/>
    <cellStyle name="常规_配方_13" xfId="18"/>
    <cellStyle name="常规_配方_14" xfId="28"/>
    <cellStyle name="常规_配方_18" xfId="9"/>
    <cellStyle name="常规_配方_19" xfId="2"/>
    <cellStyle name="常规_配方_2" xfId="15"/>
    <cellStyle name="常规_配方_20" xfId="12"/>
    <cellStyle name="常规_配方_21" xfId="17"/>
    <cellStyle name="常规_配方_22" xfId="7"/>
    <cellStyle name="常规_配方_23" xfId="8"/>
    <cellStyle name="常规_配方_24" xfId="1"/>
    <cellStyle name="常规_配方_28" xfId="14"/>
    <cellStyle name="常规_配方_29" xfId="16"/>
    <cellStyle name="常规_配方_32" xfId="10"/>
    <cellStyle name="常规_配方_33" xfId="13"/>
    <cellStyle name="常规_配方_44" xfId="24"/>
    <cellStyle name="常规_配方_51" xfId="25"/>
    <cellStyle name="常规_配方_52" xfId="5"/>
    <cellStyle name="常规_配方_53" xfId="22"/>
    <cellStyle name="常规_配方_54" xfId="23"/>
    <cellStyle name="常规_配方_55" xfId="26"/>
    <cellStyle name="常规_配方_56" xfId="27"/>
    <cellStyle name="常规_配方_57" xfId="3"/>
    <cellStyle name="常规_配方_9" xfId="11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  <a:tileRect/>
        </a:gradFill>
        <a:ln w="15875" cap="flat" cmpd="sng">
          <a:solidFill>
            <a:srgbClr val="739CC3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T656"/>
  <sheetViews>
    <sheetView tabSelected="1" zoomScale="81" zoomScaleSheetLayoutView="100" workbookViewId="0">
      <pane xSplit="1" ySplit="3" topLeftCell="B166" activePane="bottomRight" state="frozen"/>
      <selection pane="topRight"/>
      <selection pane="bottomLeft"/>
      <selection pane="bottomRight" activeCell="D167" sqref="D167:D169"/>
    </sheetView>
  </sheetViews>
  <sheetFormatPr defaultRowHeight="14.25"/>
  <cols>
    <col min="1" max="1" width="11.625" style="1" customWidth="1"/>
    <col min="2" max="2" width="18.625" style="1" customWidth="1"/>
    <col min="3" max="3" width="9" style="1"/>
    <col min="4" max="4" width="14.375" style="1" customWidth="1"/>
    <col min="5" max="5" width="13.5" style="1" customWidth="1"/>
    <col min="6" max="6" width="10.75" style="1" customWidth="1"/>
    <col min="7" max="7" width="9.375" style="1" bestFit="1" customWidth="1"/>
    <col min="8" max="8" width="12" style="1" customWidth="1"/>
    <col min="9" max="9" width="12.5" style="1" customWidth="1"/>
    <col min="10" max="10" width="12" style="1" customWidth="1"/>
    <col min="11" max="11" width="12.875" style="3" customWidth="1"/>
    <col min="12" max="12" width="10.375" style="4" customWidth="1"/>
    <col min="13" max="13" width="5.875" style="1" customWidth="1"/>
    <col min="14" max="14" width="5.875" style="5" customWidth="1"/>
    <col min="15" max="15" width="10.5" style="1" customWidth="1"/>
    <col min="16" max="16" width="14.125" style="1" customWidth="1"/>
    <col min="17" max="254" width="9" style="1"/>
  </cols>
  <sheetData>
    <row r="1" spans="1:16" s="1" customFormat="1" ht="30" customHeight="1">
      <c r="A1" s="164"/>
      <c r="B1" s="164"/>
      <c r="C1" s="164"/>
      <c r="D1" s="164"/>
      <c r="E1" s="165"/>
      <c r="F1" s="165"/>
      <c r="G1" s="164"/>
      <c r="H1" s="165"/>
      <c r="I1" s="165"/>
      <c r="J1" s="165"/>
      <c r="K1" s="166"/>
      <c r="L1" s="167"/>
      <c r="M1" s="164"/>
      <c r="N1" s="168"/>
      <c r="O1" s="164"/>
      <c r="P1" s="164"/>
    </row>
    <row r="2" spans="1:16" s="1" customFormat="1" ht="27">
      <c r="A2" s="169" t="s">
        <v>0</v>
      </c>
      <c r="B2" s="169"/>
      <c r="C2" s="169"/>
      <c r="D2" s="169"/>
      <c r="E2" s="169"/>
      <c r="F2" s="169"/>
      <c r="G2" s="6"/>
      <c r="H2" s="7"/>
      <c r="I2" s="7"/>
      <c r="J2" s="7"/>
      <c r="K2" s="25"/>
      <c r="L2" s="26"/>
      <c r="M2" s="7"/>
      <c r="N2" s="27"/>
      <c r="O2" s="7"/>
      <c r="P2" s="7"/>
    </row>
    <row r="3" spans="1:16" s="2" customFormat="1" ht="37.5">
      <c r="A3" s="8" t="s">
        <v>1</v>
      </c>
      <c r="B3" s="8" t="s">
        <v>2</v>
      </c>
      <c r="C3" s="8" t="s">
        <v>3</v>
      </c>
      <c r="D3" s="8" t="s">
        <v>363</v>
      </c>
      <c r="E3" s="9" t="s">
        <v>4</v>
      </c>
      <c r="F3" s="9" t="s">
        <v>5</v>
      </c>
      <c r="G3" s="8" t="s">
        <v>6</v>
      </c>
      <c r="H3" s="10" t="s">
        <v>7</v>
      </c>
      <c r="I3" s="8" t="s">
        <v>8</v>
      </c>
      <c r="J3" s="8" t="s">
        <v>9</v>
      </c>
      <c r="K3" s="28" t="s">
        <v>10</v>
      </c>
      <c r="L3" s="29" t="s">
        <v>11</v>
      </c>
      <c r="M3" s="30" t="s">
        <v>12</v>
      </c>
      <c r="N3" s="31" t="s">
        <v>13</v>
      </c>
      <c r="O3" s="10" t="s">
        <v>14</v>
      </c>
      <c r="P3" s="10" t="s">
        <v>15</v>
      </c>
    </row>
    <row r="4" spans="1:16" s="1" customFormat="1" ht="18.75">
      <c r="A4" s="127" t="s">
        <v>16</v>
      </c>
      <c r="B4" s="8" t="s">
        <v>17</v>
      </c>
      <c r="C4" s="127" t="s">
        <v>18</v>
      </c>
      <c r="D4" s="127" t="s">
        <v>358</v>
      </c>
      <c r="E4" s="127" t="s">
        <v>19</v>
      </c>
      <c r="F4" s="127" t="s">
        <v>20</v>
      </c>
      <c r="G4" s="11" t="s">
        <v>21</v>
      </c>
      <c r="H4" s="12">
        <v>1.6</v>
      </c>
      <c r="I4" s="127" t="s">
        <v>22</v>
      </c>
      <c r="J4" s="127">
        <v>1</v>
      </c>
      <c r="K4" s="32">
        <f t="shared" ref="K4:K9" si="0">H4/(1/(0.0175*3/1))</f>
        <v>8.4000000000000005E-2</v>
      </c>
      <c r="L4" s="33"/>
      <c r="M4" s="34">
        <v>96</v>
      </c>
      <c r="N4" s="35">
        <v>1.2</v>
      </c>
      <c r="O4" s="7"/>
      <c r="P4" s="36">
        <f>K4*O4/1000</f>
        <v>0</v>
      </c>
    </row>
    <row r="5" spans="1:16" s="1" customFormat="1" ht="18.75">
      <c r="A5" s="127"/>
      <c r="B5" s="8" t="s">
        <v>23</v>
      </c>
      <c r="C5" s="127"/>
      <c r="D5" s="127"/>
      <c r="E5" s="127"/>
      <c r="F5" s="127"/>
      <c r="G5" s="11" t="s">
        <v>24</v>
      </c>
      <c r="H5" s="12">
        <v>7.3999999999999996E-2</v>
      </c>
      <c r="I5" s="127"/>
      <c r="J5" s="127"/>
      <c r="K5" s="32">
        <f t="shared" si="0"/>
        <v>3.885E-3</v>
      </c>
      <c r="L5" s="33"/>
      <c r="M5" s="34">
        <v>96</v>
      </c>
      <c r="N5" s="35">
        <v>1.2</v>
      </c>
      <c r="O5" s="7"/>
      <c r="P5" s="36">
        <f t="shared" ref="P5:P12" si="1">K5*O5/1000</f>
        <v>0</v>
      </c>
    </row>
    <row r="6" spans="1:16" s="1" customFormat="1" ht="18.75">
      <c r="A6" s="127"/>
      <c r="B6" s="8" t="s">
        <v>23</v>
      </c>
      <c r="C6" s="127"/>
      <c r="D6" s="127"/>
      <c r="E6" s="127"/>
      <c r="F6" s="127"/>
      <c r="G6" s="11" t="s">
        <v>25</v>
      </c>
      <c r="H6" s="12">
        <v>0.2</v>
      </c>
      <c r="I6" s="127"/>
      <c r="J6" s="127"/>
      <c r="K6" s="32">
        <f t="shared" si="0"/>
        <v>1.0500000000000001E-2</v>
      </c>
      <c r="L6" s="33"/>
      <c r="M6" s="34">
        <v>96</v>
      </c>
      <c r="N6" s="35">
        <v>1.2</v>
      </c>
      <c r="O6" s="7"/>
      <c r="P6" s="36">
        <f t="shared" si="1"/>
        <v>0</v>
      </c>
    </row>
    <row r="7" spans="1:16" s="1" customFormat="1" ht="18.75">
      <c r="A7" s="127" t="s">
        <v>16</v>
      </c>
      <c r="B7" s="8" t="s">
        <v>23</v>
      </c>
      <c r="C7" s="127" t="s">
        <v>26</v>
      </c>
      <c r="D7" s="127" t="s">
        <v>27</v>
      </c>
      <c r="E7" s="127" t="s">
        <v>19</v>
      </c>
      <c r="F7" s="127"/>
      <c r="G7" s="13" t="s">
        <v>28</v>
      </c>
      <c r="H7" s="13">
        <v>7.0000000000000007E-2</v>
      </c>
      <c r="I7" s="127"/>
      <c r="J7" s="127"/>
      <c r="K7" s="32">
        <f t="shared" si="0"/>
        <v>3.6750000000000003E-3</v>
      </c>
      <c r="L7" s="33"/>
      <c r="M7" s="34">
        <v>96</v>
      </c>
      <c r="N7" s="35">
        <v>1.2</v>
      </c>
      <c r="O7" s="7"/>
      <c r="P7" s="36">
        <f t="shared" si="1"/>
        <v>0</v>
      </c>
    </row>
    <row r="8" spans="1:16" s="1" customFormat="1" ht="18.75">
      <c r="A8" s="127"/>
      <c r="B8" s="8" t="s">
        <v>23</v>
      </c>
      <c r="C8" s="127"/>
      <c r="D8" s="127"/>
      <c r="E8" s="127"/>
      <c r="F8" s="8"/>
      <c r="G8" s="13" t="s">
        <v>29</v>
      </c>
      <c r="H8" s="13">
        <v>1.24</v>
      </c>
      <c r="I8" s="127"/>
      <c r="J8" s="127"/>
      <c r="K8" s="32">
        <f t="shared" si="0"/>
        <v>6.5100000000000005E-2</v>
      </c>
      <c r="L8" s="33"/>
      <c r="M8" s="34">
        <v>96</v>
      </c>
      <c r="N8" s="35">
        <v>1.2</v>
      </c>
      <c r="O8" s="7"/>
      <c r="P8" s="36">
        <f t="shared" si="1"/>
        <v>0</v>
      </c>
    </row>
    <row r="9" spans="1:16" s="1" customFormat="1" ht="18.75">
      <c r="A9" s="127"/>
      <c r="B9" s="8" t="s">
        <v>23</v>
      </c>
      <c r="C9" s="127"/>
      <c r="D9" s="127"/>
      <c r="E9" s="127"/>
      <c r="F9" s="8"/>
      <c r="G9" s="13" t="s">
        <v>21</v>
      </c>
      <c r="H9" s="13">
        <v>0.8</v>
      </c>
      <c r="I9" s="127"/>
      <c r="J9" s="127"/>
      <c r="K9" s="32">
        <f t="shared" si="0"/>
        <v>4.2000000000000003E-2</v>
      </c>
      <c r="L9" s="33"/>
      <c r="M9" s="34">
        <v>96</v>
      </c>
      <c r="N9" s="35">
        <v>1.2</v>
      </c>
      <c r="O9" s="7"/>
      <c r="P9" s="36">
        <f t="shared" si="1"/>
        <v>0</v>
      </c>
    </row>
    <row r="10" spans="1:16" s="1" customFormat="1" ht="18.75">
      <c r="A10" s="123" t="s">
        <v>30</v>
      </c>
      <c r="B10" s="8" t="s">
        <v>31</v>
      </c>
      <c r="C10" s="127" t="s">
        <v>32</v>
      </c>
      <c r="D10" s="127" t="s">
        <v>33</v>
      </c>
      <c r="E10" s="127" t="s">
        <v>34</v>
      </c>
      <c r="F10" s="8"/>
      <c r="G10" s="15" t="s">
        <v>21</v>
      </c>
      <c r="H10" s="16">
        <v>2.5</v>
      </c>
      <c r="I10" s="8"/>
      <c r="J10" s="8"/>
      <c r="K10" s="37">
        <f t="shared" ref="K10:K12" si="2">H10/(1/(0.0295*6/42))</f>
        <v>1.0535714285714284E-2</v>
      </c>
      <c r="L10" s="38"/>
      <c r="M10" s="34">
        <v>200</v>
      </c>
      <c r="N10" s="35">
        <v>1.2</v>
      </c>
      <c r="O10" s="7">
        <f t="shared" ref="O10:O19" si="3">L10*M10*N10</f>
        <v>0</v>
      </c>
      <c r="P10" s="36">
        <f t="shared" si="1"/>
        <v>0</v>
      </c>
    </row>
    <row r="11" spans="1:16" s="1" customFormat="1" ht="18.75">
      <c r="A11" s="132"/>
      <c r="B11" s="8" t="s">
        <v>31</v>
      </c>
      <c r="C11" s="127"/>
      <c r="D11" s="127"/>
      <c r="E11" s="127"/>
      <c r="F11" s="8"/>
      <c r="G11" s="15" t="s">
        <v>29</v>
      </c>
      <c r="H11" s="16">
        <v>1.9</v>
      </c>
      <c r="I11" s="8"/>
      <c r="J11" s="8"/>
      <c r="K11" s="37">
        <f t="shared" si="2"/>
        <v>8.007142857142855E-3</v>
      </c>
      <c r="L11" s="26"/>
      <c r="M11" s="34">
        <v>200</v>
      </c>
      <c r="N11" s="35">
        <v>1.2</v>
      </c>
      <c r="O11" s="7">
        <f t="shared" si="3"/>
        <v>0</v>
      </c>
      <c r="P11" s="36">
        <f t="shared" si="1"/>
        <v>0</v>
      </c>
    </row>
    <row r="12" spans="1:16" s="1" customFormat="1" ht="18.75">
      <c r="A12" s="124"/>
      <c r="B12" s="8" t="s">
        <v>31</v>
      </c>
      <c r="C12" s="127"/>
      <c r="D12" s="127"/>
      <c r="E12" s="127"/>
      <c r="F12" s="8"/>
      <c r="G12" s="15" t="s">
        <v>35</v>
      </c>
      <c r="H12" s="16">
        <v>0.26</v>
      </c>
      <c r="I12" s="8"/>
      <c r="J12" s="8"/>
      <c r="K12" s="37">
        <f t="shared" si="2"/>
        <v>1.0957142857142856E-3</v>
      </c>
      <c r="L12" s="26"/>
      <c r="M12" s="34">
        <v>200</v>
      </c>
      <c r="N12" s="35">
        <v>1.2</v>
      </c>
      <c r="O12" s="7">
        <f t="shared" si="3"/>
        <v>0</v>
      </c>
      <c r="P12" s="36">
        <f t="shared" si="1"/>
        <v>0</v>
      </c>
    </row>
    <row r="13" spans="1:16" s="1" customFormat="1" ht="18.75">
      <c r="A13" s="127" t="s">
        <v>36</v>
      </c>
      <c r="B13" s="8" t="s">
        <v>37</v>
      </c>
      <c r="C13" s="127" t="s">
        <v>38</v>
      </c>
      <c r="D13" s="127" t="s">
        <v>364</v>
      </c>
      <c r="E13" s="127" t="s">
        <v>39</v>
      </c>
      <c r="F13" s="8"/>
      <c r="G13" s="18" t="s">
        <v>21</v>
      </c>
      <c r="H13" s="19">
        <v>1.32</v>
      </c>
      <c r="I13" s="127" t="s">
        <v>40</v>
      </c>
      <c r="J13" s="127">
        <v>25</v>
      </c>
      <c r="K13" s="32">
        <f t="shared" ref="K13:K19" si="4">H13/(1/(0.058*5/25))</f>
        <v>1.5312000000000003E-2</v>
      </c>
      <c r="L13" s="26"/>
      <c r="M13" s="39">
        <v>240</v>
      </c>
      <c r="N13" s="35">
        <v>1.2</v>
      </c>
      <c r="O13" s="7">
        <f t="shared" si="3"/>
        <v>0</v>
      </c>
      <c r="P13" s="36">
        <f t="shared" ref="P13:P19" si="5">K13*O13/1000</f>
        <v>0</v>
      </c>
    </row>
    <row r="14" spans="1:16" s="1" customFormat="1" ht="18.75">
      <c r="A14" s="127"/>
      <c r="B14" s="8" t="s">
        <v>37</v>
      </c>
      <c r="C14" s="127"/>
      <c r="D14" s="127"/>
      <c r="E14" s="127"/>
      <c r="F14" s="8"/>
      <c r="G14" s="18" t="s">
        <v>24</v>
      </c>
      <c r="H14" s="19">
        <v>7.53</v>
      </c>
      <c r="I14" s="127"/>
      <c r="J14" s="127"/>
      <c r="K14" s="32">
        <f t="shared" si="4"/>
        <v>8.7348000000000009E-2</v>
      </c>
      <c r="L14" s="26"/>
      <c r="M14" s="39">
        <v>240</v>
      </c>
      <c r="N14" s="35">
        <v>1.2</v>
      </c>
      <c r="O14" s="7">
        <f t="shared" si="3"/>
        <v>0</v>
      </c>
      <c r="P14" s="36">
        <f t="shared" si="5"/>
        <v>0</v>
      </c>
    </row>
    <row r="15" spans="1:16" s="1" customFormat="1" ht="18.75">
      <c r="A15" s="127"/>
      <c r="B15" s="8" t="s">
        <v>37</v>
      </c>
      <c r="C15" s="127"/>
      <c r="D15" s="127"/>
      <c r="E15" s="127"/>
      <c r="F15" s="8"/>
      <c r="G15" s="18" t="s">
        <v>41</v>
      </c>
      <c r="H15" s="19">
        <v>3.81</v>
      </c>
      <c r="I15" s="127"/>
      <c r="J15" s="127"/>
      <c r="K15" s="32">
        <f t="shared" si="4"/>
        <v>4.4196000000000006E-2</v>
      </c>
      <c r="L15" s="26"/>
      <c r="M15" s="39">
        <v>240</v>
      </c>
      <c r="N15" s="35">
        <v>1.2</v>
      </c>
      <c r="O15" s="7">
        <f t="shared" si="3"/>
        <v>0</v>
      </c>
      <c r="P15" s="36">
        <f t="shared" si="5"/>
        <v>0</v>
      </c>
    </row>
    <row r="16" spans="1:16" s="1" customFormat="1" ht="18.75">
      <c r="A16" s="127"/>
      <c r="B16" s="8" t="s">
        <v>37</v>
      </c>
      <c r="C16" s="127"/>
      <c r="D16" s="127"/>
      <c r="E16" s="127"/>
      <c r="F16" s="8"/>
      <c r="G16" s="18" t="s">
        <v>42</v>
      </c>
      <c r="H16" s="19">
        <v>0.17599999999999999</v>
      </c>
      <c r="I16" s="127"/>
      <c r="J16" s="127"/>
      <c r="K16" s="32">
        <f t="shared" si="4"/>
        <v>2.0416000000000002E-3</v>
      </c>
      <c r="L16" s="26"/>
      <c r="M16" s="39">
        <v>240</v>
      </c>
      <c r="N16" s="35">
        <v>1.2</v>
      </c>
      <c r="O16" s="7">
        <f t="shared" si="3"/>
        <v>0</v>
      </c>
      <c r="P16" s="36">
        <f t="shared" si="5"/>
        <v>0</v>
      </c>
    </row>
    <row r="17" spans="1:16" s="1" customFormat="1" ht="18.75">
      <c r="A17" s="127" t="s">
        <v>36</v>
      </c>
      <c r="B17" s="8" t="s">
        <v>37</v>
      </c>
      <c r="C17" s="127" t="s">
        <v>43</v>
      </c>
      <c r="D17" s="127" t="s">
        <v>44</v>
      </c>
      <c r="E17" s="127" t="s">
        <v>39</v>
      </c>
      <c r="F17" s="8"/>
      <c r="G17" s="18" t="s">
        <v>25</v>
      </c>
      <c r="H17" s="19">
        <v>0.54</v>
      </c>
      <c r="I17" s="127"/>
      <c r="J17" s="127"/>
      <c r="K17" s="32">
        <f t="shared" si="4"/>
        <v>6.2640000000000013E-3</v>
      </c>
      <c r="L17" s="26"/>
      <c r="M17" s="39">
        <v>240</v>
      </c>
      <c r="N17" s="35">
        <v>1.2</v>
      </c>
      <c r="O17" s="7">
        <f t="shared" si="3"/>
        <v>0</v>
      </c>
      <c r="P17" s="36">
        <f t="shared" si="5"/>
        <v>0</v>
      </c>
    </row>
    <row r="18" spans="1:16" s="1" customFormat="1" ht="18.75">
      <c r="A18" s="127"/>
      <c r="B18" s="8" t="s">
        <v>37</v>
      </c>
      <c r="C18" s="127"/>
      <c r="D18" s="127"/>
      <c r="E18" s="127"/>
      <c r="F18" s="8"/>
      <c r="G18" s="18" t="s">
        <v>24</v>
      </c>
      <c r="H18" s="19">
        <v>0.36</v>
      </c>
      <c r="I18" s="127"/>
      <c r="J18" s="127"/>
      <c r="K18" s="32">
        <f t="shared" si="4"/>
        <v>4.176E-3</v>
      </c>
      <c r="L18" s="26"/>
      <c r="M18" s="39">
        <v>240</v>
      </c>
      <c r="N18" s="35">
        <v>1.2</v>
      </c>
      <c r="O18" s="7">
        <f t="shared" si="3"/>
        <v>0</v>
      </c>
      <c r="P18" s="36">
        <f t="shared" si="5"/>
        <v>0</v>
      </c>
    </row>
    <row r="19" spans="1:16" s="1" customFormat="1" ht="18.75">
      <c r="A19" s="127"/>
      <c r="B19" s="8" t="s">
        <v>37</v>
      </c>
      <c r="C19" s="127"/>
      <c r="D19" s="127"/>
      <c r="E19" s="127"/>
      <c r="F19" s="8"/>
      <c r="G19" s="18" t="s">
        <v>21</v>
      </c>
      <c r="H19" s="19">
        <v>3.8</v>
      </c>
      <c r="I19" s="127"/>
      <c r="J19" s="127"/>
      <c r="K19" s="32">
        <f t="shared" si="4"/>
        <v>4.4080000000000001E-2</v>
      </c>
      <c r="L19" s="26"/>
      <c r="M19" s="39">
        <v>240</v>
      </c>
      <c r="N19" s="35">
        <v>1.2</v>
      </c>
      <c r="O19" s="7">
        <f t="shared" si="3"/>
        <v>0</v>
      </c>
      <c r="P19" s="36">
        <f t="shared" si="5"/>
        <v>0</v>
      </c>
    </row>
    <row r="20" spans="1:16" s="1" customFormat="1" ht="18.75">
      <c r="A20" s="135" t="s">
        <v>45</v>
      </c>
      <c r="B20" s="20" t="s">
        <v>46</v>
      </c>
      <c r="C20" s="127" t="s">
        <v>47</v>
      </c>
      <c r="D20" s="127" t="s">
        <v>48</v>
      </c>
      <c r="E20" s="127"/>
      <c r="F20" s="8"/>
      <c r="G20" s="18" t="s">
        <v>24</v>
      </c>
      <c r="H20" s="19">
        <v>2</v>
      </c>
      <c r="I20" s="7"/>
      <c r="J20" s="7"/>
      <c r="K20" s="32">
        <f t="shared" ref="K20:K36" si="6">H20/(1/(0.0053))</f>
        <v>1.06E-2</v>
      </c>
      <c r="L20" s="26"/>
      <c r="M20" s="39">
        <v>240</v>
      </c>
      <c r="N20" s="35">
        <v>1.2</v>
      </c>
      <c r="O20" s="7">
        <f t="shared" ref="O20:O51" si="7">L20*M20*N20</f>
        <v>0</v>
      </c>
      <c r="P20" s="36">
        <f t="shared" ref="P20:P51" si="8">K20*O20/1000</f>
        <v>0</v>
      </c>
    </row>
    <row r="21" spans="1:16" s="1" customFormat="1" ht="18.75">
      <c r="A21" s="135"/>
      <c r="B21" s="20" t="s">
        <v>46</v>
      </c>
      <c r="C21" s="127"/>
      <c r="D21" s="127"/>
      <c r="E21" s="127"/>
      <c r="F21" s="8"/>
      <c r="G21" s="18" t="s">
        <v>49</v>
      </c>
      <c r="H21" s="19">
        <v>8.5</v>
      </c>
      <c r="I21" s="7"/>
      <c r="J21" s="7"/>
      <c r="K21" s="32">
        <f t="shared" si="6"/>
        <v>4.505E-2</v>
      </c>
      <c r="L21" s="26"/>
      <c r="M21" s="39">
        <v>240</v>
      </c>
      <c r="N21" s="35">
        <v>1.2</v>
      </c>
      <c r="O21" s="7">
        <f t="shared" si="7"/>
        <v>0</v>
      </c>
      <c r="P21" s="36">
        <f t="shared" si="8"/>
        <v>0</v>
      </c>
    </row>
    <row r="22" spans="1:16" s="1" customFormat="1" ht="18.75">
      <c r="A22" s="135"/>
      <c r="B22" s="20" t="s">
        <v>46</v>
      </c>
      <c r="C22" s="127"/>
      <c r="D22" s="127"/>
      <c r="E22" s="127"/>
      <c r="F22" s="8"/>
      <c r="G22" s="18" t="s">
        <v>50</v>
      </c>
      <c r="H22" s="19">
        <v>0.9</v>
      </c>
      <c r="I22" s="7"/>
      <c r="J22" s="7"/>
      <c r="K22" s="32">
        <f t="shared" si="6"/>
        <v>4.7699999999999999E-3</v>
      </c>
      <c r="L22" s="26"/>
      <c r="M22" s="39">
        <v>240</v>
      </c>
      <c r="N22" s="35">
        <v>1.2</v>
      </c>
      <c r="O22" s="7">
        <f t="shared" si="7"/>
        <v>0</v>
      </c>
      <c r="P22" s="36">
        <f t="shared" si="8"/>
        <v>0</v>
      </c>
    </row>
    <row r="23" spans="1:16" s="1" customFormat="1" ht="18.75">
      <c r="A23" s="135"/>
      <c r="B23" s="20" t="s">
        <v>46</v>
      </c>
      <c r="C23" s="127"/>
      <c r="D23" s="127"/>
      <c r="E23" s="127"/>
      <c r="F23" s="8"/>
      <c r="G23" s="18" t="s">
        <v>21</v>
      </c>
      <c r="H23" s="19">
        <v>0.7</v>
      </c>
      <c r="I23" s="7"/>
      <c r="J23" s="7"/>
      <c r="K23" s="32">
        <f t="shared" si="6"/>
        <v>3.7099999999999998E-3</v>
      </c>
      <c r="L23" s="26"/>
      <c r="M23" s="39">
        <v>240</v>
      </c>
      <c r="N23" s="35">
        <v>1.2</v>
      </c>
      <c r="O23" s="7">
        <f t="shared" si="7"/>
        <v>0</v>
      </c>
      <c r="P23" s="36">
        <f t="shared" si="8"/>
        <v>0</v>
      </c>
    </row>
    <row r="24" spans="1:16" s="1" customFormat="1" ht="18.75">
      <c r="A24" s="135"/>
      <c r="B24" s="20" t="s">
        <v>46</v>
      </c>
      <c r="C24" s="126" t="s">
        <v>51</v>
      </c>
      <c r="D24" s="126" t="s">
        <v>365</v>
      </c>
      <c r="E24" s="7"/>
      <c r="F24" s="7"/>
      <c r="G24" s="18" t="s">
        <v>52</v>
      </c>
      <c r="H24" s="19">
        <v>3.24</v>
      </c>
      <c r="I24" s="7"/>
      <c r="J24" s="7"/>
      <c r="K24" s="32">
        <f t="shared" si="6"/>
        <v>1.7172E-2</v>
      </c>
      <c r="L24" s="26"/>
      <c r="M24" s="39">
        <v>240</v>
      </c>
      <c r="N24" s="35">
        <v>1.2</v>
      </c>
      <c r="O24" s="7">
        <f t="shared" si="7"/>
        <v>0</v>
      </c>
      <c r="P24" s="36">
        <f t="shared" si="8"/>
        <v>0</v>
      </c>
    </row>
    <row r="25" spans="1:16" s="1" customFormat="1" ht="18.75">
      <c r="A25" s="135"/>
      <c r="B25" s="20" t="s">
        <v>46</v>
      </c>
      <c r="C25" s="126"/>
      <c r="D25" s="126"/>
      <c r="E25" s="7"/>
      <c r="F25" s="7"/>
      <c r="G25" s="18" t="s">
        <v>35</v>
      </c>
      <c r="H25" s="19">
        <v>4.5999999999999996</v>
      </c>
      <c r="I25" s="7"/>
      <c r="J25" s="7"/>
      <c r="K25" s="32">
        <f t="shared" si="6"/>
        <v>2.4379999999999999E-2</v>
      </c>
      <c r="L25" s="26"/>
      <c r="M25" s="39">
        <v>240</v>
      </c>
      <c r="N25" s="35">
        <v>1.2</v>
      </c>
      <c r="O25" s="7">
        <f t="shared" si="7"/>
        <v>0</v>
      </c>
      <c r="P25" s="36">
        <f t="shared" si="8"/>
        <v>0</v>
      </c>
    </row>
    <row r="26" spans="1:16" s="1" customFormat="1" ht="18.75">
      <c r="A26" s="135"/>
      <c r="B26" s="20" t="s">
        <v>46</v>
      </c>
      <c r="C26" s="126"/>
      <c r="D26" s="126"/>
      <c r="E26" s="7"/>
      <c r="F26" s="7"/>
      <c r="G26" s="18" t="s">
        <v>53</v>
      </c>
      <c r="H26" s="19">
        <v>0.14000000000000001</v>
      </c>
      <c r="I26" s="7"/>
      <c r="J26" s="7"/>
      <c r="K26" s="32">
        <f t="shared" si="6"/>
        <v>7.4200000000000004E-4</v>
      </c>
      <c r="L26" s="26"/>
      <c r="M26" s="39">
        <v>240</v>
      </c>
      <c r="N26" s="35">
        <v>1.2</v>
      </c>
      <c r="O26" s="7">
        <f t="shared" si="7"/>
        <v>0</v>
      </c>
      <c r="P26" s="36">
        <f t="shared" si="8"/>
        <v>0</v>
      </c>
    </row>
    <row r="27" spans="1:16" s="1" customFormat="1" ht="18.75">
      <c r="A27" s="135"/>
      <c r="B27" s="20" t="s">
        <v>46</v>
      </c>
      <c r="C27" s="127" t="s">
        <v>43</v>
      </c>
      <c r="D27" s="127" t="s">
        <v>44</v>
      </c>
      <c r="E27" s="127"/>
      <c r="F27" s="8"/>
      <c r="G27" s="18" t="s">
        <v>25</v>
      </c>
      <c r="H27" s="19">
        <v>0.54</v>
      </c>
      <c r="I27" s="7"/>
      <c r="J27" s="7"/>
      <c r="K27" s="32">
        <f t="shared" si="6"/>
        <v>2.862E-3</v>
      </c>
      <c r="L27" s="26"/>
      <c r="M27" s="39">
        <v>240</v>
      </c>
      <c r="N27" s="35">
        <v>1.2</v>
      </c>
      <c r="O27" s="7">
        <f t="shared" si="7"/>
        <v>0</v>
      </c>
      <c r="P27" s="36">
        <f t="shared" si="8"/>
        <v>0</v>
      </c>
    </row>
    <row r="28" spans="1:16" s="1" customFormat="1" ht="18.75">
      <c r="A28" s="135"/>
      <c r="B28" s="20" t="s">
        <v>46</v>
      </c>
      <c r="C28" s="127"/>
      <c r="D28" s="127"/>
      <c r="E28" s="127"/>
      <c r="F28" s="8"/>
      <c r="G28" s="18" t="s">
        <v>24</v>
      </c>
      <c r="H28" s="19">
        <v>0.36</v>
      </c>
      <c r="I28" s="7"/>
      <c r="J28" s="7"/>
      <c r="K28" s="32">
        <f t="shared" si="6"/>
        <v>1.908E-3</v>
      </c>
      <c r="L28" s="26"/>
      <c r="M28" s="39">
        <v>240</v>
      </c>
      <c r="N28" s="35">
        <v>1.2</v>
      </c>
      <c r="O28" s="7">
        <f t="shared" si="7"/>
        <v>0</v>
      </c>
      <c r="P28" s="36">
        <f t="shared" si="8"/>
        <v>0</v>
      </c>
    </row>
    <row r="29" spans="1:16" s="1" customFormat="1" ht="18.75">
      <c r="A29" s="135"/>
      <c r="B29" s="20" t="s">
        <v>46</v>
      </c>
      <c r="C29" s="127"/>
      <c r="D29" s="127"/>
      <c r="E29" s="127"/>
      <c r="F29" s="8"/>
      <c r="G29" s="18" t="s">
        <v>21</v>
      </c>
      <c r="H29" s="19">
        <v>3.8</v>
      </c>
      <c r="I29" s="7"/>
      <c r="J29" s="7"/>
      <c r="K29" s="32">
        <f t="shared" si="6"/>
        <v>2.0139999999999998E-2</v>
      </c>
      <c r="L29" s="26"/>
      <c r="M29" s="39">
        <v>240</v>
      </c>
      <c r="N29" s="35">
        <v>1.2</v>
      </c>
      <c r="O29" s="7">
        <f t="shared" si="7"/>
        <v>0</v>
      </c>
      <c r="P29" s="36">
        <f t="shared" si="8"/>
        <v>0</v>
      </c>
    </row>
    <row r="30" spans="1:16" s="1" customFormat="1" ht="18.75">
      <c r="A30" s="135" t="s">
        <v>54</v>
      </c>
      <c r="B30" s="20" t="s">
        <v>55</v>
      </c>
      <c r="C30" s="127" t="s">
        <v>47</v>
      </c>
      <c r="D30" s="127" t="s">
        <v>48</v>
      </c>
      <c r="E30" s="127"/>
      <c r="F30" s="8"/>
      <c r="G30" s="18" t="s">
        <v>24</v>
      </c>
      <c r="H30" s="19">
        <v>2</v>
      </c>
      <c r="I30" s="7"/>
      <c r="J30" s="7"/>
      <c r="K30" s="32">
        <f t="shared" si="6"/>
        <v>1.06E-2</v>
      </c>
      <c r="L30" s="26"/>
      <c r="M30" s="39">
        <v>240</v>
      </c>
      <c r="N30" s="35">
        <v>1.2</v>
      </c>
      <c r="O30" s="7">
        <f t="shared" si="7"/>
        <v>0</v>
      </c>
      <c r="P30" s="36">
        <f t="shared" si="8"/>
        <v>0</v>
      </c>
    </row>
    <row r="31" spans="1:16" s="1" customFormat="1" ht="18.75">
      <c r="A31" s="135"/>
      <c r="B31" s="20" t="s">
        <v>55</v>
      </c>
      <c r="C31" s="127"/>
      <c r="D31" s="127"/>
      <c r="E31" s="127"/>
      <c r="F31" s="8"/>
      <c r="G31" s="18" t="s">
        <v>49</v>
      </c>
      <c r="H31" s="19">
        <v>8.5</v>
      </c>
      <c r="I31" s="7"/>
      <c r="J31" s="7"/>
      <c r="K31" s="32">
        <f t="shared" si="6"/>
        <v>4.505E-2</v>
      </c>
      <c r="L31" s="26"/>
      <c r="M31" s="39">
        <v>240</v>
      </c>
      <c r="N31" s="35">
        <v>1.2</v>
      </c>
      <c r="O31" s="7">
        <f>L30*M31*N31</f>
        <v>0</v>
      </c>
      <c r="P31" s="36">
        <f t="shared" si="8"/>
        <v>0</v>
      </c>
    </row>
    <row r="32" spans="1:16" s="1" customFormat="1" ht="18.75">
      <c r="A32" s="135"/>
      <c r="B32" s="20" t="s">
        <v>55</v>
      </c>
      <c r="C32" s="127"/>
      <c r="D32" s="127"/>
      <c r="E32" s="127"/>
      <c r="F32" s="8"/>
      <c r="G32" s="18" t="s">
        <v>50</v>
      </c>
      <c r="H32" s="19">
        <v>0.9</v>
      </c>
      <c r="I32" s="7"/>
      <c r="J32" s="7"/>
      <c r="K32" s="32">
        <f t="shared" si="6"/>
        <v>4.7699999999999999E-3</v>
      </c>
      <c r="L32" s="26"/>
      <c r="M32" s="39">
        <v>240</v>
      </c>
      <c r="N32" s="35">
        <v>1.2</v>
      </c>
      <c r="O32" s="7">
        <f>L30*M32*N32</f>
        <v>0</v>
      </c>
      <c r="P32" s="36">
        <f t="shared" si="8"/>
        <v>0</v>
      </c>
    </row>
    <row r="33" spans="1:16" s="1" customFormat="1" ht="18.75">
      <c r="A33" s="135"/>
      <c r="B33" s="20" t="s">
        <v>55</v>
      </c>
      <c r="C33" s="127"/>
      <c r="D33" s="127"/>
      <c r="E33" s="127"/>
      <c r="F33" s="8"/>
      <c r="G33" s="18" t="s">
        <v>21</v>
      </c>
      <c r="H33" s="19">
        <v>0.7</v>
      </c>
      <c r="I33" s="7"/>
      <c r="J33" s="7"/>
      <c r="K33" s="32">
        <f t="shared" si="6"/>
        <v>3.7099999999999998E-3</v>
      </c>
      <c r="L33" s="26"/>
      <c r="M33" s="39">
        <v>240</v>
      </c>
      <c r="N33" s="35">
        <v>1.2</v>
      </c>
      <c r="O33" s="7">
        <f>L30*M33*N33</f>
        <v>0</v>
      </c>
      <c r="P33" s="36">
        <f t="shared" si="8"/>
        <v>0</v>
      </c>
    </row>
    <row r="34" spans="1:16" s="1" customFormat="1" ht="18.75">
      <c r="A34" s="135"/>
      <c r="B34" s="20" t="s">
        <v>55</v>
      </c>
      <c r="C34" s="126" t="s">
        <v>51</v>
      </c>
      <c r="D34" s="126" t="s">
        <v>365</v>
      </c>
      <c r="E34" s="7"/>
      <c r="F34" s="7"/>
      <c r="G34" s="18" t="s">
        <v>52</v>
      </c>
      <c r="H34" s="19">
        <v>3.24</v>
      </c>
      <c r="I34" s="7"/>
      <c r="J34" s="7"/>
      <c r="K34" s="32">
        <f t="shared" si="6"/>
        <v>1.7172E-2</v>
      </c>
      <c r="L34" s="26"/>
      <c r="M34" s="39">
        <v>240</v>
      </c>
      <c r="N34" s="35">
        <v>1.2</v>
      </c>
      <c r="O34" s="7">
        <f t="shared" si="7"/>
        <v>0</v>
      </c>
      <c r="P34" s="36">
        <f t="shared" si="8"/>
        <v>0</v>
      </c>
    </row>
    <row r="35" spans="1:16" s="1" customFormat="1" ht="18.75">
      <c r="A35" s="135"/>
      <c r="B35" s="20" t="s">
        <v>55</v>
      </c>
      <c r="C35" s="126"/>
      <c r="D35" s="126"/>
      <c r="E35" s="7"/>
      <c r="F35" s="7"/>
      <c r="G35" s="18" t="s">
        <v>35</v>
      </c>
      <c r="H35" s="19">
        <v>4.5999999999999996</v>
      </c>
      <c r="I35" s="7"/>
      <c r="J35" s="7"/>
      <c r="K35" s="32">
        <f t="shared" si="6"/>
        <v>2.4379999999999999E-2</v>
      </c>
      <c r="L35" s="26"/>
      <c r="M35" s="39">
        <v>240</v>
      </c>
      <c r="N35" s="35">
        <v>1.2</v>
      </c>
      <c r="O35" s="7">
        <f>L34*M35*N35</f>
        <v>0</v>
      </c>
      <c r="P35" s="36">
        <f t="shared" si="8"/>
        <v>0</v>
      </c>
    </row>
    <row r="36" spans="1:16" s="1" customFormat="1" ht="18.75">
      <c r="A36" s="135"/>
      <c r="B36" s="20" t="s">
        <v>55</v>
      </c>
      <c r="C36" s="126"/>
      <c r="D36" s="126"/>
      <c r="E36" s="7"/>
      <c r="F36" s="7"/>
      <c r="G36" s="18" t="s">
        <v>53</v>
      </c>
      <c r="H36" s="19">
        <v>0.14000000000000001</v>
      </c>
      <c r="I36" s="7"/>
      <c r="J36" s="7"/>
      <c r="K36" s="32">
        <f t="shared" si="6"/>
        <v>7.4200000000000004E-4</v>
      </c>
      <c r="L36" s="26"/>
      <c r="M36" s="39">
        <v>240</v>
      </c>
      <c r="N36" s="35">
        <v>1.2</v>
      </c>
      <c r="O36" s="7">
        <f>L34*M36*N36</f>
        <v>0</v>
      </c>
      <c r="P36" s="36">
        <f t="shared" si="8"/>
        <v>0</v>
      </c>
    </row>
    <row r="37" spans="1:16" s="1" customFormat="1" ht="18.75">
      <c r="A37" s="127" t="s">
        <v>56</v>
      </c>
      <c r="B37" s="8" t="s">
        <v>57</v>
      </c>
      <c r="C37" s="127" t="s">
        <v>58</v>
      </c>
      <c r="D37" s="127" t="s">
        <v>59</v>
      </c>
      <c r="E37" s="127" t="s">
        <v>60</v>
      </c>
      <c r="F37" s="127" t="s">
        <v>61</v>
      </c>
      <c r="G37" s="18" t="s">
        <v>21</v>
      </c>
      <c r="H37" s="19">
        <v>3.32</v>
      </c>
      <c r="I37" s="127" t="s">
        <v>62</v>
      </c>
      <c r="J37" s="127">
        <v>25</v>
      </c>
      <c r="K37" s="32">
        <f t="shared" ref="K37:K44" si="9">H37/(1/(0.036*5/25))</f>
        <v>2.3903999999999998E-2</v>
      </c>
      <c r="L37" s="26"/>
      <c r="M37" s="39">
        <v>400</v>
      </c>
      <c r="N37" s="35">
        <v>1.2</v>
      </c>
      <c r="O37" s="7">
        <f t="shared" si="7"/>
        <v>0</v>
      </c>
      <c r="P37" s="36">
        <f t="shared" si="8"/>
        <v>0</v>
      </c>
    </row>
    <row r="38" spans="1:16" s="1" customFormat="1" ht="18.75">
      <c r="A38" s="127"/>
      <c r="B38" s="8" t="s">
        <v>57</v>
      </c>
      <c r="C38" s="127"/>
      <c r="D38" s="127"/>
      <c r="E38" s="127"/>
      <c r="F38" s="127"/>
      <c r="G38" s="18" t="s">
        <v>24</v>
      </c>
      <c r="H38" s="19">
        <v>0.26</v>
      </c>
      <c r="I38" s="127"/>
      <c r="J38" s="127"/>
      <c r="K38" s="32">
        <f t="shared" si="9"/>
        <v>1.8720000000000002E-3</v>
      </c>
      <c r="L38" s="26"/>
      <c r="M38" s="39">
        <v>400</v>
      </c>
      <c r="N38" s="35">
        <v>1.2</v>
      </c>
      <c r="O38" s="7">
        <f t="shared" si="7"/>
        <v>0</v>
      </c>
      <c r="P38" s="36">
        <f t="shared" si="8"/>
        <v>0</v>
      </c>
    </row>
    <row r="39" spans="1:16" s="1" customFormat="1" ht="18.75">
      <c r="A39" s="127"/>
      <c r="B39" s="8" t="s">
        <v>57</v>
      </c>
      <c r="C39" s="127"/>
      <c r="D39" s="127"/>
      <c r="E39" s="127"/>
      <c r="F39" s="127"/>
      <c r="G39" s="18" t="s">
        <v>25</v>
      </c>
      <c r="H39" s="19">
        <v>0.106</v>
      </c>
      <c r="I39" s="127"/>
      <c r="J39" s="127"/>
      <c r="K39" s="32">
        <f t="shared" si="9"/>
        <v>7.6320000000000001E-4</v>
      </c>
      <c r="L39" s="26"/>
      <c r="M39" s="39">
        <v>400</v>
      </c>
      <c r="N39" s="35">
        <v>1.2</v>
      </c>
      <c r="O39" s="7">
        <f t="shared" si="7"/>
        <v>0</v>
      </c>
      <c r="P39" s="36">
        <f t="shared" si="8"/>
        <v>0</v>
      </c>
    </row>
    <row r="40" spans="1:16" s="1" customFormat="1" ht="18.75">
      <c r="A40" s="127"/>
      <c r="B40" s="8" t="s">
        <v>57</v>
      </c>
      <c r="C40" s="127" t="s">
        <v>63</v>
      </c>
      <c r="D40" s="127" t="s">
        <v>359</v>
      </c>
      <c r="E40" s="127" t="s">
        <v>60</v>
      </c>
      <c r="F40" s="127"/>
      <c r="G40" s="18" t="s">
        <v>21</v>
      </c>
      <c r="H40" s="19">
        <v>2.92</v>
      </c>
      <c r="I40" s="127"/>
      <c r="J40" s="127"/>
      <c r="K40" s="32">
        <f t="shared" si="9"/>
        <v>2.1024000000000001E-2</v>
      </c>
      <c r="L40" s="26"/>
      <c r="M40" s="39">
        <v>400</v>
      </c>
      <c r="N40" s="35">
        <v>1.2</v>
      </c>
      <c r="O40" s="7">
        <f t="shared" si="7"/>
        <v>0</v>
      </c>
      <c r="P40" s="36">
        <f t="shared" si="8"/>
        <v>0</v>
      </c>
    </row>
    <row r="41" spans="1:16" s="1" customFormat="1" ht="18.75">
      <c r="A41" s="127"/>
      <c r="B41" s="8" t="s">
        <v>57</v>
      </c>
      <c r="C41" s="127"/>
      <c r="D41" s="127"/>
      <c r="E41" s="127"/>
      <c r="F41" s="127"/>
      <c r="G41" s="18" t="s">
        <v>28</v>
      </c>
      <c r="H41" s="19">
        <v>7.4999999999999997E-2</v>
      </c>
      <c r="I41" s="127"/>
      <c r="J41" s="127"/>
      <c r="K41" s="32">
        <f t="shared" si="9"/>
        <v>5.4000000000000001E-4</v>
      </c>
      <c r="L41" s="26"/>
      <c r="M41" s="39">
        <v>400</v>
      </c>
      <c r="N41" s="35">
        <v>1.2</v>
      </c>
      <c r="O41" s="7">
        <f t="shared" si="7"/>
        <v>0</v>
      </c>
      <c r="P41" s="36">
        <f t="shared" si="8"/>
        <v>0</v>
      </c>
    </row>
    <row r="42" spans="1:16" s="1" customFormat="1" ht="18.75">
      <c r="A42" s="127"/>
      <c r="B42" s="8" t="s">
        <v>57</v>
      </c>
      <c r="C42" s="127"/>
      <c r="D42" s="127"/>
      <c r="E42" s="127"/>
      <c r="F42" s="127"/>
      <c r="G42" s="18" t="s">
        <v>64</v>
      </c>
      <c r="H42" s="19">
        <v>2.1999999999999999E-2</v>
      </c>
      <c r="I42" s="127"/>
      <c r="J42" s="127"/>
      <c r="K42" s="32">
        <f t="shared" si="9"/>
        <v>1.584E-4</v>
      </c>
      <c r="L42" s="26"/>
      <c r="M42" s="39">
        <v>400</v>
      </c>
      <c r="N42" s="35">
        <v>1.2</v>
      </c>
      <c r="O42" s="7">
        <f t="shared" si="7"/>
        <v>0</v>
      </c>
      <c r="P42" s="36">
        <f t="shared" si="8"/>
        <v>0</v>
      </c>
    </row>
    <row r="43" spans="1:16" s="1" customFormat="1" ht="18.75">
      <c r="A43" s="127"/>
      <c r="B43" s="8" t="s">
        <v>57</v>
      </c>
      <c r="C43" s="127" t="s">
        <v>65</v>
      </c>
      <c r="D43" s="127" t="s">
        <v>66</v>
      </c>
      <c r="E43" s="127" t="s">
        <v>60</v>
      </c>
      <c r="F43" s="127"/>
      <c r="G43" s="18" t="s">
        <v>21</v>
      </c>
      <c r="H43" s="19">
        <v>1.88</v>
      </c>
      <c r="I43" s="127"/>
      <c r="J43" s="127"/>
      <c r="K43" s="32">
        <f t="shared" si="9"/>
        <v>1.3535999999999999E-2</v>
      </c>
      <c r="L43" s="26"/>
      <c r="M43" s="39">
        <v>400</v>
      </c>
      <c r="N43" s="35">
        <v>1.2</v>
      </c>
      <c r="O43" s="7">
        <f t="shared" si="7"/>
        <v>0</v>
      </c>
      <c r="P43" s="36">
        <f t="shared" si="8"/>
        <v>0</v>
      </c>
    </row>
    <row r="44" spans="1:16" s="1" customFormat="1" ht="18.75">
      <c r="A44" s="127"/>
      <c r="B44" s="8" t="s">
        <v>57</v>
      </c>
      <c r="C44" s="127"/>
      <c r="D44" s="127"/>
      <c r="E44" s="127"/>
      <c r="F44" s="127"/>
      <c r="G44" s="18" t="s">
        <v>29</v>
      </c>
      <c r="H44" s="19">
        <v>2.06</v>
      </c>
      <c r="I44" s="127"/>
      <c r="J44" s="127"/>
      <c r="K44" s="32">
        <f t="shared" si="9"/>
        <v>1.4832000000000001E-2</v>
      </c>
      <c r="L44" s="26"/>
      <c r="M44" s="39">
        <v>400</v>
      </c>
      <c r="N44" s="35">
        <v>1.2</v>
      </c>
      <c r="O44" s="7">
        <f t="shared" si="7"/>
        <v>0</v>
      </c>
      <c r="P44" s="36">
        <f t="shared" si="8"/>
        <v>0</v>
      </c>
    </row>
    <row r="45" spans="1:16" s="1" customFormat="1" ht="18.75">
      <c r="A45" s="127" t="s">
        <v>67</v>
      </c>
      <c r="B45" s="8" t="s">
        <v>68</v>
      </c>
      <c r="C45" s="127" t="s">
        <v>69</v>
      </c>
      <c r="D45" s="127" t="s">
        <v>70</v>
      </c>
      <c r="E45" s="127" t="s">
        <v>71</v>
      </c>
      <c r="F45" s="8"/>
      <c r="G45" s="21" t="s">
        <v>35</v>
      </c>
      <c r="H45" s="22">
        <v>8</v>
      </c>
      <c r="I45" s="127" t="s">
        <v>72</v>
      </c>
      <c r="J45" s="127">
        <v>9</v>
      </c>
      <c r="K45" s="32">
        <f t="shared" ref="K45:K51" si="10">H45/(1/(0.04*9/9))</f>
        <v>0.32</v>
      </c>
      <c r="L45" s="26"/>
      <c r="M45" s="39">
        <v>100</v>
      </c>
      <c r="N45" s="35">
        <v>1.2</v>
      </c>
      <c r="O45" s="7">
        <f t="shared" si="7"/>
        <v>0</v>
      </c>
      <c r="P45" s="36">
        <f t="shared" si="8"/>
        <v>0</v>
      </c>
    </row>
    <row r="46" spans="1:16" s="1" customFormat="1" ht="18.75">
      <c r="A46" s="127"/>
      <c r="B46" s="8" t="s">
        <v>68</v>
      </c>
      <c r="C46" s="127"/>
      <c r="D46" s="127"/>
      <c r="E46" s="127"/>
      <c r="F46" s="8"/>
      <c r="G46" s="21" t="s">
        <v>50</v>
      </c>
      <c r="H46" s="22">
        <v>0.11</v>
      </c>
      <c r="I46" s="127"/>
      <c r="J46" s="127"/>
      <c r="K46" s="32">
        <f t="shared" si="10"/>
        <v>4.4000000000000003E-3</v>
      </c>
      <c r="L46" s="26"/>
      <c r="M46" s="39">
        <v>100</v>
      </c>
      <c r="N46" s="35">
        <v>1.2</v>
      </c>
      <c r="O46" s="7">
        <f t="shared" si="7"/>
        <v>0</v>
      </c>
      <c r="P46" s="36">
        <f t="shared" si="8"/>
        <v>0</v>
      </c>
    </row>
    <row r="47" spans="1:16" s="1" customFormat="1" ht="18.75">
      <c r="A47" s="127"/>
      <c r="B47" s="8" t="s">
        <v>68</v>
      </c>
      <c r="C47" s="127"/>
      <c r="D47" s="127"/>
      <c r="E47" s="127"/>
      <c r="F47" s="8"/>
      <c r="G47" s="21" t="s">
        <v>21</v>
      </c>
      <c r="H47" s="22">
        <v>1</v>
      </c>
      <c r="I47" s="127"/>
      <c r="J47" s="127"/>
      <c r="K47" s="32">
        <f t="shared" si="10"/>
        <v>0.04</v>
      </c>
      <c r="L47" s="26"/>
      <c r="M47" s="39">
        <v>100</v>
      </c>
      <c r="N47" s="35">
        <v>1.2</v>
      </c>
      <c r="O47" s="7">
        <f t="shared" si="7"/>
        <v>0</v>
      </c>
      <c r="P47" s="36">
        <f t="shared" si="8"/>
        <v>0</v>
      </c>
    </row>
    <row r="48" spans="1:16" s="1" customFormat="1" ht="18.75">
      <c r="A48" s="127" t="s">
        <v>67</v>
      </c>
      <c r="B48" s="8" t="s">
        <v>68</v>
      </c>
      <c r="C48" s="127" t="s">
        <v>73</v>
      </c>
      <c r="D48" s="127" t="s">
        <v>365</v>
      </c>
      <c r="E48" s="127" t="s">
        <v>71</v>
      </c>
      <c r="F48" s="8"/>
      <c r="G48" s="23" t="s">
        <v>74</v>
      </c>
      <c r="H48" s="24">
        <v>3.86</v>
      </c>
      <c r="I48" s="127"/>
      <c r="J48" s="127"/>
      <c r="K48" s="32">
        <f t="shared" si="10"/>
        <v>0.15439999999999998</v>
      </c>
      <c r="L48" s="26"/>
      <c r="M48" s="39">
        <v>100</v>
      </c>
      <c r="N48" s="35">
        <v>1.2</v>
      </c>
      <c r="O48" s="7">
        <f t="shared" si="7"/>
        <v>0</v>
      </c>
      <c r="P48" s="36">
        <f t="shared" si="8"/>
        <v>0</v>
      </c>
    </row>
    <row r="49" spans="1:16" s="1" customFormat="1" ht="18.75">
      <c r="A49" s="127"/>
      <c r="B49" s="8" t="s">
        <v>68</v>
      </c>
      <c r="C49" s="127"/>
      <c r="D49" s="127"/>
      <c r="E49" s="127"/>
      <c r="F49" s="8"/>
      <c r="G49" s="23" t="s">
        <v>35</v>
      </c>
      <c r="H49" s="24">
        <v>0.76</v>
      </c>
      <c r="I49" s="127"/>
      <c r="J49" s="127"/>
      <c r="K49" s="32">
        <f t="shared" si="10"/>
        <v>3.04E-2</v>
      </c>
      <c r="L49" s="26"/>
      <c r="M49" s="39">
        <v>100</v>
      </c>
      <c r="N49" s="35">
        <v>1.2</v>
      </c>
      <c r="O49" s="7">
        <f t="shared" si="7"/>
        <v>0</v>
      </c>
      <c r="P49" s="36">
        <f t="shared" si="8"/>
        <v>0</v>
      </c>
    </row>
    <row r="50" spans="1:16" s="1" customFormat="1" ht="18.75">
      <c r="A50" s="127"/>
      <c r="B50" s="8" t="s">
        <v>68</v>
      </c>
      <c r="C50" s="127"/>
      <c r="D50" s="127"/>
      <c r="E50" s="127"/>
      <c r="F50" s="8"/>
      <c r="G50" s="23" t="s">
        <v>21</v>
      </c>
      <c r="H50" s="24">
        <v>0.32</v>
      </c>
      <c r="I50" s="127"/>
      <c r="J50" s="127"/>
      <c r="K50" s="32">
        <f t="shared" si="10"/>
        <v>1.2800000000000001E-2</v>
      </c>
      <c r="L50" s="26"/>
      <c r="M50" s="39">
        <v>100</v>
      </c>
      <c r="N50" s="35">
        <v>1.2</v>
      </c>
      <c r="O50" s="7">
        <f t="shared" si="7"/>
        <v>0</v>
      </c>
      <c r="P50" s="36">
        <f t="shared" si="8"/>
        <v>0</v>
      </c>
    </row>
    <row r="51" spans="1:16" s="1" customFormat="1" ht="18.75">
      <c r="A51" s="127"/>
      <c r="B51" s="8" t="s">
        <v>68</v>
      </c>
      <c r="C51" s="127"/>
      <c r="D51" s="127"/>
      <c r="E51" s="127"/>
      <c r="F51" s="8"/>
      <c r="G51" s="23" t="s">
        <v>75</v>
      </c>
      <c r="H51" s="24">
        <v>0.08</v>
      </c>
      <c r="I51" s="127"/>
      <c r="J51" s="127"/>
      <c r="K51" s="32">
        <f t="shared" si="10"/>
        <v>3.2000000000000002E-3</v>
      </c>
      <c r="L51" s="26"/>
      <c r="M51" s="39">
        <v>100</v>
      </c>
      <c r="N51" s="35">
        <v>1.2</v>
      </c>
      <c r="O51" s="7">
        <f t="shared" si="7"/>
        <v>0</v>
      </c>
      <c r="P51" s="36">
        <f t="shared" si="8"/>
        <v>0</v>
      </c>
    </row>
    <row r="52" spans="1:16" s="1" customFormat="1" ht="18.75">
      <c r="A52" s="127" t="s">
        <v>76</v>
      </c>
      <c r="B52" s="8" t="s">
        <v>77</v>
      </c>
      <c r="C52" s="127" t="s">
        <v>78</v>
      </c>
      <c r="D52" s="127" t="s">
        <v>360</v>
      </c>
      <c r="E52" s="127" t="s">
        <v>79</v>
      </c>
      <c r="F52" s="8"/>
      <c r="G52" s="18" t="s">
        <v>64</v>
      </c>
      <c r="H52" s="19">
        <v>0.16</v>
      </c>
      <c r="I52" s="127" t="s">
        <v>80</v>
      </c>
      <c r="J52" s="127">
        <v>42</v>
      </c>
      <c r="K52" s="32">
        <f t="shared" ref="K52:K64" si="11">H52/(1/(0.0305*6/42))</f>
        <v>6.9714285714285722E-4</v>
      </c>
      <c r="L52" s="33"/>
      <c r="M52" s="39">
        <v>240</v>
      </c>
      <c r="N52" s="35">
        <v>1.2</v>
      </c>
      <c r="O52" s="7"/>
      <c r="P52" s="36">
        <f t="shared" ref="P52:P64" si="12">K52*O52/1000</f>
        <v>0</v>
      </c>
    </row>
    <row r="53" spans="1:16" s="1" customFormat="1" ht="18.75">
      <c r="A53" s="127"/>
      <c r="B53" s="8" t="s">
        <v>77</v>
      </c>
      <c r="C53" s="127"/>
      <c r="D53" s="127"/>
      <c r="E53" s="127"/>
      <c r="F53" s="8"/>
      <c r="G53" s="18" t="s">
        <v>21</v>
      </c>
      <c r="H53" s="19">
        <v>2</v>
      </c>
      <c r="I53" s="127"/>
      <c r="J53" s="127"/>
      <c r="K53" s="32">
        <f t="shared" si="11"/>
        <v>8.7142857142857143E-3</v>
      </c>
      <c r="L53" s="33"/>
      <c r="M53" s="39">
        <v>240</v>
      </c>
      <c r="N53" s="35">
        <v>1.2</v>
      </c>
      <c r="O53" s="7"/>
      <c r="P53" s="36">
        <f t="shared" si="12"/>
        <v>0</v>
      </c>
    </row>
    <row r="54" spans="1:16" s="1" customFormat="1" ht="18.75">
      <c r="A54" s="127"/>
      <c r="B54" s="8" t="s">
        <v>77</v>
      </c>
      <c r="C54" s="127"/>
      <c r="D54" s="127"/>
      <c r="E54" s="127"/>
      <c r="F54" s="8"/>
      <c r="G54" s="18" t="s">
        <v>81</v>
      </c>
      <c r="H54" s="19">
        <v>0.2</v>
      </c>
      <c r="I54" s="127"/>
      <c r="J54" s="127"/>
      <c r="K54" s="32">
        <f t="shared" si="11"/>
        <v>8.714285714285715E-4</v>
      </c>
      <c r="L54" s="33"/>
      <c r="M54" s="39">
        <v>240</v>
      </c>
      <c r="N54" s="35">
        <v>1.2</v>
      </c>
      <c r="O54" s="7"/>
      <c r="P54" s="36">
        <f t="shared" si="12"/>
        <v>0</v>
      </c>
    </row>
    <row r="55" spans="1:16" s="1" customFormat="1" ht="18.75">
      <c r="A55" s="127" t="s">
        <v>76</v>
      </c>
      <c r="B55" s="8" t="s">
        <v>77</v>
      </c>
      <c r="C55" s="127" t="s">
        <v>82</v>
      </c>
      <c r="D55" s="127" t="s">
        <v>70</v>
      </c>
      <c r="E55" s="127" t="s">
        <v>79</v>
      </c>
      <c r="F55" s="8"/>
      <c r="G55" s="18" t="s">
        <v>50</v>
      </c>
      <c r="H55" s="19">
        <v>0.18</v>
      </c>
      <c r="I55" s="127"/>
      <c r="J55" s="127"/>
      <c r="K55" s="32">
        <f t="shared" si="11"/>
        <v>7.8428571428571425E-4</v>
      </c>
      <c r="L55" s="33"/>
      <c r="M55" s="39">
        <v>240</v>
      </c>
      <c r="N55" s="35">
        <v>1.2</v>
      </c>
      <c r="O55" s="7"/>
      <c r="P55" s="36">
        <f t="shared" si="12"/>
        <v>0</v>
      </c>
    </row>
    <row r="56" spans="1:16" s="1" customFormat="1" ht="18.75">
      <c r="A56" s="127"/>
      <c r="B56" s="8" t="s">
        <v>77</v>
      </c>
      <c r="C56" s="127"/>
      <c r="D56" s="127"/>
      <c r="E56" s="127"/>
      <c r="F56" s="8"/>
      <c r="G56" s="18" t="s">
        <v>21</v>
      </c>
      <c r="H56" s="19">
        <v>2.6</v>
      </c>
      <c r="I56" s="127"/>
      <c r="J56" s="127"/>
      <c r="K56" s="32">
        <f t="shared" si="11"/>
        <v>1.1328571428571429E-2</v>
      </c>
      <c r="L56" s="33"/>
      <c r="M56" s="39">
        <v>240</v>
      </c>
      <c r="N56" s="35">
        <v>1.2</v>
      </c>
      <c r="O56" s="7"/>
      <c r="P56" s="36">
        <f t="shared" si="12"/>
        <v>0</v>
      </c>
    </row>
    <row r="57" spans="1:16" s="1" customFormat="1" ht="18.75">
      <c r="A57" s="127"/>
      <c r="B57" s="8" t="s">
        <v>77</v>
      </c>
      <c r="C57" s="127"/>
      <c r="D57" s="127"/>
      <c r="E57" s="127"/>
      <c r="F57" s="8"/>
      <c r="G57" s="18" t="s">
        <v>35</v>
      </c>
      <c r="H57" s="19">
        <v>6</v>
      </c>
      <c r="I57" s="127"/>
      <c r="J57" s="127"/>
      <c r="K57" s="32">
        <f t="shared" si="11"/>
        <v>2.6142857142857145E-2</v>
      </c>
      <c r="L57" s="33"/>
      <c r="M57" s="39">
        <v>240</v>
      </c>
      <c r="N57" s="35">
        <v>1.2</v>
      </c>
      <c r="O57" s="7"/>
      <c r="P57" s="36">
        <f t="shared" si="12"/>
        <v>0</v>
      </c>
    </row>
    <row r="58" spans="1:16" s="1" customFormat="1" ht="18.75">
      <c r="A58" s="127" t="s">
        <v>76</v>
      </c>
      <c r="B58" s="8" t="s">
        <v>83</v>
      </c>
      <c r="C58" s="127" t="s">
        <v>82</v>
      </c>
      <c r="D58" s="127" t="s">
        <v>70</v>
      </c>
      <c r="E58" s="127" t="s">
        <v>79</v>
      </c>
      <c r="F58" s="8"/>
      <c r="G58" s="18" t="s">
        <v>50</v>
      </c>
      <c r="H58" s="19">
        <v>0.18</v>
      </c>
      <c r="I58" s="127"/>
      <c r="J58" s="127"/>
      <c r="K58" s="32">
        <f t="shared" si="11"/>
        <v>7.8428571428571425E-4</v>
      </c>
      <c r="L58" s="33"/>
      <c r="M58" s="39">
        <v>360</v>
      </c>
      <c r="N58" s="35">
        <v>1.2</v>
      </c>
      <c r="O58" s="7"/>
      <c r="P58" s="36">
        <f t="shared" si="12"/>
        <v>0</v>
      </c>
    </row>
    <row r="59" spans="1:16" s="1" customFormat="1" ht="18.75">
      <c r="A59" s="127"/>
      <c r="B59" s="8" t="s">
        <v>83</v>
      </c>
      <c r="C59" s="127"/>
      <c r="D59" s="127"/>
      <c r="E59" s="127"/>
      <c r="F59" s="8"/>
      <c r="G59" s="18" t="s">
        <v>21</v>
      </c>
      <c r="H59" s="19">
        <v>2.6</v>
      </c>
      <c r="I59" s="127"/>
      <c r="J59" s="127"/>
      <c r="K59" s="32">
        <f t="shared" si="11"/>
        <v>1.1328571428571429E-2</v>
      </c>
      <c r="L59" s="33"/>
      <c r="M59" s="39">
        <v>360</v>
      </c>
      <c r="N59" s="35">
        <v>1.2</v>
      </c>
      <c r="O59" s="7"/>
      <c r="P59" s="36">
        <f t="shared" si="12"/>
        <v>0</v>
      </c>
    </row>
    <row r="60" spans="1:16" s="1" customFormat="1" ht="18.75">
      <c r="A60" s="127"/>
      <c r="B60" s="8" t="s">
        <v>83</v>
      </c>
      <c r="C60" s="127"/>
      <c r="D60" s="127"/>
      <c r="E60" s="127"/>
      <c r="F60" s="8"/>
      <c r="G60" s="18" t="s">
        <v>35</v>
      </c>
      <c r="H60" s="19">
        <v>6</v>
      </c>
      <c r="I60" s="127"/>
      <c r="J60" s="127"/>
      <c r="K60" s="32">
        <f t="shared" si="11"/>
        <v>2.6142857142857145E-2</v>
      </c>
      <c r="L60" s="33"/>
      <c r="M60" s="39">
        <v>360</v>
      </c>
      <c r="N60" s="35">
        <v>1.2</v>
      </c>
      <c r="O60" s="7"/>
      <c r="P60" s="36">
        <f t="shared" si="12"/>
        <v>0</v>
      </c>
    </row>
    <row r="61" spans="1:16" s="1" customFormat="1" ht="18.75">
      <c r="A61" s="123" t="s">
        <v>76</v>
      </c>
      <c r="B61" s="8" t="s">
        <v>84</v>
      </c>
      <c r="C61" s="123" t="s">
        <v>85</v>
      </c>
      <c r="D61" s="123" t="s">
        <v>366</v>
      </c>
      <c r="E61" s="8"/>
      <c r="F61" s="8"/>
      <c r="G61" s="18" t="s">
        <v>35</v>
      </c>
      <c r="H61" s="19">
        <v>0.24</v>
      </c>
      <c r="I61" s="127"/>
      <c r="J61" s="127"/>
      <c r="K61" s="32">
        <f t="shared" si="11"/>
        <v>1.0457142857142857E-3</v>
      </c>
      <c r="L61" s="33"/>
      <c r="M61" s="39">
        <f t="shared" ref="M61:M64" si="13">240*2</f>
        <v>480</v>
      </c>
      <c r="N61" s="35">
        <v>1.2</v>
      </c>
      <c r="O61" s="7">
        <f t="shared" ref="O61:O64" si="14">L61*M61*N61</f>
        <v>0</v>
      </c>
      <c r="P61" s="36">
        <f t="shared" si="12"/>
        <v>0</v>
      </c>
    </row>
    <row r="62" spans="1:16" s="1" customFormat="1" ht="18.75">
      <c r="A62" s="132"/>
      <c r="B62" s="8" t="s">
        <v>84</v>
      </c>
      <c r="C62" s="132"/>
      <c r="D62" s="132"/>
      <c r="E62" s="8"/>
      <c r="F62" s="8"/>
      <c r="G62" s="18" t="s">
        <v>53</v>
      </c>
      <c r="H62" s="19">
        <v>0.15</v>
      </c>
      <c r="I62" s="127"/>
      <c r="J62" s="127"/>
      <c r="K62" s="32">
        <f t="shared" si="11"/>
        <v>6.535714285714286E-4</v>
      </c>
      <c r="L62" s="33"/>
      <c r="M62" s="39">
        <f t="shared" si="13"/>
        <v>480</v>
      </c>
      <c r="N62" s="35">
        <v>1.2</v>
      </c>
      <c r="O62" s="7">
        <f t="shared" si="14"/>
        <v>0</v>
      </c>
      <c r="P62" s="36">
        <f t="shared" si="12"/>
        <v>0</v>
      </c>
    </row>
    <row r="63" spans="1:16" s="1" customFormat="1" ht="18.75">
      <c r="A63" s="132"/>
      <c r="B63" s="8" t="s">
        <v>84</v>
      </c>
      <c r="C63" s="124"/>
      <c r="D63" s="124"/>
      <c r="E63" s="8"/>
      <c r="F63" s="8"/>
      <c r="G63" s="18" t="s">
        <v>21</v>
      </c>
      <c r="H63" s="19">
        <v>6</v>
      </c>
      <c r="I63" s="127"/>
      <c r="J63" s="127"/>
      <c r="K63" s="32">
        <f t="shared" si="11"/>
        <v>2.6142857142857145E-2</v>
      </c>
      <c r="L63" s="33"/>
      <c r="M63" s="39">
        <f t="shared" si="13"/>
        <v>480</v>
      </c>
      <c r="N63" s="35">
        <v>1.2</v>
      </c>
      <c r="O63" s="7">
        <f t="shared" si="14"/>
        <v>0</v>
      </c>
      <c r="P63" s="36">
        <f t="shared" si="12"/>
        <v>0</v>
      </c>
    </row>
    <row r="64" spans="1:16" s="1" customFormat="1" ht="18.75">
      <c r="A64" s="124"/>
      <c r="B64" s="8" t="s">
        <v>84</v>
      </c>
      <c r="C64" s="17"/>
      <c r="D64" s="17" t="s">
        <v>367</v>
      </c>
      <c r="E64" s="8"/>
      <c r="F64" s="8"/>
      <c r="G64" s="18" t="s">
        <v>21</v>
      </c>
      <c r="H64" s="19">
        <v>6</v>
      </c>
      <c r="I64" s="127"/>
      <c r="J64" s="127"/>
      <c r="K64" s="32">
        <f t="shared" si="11"/>
        <v>2.6142857142857145E-2</v>
      </c>
      <c r="L64" s="33"/>
      <c r="M64" s="39">
        <f t="shared" si="13"/>
        <v>480</v>
      </c>
      <c r="N64" s="35">
        <v>1.2</v>
      </c>
      <c r="O64" s="7">
        <f t="shared" si="14"/>
        <v>0</v>
      </c>
      <c r="P64" s="36">
        <f t="shared" si="12"/>
        <v>0</v>
      </c>
    </row>
    <row r="65" spans="1:16" s="1" customFormat="1" ht="18.75">
      <c r="A65" s="127" t="s">
        <v>76</v>
      </c>
      <c r="B65" s="8" t="s">
        <v>77</v>
      </c>
      <c r="C65" s="127" t="s">
        <v>43</v>
      </c>
      <c r="D65" s="127" t="s">
        <v>44</v>
      </c>
      <c r="E65" s="127" t="s">
        <v>79</v>
      </c>
      <c r="F65" s="8"/>
      <c r="G65" s="18" t="s">
        <v>25</v>
      </c>
      <c r="H65" s="19">
        <v>0.54</v>
      </c>
      <c r="I65" s="127"/>
      <c r="J65" s="127"/>
      <c r="K65" s="32">
        <f t="shared" ref="K65:K71" si="15">H65/(1/(0.0305*6/42))</f>
        <v>2.3528571428571431E-3</v>
      </c>
      <c r="L65" s="33"/>
      <c r="M65" s="39">
        <v>240</v>
      </c>
      <c r="N65" s="35">
        <v>1.2</v>
      </c>
      <c r="O65" s="7"/>
      <c r="P65" s="36">
        <f t="shared" ref="P65:P71" si="16">K65*O65/1000</f>
        <v>0</v>
      </c>
    </row>
    <row r="66" spans="1:16" s="1" customFormat="1" ht="18.75">
      <c r="A66" s="127"/>
      <c r="B66" s="8" t="s">
        <v>77</v>
      </c>
      <c r="C66" s="127"/>
      <c r="D66" s="127"/>
      <c r="E66" s="127"/>
      <c r="F66" s="8"/>
      <c r="G66" s="18" t="s">
        <v>21</v>
      </c>
      <c r="H66" s="19">
        <v>3.8</v>
      </c>
      <c r="I66" s="127"/>
      <c r="J66" s="127"/>
      <c r="K66" s="32">
        <f t="shared" si="15"/>
        <v>1.6557142857142857E-2</v>
      </c>
      <c r="L66" s="33"/>
      <c r="M66" s="39">
        <v>240</v>
      </c>
      <c r="N66" s="35">
        <v>1.2</v>
      </c>
      <c r="O66" s="7"/>
      <c r="P66" s="36">
        <f t="shared" si="16"/>
        <v>0</v>
      </c>
    </row>
    <row r="67" spans="1:16" s="1" customFormat="1" ht="18.75">
      <c r="A67" s="127"/>
      <c r="B67" s="8" t="s">
        <v>77</v>
      </c>
      <c r="C67" s="127"/>
      <c r="D67" s="127"/>
      <c r="E67" s="127"/>
      <c r="F67" s="8"/>
      <c r="G67" s="18" t="s">
        <v>24</v>
      </c>
      <c r="H67" s="19">
        <v>0.36</v>
      </c>
      <c r="I67" s="127"/>
      <c r="J67" s="127"/>
      <c r="K67" s="32">
        <f t="shared" si="15"/>
        <v>1.5685714285714285E-3</v>
      </c>
      <c r="L67" s="33"/>
      <c r="M67" s="39">
        <v>240</v>
      </c>
      <c r="N67" s="35">
        <v>1.2</v>
      </c>
      <c r="O67" s="7"/>
      <c r="P67" s="36">
        <f t="shared" si="16"/>
        <v>0</v>
      </c>
    </row>
    <row r="68" spans="1:16" s="1" customFormat="1" ht="18.75">
      <c r="A68" s="127" t="s">
        <v>76</v>
      </c>
      <c r="B68" s="8" t="s">
        <v>77</v>
      </c>
      <c r="C68" s="127" t="s">
        <v>86</v>
      </c>
      <c r="D68" s="127" t="s">
        <v>87</v>
      </c>
      <c r="E68" s="127" t="s">
        <v>79</v>
      </c>
      <c r="F68" s="8"/>
      <c r="G68" s="18" t="s">
        <v>28</v>
      </c>
      <c r="H68" s="19">
        <v>0.12</v>
      </c>
      <c r="I68" s="127"/>
      <c r="J68" s="127"/>
      <c r="K68" s="32">
        <f t="shared" si="15"/>
        <v>5.2285714285714283E-4</v>
      </c>
      <c r="L68" s="33"/>
      <c r="M68" s="39">
        <v>240</v>
      </c>
      <c r="N68" s="35">
        <v>1.2</v>
      </c>
      <c r="O68" s="7"/>
      <c r="P68" s="36">
        <f t="shared" si="16"/>
        <v>0</v>
      </c>
    </row>
    <row r="69" spans="1:16" s="1" customFormat="1" ht="18.75">
      <c r="A69" s="127"/>
      <c r="B69" s="8" t="s">
        <v>77</v>
      </c>
      <c r="C69" s="127"/>
      <c r="D69" s="127"/>
      <c r="E69" s="127"/>
      <c r="F69" s="8"/>
      <c r="G69" s="18" t="s">
        <v>88</v>
      </c>
      <c r="H69" s="19">
        <v>0.72</v>
      </c>
      <c r="I69" s="127"/>
      <c r="J69" s="127"/>
      <c r="K69" s="32">
        <f t="shared" si="15"/>
        <v>3.137142857142857E-3</v>
      </c>
      <c r="L69" s="33"/>
      <c r="M69" s="39">
        <v>240</v>
      </c>
      <c r="N69" s="35">
        <v>1.2</v>
      </c>
      <c r="O69" s="7"/>
      <c r="P69" s="36">
        <f t="shared" si="16"/>
        <v>0</v>
      </c>
    </row>
    <row r="70" spans="1:16" s="1" customFormat="1" ht="18.75">
      <c r="A70" s="127"/>
      <c r="B70" s="8" t="s">
        <v>77</v>
      </c>
      <c r="C70" s="127"/>
      <c r="D70" s="127"/>
      <c r="E70" s="127"/>
      <c r="F70" s="8"/>
      <c r="G70" s="18" t="s">
        <v>21</v>
      </c>
      <c r="H70" s="19">
        <v>3</v>
      </c>
      <c r="I70" s="127"/>
      <c r="J70" s="127"/>
      <c r="K70" s="32">
        <f t="shared" si="15"/>
        <v>1.3071428571428572E-2</v>
      </c>
      <c r="L70" s="33"/>
      <c r="M70" s="39">
        <v>240</v>
      </c>
      <c r="N70" s="35">
        <v>1.2</v>
      </c>
      <c r="O70" s="7"/>
      <c r="P70" s="36">
        <f t="shared" si="16"/>
        <v>0</v>
      </c>
    </row>
    <row r="71" spans="1:16" s="1" customFormat="1" ht="18.75">
      <c r="A71" s="127"/>
      <c r="B71" s="8" t="s">
        <v>77</v>
      </c>
      <c r="C71" s="127"/>
      <c r="D71" s="127"/>
      <c r="E71" s="127"/>
      <c r="F71" s="8"/>
      <c r="G71" s="18" t="s">
        <v>29</v>
      </c>
      <c r="H71" s="19">
        <v>4</v>
      </c>
      <c r="I71" s="127"/>
      <c r="J71" s="127"/>
      <c r="K71" s="32">
        <f t="shared" si="15"/>
        <v>1.7428571428571429E-2</v>
      </c>
      <c r="L71" s="33"/>
      <c r="M71" s="39">
        <v>240</v>
      </c>
      <c r="N71" s="35">
        <v>1.2</v>
      </c>
      <c r="O71" s="7"/>
      <c r="P71" s="36">
        <f t="shared" si="16"/>
        <v>0</v>
      </c>
    </row>
    <row r="72" spans="1:16" s="1" customFormat="1" ht="18.75">
      <c r="A72" s="127" t="s">
        <v>76</v>
      </c>
      <c r="B72" s="8" t="s">
        <v>83</v>
      </c>
      <c r="C72" s="158" t="s">
        <v>89</v>
      </c>
      <c r="D72" s="137" t="s">
        <v>368</v>
      </c>
      <c r="E72" s="7"/>
      <c r="G72" s="18" t="s">
        <v>24</v>
      </c>
      <c r="H72" s="19">
        <v>0.68</v>
      </c>
      <c r="I72" s="127"/>
      <c r="J72" s="127"/>
      <c r="K72" s="32">
        <f t="shared" ref="K72:K113" si="17">H72/(1/(0.0305*6/42))</f>
        <v>2.9628571428571434E-3</v>
      </c>
      <c r="L72" s="33"/>
      <c r="M72" s="39">
        <v>360</v>
      </c>
      <c r="N72" s="35">
        <v>1.2</v>
      </c>
      <c r="O72" s="7"/>
      <c r="P72" s="36">
        <f t="shared" ref="P72:P113" si="18">K72*O72/1000</f>
        <v>0</v>
      </c>
    </row>
    <row r="73" spans="1:16" s="1" customFormat="1" ht="18.75">
      <c r="A73" s="127"/>
      <c r="B73" s="8" t="s">
        <v>83</v>
      </c>
      <c r="C73" s="158"/>
      <c r="D73" s="127"/>
      <c r="E73" s="7"/>
      <c r="G73" s="18" t="s">
        <v>50</v>
      </c>
      <c r="H73" s="19">
        <v>0.13200000000000001</v>
      </c>
      <c r="I73" s="127"/>
      <c r="J73" s="127"/>
      <c r="K73" s="32">
        <f t="shared" si="17"/>
        <v>5.7514285714285718E-4</v>
      </c>
      <c r="L73" s="33"/>
      <c r="M73" s="39">
        <v>360</v>
      </c>
      <c r="N73" s="35">
        <v>1.2</v>
      </c>
      <c r="O73" s="7"/>
      <c r="P73" s="36">
        <f t="shared" si="18"/>
        <v>0</v>
      </c>
    </row>
    <row r="74" spans="1:16" s="1" customFormat="1" ht="18.75">
      <c r="A74" s="127"/>
      <c r="B74" s="8" t="s">
        <v>83</v>
      </c>
      <c r="C74" s="158"/>
      <c r="D74" s="127"/>
      <c r="E74" s="7"/>
      <c r="G74" s="18" t="s">
        <v>21</v>
      </c>
      <c r="H74" s="19">
        <v>5.04</v>
      </c>
      <c r="I74" s="127"/>
      <c r="J74" s="127"/>
      <c r="K74" s="32">
        <f t="shared" si="17"/>
        <v>2.196E-2</v>
      </c>
      <c r="L74" s="33"/>
      <c r="M74" s="39">
        <v>360</v>
      </c>
      <c r="N74" s="35">
        <v>1.2</v>
      </c>
      <c r="O74" s="7"/>
      <c r="P74" s="36">
        <f t="shared" si="18"/>
        <v>0</v>
      </c>
    </row>
    <row r="75" spans="1:16" s="3" customFormat="1" ht="18.95" customHeight="1">
      <c r="A75" s="133" t="s">
        <v>76</v>
      </c>
      <c r="B75" s="40" t="s">
        <v>90</v>
      </c>
      <c r="C75" s="159" t="s">
        <v>89</v>
      </c>
      <c r="D75" s="142" t="s">
        <v>368</v>
      </c>
      <c r="E75" s="25"/>
      <c r="G75" s="41" t="s">
        <v>24</v>
      </c>
      <c r="H75" s="42">
        <v>0.68</v>
      </c>
      <c r="I75" s="133"/>
      <c r="J75" s="133"/>
      <c r="K75" s="32">
        <f t="shared" si="17"/>
        <v>2.9628571428571434E-3</v>
      </c>
      <c r="L75" s="51"/>
      <c r="M75" s="52">
        <v>240</v>
      </c>
      <c r="N75" s="53">
        <v>1.2</v>
      </c>
      <c r="O75" s="25">
        <f t="shared" ref="O75:O113" si="19">L75*M75*N75</f>
        <v>0</v>
      </c>
      <c r="P75" s="32">
        <f t="shared" si="18"/>
        <v>0</v>
      </c>
    </row>
    <row r="76" spans="1:16" s="3" customFormat="1" ht="18.75">
      <c r="A76" s="133"/>
      <c r="B76" s="40" t="s">
        <v>90</v>
      </c>
      <c r="C76" s="159"/>
      <c r="D76" s="133"/>
      <c r="E76" s="25"/>
      <c r="G76" s="41" t="s">
        <v>50</v>
      </c>
      <c r="H76" s="42">
        <v>0.13200000000000001</v>
      </c>
      <c r="I76" s="133"/>
      <c r="J76" s="133"/>
      <c r="K76" s="32">
        <f t="shared" si="17"/>
        <v>5.7514285714285718E-4</v>
      </c>
      <c r="L76" s="51"/>
      <c r="M76" s="52">
        <v>240</v>
      </c>
      <c r="N76" s="53">
        <v>1.2</v>
      </c>
      <c r="O76" s="25">
        <f t="shared" si="19"/>
        <v>0</v>
      </c>
      <c r="P76" s="32">
        <f t="shared" si="18"/>
        <v>0</v>
      </c>
    </row>
    <row r="77" spans="1:16" s="3" customFormat="1" ht="18.75">
      <c r="A77" s="133"/>
      <c r="B77" s="40" t="s">
        <v>90</v>
      </c>
      <c r="C77" s="159"/>
      <c r="D77" s="133"/>
      <c r="E77" s="25"/>
      <c r="G77" s="41" t="s">
        <v>21</v>
      </c>
      <c r="H77" s="42">
        <v>5.04</v>
      </c>
      <c r="I77" s="133"/>
      <c r="J77" s="133"/>
      <c r="K77" s="32">
        <f t="shared" si="17"/>
        <v>2.196E-2</v>
      </c>
      <c r="L77" s="51"/>
      <c r="M77" s="52">
        <v>240</v>
      </c>
      <c r="N77" s="53">
        <v>1.2</v>
      </c>
      <c r="O77" s="25">
        <f t="shared" si="19"/>
        <v>0</v>
      </c>
      <c r="P77" s="32">
        <f t="shared" si="18"/>
        <v>0</v>
      </c>
    </row>
    <row r="78" spans="1:16" s="1" customFormat="1" ht="18.75">
      <c r="A78" s="127" t="s">
        <v>76</v>
      </c>
      <c r="B78" s="8" t="s">
        <v>83</v>
      </c>
      <c r="C78" s="158" t="s">
        <v>91</v>
      </c>
      <c r="D78" s="137" t="s">
        <v>369</v>
      </c>
      <c r="E78" s="7"/>
      <c r="G78" s="18" t="s">
        <v>21</v>
      </c>
      <c r="H78" s="19">
        <v>2.7</v>
      </c>
      <c r="I78" s="127"/>
      <c r="J78" s="127"/>
      <c r="K78" s="32">
        <f t="shared" si="17"/>
        <v>1.1764285714285715E-2</v>
      </c>
      <c r="L78" s="33"/>
      <c r="M78" s="39">
        <v>360</v>
      </c>
      <c r="N78" s="35">
        <v>1.2</v>
      </c>
      <c r="O78" s="7"/>
      <c r="P78" s="36">
        <f t="shared" si="18"/>
        <v>0</v>
      </c>
    </row>
    <row r="79" spans="1:16" s="1" customFormat="1" ht="18.75">
      <c r="A79" s="127"/>
      <c r="B79" s="8" t="s">
        <v>83</v>
      </c>
      <c r="C79" s="158"/>
      <c r="D79" s="127"/>
      <c r="E79" s="7"/>
      <c r="G79" s="18" t="s">
        <v>81</v>
      </c>
      <c r="H79" s="19">
        <v>0.67500000000000004</v>
      </c>
      <c r="I79" s="127"/>
      <c r="J79" s="127"/>
      <c r="K79" s="32">
        <f t="shared" si="17"/>
        <v>2.9410714285714287E-3</v>
      </c>
      <c r="L79" s="33"/>
      <c r="M79" s="39">
        <v>360</v>
      </c>
      <c r="N79" s="35">
        <v>1.2</v>
      </c>
      <c r="O79" s="7"/>
      <c r="P79" s="36">
        <f t="shared" si="18"/>
        <v>0</v>
      </c>
    </row>
    <row r="80" spans="1:16" s="1" customFormat="1" ht="18.75">
      <c r="A80" s="127"/>
      <c r="B80" s="8" t="s">
        <v>83</v>
      </c>
      <c r="C80" s="158"/>
      <c r="D80" s="127"/>
      <c r="E80" s="43"/>
      <c r="G80" s="18" t="s">
        <v>49</v>
      </c>
      <c r="H80" s="19">
        <v>4.75</v>
      </c>
      <c r="I80" s="127"/>
      <c r="J80" s="127"/>
      <c r="K80" s="32">
        <f t="shared" si="17"/>
        <v>2.0696428571428574E-2</v>
      </c>
      <c r="L80" s="33"/>
      <c r="M80" s="39">
        <v>360</v>
      </c>
      <c r="N80" s="35">
        <v>1.2</v>
      </c>
      <c r="O80" s="7"/>
      <c r="P80" s="36">
        <f t="shared" si="18"/>
        <v>0</v>
      </c>
    </row>
    <row r="81" spans="1:16" s="3" customFormat="1" ht="18.75">
      <c r="A81" s="133" t="s">
        <v>76</v>
      </c>
      <c r="B81" s="40" t="s">
        <v>90</v>
      </c>
      <c r="C81" s="159" t="s">
        <v>91</v>
      </c>
      <c r="D81" s="142" t="s">
        <v>369</v>
      </c>
      <c r="E81" s="25"/>
      <c r="G81" s="41" t="s">
        <v>21</v>
      </c>
      <c r="H81" s="42">
        <v>2.7</v>
      </c>
      <c r="I81" s="133"/>
      <c r="J81" s="133"/>
      <c r="K81" s="32">
        <f t="shared" si="17"/>
        <v>1.1764285714285715E-2</v>
      </c>
      <c r="L81" s="51"/>
      <c r="M81" s="52">
        <v>240</v>
      </c>
      <c r="N81" s="53">
        <v>1.2</v>
      </c>
      <c r="O81" s="25">
        <f t="shared" si="19"/>
        <v>0</v>
      </c>
      <c r="P81" s="32">
        <f t="shared" si="18"/>
        <v>0</v>
      </c>
    </row>
    <row r="82" spans="1:16" s="3" customFormat="1" ht="18.75">
      <c r="A82" s="133"/>
      <c r="B82" s="40" t="s">
        <v>90</v>
      </c>
      <c r="C82" s="159"/>
      <c r="D82" s="133"/>
      <c r="E82" s="25"/>
      <c r="G82" s="41" t="s">
        <v>81</v>
      </c>
      <c r="H82" s="44">
        <v>0.67500000000000004</v>
      </c>
      <c r="I82" s="133"/>
      <c r="J82" s="133"/>
      <c r="K82" s="32">
        <f t="shared" si="17"/>
        <v>2.9410714285714287E-3</v>
      </c>
      <c r="L82" s="51"/>
      <c r="M82" s="52">
        <v>240</v>
      </c>
      <c r="N82" s="53">
        <v>1.2</v>
      </c>
      <c r="O82" s="25">
        <f t="shared" si="19"/>
        <v>0</v>
      </c>
      <c r="P82" s="32">
        <f t="shared" si="18"/>
        <v>0</v>
      </c>
    </row>
    <row r="83" spans="1:16" s="3" customFormat="1" ht="18.75">
      <c r="A83" s="133"/>
      <c r="B83" s="40" t="s">
        <v>90</v>
      </c>
      <c r="C83" s="159"/>
      <c r="D83" s="133"/>
      <c r="E83" s="45"/>
      <c r="G83" s="41" t="s">
        <v>49</v>
      </c>
      <c r="H83" s="44">
        <v>4.75</v>
      </c>
      <c r="I83" s="133"/>
      <c r="J83" s="133"/>
      <c r="K83" s="32">
        <f t="shared" si="17"/>
        <v>2.0696428571428574E-2</v>
      </c>
      <c r="L83" s="51"/>
      <c r="M83" s="52">
        <v>240</v>
      </c>
      <c r="N83" s="53">
        <v>1.2</v>
      </c>
      <c r="O83" s="25">
        <f t="shared" si="19"/>
        <v>0</v>
      </c>
      <c r="P83" s="32">
        <f t="shared" si="18"/>
        <v>0</v>
      </c>
    </row>
    <row r="84" spans="1:16" s="1" customFormat="1" ht="18.75">
      <c r="A84" s="127" t="s">
        <v>76</v>
      </c>
      <c r="B84" s="8" t="s">
        <v>83</v>
      </c>
      <c r="C84" s="158" t="s">
        <v>92</v>
      </c>
      <c r="D84" s="143" t="s">
        <v>370</v>
      </c>
      <c r="E84" s="46"/>
      <c r="G84" s="18" t="s">
        <v>21</v>
      </c>
      <c r="H84" s="19">
        <v>2.1</v>
      </c>
      <c r="I84" s="127"/>
      <c r="J84" s="127"/>
      <c r="K84" s="32">
        <f t="shared" si="17"/>
        <v>9.1500000000000001E-3</v>
      </c>
      <c r="L84" s="33"/>
      <c r="M84" s="39">
        <v>360</v>
      </c>
      <c r="N84" s="35">
        <v>1.2</v>
      </c>
      <c r="O84" s="7"/>
      <c r="P84" s="36">
        <f t="shared" si="18"/>
        <v>0</v>
      </c>
    </row>
    <row r="85" spans="1:16" s="1" customFormat="1" ht="18.75">
      <c r="A85" s="127"/>
      <c r="B85" s="8" t="s">
        <v>83</v>
      </c>
      <c r="C85" s="158"/>
      <c r="D85" s="144"/>
      <c r="E85" s="46"/>
      <c r="G85" s="18" t="s">
        <v>29</v>
      </c>
      <c r="H85" s="19">
        <v>0.16</v>
      </c>
      <c r="I85" s="127"/>
      <c r="J85" s="127"/>
      <c r="K85" s="32">
        <f t="shared" si="17"/>
        <v>6.9714285714285722E-4</v>
      </c>
      <c r="L85" s="33"/>
      <c r="M85" s="39">
        <v>360</v>
      </c>
      <c r="N85" s="35">
        <v>1.2</v>
      </c>
      <c r="O85" s="7"/>
      <c r="P85" s="36">
        <f t="shared" si="18"/>
        <v>0</v>
      </c>
    </row>
    <row r="86" spans="1:16" s="1" customFormat="1" ht="18.75">
      <c r="A86" s="127"/>
      <c r="B86" s="8" t="s">
        <v>83</v>
      </c>
      <c r="C86" s="158"/>
      <c r="D86" s="144"/>
      <c r="E86" s="46"/>
      <c r="G86" s="18" t="s">
        <v>28</v>
      </c>
      <c r="H86" s="19">
        <v>0.16</v>
      </c>
      <c r="I86" s="127"/>
      <c r="J86" s="127"/>
      <c r="K86" s="32">
        <f t="shared" si="17"/>
        <v>6.9714285714285722E-4</v>
      </c>
      <c r="L86" s="33"/>
      <c r="M86" s="39">
        <v>360</v>
      </c>
      <c r="N86" s="35">
        <v>1.2</v>
      </c>
      <c r="O86" s="7"/>
      <c r="P86" s="36">
        <f t="shared" si="18"/>
        <v>0</v>
      </c>
    </row>
    <row r="87" spans="1:16" s="3" customFormat="1" ht="18.75">
      <c r="A87" s="133" t="s">
        <v>76</v>
      </c>
      <c r="B87" s="40" t="s">
        <v>90</v>
      </c>
      <c r="C87" s="159" t="s">
        <v>92</v>
      </c>
      <c r="D87" s="145" t="s">
        <v>370</v>
      </c>
      <c r="E87" s="47"/>
      <c r="G87" s="41" t="s">
        <v>21</v>
      </c>
      <c r="H87" s="42">
        <v>2.1</v>
      </c>
      <c r="I87" s="133"/>
      <c r="J87" s="133"/>
      <c r="K87" s="32">
        <f t="shared" si="17"/>
        <v>9.1500000000000001E-3</v>
      </c>
      <c r="L87" s="51"/>
      <c r="M87" s="52">
        <v>240</v>
      </c>
      <c r="N87" s="53">
        <v>1.2</v>
      </c>
      <c r="O87" s="25">
        <f t="shared" si="19"/>
        <v>0</v>
      </c>
      <c r="P87" s="32">
        <f t="shared" si="18"/>
        <v>0</v>
      </c>
    </row>
    <row r="88" spans="1:16" s="3" customFormat="1" ht="18.75">
      <c r="A88" s="133"/>
      <c r="B88" s="40" t="s">
        <v>90</v>
      </c>
      <c r="C88" s="159"/>
      <c r="D88" s="146"/>
      <c r="E88" s="47"/>
      <c r="G88" s="41" t="s">
        <v>29</v>
      </c>
      <c r="H88" s="44">
        <v>0.16</v>
      </c>
      <c r="I88" s="133"/>
      <c r="J88" s="133"/>
      <c r="K88" s="32">
        <f t="shared" si="17"/>
        <v>6.9714285714285722E-4</v>
      </c>
      <c r="L88" s="51"/>
      <c r="M88" s="52">
        <v>240</v>
      </c>
      <c r="N88" s="53">
        <v>1.2</v>
      </c>
      <c r="O88" s="25">
        <f t="shared" si="19"/>
        <v>0</v>
      </c>
      <c r="P88" s="32">
        <f t="shared" si="18"/>
        <v>0</v>
      </c>
    </row>
    <row r="89" spans="1:16" s="3" customFormat="1" ht="18.75">
      <c r="A89" s="133"/>
      <c r="B89" s="40" t="s">
        <v>90</v>
      </c>
      <c r="C89" s="159"/>
      <c r="D89" s="146"/>
      <c r="E89" s="47"/>
      <c r="G89" s="41" t="s">
        <v>28</v>
      </c>
      <c r="H89" s="44">
        <v>0.16</v>
      </c>
      <c r="I89" s="133"/>
      <c r="J89" s="133"/>
      <c r="K89" s="32">
        <f t="shared" si="17"/>
        <v>6.9714285714285722E-4</v>
      </c>
      <c r="L89" s="51"/>
      <c r="M89" s="52">
        <v>240</v>
      </c>
      <c r="N89" s="53">
        <v>1.2</v>
      </c>
      <c r="O89" s="25">
        <f t="shared" si="19"/>
        <v>0</v>
      </c>
      <c r="P89" s="32">
        <f t="shared" si="18"/>
        <v>0</v>
      </c>
    </row>
    <row r="90" spans="1:16" s="1" customFormat="1" ht="18.75">
      <c r="A90" s="127" t="s">
        <v>76</v>
      </c>
      <c r="B90" s="8" t="s">
        <v>83</v>
      </c>
      <c r="C90" s="127" t="s">
        <v>93</v>
      </c>
      <c r="D90" s="127" t="s">
        <v>371</v>
      </c>
      <c r="E90" s="17"/>
      <c r="F90" s="8"/>
      <c r="G90" s="18" t="s">
        <v>29</v>
      </c>
      <c r="H90" s="19">
        <v>4.2</v>
      </c>
      <c r="I90" s="127"/>
      <c r="J90" s="127"/>
      <c r="K90" s="32">
        <f t="shared" si="17"/>
        <v>1.83E-2</v>
      </c>
      <c r="L90" s="33"/>
      <c r="M90" s="39">
        <v>360</v>
      </c>
      <c r="N90" s="35">
        <v>1.2</v>
      </c>
      <c r="O90" s="7"/>
      <c r="P90" s="36">
        <f t="shared" si="18"/>
        <v>0</v>
      </c>
    </row>
    <row r="91" spans="1:16" s="1" customFormat="1" ht="18.75">
      <c r="A91" s="127"/>
      <c r="B91" s="8" t="s">
        <v>83</v>
      </c>
      <c r="C91" s="127"/>
      <c r="D91" s="127"/>
      <c r="E91" s="8"/>
      <c r="F91" s="8"/>
      <c r="G91" s="18" t="s">
        <v>21</v>
      </c>
      <c r="H91" s="19">
        <v>2.2000000000000002</v>
      </c>
      <c r="I91" s="127"/>
      <c r="J91" s="127"/>
      <c r="K91" s="32">
        <f t="shared" si="17"/>
        <v>9.5857142857142877E-3</v>
      </c>
      <c r="L91" s="33"/>
      <c r="M91" s="39">
        <v>360</v>
      </c>
      <c r="N91" s="35">
        <v>1.2</v>
      </c>
      <c r="O91" s="7"/>
      <c r="P91" s="36">
        <f t="shared" si="18"/>
        <v>0</v>
      </c>
    </row>
    <row r="92" spans="1:16" s="1" customFormat="1" ht="18.75">
      <c r="A92" s="127"/>
      <c r="B92" s="8" t="s">
        <v>83</v>
      </c>
      <c r="C92" s="127"/>
      <c r="D92" s="127"/>
      <c r="E92" s="8"/>
      <c r="F92" s="8"/>
      <c r="G92" s="18" t="s">
        <v>35</v>
      </c>
      <c r="H92" s="19">
        <v>0.3</v>
      </c>
      <c r="I92" s="127"/>
      <c r="J92" s="127"/>
      <c r="K92" s="32">
        <f t="shared" si="17"/>
        <v>1.3071428571428572E-3</v>
      </c>
      <c r="L92" s="33"/>
      <c r="M92" s="39">
        <v>360</v>
      </c>
      <c r="N92" s="35">
        <v>1.2</v>
      </c>
      <c r="O92" s="7"/>
      <c r="P92" s="36">
        <f t="shared" si="18"/>
        <v>0</v>
      </c>
    </row>
    <row r="93" spans="1:16" s="3" customFormat="1" ht="18.75">
      <c r="A93" s="133" t="s">
        <v>76</v>
      </c>
      <c r="B93" s="40" t="s">
        <v>90</v>
      </c>
      <c r="C93" s="133" t="s">
        <v>93</v>
      </c>
      <c r="D93" s="133" t="s">
        <v>371</v>
      </c>
      <c r="E93" s="48"/>
      <c r="F93" s="40"/>
      <c r="G93" s="41" t="s">
        <v>29</v>
      </c>
      <c r="H93" s="44">
        <v>4.2</v>
      </c>
      <c r="I93" s="133"/>
      <c r="J93" s="133"/>
      <c r="K93" s="32">
        <f t="shared" si="17"/>
        <v>1.83E-2</v>
      </c>
      <c r="L93" s="51"/>
      <c r="M93" s="52">
        <v>240</v>
      </c>
      <c r="N93" s="53">
        <v>1.2</v>
      </c>
      <c r="O93" s="25">
        <f t="shared" si="19"/>
        <v>0</v>
      </c>
      <c r="P93" s="32">
        <f t="shared" si="18"/>
        <v>0</v>
      </c>
    </row>
    <row r="94" spans="1:16" s="3" customFormat="1" ht="18.75">
      <c r="A94" s="133"/>
      <c r="B94" s="40" t="s">
        <v>90</v>
      </c>
      <c r="C94" s="133"/>
      <c r="D94" s="133"/>
      <c r="E94" s="40"/>
      <c r="F94" s="40"/>
      <c r="G94" s="41" t="s">
        <v>21</v>
      </c>
      <c r="H94" s="42">
        <v>2.2000000000000002</v>
      </c>
      <c r="I94" s="133"/>
      <c r="J94" s="133"/>
      <c r="K94" s="32">
        <f t="shared" si="17"/>
        <v>9.5857142857142877E-3</v>
      </c>
      <c r="L94" s="51"/>
      <c r="M94" s="52">
        <v>240</v>
      </c>
      <c r="N94" s="53">
        <v>1.2</v>
      </c>
      <c r="O94" s="25">
        <f t="shared" si="19"/>
        <v>0</v>
      </c>
      <c r="P94" s="32">
        <f t="shared" si="18"/>
        <v>0</v>
      </c>
    </row>
    <row r="95" spans="1:16" s="3" customFormat="1" ht="18.75">
      <c r="A95" s="133"/>
      <c r="B95" s="40" t="s">
        <v>90</v>
      </c>
      <c r="C95" s="133"/>
      <c r="D95" s="133"/>
      <c r="E95" s="40"/>
      <c r="F95" s="40"/>
      <c r="G95" s="41" t="s">
        <v>35</v>
      </c>
      <c r="H95" s="42">
        <v>0.3</v>
      </c>
      <c r="I95" s="133"/>
      <c r="J95" s="133"/>
      <c r="K95" s="32">
        <f t="shared" si="17"/>
        <v>1.3071428571428572E-3</v>
      </c>
      <c r="L95" s="51"/>
      <c r="M95" s="52">
        <v>240</v>
      </c>
      <c r="N95" s="53">
        <v>1.2</v>
      </c>
      <c r="O95" s="25">
        <f t="shared" si="19"/>
        <v>0</v>
      </c>
      <c r="P95" s="32">
        <f t="shared" si="18"/>
        <v>0</v>
      </c>
    </row>
    <row r="96" spans="1:16" s="1" customFormat="1" ht="18.75">
      <c r="A96" s="127" t="s">
        <v>76</v>
      </c>
      <c r="B96" s="8" t="s">
        <v>83</v>
      </c>
      <c r="C96" s="127" t="s">
        <v>94</v>
      </c>
      <c r="D96" s="127" t="s">
        <v>372</v>
      </c>
      <c r="E96" s="8"/>
      <c r="F96" s="8"/>
      <c r="G96" s="18" t="s">
        <v>21</v>
      </c>
      <c r="H96" s="19">
        <v>5.4</v>
      </c>
      <c r="I96" s="127"/>
      <c r="J96" s="127"/>
      <c r="K96" s="32">
        <f t="shared" si="17"/>
        <v>2.352857142857143E-2</v>
      </c>
      <c r="L96" s="33"/>
      <c r="M96" s="39">
        <v>360</v>
      </c>
      <c r="N96" s="35">
        <v>1.2</v>
      </c>
      <c r="O96" s="7"/>
      <c r="P96" s="36">
        <f t="shared" si="18"/>
        <v>0</v>
      </c>
    </row>
    <row r="97" spans="1:16" s="1" customFormat="1" ht="18.75">
      <c r="A97" s="127"/>
      <c r="B97" s="8" t="s">
        <v>83</v>
      </c>
      <c r="C97" s="127"/>
      <c r="D97" s="127"/>
      <c r="E97" s="8"/>
      <c r="F97" s="8"/>
      <c r="G97" s="18" t="s">
        <v>50</v>
      </c>
      <c r="H97" s="19">
        <v>0.52</v>
      </c>
      <c r="I97" s="127"/>
      <c r="J97" s="127"/>
      <c r="K97" s="32">
        <f t="shared" si="17"/>
        <v>2.2657142857142858E-3</v>
      </c>
      <c r="L97" s="33"/>
      <c r="M97" s="39">
        <v>360</v>
      </c>
      <c r="N97" s="35">
        <v>1.2</v>
      </c>
      <c r="O97" s="7"/>
      <c r="P97" s="36">
        <f t="shared" si="18"/>
        <v>0</v>
      </c>
    </row>
    <row r="98" spans="1:16" s="1" customFormat="1" ht="18.75">
      <c r="A98" s="127"/>
      <c r="B98" s="8" t="s">
        <v>83</v>
      </c>
      <c r="C98" s="127"/>
      <c r="D98" s="127"/>
      <c r="E98" s="8"/>
      <c r="F98" s="8"/>
      <c r="G98" s="18" t="s">
        <v>35</v>
      </c>
      <c r="H98" s="19">
        <v>2.1</v>
      </c>
      <c r="I98" s="127"/>
      <c r="J98" s="127"/>
      <c r="K98" s="32">
        <f t="shared" si="17"/>
        <v>9.1500000000000001E-3</v>
      </c>
      <c r="L98" s="33"/>
      <c r="M98" s="39">
        <v>360</v>
      </c>
      <c r="N98" s="35">
        <v>1.2</v>
      </c>
      <c r="O98" s="7"/>
      <c r="P98" s="36">
        <f t="shared" si="18"/>
        <v>0</v>
      </c>
    </row>
    <row r="99" spans="1:16" s="1" customFormat="1" ht="18.75">
      <c r="A99" s="127" t="s">
        <v>76</v>
      </c>
      <c r="B99" s="8" t="s">
        <v>95</v>
      </c>
      <c r="C99" s="127" t="s">
        <v>96</v>
      </c>
      <c r="D99" s="127" t="s">
        <v>97</v>
      </c>
      <c r="E99" s="127" t="s">
        <v>79</v>
      </c>
      <c r="F99" s="8"/>
      <c r="G99" s="18" t="s">
        <v>28</v>
      </c>
      <c r="H99" s="19">
        <v>1</v>
      </c>
      <c r="I99" s="127"/>
      <c r="J99" s="127"/>
      <c r="K99" s="32">
        <f t="shared" si="17"/>
        <v>4.3571428571428572E-3</v>
      </c>
      <c r="L99" s="26"/>
      <c r="M99" s="39">
        <v>240</v>
      </c>
      <c r="N99" s="35">
        <v>1.2</v>
      </c>
      <c r="O99" s="7">
        <f t="shared" si="19"/>
        <v>0</v>
      </c>
      <c r="P99" s="36">
        <f t="shared" si="18"/>
        <v>0</v>
      </c>
    </row>
    <row r="100" spans="1:16" s="1" customFormat="1" ht="18.75">
      <c r="A100" s="127"/>
      <c r="B100" s="8" t="s">
        <v>95</v>
      </c>
      <c r="C100" s="127"/>
      <c r="D100" s="127"/>
      <c r="E100" s="127"/>
      <c r="F100" s="8"/>
      <c r="G100" s="18" t="s">
        <v>35</v>
      </c>
      <c r="H100" s="19">
        <v>7.7</v>
      </c>
      <c r="I100" s="127"/>
      <c r="J100" s="127"/>
      <c r="K100" s="32">
        <f t="shared" si="17"/>
        <v>3.3550000000000003E-2</v>
      </c>
      <c r="L100" s="26"/>
      <c r="M100" s="39">
        <v>240</v>
      </c>
      <c r="N100" s="35">
        <v>1.2</v>
      </c>
      <c r="O100" s="7">
        <f t="shared" si="19"/>
        <v>0</v>
      </c>
      <c r="P100" s="36">
        <f t="shared" si="18"/>
        <v>0</v>
      </c>
    </row>
    <row r="101" spans="1:16" s="1" customFormat="1" ht="18.75">
      <c r="A101" s="127"/>
      <c r="B101" s="8" t="s">
        <v>95</v>
      </c>
      <c r="C101" s="127"/>
      <c r="D101" s="127"/>
      <c r="E101" s="127"/>
      <c r="F101" s="8"/>
      <c r="G101" s="18" t="s">
        <v>21</v>
      </c>
      <c r="H101" s="19">
        <v>1.18</v>
      </c>
      <c r="I101" s="127"/>
      <c r="J101" s="127"/>
      <c r="K101" s="32">
        <f t="shared" si="17"/>
        <v>5.1414285714285711E-3</v>
      </c>
      <c r="L101" s="26"/>
      <c r="M101" s="39">
        <v>240</v>
      </c>
      <c r="N101" s="35">
        <v>1.2</v>
      </c>
      <c r="O101" s="7">
        <f t="shared" si="19"/>
        <v>0</v>
      </c>
      <c r="P101" s="36">
        <f t="shared" si="18"/>
        <v>0</v>
      </c>
    </row>
    <row r="102" spans="1:16" s="1" customFormat="1" ht="18.75">
      <c r="A102" s="127" t="s">
        <v>76</v>
      </c>
      <c r="B102" s="8" t="s">
        <v>95</v>
      </c>
      <c r="C102" s="127" t="s">
        <v>98</v>
      </c>
      <c r="D102" s="127" t="s">
        <v>99</v>
      </c>
      <c r="E102" s="127" t="s">
        <v>79</v>
      </c>
      <c r="F102" s="8"/>
      <c r="G102" s="18" t="s">
        <v>100</v>
      </c>
      <c r="H102" s="19">
        <v>7.1</v>
      </c>
      <c r="I102" s="127"/>
      <c r="J102" s="127"/>
      <c r="K102" s="32">
        <f t="shared" si="17"/>
        <v>3.0935714285714285E-2</v>
      </c>
      <c r="L102" s="26"/>
      <c r="M102" s="39">
        <v>240</v>
      </c>
      <c r="N102" s="35">
        <v>1.2</v>
      </c>
      <c r="O102" s="7">
        <f t="shared" si="19"/>
        <v>0</v>
      </c>
      <c r="P102" s="36">
        <f t="shared" si="18"/>
        <v>0</v>
      </c>
    </row>
    <row r="103" spans="1:16" s="1" customFormat="1" ht="18.75">
      <c r="A103" s="127"/>
      <c r="B103" s="8" t="s">
        <v>95</v>
      </c>
      <c r="C103" s="127"/>
      <c r="D103" s="127"/>
      <c r="E103" s="127"/>
      <c r="F103" s="8"/>
      <c r="G103" s="18" t="s">
        <v>24</v>
      </c>
      <c r="H103" s="19">
        <v>0.8</v>
      </c>
      <c r="I103" s="127"/>
      <c r="J103" s="127"/>
      <c r="K103" s="32">
        <f t="shared" si="17"/>
        <v>3.485714285714286E-3</v>
      </c>
      <c r="L103" s="26"/>
      <c r="M103" s="39">
        <v>240</v>
      </c>
      <c r="N103" s="35">
        <v>1.2</v>
      </c>
      <c r="O103" s="7">
        <f t="shared" si="19"/>
        <v>0</v>
      </c>
      <c r="P103" s="36">
        <f t="shared" si="18"/>
        <v>0</v>
      </c>
    </row>
    <row r="104" spans="1:16" s="1" customFormat="1" ht="18.75">
      <c r="A104" s="127"/>
      <c r="B104" s="8" t="s">
        <v>95</v>
      </c>
      <c r="C104" s="127"/>
      <c r="D104" s="127"/>
      <c r="E104" s="127"/>
      <c r="F104" s="8"/>
      <c r="G104" s="18" t="s">
        <v>53</v>
      </c>
      <c r="H104" s="19">
        <v>0.03</v>
      </c>
      <c r="I104" s="127"/>
      <c r="J104" s="127"/>
      <c r="K104" s="32">
        <f t="shared" si="17"/>
        <v>1.3071428571428571E-4</v>
      </c>
      <c r="L104" s="26"/>
      <c r="M104" s="39">
        <v>240</v>
      </c>
      <c r="N104" s="35">
        <v>1.2</v>
      </c>
      <c r="O104" s="7">
        <f t="shared" si="19"/>
        <v>0</v>
      </c>
      <c r="P104" s="36">
        <f t="shared" si="18"/>
        <v>0</v>
      </c>
    </row>
    <row r="105" spans="1:16" s="1" customFormat="1" ht="18.75">
      <c r="A105" s="127"/>
      <c r="B105" s="8" t="s">
        <v>95</v>
      </c>
      <c r="C105" s="127"/>
      <c r="D105" s="127"/>
      <c r="E105" s="127"/>
      <c r="F105" s="8"/>
      <c r="G105" s="18" t="s">
        <v>21</v>
      </c>
      <c r="H105" s="19">
        <v>0.64</v>
      </c>
      <c r="I105" s="127"/>
      <c r="J105" s="127"/>
      <c r="K105" s="32">
        <f t="shared" si="17"/>
        <v>2.7885714285714289E-3</v>
      </c>
      <c r="L105" s="26"/>
      <c r="M105" s="39">
        <v>240</v>
      </c>
      <c r="N105" s="35">
        <v>1.2</v>
      </c>
      <c r="O105" s="7">
        <f t="shared" si="19"/>
        <v>0</v>
      </c>
      <c r="P105" s="36">
        <f t="shared" si="18"/>
        <v>0</v>
      </c>
    </row>
    <row r="106" spans="1:16" s="1" customFormat="1" ht="18.75">
      <c r="A106" s="127" t="s">
        <v>76</v>
      </c>
      <c r="B106" s="8" t="s">
        <v>95</v>
      </c>
      <c r="C106" s="127" t="s">
        <v>101</v>
      </c>
      <c r="D106" s="127" t="s">
        <v>102</v>
      </c>
      <c r="E106" s="127" t="s">
        <v>79</v>
      </c>
      <c r="F106" s="8"/>
      <c r="G106" s="18" t="s">
        <v>35</v>
      </c>
      <c r="H106" s="19">
        <v>9.48</v>
      </c>
      <c r="I106" s="127"/>
      <c r="J106" s="127"/>
      <c r="K106" s="32">
        <f t="shared" si="17"/>
        <v>4.1305714285714293E-2</v>
      </c>
      <c r="L106" s="26"/>
      <c r="M106" s="39">
        <v>240</v>
      </c>
      <c r="N106" s="35">
        <v>1.2</v>
      </c>
      <c r="O106" s="7">
        <f t="shared" si="19"/>
        <v>0</v>
      </c>
      <c r="P106" s="36">
        <f t="shared" si="18"/>
        <v>0</v>
      </c>
    </row>
    <row r="107" spans="1:16" s="1" customFormat="1" ht="18.75">
      <c r="A107" s="127"/>
      <c r="B107" s="8" t="s">
        <v>95</v>
      </c>
      <c r="C107" s="127"/>
      <c r="D107" s="127"/>
      <c r="E107" s="127"/>
      <c r="F107" s="8"/>
      <c r="G107" s="18" t="s">
        <v>50</v>
      </c>
      <c r="H107" s="19">
        <v>8.4000000000000005E-2</v>
      </c>
      <c r="I107" s="127"/>
      <c r="J107" s="127"/>
      <c r="K107" s="32">
        <f t="shared" si="17"/>
        <v>3.6600000000000006E-4</v>
      </c>
      <c r="L107" s="26"/>
      <c r="M107" s="39">
        <v>240</v>
      </c>
      <c r="N107" s="35">
        <v>1.2</v>
      </c>
      <c r="O107" s="7">
        <f t="shared" si="19"/>
        <v>0</v>
      </c>
      <c r="P107" s="36">
        <f t="shared" si="18"/>
        <v>0</v>
      </c>
    </row>
    <row r="108" spans="1:16" s="1" customFormat="1" ht="18.75">
      <c r="A108" s="127"/>
      <c r="B108" s="8" t="s">
        <v>95</v>
      </c>
      <c r="C108" s="127"/>
      <c r="D108" s="127"/>
      <c r="E108" s="127"/>
      <c r="F108" s="8"/>
      <c r="G108" s="18" t="s">
        <v>103</v>
      </c>
      <c r="H108" s="19">
        <v>0.156</v>
      </c>
      <c r="I108" s="127"/>
      <c r="J108" s="127"/>
      <c r="K108" s="32">
        <f t="shared" si="17"/>
        <v>6.7971428571428577E-4</v>
      </c>
      <c r="L108" s="26"/>
      <c r="M108" s="39">
        <v>240</v>
      </c>
      <c r="N108" s="35">
        <v>1.2</v>
      </c>
      <c r="O108" s="7">
        <f t="shared" si="19"/>
        <v>0</v>
      </c>
      <c r="P108" s="36">
        <f t="shared" si="18"/>
        <v>0</v>
      </c>
    </row>
    <row r="109" spans="1:16" s="1" customFormat="1" ht="18.75">
      <c r="A109" s="127"/>
      <c r="B109" s="8" t="s">
        <v>95</v>
      </c>
      <c r="C109" s="127"/>
      <c r="D109" s="127"/>
      <c r="E109" s="127"/>
      <c r="F109" s="8"/>
      <c r="G109" s="18" t="s">
        <v>21</v>
      </c>
      <c r="H109" s="19">
        <v>1.1399999999999999</v>
      </c>
      <c r="I109" s="127"/>
      <c r="J109" s="127"/>
      <c r="K109" s="32">
        <f t="shared" si="17"/>
        <v>4.9671428571428566E-3</v>
      </c>
      <c r="L109" s="26"/>
      <c r="M109" s="39">
        <v>240</v>
      </c>
      <c r="N109" s="35">
        <v>1.2</v>
      </c>
      <c r="O109" s="7">
        <f t="shared" si="19"/>
        <v>0</v>
      </c>
      <c r="P109" s="36">
        <f t="shared" si="18"/>
        <v>0</v>
      </c>
    </row>
    <row r="110" spans="1:16" s="1" customFormat="1" ht="18.75">
      <c r="A110" s="127" t="s">
        <v>76</v>
      </c>
      <c r="B110" s="8" t="s">
        <v>95</v>
      </c>
      <c r="C110" s="127" t="s">
        <v>38</v>
      </c>
      <c r="D110" s="127" t="s">
        <v>364</v>
      </c>
      <c r="E110" s="127" t="s">
        <v>79</v>
      </c>
      <c r="F110" s="8"/>
      <c r="G110" s="18" t="s">
        <v>21</v>
      </c>
      <c r="H110" s="19">
        <v>1.32</v>
      </c>
      <c r="I110" s="127"/>
      <c r="J110" s="127"/>
      <c r="K110" s="32">
        <f t="shared" si="17"/>
        <v>5.7514285714285723E-3</v>
      </c>
      <c r="L110" s="26"/>
      <c r="M110" s="39">
        <v>240</v>
      </c>
      <c r="N110" s="35">
        <v>1.2</v>
      </c>
      <c r="O110" s="7">
        <f t="shared" si="19"/>
        <v>0</v>
      </c>
      <c r="P110" s="36">
        <f t="shared" si="18"/>
        <v>0</v>
      </c>
    </row>
    <row r="111" spans="1:16" s="1" customFormat="1" ht="18.75">
      <c r="A111" s="127"/>
      <c r="B111" s="8" t="s">
        <v>95</v>
      </c>
      <c r="C111" s="127"/>
      <c r="D111" s="127"/>
      <c r="E111" s="127"/>
      <c r="F111" s="8"/>
      <c r="G111" s="18" t="s">
        <v>24</v>
      </c>
      <c r="H111" s="19">
        <v>7.53</v>
      </c>
      <c r="I111" s="127"/>
      <c r="J111" s="127"/>
      <c r="K111" s="32">
        <f t="shared" si="17"/>
        <v>3.2809285714285714E-2</v>
      </c>
      <c r="L111" s="26"/>
      <c r="M111" s="39">
        <v>240</v>
      </c>
      <c r="N111" s="35">
        <v>1.2</v>
      </c>
      <c r="O111" s="7">
        <f t="shared" si="19"/>
        <v>0</v>
      </c>
      <c r="P111" s="36">
        <f t="shared" si="18"/>
        <v>0</v>
      </c>
    </row>
    <row r="112" spans="1:16" s="1" customFormat="1" ht="18.75">
      <c r="A112" s="127"/>
      <c r="B112" s="8" t="s">
        <v>95</v>
      </c>
      <c r="C112" s="127"/>
      <c r="D112" s="127"/>
      <c r="E112" s="127"/>
      <c r="F112" s="8"/>
      <c r="G112" s="18" t="s">
        <v>41</v>
      </c>
      <c r="H112" s="19">
        <v>3.81</v>
      </c>
      <c r="I112" s="127"/>
      <c r="J112" s="127"/>
      <c r="K112" s="32">
        <f t="shared" si="17"/>
        <v>1.6600714285714288E-2</v>
      </c>
      <c r="L112" s="26"/>
      <c r="M112" s="39">
        <v>240</v>
      </c>
      <c r="N112" s="35">
        <v>1.2</v>
      </c>
      <c r="O112" s="7">
        <f t="shared" si="19"/>
        <v>0</v>
      </c>
      <c r="P112" s="36">
        <f t="shared" si="18"/>
        <v>0</v>
      </c>
    </row>
    <row r="113" spans="1:16" s="1" customFormat="1" ht="18.75">
      <c r="A113" s="127"/>
      <c r="B113" s="8" t="s">
        <v>95</v>
      </c>
      <c r="C113" s="127"/>
      <c r="D113" s="127"/>
      <c r="E113" s="127"/>
      <c r="F113" s="8"/>
      <c r="G113" s="18" t="s">
        <v>42</v>
      </c>
      <c r="H113" s="19">
        <v>0.17599999999999999</v>
      </c>
      <c r="I113" s="127"/>
      <c r="J113" s="127"/>
      <c r="K113" s="32">
        <f t="shared" si="17"/>
        <v>7.668571428571428E-4</v>
      </c>
      <c r="L113" s="26"/>
      <c r="M113" s="39">
        <v>240</v>
      </c>
      <c r="N113" s="35">
        <v>1.2</v>
      </c>
      <c r="O113" s="7">
        <f t="shared" si="19"/>
        <v>0</v>
      </c>
      <c r="P113" s="36">
        <f t="shared" si="18"/>
        <v>0</v>
      </c>
    </row>
    <row r="114" spans="1:16" s="1" customFormat="1" ht="18.75">
      <c r="A114" s="127" t="s">
        <v>76</v>
      </c>
      <c r="B114" s="8" t="s">
        <v>104</v>
      </c>
      <c r="C114" s="123" t="s">
        <v>105</v>
      </c>
      <c r="D114" s="123" t="s">
        <v>373</v>
      </c>
      <c r="E114" s="127" t="s">
        <v>79</v>
      </c>
      <c r="F114" s="8"/>
      <c r="G114" s="49" t="s">
        <v>50</v>
      </c>
      <c r="H114" s="50">
        <v>0.16500000000000001</v>
      </c>
      <c r="I114" s="14"/>
      <c r="J114" s="14"/>
      <c r="K114" s="32">
        <f t="shared" ref="K114:K125" si="20">H114/(1/(0.0305*6/42))</f>
        <v>7.1892857142857153E-4</v>
      </c>
      <c r="L114" s="26"/>
      <c r="M114" s="39">
        <v>240</v>
      </c>
      <c r="N114" s="35">
        <v>1.2</v>
      </c>
      <c r="O114" s="7"/>
      <c r="P114" s="36">
        <f t="shared" ref="P114:P125" si="21">K114*O114/1000</f>
        <v>0</v>
      </c>
    </row>
    <row r="115" spans="1:16" s="1" customFormat="1" ht="18.75">
      <c r="A115" s="127"/>
      <c r="B115" s="8" t="s">
        <v>104</v>
      </c>
      <c r="C115" s="132"/>
      <c r="D115" s="132"/>
      <c r="E115" s="127"/>
      <c r="F115" s="8"/>
      <c r="G115" s="49" t="s">
        <v>24</v>
      </c>
      <c r="H115" s="50">
        <v>0.39</v>
      </c>
      <c r="I115" s="14"/>
      <c r="J115" s="14"/>
      <c r="K115" s="32">
        <f t="shared" si="20"/>
        <v>1.6992857142857144E-3</v>
      </c>
      <c r="L115" s="26"/>
      <c r="M115" s="39">
        <v>240</v>
      </c>
      <c r="N115" s="35">
        <v>1.2</v>
      </c>
      <c r="O115" s="7"/>
      <c r="P115" s="36">
        <f t="shared" si="21"/>
        <v>0</v>
      </c>
    </row>
    <row r="116" spans="1:16" s="1" customFormat="1" ht="18.75">
      <c r="A116" s="127"/>
      <c r="B116" s="8" t="s">
        <v>104</v>
      </c>
      <c r="C116" s="124"/>
      <c r="D116" s="124"/>
      <c r="E116" s="127"/>
      <c r="F116" s="8"/>
      <c r="G116" s="49" t="s">
        <v>21</v>
      </c>
      <c r="H116" s="50">
        <v>6.5</v>
      </c>
      <c r="I116" s="14"/>
      <c r="J116" s="14"/>
      <c r="K116" s="32">
        <f t="shared" si="20"/>
        <v>2.8321428571428574E-2</v>
      </c>
      <c r="L116" s="26"/>
      <c r="M116" s="39">
        <v>240</v>
      </c>
      <c r="N116" s="35">
        <v>1.2</v>
      </c>
      <c r="O116" s="7"/>
      <c r="P116" s="36">
        <f t="shared" si="21"/>
        <v>0</v>
      </c>
    </row>
    <row r="117" spans="1:16" s="1" customFormat="1" ht="18.75">
      <c r="A117" s="127" t="s">
        <v>76</v>
      </c>
      <c r="B117" s="8" t="s">
        <v>104</v>
      </c>
      <c r="C117" s="123" t="s">
        <v>106</v>
      </c>
      <c r="D117" s="132" t="s">
        <v>374</v>
      </c>
      <c r="E117" s="127" t="s">
        <v>79</v>
      </c>
      <c r="F117" s="8"/>
      <c r="G117" s="49" t="s">
        <v>21</v>
      </c>
      <c r="H117" s="50">
        <v>2.06</v>
      </c>
      <c r="I117" s="14"/>
      <c r="J117" s="14"/>
      <c r="K117" s="32">
        <f t="shared" si="20"/>
        <v>8.9757142857142865E-3</v>
      </c>
      <c r="L117" s="26"/>
      <c r="M117" s="39">
        <v>240</v>
      </c>
      <c r="N117" s="35">
        <v>1.2</v>
      </c>
      <c r="O117" s="7"/>
      <c r="P117" s="36">
        <f t="shared" si="21"/>
        <v>0</v>
      </c>
    </row>
    <row r="118" spans="1:16" s="1" customFormat="1" ht="18.75">
      <c r="A118" s="127"/>
      <c r="B118" s="8" t="s">
        <v>104</v>
      </c>
      <c r="C118" s="132"/>
      <c r="D118" s="132"/>
      <c r="E118" s="127"/>
      <c r="F118" s="8"/>
      <c r="G118" s="49" t="s">
        <v>49</v>
      </c>
      <c r="H118" s="50">
        <v>3.2</v>
      </c>
      <c r="I118" s="14"/>
      <c r="J118" s="14"/>
      <c r="K118" s="32">
        <f t="shared" si="20"/>
        <v>1.3942857142857144E-2</v>
      </c>
      <c r="L118" s="26"/>
      <c r="M118" s="39">
        <v>240</v>
      </c>
      <c r="N118" s="35">
        <v>1.2</v>
      </c>
      <c r="O118" s="7"/>
      <c r="P118" s="36">
        <f t="shared" si="21"/>
        <v>0</v>
      </c>
    </row>
    <row r="119" spans="1:16" s="1" customFormat="1" ht="18.75">
      <c r="A119" s="127"/>
      <c r="B119" s="8" t="s">
        <v>104</v>
      </c>
      <c r="C119" s="124"/>
      <c r="D119" s="124"/>
      <c r="E119" s="127"/>
      <c r="F119" s="8"/>
      <c r="G119" s="49" t="s">
        <v>50</v>
      </c>
      <c r="H119" s="50">
        <v>1.3</v>
      </c>
      <c r="I119" s="14"/>
      <c r="J119" s="14"/>
      <c r="K119" s="32">
        <f t="shared" si="20"/>
        <v>5.6642857142857146E-3</v>
      </c>
      <c r="L119" s="26"/>
      <c r="M119" s="39">
        <v>240</v>
      </c>
      <c r="N119" s="35">
        <v>1.2</v>
      </c>
      <c r="O119" s="7"/>
      <c r="P119" s="36">
        <f t="shared" si="21"/>
        <v>0</v>
      </c>
    </row>
    <row r="120" spans="1:16" s="1" customFormat="1" ht="18.75">
      <c r="A120" s="127" t="s">
        <v>76</v>
      </c>
      <c r="B120" s="8" t="s">
        <v>104</v>
      </c>
      <c r="C120" s="132" t="s">
        <v>107</v>
      </c>
      <c r="D120" s="132" t="s">
        <v>244</v>
      </c>
      <c r="E120" s="127" t="s">
        <v>79</v>
      </c>
      <c r="F120" s="8"/>
      <c r="G120" s="18" t="s">
        <v>29</v>
      </c>
      <c r="H120" s="19">
        <v>4.2</v>
      </c>
      <c r="I120" s="14"/>
      <c r="J120" s="14"/>
      <c r="K120" s="32">
        <f t="shared" si="20"/>
        <v>1.83E-2</v>
      </c>
      <c r="L120" s="26"/>
      <c r="M120" s="39">
        <v>240</v>
      </c>
      <c r="N120" s="35">
        <v>1.2</v>
      </c>
      <c r="O120" s="7"/>
      <c r="P120" s="36">
        <f t="shared" si="21"/>
        <v>0</v>
      </c>
    </row>
    <row r="121" spans="1:16" s="1" customFormat="1" ht="18.75">
      <c r="A121" s="127"/>
      <c r="B121" s="8" t="s">
        <v>104</v>
      </c>
      <c r="C121" s="132"/>
      <c r="D121" s="132"/>
      <c r="E121" s="127"/>
      <c r="F121" s="8"/>
      <c r="G121" s="18" t="s">
        <v>21</v>
      </c>
      <c r="H121" s="19">
        <v>2.2000000000000002</v>
      </c>
      <c r="I121" s="14"/>
      <c r="J121" s="14"/>
      <c r="K121" s="32">
        <f t="shared" si="20"/>
        <v>9.5857142857142877E-3</v>
      </c>
      <c r="L121" s="26"/>
      <c r="M121" s="39">
        <v>240</v>
      </c>
      <c r="N121" s="35">
        <v>1.2</v>
      </c>
      <c r="O121" s="7"/>
      <c r="P121" s="36">
        <f t="shared" si="21"/>
        <v>0</v>
      </c>
    </row>
    <row r="122" spans="1:16" s="1" customFormat="1" ht="18.75">
      <c r="A122" s="127"/>
      <c r="B122" s="8" t="s">
        <v>104</v>
      </c>
      <c r="C122" s="124"/>
      <c r="D122" s="124"/>
      <c r="E122" s="127"/>
      <c r="F122" s="8"/>
      <c r="G122" s="18" t="s">
        <v>35</v>
      </c>
      <c r="H122" s="19">
        <v>0.3</v>
      </c>
      <c r="I122" s="14"/>
      <c r="J122" s="14"/>
      <c r="K122" s="32">
        <f t="shared" si="20"/>
        <v>1.3071428571428572E-3</v>
      </c>
      <c r="L122" s="26"/>
      <c r="M122" s="39">
        <v>240</v>
      </c>
      <c r="N122" s="35">
        <v>1.2</v>
      </c>
      <c r="O122" s="7"/>
      <c r="P122" s="36">
        <f t="shared" si="21"/>
        <v>0</v>
      </c>
    </row>
    <row r="123" spans="1:16" s="1" customFormat="1" ht="18.75">
      <c r="A123" s="127" t="s">
        <v>76</v>
      </c>
      <c r="B123" s="8" t="s">
        <v>104</v>
      </c>
      <c r="C123" s="132" t="s">
        <v>108</v>
      </c>
      <c r="D123" s="132" t="s">
        <v>173</v>
      </c>
      <c r="E123" s="127" t="s">
        <v>79</v>
      </c>
      <c r="F123" s="8"/>
      <c r="G123" s="18" t="s">
        <v>21</v>
      </c>
      <c r="H123" s="19">
        <v>2.1</v>
      </c>
      <c r="I123" s="14"/>
      <c r="J123" s="14"/>
      <c r="K123" s="32">
        <f t="shared" si="20"/>
        <v>9.1500000000000001E-3</v>
      </c>
      <c r="L123" s="26"/>
      <c r="M123" s="39">
        <v>240</v>
      </c>
      <c r="N123" s="35">
        <v>1.2</v>
      </c>
      <c r="O123" s="7"/>
      <c r="P123" s="36">
        <f t="shared" si="21"/>
        <v>0</v>
      </c>
    </row>
    <row r="124" spans="1:16" s="1" customFormat="1" ht="18.75">
      <c r="A124" s="127"/>
      <c r="B124" s="8" t="s">
        <v>104</v>
      </c>
      <c r="C124" s="132"/>
      <c r="D124" s="132"/>
      <c r="E124" s="127"/>
      <c r="F124" s="8"/>
      <c r="G124" s="18" t="s">
        <v>29</v>
      </c>
      <c r="H124" s="19">
        <v>0.16</v>
      </c>
      <c r="I124" s="14"/>
      <c r="J124" s="14"/>
      <c r="K124" s="32">
        <f t="shared" si="20"/>
        <v>6.9714285714285722E-4</v>
      </c>
      <c r="L124" s="26"/>
      <c r="M124" s="39">
        <v>240</v>
      </c>
      <c r="N124" s="35">
        <v>1.2</v>
      </c>
      <c r="O124" s="7"/>
      <c r="P124" s="36">
        <f t="shared" si="21"/>
        <v>0</v>
      </c>
    </row>
    <row r="125" spans="1:16" s="1" customFormat="1" ht="18.75">
      <c r="A125" s="127"/>
      <c r="B125" s="8" t="s">
        <v>104</v>
      </c>
      <c r="C125" s="124"/>
      <c r="D125" s="124"/>
      <c r="E125" s="127"/>
      <c r="F125" s="8"/>
      <c r="G125" s="18" t="s">
        <v>28</v>
      </c>
      <c r="H125" s="19">
        <v>0.16</v>
      </c>
      <c r="I125" s="14"/>
      <c r="J125" s="14"/>
      <c r="K125" s="32">
        <f t="shared" si="20"/>
        <v>6.9714285714285722E-4</v>
      </c>
      <c r="L125" s="26"/>
      <c r="M125" s="39">
        <v>240</v>
      </c>
      <c r="N125" s="35">
        <v>1.2</v>
      </c>
      <c r="O125" s="7"/>
      <c r="P125" s="36">
        <f t="shared" si="21"/>
        <v>0</v>
      </c>
    </row>
    <row r="126" spans="1:16" s="3" customFormat="1" ht="18.75">
      <c r="A126" s="133" t="s">
        <v>109</v>
      </c>
      <c r="B126" s="40" t="s">
        <v>110</v>
      </c>
      <c r="C126" s="159" t="s">
        <v>89</v>
      </c>
      <c r="D126" s="142" t="s">
        <v>368</v>
      </c>
      <c r="E126" s="25"/>
      <c r="G126" s="41" t="s">
        <v>24</v>
      </c>
      <c r="H126" s="42">
        <v>0.68</v>
      </c>
      <c r="I126" s="134"/>
      <c r="J126" s="134"/>
      <c r="K126" s="32">
        <f t="shared" ref="K126:K176" si="22">H126/(1/(0.019*7/49))</f>
        <v>1.8457142857142858E-3</v>
      </c>
      <c r="L126" s="51"/>
      <c r="M126" s="52">
        <v>240</v>
      </c>
      <c r="N126" s="53">
        <v>1.2</v>
      </c>
      <c r="O126" s="25">
        <f>L126*M126*N126</f>
        <v>0</v>
      </c>
      <c r="P126" s="32">
        <f>K126*O126/1000</f>
        <v>0</v>
      </c>
    </row>
    <row r="127" spans="1:16" s="3" customFormat="1" ht="18.75">
      <c r="A127" s="133"/>
      <c r="B127" s="40" t="s">
        <v>110</v>
      </c>
      <c r="C127" s="159"/>
      <c r="D127" s="133"/>
      <c r="E127" s="25"/>
      <c r="G127" s="41" t="s">
        <v>50</v>
      </c>
      <c r="H127" s="42">
        <v>0.13200000000000001</v>
      </c>
      <c r="I127" s="134"/>
      <c r="J127" s="134"/>
      <c r="K127" s="32">
        <f t="shared" si="22"/>
        <v>3.5828571428571431E-4</v>
      </c>
      <c r="L127" s="51"/>
      <c r="M127" s="52">
        <v>240</v>
      </c>
      <c r="N127" s="53">
        <v>1.2</v>
      </c>
      <c r="O127" s="25">
        <f>L127*M127*N127</f>
        <v>0</v>
      </c>
      <c r="P127" s="32">
        <f>K127*O127/1000</f>
        <v>0</v>
      </c>
    </row>
    <row r="128" spans="1:16" s="3" customFormat="1" ht="18.75">
      <c r="A128" s="133"/>
      <c r="B128" s="40" t="s">
        <v>110</v>
      </c>
      <c r="C128" s="159"/>
      <c r="D128" s="133"/>
      <c r="E128" s="25"/>
      <c r="G128" s="41" t="s">
        <v>21</v>
      </c>
      <c r="H128" s="42">
        <v>5.04</v>
      </c>
      <c r="I128" s="134"/>
      <c r="J128" s="134"/>
      <c r="K128" s="32">
        <f t="shared" si="22"/>
        <v>1.3679999999999999E-2</v>
      </c>
      <c r="L128" s="51"/>
      <c r="M128" s="52">
        <v>240</v>
      </c>
      <c r="N128" s="53">
        <v>1.2</v>
      </c>
      <c r="O128" s="25">
        <f>L128*M128*N128</f>
        <v>0</v>
      </c>
      <c r="P128" s="32">
        <f>K128*O128/1000</f>
        <v>0</v>
      </c>
    </row>
    <row r="129" spans="1:16" s="3" customFormat="1" ht="18.75">
      <c r="A129" s="133" t="s">
        <v>109</v>
      </c>
      <c r="B129" s="40" t="s">
        <v>110</v>
      </c>
      <c r="C129" s="159" t="s">
        <v>91</v>
      </c>
      <c r="D129" s="142" t="s">
        <v>369</v>
      </c>
      <c r="E129" s="25"/>
      <c r="G129" s="41" t="s">
        <v>21</v>
      </c>
      <c r="H129" s="42">
        <v>2.7</v>
      </c>
      <c r="I129" s="134"/>
      <c r="J129" s="134"/>
      <c r="K129" s="32">
        <f t="shared" si="22"/>
        <v>7.3285714285714291E-3</v>
      </c>
      <c r="L129" s="51"/>
      <c r="M129" s="52">
        <v>240</v>
      </c>
      <c r="N129" s="53">
        <v>1.2</v>
      </c>
      <c r="O129" s="25">
        <f>L129*M129*N129</f>
        <v>0</v>
      </c>
      <c r="P129" s="32">
        <f>K129*O129/1000</f>
        <v>0</v>
      </c>
    </row>
    <row r="130" spans="1:16" s="3" customFormat="1" ht="18.75">
      <c r="A130" s="133"/>
      <c r="B130" s="40" t="s">
        <v>110</v>
      </c>
      <c r="C130" s="159"/>
      <c r="D130" s="133"/>
      <c r="E130" s="25"/>
      <c r="G130" s="41" t="s">
        <v>81</v>
      </c>
      <c r="H130" s="44">
        <v>0.67500000000000004</v>
      </c>
      <c r="I130" s="134"/>
      <c r="J130" s="134"/>
      <c r="K130" s="32">
        <f t="shared" si="22"/>
        <v>1.8321428571428573E-3</v>
      </c>
      <c r="L130" s="51"/>
      <c r="M130" s="52">
        <v>240</v>
      </c>
      <c r="N130" s="53">
        <v>1.2</v>
      </c>
      <c r="O130" s="25">
        <f>L130*M130*N130</f>
        <v>0</v>
      </c>
      <c r="P130" s="32">
        <f>K130*O130/1000</f>
        <v>0</v>
      </c>
    </row>
    <row r="131" spans="1:16" s="3" customFormat="1" ht="18.75">
      <c r="A131" s="133"/>
      <c r="B131" s="40" t="s">
        <v>110</v>
      </c>
      <c r="C131" s="159"/>
      <c r="D131" s="133"/>
      <c r="E131" s="25"/>
      <c r="G131" s="41" t="s">
        <v>49</v>
      </c>
      <c r="H131" s="44">
        <v>4.75</v>
      </c>
      <c r="I131" s="134"/>
      <c r="J131" s="134"/>
      <c r="K131" s="32">
        <f t="shared" si="22"/>
        <v>1.2892857142857142E-2</v>
      </c>
      <c r="L131" s="51"/>
      <c r="M131" s="52">
        <v>240</v>
      </c>
      <c r="N131" s="53">
        <v>1.2</v>
      </c>
      <c r="O131" s="25">
        <f t="shared" ref="O131:O145" si="23">L131*M131*N131</f>
        <v>0</v>
      </c>
      <c r="P131" s="32">
        <f t="shared" ref="P131:P166" si="24">K131*O131/1000</f>
        <v>0</v>
      </c>
    </row>
    <row r="132" spans="1:16" s="3" customFormat="1" ht="18.75">
      <c r="A132" s="133" t="s">
        <v>109</v>
      </c>
      <c r="B132" s="40" t="s">
        <v>110</v>
      </c>
      <c r="C132" s="159" t="s">
        <v>92</v>
      </c>
      <c r="D132" s="142" t="s">
        <v>370</v>
      </c>
      <c r="G132" s="41" t="s">
        <v>21</v>
      </c>
      <c r="H132" s="42">
        <v>2.1</v>
      </c>
      <c r="I132" s="134"/>
      <c r="J132" s="134"/>
      <c r="K132" s="32">
        <f t="shared" si="22"/>
        <v>5.7000000000000002E-3</v>
      </c>
      <c r="L132" s="51"/>
      <c r="M132" s="52">
        <v>240</v>
      </c>
      <c r="N132" s="53">
        <v>1.2</v>
      </c>
      <c r="O132" s="25">
        <f t="shared" si="23"/>
        <v>0</v>
      </c>
      <c r="P132" s="32">
        <f t="shared" si="24"/>
        <v>0</v>
      </c>
    </row>
    <row r="133" spans="1:16" s="3" customFormat="1" ht="18.75">
      <c r="A133" s="133"/>
      <c r="B133" s="40" t="s">
        <v>110</v>
      </c>
      <c r="C133" s="159"/>
      <c r="D133" s="133"/>
      <c r="G133" s="41" t="s">
        <v>29</v>
      </c>
      <c r="H133" s="44">
        <v>0.16</v>
      </c>
      <c r="I133" s="134"/>
      <c r="J133" s="134"/>
      <c r="K133" s="32">
        <f t="shared" si="22"/>
        <v>4.3428571428571426E-4</v>
      </c>
      <c r="L133" s="51"/>
      <c r="M133" s="52">
        <v>240</v>
      </c>
      <c r="N133" s="53">
        <v>1.2</v>
      </c>
      <c r="O133" s="25">
        <f t="shared" si="23"/>
        <v>0</v>
      </c>
      <c r="P133" s="32">
        <f t="shared" si="24"/>
        <v>0</v>
      </c>
    </row>
    <row r="134" spans="1:16" s="3" customFormat="1" ht="18.75">
      <c r="A134" s="133"/>
      <c r="B134" s="40" t="s">
        <v>110</v>
      </c>
      <c r="C134" s="159"/>
      <c r="D134" s="133"/>
      <c r="G134" s="41" t="s">
        <v>28</v>
      </c>
      <c r="H134" s="44">
        <v>0.16</v>
      </c>
      <c r="I134" s="134"/>
      <c r="J134" s="134"/>
      <c r="K134" s="32">
        <f t="shared" si="22"/>
        <v>4.3428571428571426E-4</v>
      </c>
      <c r="L134" s="51"/>
      <c r="M134" s="52">
        <v>240</v>
      </c>
      <c r="N134" s="53">
        <v>1.2</v>
      </c>
      <c r="O134" s="25">
        <f t="shared" si="23"/>
        <v>0</v>
      </c>
      <c r="P134" s="32">
        <f t="shared" si="24"/>
        <v>0</v>
      </c>
    </row>
    <row r="135" spans="1:16" s="3" customFormat="1" ht="18.75">
      <c r="A135" s="133" t="s">
        <v>109</v>
      </c>
      <c r="B135" s="40" t="s">
        <v>110</v>
      </c>
      <c r="C135" s="133" t="s">
        <v>94</v>
      </c>
      <c r="D135" s="133" t="s">
        <v>372</v>
      </c>
      <c r="E135" s="40"/>
      <c r="F135" s="40"/>
      <c r="G135" s="41" t="s">
        <v>21</v>
      </c>
      <c r="H135" s="42">
        <v>5.4</v>
      </c>
      <c r="I135" s="134"/>
      <c r="J135" s="134"/>
      <c r="K135" s="32">
        <f t="shared" si="22"/>
        <v>1.4657142857142858E-2</v>
      </c>
      <c r="L135" s="51"/>
      <c r="M135" s="52">
        <v>240</v>
      </c>
      <c r="N135" s="53">
        <v>1.2</v>
      </c>
      <c r="O135" s="25">
        <f t="shared" si="23"/>
        <v>0</v>
      </c>
      <c r="P135" s="32">
        <f t="shared" si="24"/>
        <v>0</v>
      </c>
    </row>
    <row r="136" spans="1:16" s="3" customFormat="1" ht="18.75">
      <c r="A136" s="133"/>
      <c r="B136" s="40" t="s">
        <v>110</v>
      </c>
      <c r="C136" s="133"/>
      <c r="D136" s="133"/>
      <c r="E136" s="40"/>
      <c r="F136" s="40"/>
      <c r="G136" s="41" t="s">
        <v>50</v>
      </c>
      <c r="H136" s="42">
        <v>0.52</v>
      </c>
      <c r="I136" s="134"/>
      <c r="J136" s="134"/>
      <c r="K136" s="32">
        <f t="shared" si="22"/>
        <v>1.4114285714285715E-3</v>
      </c>
      <c r="L136" s="51"/>
      <c r="M136" s="52">
        <v>240</v>
      </c>
      <c r="N136" s="53">
        <v>1.2</v>
      </c>
      <c r="O136" s="25">
        <f t="shared" si="23"/>
        <v>0</v>
      </c>
      <c r="P136" s="32">
        <f t="shared" si="24"/>
        <v>0</v>
      </c>
    </row>
    <row r="137" spans="1:16" s="3" customFormat="1" ht="18.75">
      <c r="A137" s="133"/>
      <c r="B137" s="40" t="s">
        <v>110</v>
      </c>
      <c r="C137" s="133"/>
      <c r="D137" s="133"/>
      <c r="E137" s="40"/>
      <c r="F137" s="40"/>
      <c r="G137" s="41" t="s">
        <v>35</v>
      </c>
      <c r="H137" s="42">
        <v>2.1</v>
      </c>
      <c r="I137" s="134"/>
      <c r="J137" s="134"/>
      <c r="K137" s="32">
        <f t="shared" si="22"/>
        <v>5.7000000000000002E-3</v>
      </c>
      <c r="L137" s="51"/>
      <c r="M137" s="52">
        <v>240</v>
      </c>
      <c r="N137" s="53">
        <v>1.2</v>
      </c>
      <c r="O137" s="25">
        <f t="shared" si="23"/>
        <v>0</v>
      </c>
      <c r="P137" s="32">
        <f t="shared" si="24"/>
        <v>0</v>
      </c>
    </row>
    <row r="138" spans="1:16" s="3" customFormat="1" ht="18.75">
      <c r="A138" s="133" t="s">
        <v>109</v>
      </c>
      <c r="B138" s="40" t="s">
        <v>110</v>
      </c>
      <c r="C138" s="133" t="s">
        <v>93</v>
      </c>
      <c r="D138" s="133" t="s">
        <v>371</v>
      </c>
      <c r="E138" s="40"/>
      <c r="F138" s="40"/>
      <c r="G138" s="41" t="s">
        <v>29</v>
      </c>
      <c r="H138" s="44">
        <v>4.2</v>
      </c>
      <c r="I138" s="134"/>
      <c r="J138" s="134"/>
      <c r="K138" s="32">
        <f t="shared" si="22"/>
        <v>1.14E-2</v>
      </c>
      <c r="L138" s="51"/>
      <c r="M138" s="52">
        <v>240</v>
      </c>
      <c r="N138" s="53">
        <v>1.2</v>
      </c>
      <c r="O138" s="25">
        <f t="shared" si="23"/>
        <v>0</v>
      </c>
      <c r="P138" s="32">
        <f t="shared" si="24"/>
        <v>0</v>
      </c>
    </row>
    <row r="139" spans="1:16" s="3" customFormat="1" ht="18.75">
      <c r="A139" s="133"/>
      <c r="B139" s="40" t="s">
        <v>110</v>
      </c>
      <c r="C139" s="133"/>
      <c r="D139" s="133"/>
      <c r="E139" s="40"/>
      <c r="F139" s="40"/>
      <c r="G139" s="41" t="s">
        <v>21</v>
      </c>
      <c r="H139" s="42">
        <v>2.2000000000000002</v>
      </c>
      <c r="I139" s="134"/>
      <c r="J139" s="134"/>
      <c r="K139" s="32">
        <f t="shared" si="22"/>
        <v>5.971428571428572E-3</v>
      </c>
      <c r="L139" s="51"/>
      <c r="M139" s="52">
        <v>240</v>
      </c>
      <c r="N139" s="53">
        <v>1.2</v>
      </c>
      <c r="O139" s="25">
        <f t="shared" si="23"/>
        <v>0</v>
      </c>
      <c r="P139" s="32">
        <f t="shared" si="24"/>
        <v>0</v>
      </c>
    </row>
    <row r="140" spans="1:16" s="3" customFormat="1" ht="18.75">
      <c r="A140" s="133"/>
      <c r="B140" s="40" t="s">
        <v>110</v>
      </c>
      <c r="C140" s="133"/>
      <c r="D140" s="133"/>
      <c r="E140" s="40"/>
      <c r="F140" s="40"/>
      <c r="G140" s="41" t="s">
        <v>35</v>
      </c>
      <c r="H140" s="42">
        <v>0.3</v>
      </c>
      <c r="I140" s="134"/>
      <c r="J140" s="134"/>
      <c r="K140" s="32">
        <f t="shared" si="22"/>
        <v>8.1428571428571422E-4</v>
      </c>
      <c r="L140" s="51"/>
      <c r="M140" s="52">
        <v>240</v>
      </c>
      <c r="N140" s="53">
        <v>1.2</v>
      </c>
      <c r="O140" s="25">
        <f t="shared" si="23"/>
        <v>0</v>
      </c>
      <c r="P140" s="32">
        <f t="shared" si="24"/>
        <v>0</v>
      </c>
    </row>
    <row r="141" spans="1:16" s="1" customFormat="1" ht="18.75">
      <c r="A141" s="123" t="s">
        <v>109</v>
      </c>
      <c r="B141" s="8" t="s">
        <v>111</v>
      </c>
      <c r="C141" s="123" t="s">
        <v>85</v>
      </c>
      <c r="D141" s="123" t="s">
        <v>366</v>
      </c>
      <c r="E141" s="8"/>
      <c r="F141" s="8"/>
      <c r="G141" s="18" t="s">
        <v>35</v>
      </c>
      <c r="H141" s="19">
        <v>0.24</v>
      </c>
      <c r="I141" s="132"/>
      <c r="J141" s="132"/>
      <c r="K141" s="32">
        <f t="shared" si="22"/>
        <v>6.5142857142857136E-4</v>
      </c>
      <c r="L141" s="33"/>
      <c r="M141" s="39">
        <f t="shared" ref="M141:M143" si="25">240*3</f>
        <v>720</v>
      </c>
      <c r="N141" s="35">
        <v>1.2</v>
      </c>
      <c r="O141" s="7">
        <f t="shared" si="23"/>
        <v>0</v>
      </c>
      <c r="P141" s="36">
        <f t="shared" si="24"/>
        <v>0</v>
      </c>
    </row>
    <row r="142" spans="1:16" s="1" customFormat="1" ht="18.75">
      <c r="A142" s="132"/>
      <c r="B142" s="8" t="s">
        <v>111</v>
      </c>
      <c r="C142" s="132"/>
      <c r="D142" s="132"/>
      <c r="E142" s="8"/>
      <c r="F142" s="8"/>
      <c r="G142" s="18" t="s">
        <v>53</v>
      </c>
      <c r="H142" s="19">
        <v>0.15</v>
      </c>
      <c r="I142" s="132"/>
      <c r="J142" s="132"/>
      <c r="K142" s="32">
        <f t="shared" si="22"/>
        <v>4.0714285714285711E-4</v>
      </c>
      <c r="L142" s="33"/>
      <c r="M142" s="39">
        <f t="shared" si="25"/>
        <v>720</v>
      </c>
      <c r="N142" s="35">
        <v>1.2</v>
      </c>
      <c r="O142" s="7">
        <f t="shared" si="23"/>
        <v>0</v>
      </c>
      <c r="P142" s="36">
        <f t="shared" si="24"/>
        <v>0</v>
      </c>
    </row>
    <row r="143" spans="1:16" s="1" customFormat="1" ht="18.75">
      <c r="A143" s="132"/>
      <c r="B143" s="8" t="s">
        <v>111</v>
      </c>
      <c r="C143" s="124"/>
      <c r="D143" s="124"/>
      <c r="E143" s="8"/>
      <c r="F143" s="8"/>
      <c r="G143" s="18" t="s">
        <v>21</v>
      </c>
      <c r="H143" s="19">
        <v>6</v>
      </c>
      <c r="I143" s="132"/>
      <c r="J143" s="132"/>
      <c r="K143" s="32">
        <f t="shared" si="22"/>
        <v>1.6285714285714285E-2</v>
      </c>
      <c r="L143" s="33"/>
      <c r="M143" s="39">
        <f t="shared" si="25"/>
        <v>720</v>
      </c>
      <c r="N143" s="35">
        <v>1.2</v>
      </c>
      <c r="O143" s="7">
        <f t="shared" si="23"/>
        <v>0</v>
      </c>
      <c r="P143" s="36">
        <f t="shared" si="24"/>
        <v>0</v>
      </c>
    </row>
    <row r="144" spans="1:16" s="1" customFormat="1" ht="18.75">
      <c r="A144" s="124"/>
      <c r="B144" s="8" t="s">
        <v>111</v>
      </c>
      <c r="C144" s="17"/>
      <c r="D144" s="17" t="s">
        <v>367</v>
      </c>
      <c r="E144" s="8"/>
      <c r="F144" s="8"/>
      <c r="G144" s="18" t="s">
        <v>21</v>
      </c>
      <c r="H144" s="19">
        <v>6</v>
      </c>
      <c r="I144" s="132"/>
      <c r="J144" s="132"/>
      <c r="K144" s="32">
        <f t="shared" si="22"/>
        <v>1.6285714285714285E-2</v>
      </c>
      <c r="L144" s="33"/>
      <c r="M144" s="39">
        <f>240*2</f>
        <v>480</v>
      </c>
      <c r="N144" s="35">
        <v>2.2000000000000002</v>
      </c>
      <c r="O144" s="7">
        <f t="shared" si="23"/>
        <v>0</v>
      </c>
      <c r="P144" s="36">
        <f t="shared" si="24"/>
        <v>0</v>
      </c>
    </row>
    <row r="145" spans="1:18" s="1" customFormat="1" ht="18.75">
      <c r="A145" s="127" t="s">
        <v>109</v>
      </c>
      <c r="B145" s="8" t="s">
        <v>112</v>
      </c>
      <c r="C145" s="127" t="s">
        <v>43</v>
      </c>
      <c r="D145" s="127" t="s">
        <v>44</v>
      </c>
      <c r="E145" s="127" t="s">
        <v>113</v>
      </c>
      <c r="F145" s="8"/>
      <c r="G145" s="18" t="s">
        <v>25</v>
      </c>
      <c r="H145" s="19">
        <v>0.54</v>
      </c>
      <c r="I145" s="132"/>
      <c r="J145" s="132"/>
      <c r="K145" s="32">
        <f t="shared" si="22"/>
        <v>1.4657142857142857E-3</v>
      </c>
      <c r="L145" s="38"/>
      <c r="M145" s="39">
        <v>240</v>
      </c>
      <c r="N145" s="35">
        <v>1.2</v>
      </c>
      <c r="O145" s="7">
        <f t="shared" si="23"/>
        <v>0</v>
      </c>
      <c r="P145" s="36">
        <f t="shared" si="24"/>
        <v>0</v>
      </c>
    </row>
    <row r="146" spans="1:18" s="1" customFormat="1" ht="18.75">
      <c r="A146" s="127"/>
      <c r="B146" s="8" t="s">
        <v>112</v>
      </c>
      <c r="C146" s="127"/>
      <c r="D146" s="127"/>
      <c r="E146" s="127"/>
      <c r="F146" s="8"/>
      <c r="G146" s="18" t="s">
        <v>21</v>
      </c>
      <c r="H146" s="19">
        <v>3.8</v>
      </c>
      <c r="I146" s="132"/>
      <c r="J146" s="132"/>
      <c r="K146" s="32">
        <f t="shared" si="22"/>
        <v>1.0314285714285713E-2</v>
      </c>
      <c r="L146" s="26"/>
      <c r="M146" s="39">
        <v>240</v>
      </c>
      <c r="N146" s="35">
        <v>1.2</v>
      </c>
      <c r="O146" s="7">
        <f>L145*M146*N146</f>
        <v>0</v>
      </c>
      <c r="P146" s="36">
        <f t="shared" si="24"/>
        <v>0</v>
      </c>
    </row>
    <row r="147" spans="1:18" s="1" customFormat="1" ht="18.75">
      <c r="A147" s="127"/>
      <c r="B147" s="8" t="s">
        <v>112</v>
      </c>
      <c r="C147" s="127"/>
      <c r="D147" s="127"/>
      <c r="E147" s="127"/>
      <c r="F147" s="8"/>
      <c r="G147" s="18" t="s">
        <v>24</v>
      </c>
      <c r="H147" s="19">
        <v>0.36</v>
      </c>
      <c r="I147" s="132"/>
      <c r="J147" s="132"/>
      <c r="K147" s="32">
        <f t="shared" si="22"/>
        <v>9.7714285714285698E-4</v>
      </c>
      <c r="L147" s="26"/>
      <c r="M147" s="39">
        <v>240</v>
      </c>
      <c r="N147" s="35">
        <v>1.2</v>
      </c>
      <c r="O147" s="7">
        <f>L145*M147*N147</f>
        <v>0</v>
      </c>
      <c r="P147" s="36">
        <f t="shared" si="24"/>
        <v>0</v>
      </c>
    </row>
    <row r="148" spans="1:18" s="1" customFormat="1" ht="18.75">
      <c r="A148" s="127" t="s">
        <v>109</v>
      </c>
      <c r="B148" s="8" t="s">
        <v>112</v>
      </c>
      <c r="C148" s="127" t="s">
        <v>82</v>
      </c>
      <c r="D148" s="127" t="s">
        <v>70</v>
      </c>
      <c r="E148" s="127" t="s">
        <v>113</v>
      </c>
      <c r="F148" s="8"/>
      <c r="G148" s="18" t="s">
        <v>50</v>
      </c>
      <c r="H148" s="19">
        <v>0.18</v>
      </c>
      <c r="I148" s="132"/>
      <c r="J148" s="132"/>
      <c r="K148" s="32">
        <f t="shared" si="22"/>
        <v>4.8857142857142849E-4</v>
      </c>
      <c r="L148" s="26"/>
      <c r="M148" s="39">
        <v>240</v>
      </c>
      <c r="N148" s="35">
        <v>1.2</v>
      </c>
      <c r="O148" s="7">
        <f>L145*M148*N148</f>
        <v>0</v>
      </c>
      <c r="P148" s="36">
        <f t="shared" si="24"/>
        <v>0</v>
      </c>
    </row>
    <row r="149" spans="1:18" s="1" customFormat="1" ht="18.75">
      <c r="A149" s="127"/>
      <c r="B149" s="8" t="s">
        <v>112</v>
      </c>
      <c r="C149" s="127"/>
      <c r="D149" s="127"/>
      <c r="E149" s="127"/>
      <c r="F149" s="8"/>
      <c r="G149" s="18" t="s">
        <v>21</v>
      </c>
      <c r="H149" s="19">
        <v>2.6</v>
      </c>
      <c r="I149" s="132"/>
      <c r="J149" s="132"/>
      <c r="K149" s="32">
        <f t="shared" si="22"/>
        <v>7.0571428571428573E-3</v>
      </c>
      <c r="L149" s="26"/>
      <c r="M149" s="39">
        <v>240</v>
      </c>
      <c r="N149" s="35">
        <v>1.2</v>
      </c>
      <c r="O149" s="7">
        <f>L145*M149*N149</f>
        <v>0</v>
      </c>
      <c r="P149" s="36">
        <f t="shared" si="24"/>
        <v>0</v>
      </c>
    </row>
    <row r="150" spans="1:18" s="1" customFormat="1" ht="18.75">
      <c r="A150" s="127"/>
      <c r="B150" s="8" t="s">
        <v>112</v>
      </c>
      <c r="C150" s="127"/>
      <c r="D150" s="127"/>
      <c r="E150" s="127"/>
      <c r="F150" s="8"/>
      <c r="G150" s="18" t="s">
        <v>35</v>
      </c>
      <c r="H150" s="19">
        <v>6</v>
      </c>
      <c r="I150" s="132"/>
      <c r="J150" s="132"/>
      <c r="K150" s="32">
        <f t="shared" si="22"/>
        <v>1.6285714285714285E-2</v>
      </c>
      <c r="L150" s="26"/>
      <c r="M150" s="39">
        <v>240</v>
      </c>
      <c r="N150" s="35">
        <v>1.2</v>
      </c>
      <c r="O150" s="7">
        <f>L145*M150*N150</f>
        <v>0</v>
      </c>
      <c r="P150" s="36">
        <f t="shared" si="24"/>
        <v>0</v>
      </c>
    </row>
    <row r="151" spans="1:18" s="1" customFormat="1" ht="18.75">
      <c r="A151" s="127" t="s">
        <v>109</v>
      </c>
      <c r="B151" s="8" t="s">
        <v>112</v>
      </c>
      <c r="C151" s="127" t="s">
        <v>78</v>
      </c>
      <c r="D151" s="127" t="s">
        <v>360</v>
      </c>
      <c r="E151" s="127" t="s">
        <v>113</v>
      </c>
      <c r="F151" s="8"/>
      <c r="G151" s="18" t="s">
        <v>64</v>
      </c>
      <c r="H151" s="19">
        <v>0.16</v>
      </c>
      <c r="I151" s="132"/>
      <c r="J151" s="132"/>
      <c r="K151" s="32">
        <f t="shared" si="22"/>
        <v>4.3428571428571426E-4</v>
      </c>
      <c r="L151" s="26"/>
      <c r="M151" s="39">
        <v>240</v>
      </c>
      <c r="N151" s="35">
        <v>1.2</v>
      </c>
      <c r="O151" s="7">
        <f>L145*M151*N151</f>
        <v>0</v>
      </c>
      <c r="P151" s="36">
        <f t="shared" si="24"/>
        <v>0</v>
      </c>
    </row>
    <row r="152" spans="1:18" s="1" customFormat="1" ht="18.75">
      <c r="A152" s="127"/>
      <c r="B152" s="8" t="s">
        <v>112</v>
      </c>
      <c r="C152" s="127"/>
      <c r="D152" s="127"/>
      <c r="E152" s="127"/>
      <c r="F152" s="8"/>
      <c r="G152" s="18" t="s">
        <v>21</v>
      </c>
      <c r="H152" s="19">
        <v>2</v>
      </c>
      <c r="I152" s="132"/>
      <c r="J152" s="132"/>
      <c r="K152" s="32">
        <f t="shared" si="22"/>
        <v>5.4285714285714284E-3</v>
      </c>
      <c r="L152" s="26"/>
      <c r="M152" s="39">
        <v>240</v>
      </c>
      <c r="N152" s="35">
        <v>1.2</v>
      </c>
      <c r="O152" s="7">
        <f>L145*M152*N152</f>
        <v>0</v>
      </c>
      <c r="P152" s="36">
        <f t="shared" si="24"/>
        <v>0</v>
      </c>
    </row>
    <row r="153" spans="1:18" s="1" customFormat="1" ht="18.75">
      <c r="A153" s="127"/>
      <c r="B153" s="8" t="s">
        <v>112</v>
      </c>
      <c r="C153" s="127"/>
      <c r="D153" s="127"/>
      <c r="E153" s="127"/>
      <c r="F153" s="8"/>
      <c r="G153" s="18" t="s">
        <v>81</v>
      </c>
      <c r="H153" s="19">
        <v>0.2</v>
      </c>
      <c r="I153" s="132"/>
      <c r="J153" s="132"/>
      <c r="K153" s="32">
        <f t="shared" si="22"/>
        <v>5.4285714285714289E-4</v>
      </c>
      <c r="L153" s="26"/>
      <c r="M153" s="39">
        <v>240</v>
      </c>
      <c r="N153" s="35">
        <v>1.2</v>
      </c>
      <c r="O153" s="7">
        <f>L145*M153*N153</f>
        <v>0</v>
      </c>
      <c r="P153" s="36">
        <f t="shared" si="24"/>
        <v>0</v>
      </c>
    </row>
    <row r="154" spans="1:18" s="1" customFormat="1" ht="18.75">
      <c r="A154" s="127" t="s">
        <v>109</v>
      </c>
      <c r="B154" s="8" t="s">
        <v>112</v>
      </c>
      <c r="C154" s="127" t="s">
        <v>32</v>
      </c>
      <c r="D154" s="127" t="s">
        <v>33</v>
      </c>
      <c r="E154" s="127" t="s">
        <v>113</v>
      </c>
      <c r="F154" s="8"/>
      <c r="G154" s="18" t="s">
        <v>35</v>
      </c>
      <c r="H154" s="19">
        <v>0.26</v>
      </c>
      <c r="I154" s="132"/>
      <c r="J154" s="132"/>
      <c r="K154" s="32">
        <f t="shared" si="22"/>
        <v>7.0571428571428575E-4</v>
      </c>
      <c r="L154" s="26"/>
      <c r="M154" s="39">
        <v>240</v>
      </c>
      <c r="N154" s="35">
        <v>1.2</v>
      </c>
      <c r="O154" s="7">
        <f>L145*M154*N154</f>
        <v>0</v>
      </c>
      <c r="P154" s="36">
        <f t="shared" si="24"/>
        <v>0</v>
      </c>
    </row>
    <row r="155" spans="1:18" s="1" customFormat="1" ht="18.75">
      <c r="A155" s="127"/>
      <c r="B155" s="8" t="s">
        <v>112</v>
      </c>
      <c r="C155" s="127"/>
      <c r="D155" s="127"/>
      <c r="E155" s="127"/>
      <c r="F155" s="8"/>
      <c r="G155" s="18" t="s">
        <v>21</v>
      </c>
      <c r="H155" s="19">
        <v>2.5</v>
      </c>
      <c r="I155" s="132"/>
      <c r="J155" s="132"/>
      <c r="K155" s="32">
        <f t="shared" si="22"/>
        <v>6.7857142857142855E-3</v>
      </c>
      <c r="L155" s="26"/>
      <c r="M155" s="39">
        <v>240</v>
      </c>
      <c r="N155" s="35">
        <v>1.2</v>
      </c>
      <c r="O155" s="7">
        <f>L145*M155*N155</f>
        <v>0</v>
      </c>
      <c r="P155" s="36">
        <f t="shared" si="24"/>
        <v>0</v>
      </c>
      <c r="Q155" s="49"/>
      <c r="R155" s="50"/>
    </row>
    <row r="156" spans="1:18" s="1" customFormat="1" ht="18.75">
      <c r="A156" s="127"/>
      <c r="B156" s="8" t="s">
        <v>112</v>
      </c>
      <c r="C156" s="127"/>
      <c r="D156" s="127"/>
      <c r="E156" s="127"/>
      <c r="F156" s="8"/>
      <c r="G156" s="18" t="s">
        <v>29</v>
      </c>
      <c r="H156" s="19">
        <v>1.9</v>
      </c>
      <c r="I156" s="132"/>
      <c r="J156" s="132"/>
      <c r="K156" s="32">
        <f t="shared" si="22"/>
        <v>5.1571428571428567E-3</v>
      </c>
      <c r="L156" s="26"/>
      <c r="M156" s="39">
        <v>240</v>
      </c>
      <c r="N156" s="35">
        <v>1.2</v>
      </c>
      <c r="O156" s="7">
        <f>L145*M156*N156</f>
        <v>0</v>
      </c>
      <c r="P156" s="36">
        <f t="shared" si="24"/>
        <v>0</v>
      </c>
      <c r="Q156" s="49"/>
      <c r="R156" s="50"/>
    </row>
    <row r="157" spans="1:18" s="1" customFormat="1" ht="18.75">
      <c r="A157" s="127" t="s">
        <v>109</v>
      </c>
      <c r="B157" s="8" t="s">
        <v>112</v>
      </c>
      <c r="C157" s="127" t="s">
        <v>86</v>
      </c>
      <c r="D157" s="127" t="s">
        <v>87</v>
      </c>
      <c r="E157" s="127" t="s">
        <v>113</v>
      </c>
      <c r="F157" s="8"/>
      <c r="G157" s="18" t="s">
        <v>28</v>
      </c>
      <c r="H157" s="19">
        <v>0.12</v>
      </c>
      <c r="I157" s="132"/>
      <c r="J157" s="132"/>
      <c r="K157" s="32">
        <f t="shared" si="22"/>
        <v>3.2571428571428568E-4</v>
      </c>
      <c r="L157" s="26"/>
      <c r="M157" s="39">
        <v>240</v>
      </c>
      <c r="N157" s="35">
        <v>1.2</v>
      </c>
      <c r="O157" s="7">
        <f>L145*M157*N157</f>
        <v>0</v>
      </c>
      <c r="P157" s="36">
        <f t="shared" si="24"/>
        <v>0</v>
      </c>
      <c r="Q157" s="49"/>
      <c r="R157" s="50"/>
    </row>
    <row r="158" spans="1:18" s="1" customFormat="1" ht="18.75">
      <c r="A158" s="127"/>
      <c r="B158" s="8" t="s">
        <v>112</v>
      </c>
      <c r="C158" s="127"/>
      <c r="D158" s="127"/>
      <c r="E158" s="127"/>
      <c r="F158" s="8"/>
      <c r="G158" s="18" t="s">
        <v>88</v>
      </c>
      <c r="H158" s="19">
        <v>0.72</v>
      </c>
      <c r="I158" s="132"/>
      <c r="J158" s="132"/>
      <c r="K158" s="32">
        <f t="shared" si="22"/>
        <v>1.954285714285714E-3</v>
      </c>
      <c r="L158" s="26"/>
      <c r="M158" s="39">
        <v>240</v>
      </c>
      <c r="N158" s="35">
        <v>1.2</v>
      </c>
      <c r="O158" s="7">
        <f>L145*M158*N158</f>
        <v>0</v>
      </c>
      <c r="P158" s="36">
        <f t="shared" si="24"/>
        <v>0</v>
      </c>
    </row>
    <row r="159" spans="1:18" s="1" customFormat="1" ht="18.75">
      <c r="A159" s="127"/>
      <c r="B159" s="8" t="s">
        <v>112</v>
      </c>
      <c r="C159" s="127"/>
      <c r="D159" s="127"/>
      <c r="E159" s="127"/>
      <c r="F159" s="8"/>
      <c r="G159" s="18" t="s">
        <v>21</v>
      </c>
      <c r="H159" s="19">
        <v>3</v>
      </c>
      <c r="I159" s="132"/>
      <c r="J159" s="132"/>
      <c r="K159" s="32">
        <f t="shared" si="22"/>
        <v>8.1428571428571427E-3</v>
      </c>
      <c r="L159" s="26"/>
      <c r="M159" s="39">
        <v>240</v>
      </c>
      <c r="N159" s="35">
        <v>1.2</v>
      </c>
      <c r="O159" s="7">
        <f>L145*M159*N159</f>
        <v>0</v>
      </c>
      <c r="P159" s="36">
        <f t="shared" si="24"/>
        <v>0</v>
      </c>
    </row>
    <row r="160" spans="1:18" s="1" customFormat="1" ht="18.75">
      <c r="A160" s="127"/>
      <c r="B160" s="8" t="s">
        <v>112</v>
      </c>
      <c r="C160" s="127"/>
      <c r="D160" s="127"/>
      <c r="E160" s="127"/>
      <c r="F160" s="8"/>
      <c r="G160" s="18" t="s">
        <v>29</v>
      </c>
      <c r="H160" s="19">
        <v>4</v>
      </c>
      <c r="I160" s="132"/>
      <c r="J160" s="132"/>
      <c r="K160" s="32">
        <f t="shared" si="22"/>
        <v>1.0857142857142857E-2</v>
      </c>
      <c r="L160" s="26"/>
      <c r="M160" s="39">
        <v>240</v>
      </c>
      <c r="N160" s="35">
        <v>1.2</v>
      </c>
      <c r="O160" s="7">
        <f>L145*M160*N160</f>
        <v>0</v>
      </c>
      <c r="P160" s="36">
        <f t="shared" si="24"/>
        <v>0</v>
      </c>
    </row>
    <row r="161" spans="1:16" s="1" customFormat="1" ht="18.75">
      <c r="A161" s="127" t="s">
        <v>109</v>
      </c>
      <c r="B161" s="8" t="s">
        <v>114</v>
      </c>
      <c r="C161" s="123" t="s">
        <v>105</v>
      </c>
      <c r="D161" s="123" t="s">
        <v>373</v>
      </c>
      <c r="E161" s="127" t="s">
        <v>113</v>
      </c>
      <c r="F161" s="8"/>
      <c r="G161" s="49" t="s">
        <v>50</v>
      </c>
      <c r="H161" s="50">
        <v>0.16500000000000001</v>
      </c>
      <c r="I161" s="132"/>
      <c r="J161" s="132"/>
      <c r="K161" s="32">
        <f t="shared" si="22"/>
        <v>4.4785714285714285E-4</v>
      </c>
      <c r="L161" s="26"/>
      <c r="M161" s="39">
        <v>240</v>
      </c>
      <c r="N161" s="35">
        <v>1.2</v>
      </c>
      <c r="O161" s="7"/>
      <c r="P161" s="36">
        <f t="shared" si="24"/>
        <v>0</v>
      </c>
    </row>
    <row r="162" spans="1:16" s="1" customFormat="1" ht="18.75">
      <c r="A162" s="127"/>
      <c r="B162" s="8" t="s">
        <v>114</v>
      </c>
      <c r="C162" s="132"/>
      <c r="D162" s="132"/>
      <c r="E162" s="127"/>
      <c r="F162" s="8"/>
      <c r="G162" s="49" t="s">
        <v>24</v>
      </c>
      <c r="H162" s="50">
        <v>0.39</v>
      </c>
      <c r="I162" s="132"/>
      <c r="J162" s="132"/>
      <c r="K162" s="32">
        <f t="shared" si="22"/>
        <v>1.0585714285714285E-3</v>
      </c>
      <c r="L162" s="26"/>
      <c r="M162" s="39">
        <v>240</v>
      </c>
      <c r="N162" s="35">
        <v>1.2</v>
      </c>
      <c r="O162" s="7"/>
      <c r="P162" s="36">
        <f t="shared" si="24"/>
        <v>0</v>
      </c>
    </row>
    <row r="163" spans="1:16" s="1" customFormat="1" ht="18.75">
      <c r="A163" s="127"/>
      <c r="B163" s="8" t="s">
        <v>114</v>
      </c>
      <c r="C163" s="124"/>
      <c r="D163" s="124"/>
      <c r="E163" s="127"/>
      <c r="F163" s="8"/>
      <c r="G163" s="49" t="s">
        <v>21</v>
      </c>
      <c r="H163" s="50">
        <v>6.5</v>
      </c>
      <c r="I163" s="124"/>
      <c r="J163" s="124"/>
      <c r="K163" s="32">
        <f t="shared" si="22"/>
        <v>1.7642857142857141E-2</v>
      </c>
      <c r="L163" s="26"/>
      <c r="M163" s="39">
        <v>240</v>
      </c>
      <c r="N163" s="35">
        <v>1.2</v>
      </c>
      <c r="O163" s="7"/>
      <c r="P163" s="36">
        <f t="shared" si="24"/>
        <v>0</v>
      </c>
    </row>
    <row r="164" spans="1:16" s="1" customFormat="1" ht="18.75">
      <c r="A164" s="127" t="s">
        <v>109</v>
      </c>
      <c r="B164" s="8" t="s">
        <v>114</v>
      </c>
      <c r="C164" s="123" t="s">
        <v>106</v>
      </c>
      <c r="D164" s="132" t="s">
        <v>374</v>
      </c>
      <c r="E164" s="127" t="s">
        <v>113</v>
      </c>
      <c r="F164" s="8"/>
      <c r="G164" s="49" t="s">
        <v>21</v>
      </c>
      <c r="H164" s="50">
        <v>2.06</v>
      </c>
      <c r="I164" s="17"/>
      <c r="J164" s="17"/>
      <c r="K164" s="32">
        <f t="shared" si="22"/>
        <v>5.591428571428571E-3</v>
      </c>
      <c r="L164" s="26"/>
      <c r="M164" s="39">
        <v>240</v>
      </c>
      <c r="N164" s="35">
        <v>1.2</v>
      </c>
      <c r="O164" s="7"/>
      <c r="P164" s="36">
        <f t="shared" si="24"/>
        <v>0</v>
      </c>
    </row>
    <row r="165" spans="1:16" s="1" customFormat="1" ht="18.75">
      <c r="A165" s="127"/>
      <c r="B165" s="8" t="s">
        <v>114</v>
      </c>
      <c r="C165" s="132"/>
      <c r="D165" s="132"/>
      <c r="E165" s="127"/>
      <c r="F165" s="8"/>
      <c r="G165" s="49" t="s">
        <v>49</v>
      </c>
      <c r="H165" s="50">
        <v>3.2</v>
      </c>
      <c r="I165" s="17"/>
      <c r="J165" s="17"/>
      <c r="K165" s="32">
        <f t="shared" si="22"/>
        <v>8.6857142857142862E-3</v>
      </c>
      <c r="L165" s="26"/>
      <c r="M165" s="39">
        <v>240</v>
      </c>
      <c r="N165" s="35">
        <v>1.2</v>
      </c>
      <c r="O165" s="7"/>
      <c r="P165" s="36">
        <f t="shared" si="24"/>
        <v>0</v>
      </c>
    </row>
    <row r="166" spans="1:16" s="1" customFormat="1" ht="18.75">
      <c r="A166" s="127"/>
      <c r="B166" s="8" t="s">
        <v>114</v>
      </c>
      <c r="C166" s="124"/>
      <c r="D166" s="124"/>
      <c r="E166" s="127"/>
      <c r="F166" s="8"/>
      <c r="G166" s="49" t="s">
        <v>50</v>
      </c>
      <c r="H166" s="50">
        <v>1.3</v>
      </c>
      <c r="I166" s="17"/>
      <c r="J166" s="17"/>
      <c r="K166" s="32">
        <f t="shared" si="22"/>
        <v>3.5285714285714287E-3</v>
      </c>
      <c r="L166" s="26"/>
      <c r="M166" s="39">
        <v>240</v>
      </c>
      <c r="N166" s="35">
        <v>1.2</v>
      </c>
      <c r="O166" s="7"/>
      <c r="P166" s="36">
        <f t="shared" si="24"/>
        <v>0</v>
      </c>
    </row>
    <row r="167" spans="1:16" s="1" customFormat="1" ht="18.75">
      <c r="A167" s="127" t="s">
        <v>109</v>
      </c>
      <c r="B167" s="8" t="s">
        <v>114</v>
      </c>
      <c r="C167" s="132" t="s">
        <v>107</v>
      </c>
      <c r="D167" s="132" t="s">
        <v>244</v>
      </c>
      <c r="E167" s="127" t="s">
        <v>113</v>
      </c>
      <c r="F167" s="8"/>
      <c r="G167" s="18" t="s">
        <v>29</v>
      </c>
      <c r="H167" s="19">
        <v>4.2</v>
      </c>
      <c r="I167" s="17"/>
      <c r="J167" s="17"/>
      <c r="K167" s="32">
        <f t="shared" si="22"/>
        <v>1.14E-2</v>
      </c>
      <c r="L167" s="26"/>
      <c r="M167" s="39">
        <v>240</v>
      </c>
      <c r="N167" s="35">
        <v>1.2</v>
      </c>
      <c r="O167" s="7"/>
      <c r="P167" s="36">
        <f t="shared" ref="P167:P176" si="26">K167*O167/1000</f>
        <v>0</v>
      </c>
    </row>
    <row r="168" spans="1:16" s="1" customFormat="1" ht="18.75">
      <c r="A168" s="127"/>
      <c r="B168" s="8" t="s">
        <v>114</v>
      </c>
      <c r="C168" s="132"/>
      <c r="D168" s="132"/>
      <c r="E168" s="127"/>
      <c r="F168" s="8"/>
      <c r="G168" s="18" t="s">
        <v>21</v>
      </c>
      <c r="H168" s="19">
        <v>2.2000000000000002</v>
      </c>
      <c r="I168" s="17"/>
      <c r="J168" s="17"/>
      <c r="K168" s="32">
        <f t="shared" si="22"/>
        <v>5.971428571428572E-3</v>
      </c>
      <c r="L168" s="26"/>
      <c r="M168" s="39">
        <v>240</v>
      </c>
      <c r="N168" s="35">
        <v>1.2</v>
      </c>
      <c r="O168" s="7"/>
      <c r="P168" s="36">
        <f t="shared" si="26"/>
        <v>0</v>
      </c>
    </row>
    <row r="169" spans="1:16" s="1" customFormat="1" ht="18.75">
      <c r="A169" s="127"/>
      <c r="B169" s="8" t="s">
        <v>114</v>
      </c>
      <c r="C169" s="124"/>
      <c r="D169" s="124"/>
      <c r="E169" s="127"/>
      <c r="F169" s="8"/>
      <c r="G169" s="18" t="s">
        <v>35</v>
      </c>
      <c r="H169" s="19">
        <v>0.3</v>
      </c>
      <c r="I169" s="17"/>
      <c r="J169" s="17"/>
      <c r="K169" s="32">
        <f t="shared" si="22"/>
        <v>8.1428571428571422E-4</v>
      </c>
      <c r="L169" s="26"/>
      <c r="M169" s="39">
        <v>240</v>
      </c>
      <c r="N169" s="35">
        <v>1.2</v>
      </c>
      <c r="O169" s="7"/>
      <c r="P169" s="36">
        <f t="shared" si="26"/>
        <v>0</v>
      </c>
    </row>
    <row r="170" spans="1:16" s="1" customFormat="1" ht="18.75">
      <c r="A170" s="127" t="s">
        <v>109</v>
      </c>
      <c r="B170" s="8" t="s">
        <v>114</v>
      </c>
      <c r="C170" s="132" t="s">
        <v>108</v>
      </c>
      <c r="D170" s="132" t="s">
        <v>173</v>
      </c>
      <c r="E170" s="127" t="s">
        <v>113</v>
      </c>
      <c r="F170" s="8"/>
      <c r="G170" s="18" t="s">
        <v>21</v>
      </c>
      <c r="H170" s="19">
        <v>2.1</v>
      </c>
      <c r="I170" s="17"/>
      <c r="J170" s="17"/>
      <c r="K170" s="32">
        <f t="shared" si="22"/>
        <v>5.7000000000000002E-3</v>
      </c>
      <c r="L170" s="26"/>
      <c r="M170" s="39">
        <v>240</v>
      </c>
      <c r="N170" s="35">
        <v>1.2</v>
      </c>
      <c r="O170" s="7"/>
      <c r="P170" s="36">
        <f t="shared" si="26"/>
        <v>0</v>
      </c>
    </row>
    <row r="171" spans="1:16" s="1" customFormat="1" ht="18.75">
      <c r="A171" s="127"/>
      <c r="B171" s="8" t="s">
        <v>114</v>
      </c>
      <c r="C171" s="132"/>
      <c r="D171" s="132"/>
      <c r="E171" s="127"/>
      <c r="F171" s="8"/>
      <c r="G171" s="18" t="s">
        <v>29</v>
      </c>
      <c r="H171" s="19">
        <v>0.16</v>
      </c>
      <c r="I171" s="17"/>
      <c r="J171" s="17"/>
      <c r="K171" s="32">
        <f t="shared" si="22"/>
        <v>4.3428571428571426E-4</v>
      </c>
      <c r="L171" s="26"/>
      <c r="M171" s="39">
        <v>240</v>
      </c>
      <c r="N171" s="35">
        <v>1.2</v>
      </c>
      <c r="O171" s="7"/>
      <c r="P171" s="36">
        <f t="shared" si="26"/>
        <v>0</v>
      </c>
    </row>
    <row r="172" spans="1:16" s="1" customFormat="1" ht="18.75">
      <c r="A172" s="127"/>
      <c r="B172" s="8" t="s">
        <v>114</v>
      </c>
      <c r="C172" s="124"/>
      <c r="D172" s="124"/>
      <c r="E172" s="127"/>
      <c r="F172" s="8"/>
      <c r="G172" s="18" t="s">
        <v>28</v>
      </c>
      <c r="H172" s="19">
        <v>0.16</v>
      </c>
      <c r="I172" s="17"/>
      <c r="J172" s="17"/>
      <c r="K172" s="32">
        <f t="shared" si="22"/>
        <v>4.3428571428571426E-4</v>
      </c>
      <c r="L172" s="26"/>
      <c r="M172" s="39">
        <v>240</v>
      </c>
      <c r="N172" s="35">
        <v>1.2</v>
      </c>
      <c r="O172" s="7"/>
      <c r="P172" s="36">
        <f t="shared" si="26"/>
        <v>0</v>
      </c>
    </row>
    <row r="173" spans="1:16" s="1" customFormat="1" ht="18.75">
      <c r="A173" s="123" t="s">
        <v>109</v>
      </c>
      <c r="B173" s="8" t="s">
        <v>114</v>
      </c>
      <c r="C173" s="132" t="s">
        <v>115</v>
      </c>
      <c r="D173" s="132" t="s">
        <v>365</v>
      </c>
      <c r="E173" s="127" t="s">
        <v>113</v>
      </c>
      <c r="F173" s="8"/>
      <c r="G173" s="49" t="s">
        <v>116</v>
      </c>
      <c r="H173" s="50">
        <v>10</v>
      </c>
      <c r="I173" s="17"/>
      <c r="J173" s="17"/>
      <c r="K173" s="32">
        <f t="shared" si="22"/>
        <v>2.7142857142857142E-2</v>
      </c>
      <c r="L173" s="26"/>
      <c r="M173" s="39">
        <v>240</v>
      </c>
      <c r="N173" s="35">
        <v>1.2</v>
      </c>
      <c r="O173" s="7"/>
      <c r="P173" s="36">
        <f t="shared" si="26"/>
        <v>0</v>
      </c>
    </row>
    <row r="174" spans="1:16" s="1" customFormat="1" ht="18.75">
      <c r="A174" s="132"/>
      <c r="B174" s="8" t="s">
        <v>114</v>
      </c>
      <c r="C174" s="132"/>
      <c r="D174" s="132"/>
      <c r="E174" s="127"/>
      <c r="F174" s="8"/>
      <c r="G174" s="18" t="s">
        <v>21</v>
      </c>
      <c r="H174" s="50">
        <v>6</v>
      </c>
      <c r="I174" s="17"/>
      <c r="J174" s="17"/>
      <c r="K174" s="32">
        <f t="shared" si="22"/>
        <v>1.6285714285714285E-2</v>
      </c>
      <c r="L174" s="26"/>
      <c r="M174" s="39">
        <v>240</v>
      </c>
      <c r="N174" s="35">
        <v>1.2</v>
      </c>
      <c r="O174" s="7"/>
      <c r="P174" s="36">
        <f t="shared" si="26"/>
        <v>0</v>
      </c>
    </row>
    <row r="175" spans="1:16" s="1" customFormat="1" ht="18.75">
      <c r="A175" s="132"/>
      <c r="B175" s="8" t="s">
        <v>114</v>
      </c>
      <c r="C175" s="132"/>
      <c r="D175" s="132"/>
      <c r="E175" s="127"/>
      <c r="F175" s="8"/>
      <c r="G175" s="49" t="s">
        <v>53</v>
      </c>
      <c r="H175" s="50">
        <v>0.15</v>
      </c>
      <c r="I175" s="17"/>
      <c r="J175" s="17"/>
      <c r="K175" s="32">
        <f t="shared" si="22"/>
        <v>4.0714285714285711E-4</v>
      </c>
      <c r="L175" s="26"/>
      <c r="M175" s="39">
        <v>240</v>
      </c>
      <c r="N175" s="35">
        <v>1.2</v>
      </c>
      <c r="O175" s="7"/>
      <c r="P175" s="36">
        <f t="shared" si="26"/>
        <v>0</v>
      </c>
    </row>
    <row r="176" spans="1:16" s="1" customFormat="1" ht="18.75">
      <c r="A176" s="124"/>
      <c r="B176" s="8" t="s">
        <v>114</v>
      </c>
      <c r="C176" s="124"/>
      <c r="D176" s="124"/>
      <c r="E176" s="127"/>
      <c r="F176" s="8"/>
      <c r="G176" s="49" t="s">
        <v>35</v>
      </c>
      <c r="H176" s="50">
        <v>0.24</v>
      </c>
      <c r="I176" s="17"/>
      <c r="J176" s="17"/>
      <c r="K176" s="32">
        <f t="shared" si="22"/>
        <v>6.5142857142857136E-4</v>
      </c>
      <c r="L176" s="26"/>
      <c r="M176" s="39">
        <v>240</v>
      </c>
      <c r="N176" s="35">
        <v>1.2</v>
      </c>
      <c r="O176" s="7"/>
      <c r="P176" s="36">
        <f t="shared" si="26"/>
        <v>0</v>
      </c>
    </row>
    <row r="177" spans="1:16" s="1" customFormat="1" ht="18.75">
      <c r="A177" s="127" t="s">
        <v>117</v>
      </c>
      <c r="B177" s="8" t="s">
        <v>118</v>
      </c>
      <c r="C177" s="127" t="s">
        <v>119</v>
      </c>
      <c r="D177" s="127" t="s">
        <v>70</v>
      </c>
      <c r="E177" s="127" t="s">
        <v>120</v>
      </c>
      <c r="F177" s="8"/>
      <c r="G177" s="54" t="s">
        <v>35</v>
      </c>
      <c r="H177" s="55">
        <v>4.0999999999999996</v>
      </c>
      <c r="I177" s="127" t="s">
        <v>121</v>
      </c>
      <c r="J177" s="127">
        <v>48</v>
      </c>
      <c r="K177" s="32">
        <f t="shared" ref="K177:K182" si="27">H177/(1/(0.0415*3/48))</f>
        <v>1.0634375E-2</v>
      </c>
      <c r="L177" s="26"/>
      <c r="M177" s="39">
        <v>360</v>
      </c>
      <c r="N177" s="35">
        <v>1.2</v>
      </c>
      <c r="O177" s="7">
        <f t="shared" ref="O177:O186" si="28">L177*M177*N177</f>
        <v>0</v>
      </c>
      <c r="P177" s="36">
        <f t="shared" ref="P177:P188" si="29">K177*O177/1000</f>
        <v>0</v>
      </c>
    </row>
    <row r="178" spans="1:16" s="1" customFormat="1" ht="18.75">
      <c r="A178" s="127"/>
      <c r="B178" s="8" t="s">
        <v>118</v>
      </c>
      <c r="C178" s="127"/>
      <c r="D178" s="127"/>
      <c r="E178" s="127"/>
      <c r="F178" s="8"/>
      <c r="G178" s="54" t="s">
        <v>50</v>
      </c>
      <c r="H178" s="55">
        <v>0.2</v>
      </c>
      <c r="I178" s="127"/>
      <c r="J178" s="127"/>
      <c r="K178" s="32">
        <f t="shared" si="27"/>
        <v>5.1875000000000011E-4</v>
      </c>
      <c r="L178" s="26"/>
      <c r="M178" s="39">
        <v>360</v>
      </c>
      <c r="N178" s="35">
        <v>1.2</v>
      </c>
      <c r="O178" s="7">
        <f t="shared" si="28"/>
        <v>0</v>
      </c>
      <c r="P178" s="36">
        <f t="shared" si="29"/>
        <v>0</v>
      </c>
    </row>
    <row r="179" spans="1:16" s="1" customFormat="1" ht="18.75">
      <c r="A179" s="127"/>
      <c r="B179" s="8" t="s">
        <v>118</v>
      </c>
      <c r="C179" s="127"/>
      <c r="D179" s="127"/>
      <c r="E179" s="127"/>
      <c r="F179" s="8"/>
      <c r="G179" s="54" t="s">
        <v>21</v>
      </c>
      <c r="H179" s="55">
        <v>1.6</v>
      </c>
      <c r="I179" s="127"/>
      <c r="J179" s="127"/>
      <c r="K179" s="32">
        <f t="shared" si="27"/>
        <v>4.1500000000000009E-3</v>
      </c>
      <c r="L179" s="26"/>
      <c r="M179" s="39">
        <v>360</v>
      </c>
      <c r="N179" s="35">
        <v>1.2</v>
      </c>
      <c r="O179" s="7">
        <f t="shared" si="28"/>
        <v>0</v>
      </c>
      <c r="P179" s="36">
        <f t="shared" si="29"/>
        <v>0</v>
      </c>
    </row>
    <row r="180" spans="1:16" s="1" customFormat="1" ht="18.75">
      <c r="A180" s="127" t="s">
        <v>117</v>
      </c>
      <c r="B180" s="8" t="s">
        <v>118</v>
      </c>
      <c r="C180" s="127" t="s">
        <v>43</v>
      </c>
      <c r="D180" s="127" t="s">
        <v>44</v>
      </c>
      <c r="E180" s="127" t="s">
        <v>120</v>
      </c>
      <c r="F180" s="8"/>
      <c r="G180" s="56" t="s">
        <v>25</v>
      </c>
      <c r="H180" s="57">
        <v>0.54</v>
      </c>
      <c r="I180" s="127"/>
      <c r="J180" s="127"/>
      <c r="K180" s="32">
        <f t="shared" si="27"/>
        <v>1.4006250000000002E-3</v>
      </c>
      <c r="L180" s="26"/>
      <c r="M180" s="39">
        <v>360</v>
      </c>
      <c r="N180" s="35">
        <v>1.2</v>
      </c>
      <c r="O180" s="7">
        <f t="shared" si="28"/>
        <v>0</v>
      </c>
      <c r="P180" s="36">
        <f t="shared" si="29"/>
        <v>0</v>
      </c>
    </row>
    <row r="181" spans="1:16" s="1" customFormat="1" ht="18.75">
      <c r="A181" s="127"/>
      <c r="B181" s="8" t="s">
        <v>118</v>
      </c>
      <c r="C181" s="127"/>
      <c r="D181" s="127"/>
      <c r="E181" s="127"/>
      <c r="F181" s="8"/>
      <c r="G181" s="56" t="s">
        <v>24</v>
      </c>
      <c r="H181" s="57">
        <v>0.36</v>
      </c>
      <c r="I181" s="127"/>
      <c r="J181" s="127"/>
      <c r="K181" s="32">
        <f t="shared" si="27"/>
        <v>9.3375000000000001E-4</v>
      </c>
      <c r="L181" s="26"/>
      <c r="M181" s="39">
        <v>360</v>
      </c>
      <c r="N181" s="35">
        <v>1.2</v>
      </c>
      <c r="O181" s="7">
        <f t="shared" si="28"/>
        <v>0</v>
      </c>
      <c r="P181" s="36">
        <f t="shared" si="29"/>
        <v>0</v>
      </c>
    </row>
    <row r="182" spans="1:16" s="1" customFormat="1" ht="18.75">
      <c r="A182" s="127"/>
      <c r="B182" s="8" t="s">
        <v>118</v>
      </c>
      <c r="C182" s="127"/>
      <c r="D182" s="127"/>
      <c r="E182" s="127"/>
      <c r="F182" s="8"/>
      <c r="G182" s="56" t="s">
        <v>21</v>
      </c>
      <c r="H182" s="57">
        <v>3.8</v>
      </c>
      <c r="I182" s="127"/>
      <c r="J182" s="127"/>
      <c r="K182" s="32">
        <f t="shared" si="27"/>
        <v>9.8562500000000004E-3</v>
      </c>
      <c r="L182" s="26"/>
      <c r="M182" s="39">
        <v>360</v>
      </c>
      <c r="N182" s="35">
        <v>1.2</v>
      </c>
      <c r="O182" s="7">
        <f t="shared" si="28"/>
        <v>0</v>
      </c>
      <c r="P182" s="36">
        <f t="shared" si="29"/>
        <v>0</v>
      </c>
    </row>
    <row r="183" spans="1:16" s="1" customFormat="1" ht="18.75">
      <c r="A183" s="127" t="s">
        <v>122</v>
      </c>
      <c r="B183" s="8" t="s">
        <v>118</v>
      </c>
      <c r="C183" s="127" t="s">
        <v>123</v>
      </c>
      <c r="D183" s="127" t="s">
        <v>124</v>
      </c>
      <c r="E183" s="127" t="s">
        <v>125</v>
      </c>
      <c r="F183" s="8"/>
      <c r="G183" s="58" t="s">
        <v>28</v>
      </c>
      <c r="H183" s="59">
        <v>0.37</v>
      </c>
      <c r="I183" s="127" t="s">
        <v>126</v>
      </c>
      <c r="J183" s="127">
        <v>28</v>
      </c>
      <c r="K183" s="32">
        <f t="shared" ref="K183:K186" si="30">H183/(1/(0.0305*4/28))</f>
        <v>1.6121428571428571E-3</v>
      </c>
      <c r="L183" s="26"/>
      <c r="M183" s="39">
        <v>360</v>
      </c>
      <c r="N183" s="35">
        <v>1.2</v>
      </c>
      <c r="O183" s="7">
        <f t="shared" si="28"/>
        <v>0</v>
      </c>
      <c r="P183" s="36">
        <f t="shared" si="29"/>
        <v>0</v>
      </c>
    </row>
    <row r="184" spans="1:16" s="1" customFormat="1" ht="18.75">
      <c r="A184" s="127"/>
      <c r="B184" s="8" t="s">
        <v>118</v>
      </c>
      <c r="C184" s="127"/>
      <c r="D184" s="127"/>
      <c r="E184" s="127"/>
      <c r="F184" s="8"/>
      <c r="G184" s="58" t="s">
        <v>29</v>
      </c>
      <c r="H184" s="59">
        <v>6</v>
      </c>
      <c r="I184" s="127"/>
      <c r="J184" s="127"/>
      <c r="K184" s="32">
        <f t="shared" si="30"/>
        <v>2.6142857142857145E-2</v>
      </c>
      <c r="L184" s="26"/>
      <c r="M184" s="39">
        <v>360</v>
      </c>
      <c r="N184" s="35">
        <v>1.2</v>
      </c>
      <c r="O184" s="7">
        <f t="shared" si="28"/>
        <v>0</v>
      </c>
      <c r="P184" s="36">
        <f t="shared" si="29"/>
        <v>0</v>
      </c>
    </row>
    <row r="185" spans="1:16" s="1" customFormat="1" ht="18.75">
      <c r="A185" s="127"/>
      <c r="B185" s="8" t="s">
        <v>118</v>
      </c>
      <c r="C185" s="127"/>
      <c r="D185" s="127"/>
      <c r="E185" s="127"/>
      <c r="F185" s="8"/>
      <c r="G185" s="58" t="s">
        <v>35</v>
      </c>
      <c r="H185" s="59">
        <v>0.6</v>
      </c>
      <c r="I185" s="127"/>
      <c r="J185" s="127"/>
      <c r="K185" s="32">
        <f t="shared" si="30"/>
        <v>2.6142857142857144E-3</v>
      </c>
      <c r="L185" s="26"/>
      <c r="M185" s="39">
        <v>360</v>
      </c>
      <c r="N185" s="35">
        <v>1.2</v>
      </c>
      <c r="O185" s="7">
        <f t="shared" si="28"/>
        <v>0</v>
      </c>
      <c r="P185" s="36">
        <f t="shared" si="29"/>
        <v>0</v>
      </c>
    </row>
    <row r="186" spans="1:16" s="1" customFormat="1" ht="18.75">
      <c r="A186" s="127"/>
      <c r="B186" s="8" t="s">
        <v>118</v>
      </c>
      <c r="C186" s="127"/>
      <c r="D186" s="127"/>
      <c r="E186" s="127"/>
      <c r="F186" s="8"/>
      <c r="G186" s="58" t="s">
        <v>21</v>
      </c>
      <c r="H186" s="59">
        <v>7.6</v>
      </c>
      <c r="I186" s="127"/>
      <c r="J186" s="127"/>
      <c r="K186" s="32">
        <f t="shared" si="30"/>
        <v>3.3114285714285714E-2</v>
      </c>
      <c r="L186" s="26"/>
      <c r="M186" s="39">
        <v>360</v>
      </c>
      <c r="N186" s="35">
        <v>1.2</v>
      </c>
      <c r="O186" s="7">
        <f t="shared" si="28"/>
        <v>0</v>
      </c>
      <c r="P186" s="36">
        <f t="shared" si="29"/>
        <v>0</v>
      </c>
    </row>
    <row r="187" spans="1:16" s="1" customFormat="1" ht="18.75">
      <c r="A187" s="127" t="s">
        <v>127</v>
      </c>
      <c r="B187" s="8" t="s">
        <v>128</v>
      </c>
      <c r="C187" s="127" t="s">
        <v>119</v>
      </c>
      <c r="D187" s="127" t="s">
        <v>70</v>
      </c>
      <c r="E187" s="127" t="s">
        <v>129</v>
      </c>
      <c r="F187" s="8"/>
      <c r="G187" s="60" t="s">
        <v>35</v>
      </c>
      <c r="H187" s="61">
        <v>4.0999999999999996</v>
      </c>
      <c r="I187" s="127" t="s">
        <v>130</v>
      </c>
      <c r="J187" s="127">
        <v>32</v>
      </c>
      <c r="K187" s="32">
        <f t="shared" ref="K187:K196" si="31">H187/(1/(0.032*4/32))</f>
        <v>1.6399999999999998E-2</v>
      </c>
      <c r="L187" s="26"/>
      <c r="M187" s="39">
        <v>144</v>
      </c>
      <c r="N187" s="35">
        <v>1.2</v>
      </c>
      <c r="O187" s="7">
        <f t="shared" ref="O187:O249" si="32">L187*M187*N187</f>
        <v>0</v>
      </c>
      <c r="P187" s="36">
        <f t="shared" si="29"/>
        <v>0</v>
      </c>
    </row>
    <row r="188" spans="1:16" s="1" customFormat="1" ht="18.75">
      <c r="A188" s="127"/>
      <c r="B188" s="8" t="s">
        <v>128</v>
      </c>
      <c r="C188" s="127"/>
      <c r="D188" s="127"/>
      <c r="E188" s="127"/>
      <c r="F188" s="8"/>
      <c r="G188" s="60" t="s">
        <v>50</v>
      </c>
      <c r="H188" s="61">
        <v>0.2</v>
      </c>
      <c r="I188" s="127"/>
      <c r="J188" s="127"/>
      <c r="K188" s="32">
        <f t="shared" si="31"/>
        <v>8.0000000000000004E-4</v>
      </c>
      <c r="L188" s="26"/>
      <c r="M188" s="39">
        <v>144</v>
      </c>
      <c r="N188" s="35">
        <v>1.2</v>
      </c>
      <c r="O188" s="7">
        <f t="shared" si="32"/>
        <v>0</v>
      </c>
      <c r="P188" s="36">
        <f t="shared" si="29"/>
        <v>0</v>
      </c>
    </row>
    <row r="189" spans="1:16" s="1" customFormat="1" ht="18.75">
      <c r="A189" s="127"/>
      <c r="B189" s="8" t="s">
        <v>128</v>
      </c>
      <c r="C189" s="127"/>
      <c r="D189" s="127"/>
      <c r="E189" s="127"/>
      <c r="F189" s="8"/>
      <c r="G189" s="60" t="s">
        <v>21</v>
      </c>
      <c r="H189" s="61">
        <v>1.6</v>
      </c>
      <c r="I189" s="127"/>
      <c r="J189" s="127"/>
      <c r="K189" s="32">
        <f t="shared" si="31"/>
        <v>6.4000000000000003E-3</v>
      </c>
      <c r="L189" s="26"/>
      <c r="M189" s="39">
        <v>144</v>
      </c>
      <c r="N189" s="35">
        <v>1.2</v>
      </c>
      <c r="O189" s="7">
        <f t="shared" si="32"/>
        <v>0</v>
      </c>
      <c r="P189" s="36">
        <f t="shared" ref="P189:P252" si="33">K189*O189/1000</f>
        <v>0</v>
      </c>
    </row>
    <row r="190" spans="1:16" s="1" customFormat="1" ht="18.75">
      <c r="A190" s="127" t="s">
        <v>127</v>
      </c>
      <c r="B190" s="8" t="s">
        <v>128</v>
      </c>
      <c r="C190" s="127" t="s">
        <v>43</v>
      </c>
      <c r="D190" s="127" t="s">
        <v>44</v>
      </c>
      <c r="E190" s="127" t="s">
        <v>129</v>
      </c>
      <c r="F190" s="8"/>
      <c r="G190" s="62" t="s">
        <v>25</v>
      </c>
      <c r="H190" s="63">
        <v>0.54</v>
      </c>
      <c r="I190" s="127"/>
      <c r="J190" s="127"/>
      <c r="K190" s="32">
        <f t="shared" si="31"/>
        <v>2.16E-3</v>
      </c>
      <c r="L190" s="26"/>
      <c r="M190" s="39">
        <v>108</v>
      </c>
      <c r="N190" s="35">
        <v>1.2</v>
      </c>
      <c r="O190" s="7">
        <f t="shared" si="32"/>
        <v>0</v>
      </c>
      <c r="P190" s="36">
        <f t="shared" si="33"/>
        <v>0</v>
      </c>
    </row>
    <row r="191" spans="1:16" s="1" customFormat="1" ht="18.75">
      <c r="A191" s="127"/>
      <c r="B191" s="8" t="s">
        <v>128</v>
      </c>
      <c r="C191" s="127"/>
      <c r="D191" s="127"/>
      <c r="E191" s="127"/>
      <c r="F191" s="8"/>
      <c r="G191" s="62" t="s">
        <v>24</v>
      </c>
      <c r="H191" s="63">
        <v>0.36</v>
      </c>
      <c r="I191" s="127"/>
      <c r="J191" s="127"/>
      <c r="K191" s="32">
        <f t="shared" si="31"/>
        <v>1.4399999999999999E-3</v>
      </c>
      <c r="L191" s="26"/>
      <c r="M191" s="39">
        <v>108</v>
      </c>
      <c r="N191" s="35">
        <v>1.2</v>
      </c>
      <c r="O191" s="7">
        <f t="shared" si="32"/>
        <v>0</v>
      </c>
      <c r="P191" s="36">
        <f t="shared" si="33"/>
        <v>0</v>
      </c>
    </row>
    <row r="192" spans="1:16" s="1" customFormat="1" ht="18.75">
      <c r="A192" s="127"/>
      <c r="B192" s="8" t="s">
        <v>128</v>
      </c>
      <c r="C192" s="127"/>
      <c r="D192" s="127"/>
      <c r="E192" s="127"/>
      <c r="F192" s="8"/>
      <c r="G192" s="62" t="s">
        <v>21</v>
      </c>
      <c r="H192" s="63">
        <v>3.8</v>
      </c>
      <c r="I192" s="127"/>
      <c r="J192" s="127"/>
      <c r="K192" s="32">
        <f t="shared" si="31"/>
        <v>1.52E-2</v>
      </c>
      <c r="L192" s="26"/>
      <c r="M192" s="39">
        <v>108</v>
      </c>
      <c r="N192" s="35">
        <v>1.2</v>
      </c>
      <c r="O192" s="7">
        <f t="shared" si="32"/>
        <v>0</v>
      </c>
      <c r="P192" s="36">
        <f t="shared" si="33"/>
        <v>0</v>
      </c>
    </row>
    <row r="193" spans="1:16" s="1" customFormat="1" ht="18.75">
      <c r="A193" s="127" t="s">
        <v>127</v>
      </c>
      <c r="B193" s="8" t="s">
        <v>128</v>
      </c>
      <c r="C193" s="127" t="s">
        <v>123</v>
      </c>
      <c r="D193" s="127" t="s">
        <v>124</v>
      </c>
      <c r="E193" s="127" t="s">
        <v>129</v>
      </c>
      <c r="F193" s="8"/>
      <c r="G193" s="64" t="s">
        <v>28</v>
      </c>
      <c r="H193" s="65">
        <v>0.37</v>
      </c>
      <c r="I193" s="127"/>
      <c r="J193" s="127"/>
      <c r="K193" s="32">
        <f t="shared" si="31"/>
        <v>1.48E-3</v>
      </c>
      <c r="L193" s="26"/>
      <c r="M193" s="39">
        <v>108</v>
      </c>
      <c r="N193" s="35">
        <v>1.2</v>
      </c>
      <c r="O193" s="7">
        <f t="shared" si="32"/>
        <v>0</v>
      </c>
      <c r="P193" s="36">
        <f t="shared" si="33"/>
        <v>0</v>
      </c>
    </row>
    <row r="194" spans="1:16" s="1" customFormat="1" ht="18.75">
      <c r="A194" s="127"/>
      <c r="B194" s="8" t="s">
        <v>128</v>
      </c>
      <c r="C194" s="127"/>
      <c r="D194" s="127"/>
      <c r="E194" s="127"/>
      <c r="F194" s="8"/>
      <c r="G194" s="64" t="s">
        <v>29</v>
      </c>
      <c r="H194" s="65">
        <v>6</v>
      </c>
      <c r="I194" s="127"/>
      <c r="J194" s="127"/>
      <c r="K194" s="32">
        <f t="shared" si="31"/>
        <v>2.4E-2</v>
      </c>
      <c r="L194" s="26"/>
      <c r="M194" s="39">
        <v>108</v>
      </c>
      <c r="N194" s="35">
        <v>1.2</v>
      </c>
      <c r="O194" s="7">
        <f t="shared" si="32"/>
        <v>0</v>
      </c>
      <c r="P194" s="36">
        <f t="shared" si="33"/>
        <v>0</v>
      </c>
    </row>
    <row r="195" spans="1:16" s="1" customFormat="1" ht="18.75">
      <c r="A195" s="127"/>
      <c r="B195" s="8" t="s">
        <v>128</v>
      </c>
      <c r="C195" s="127"/>
      <c r="D195" s="127"/>
      <c r="E195" s="127"/>
      <c r="F195" s="8"/>
      <c r="G195" s="64" t="s">
        <v>35</v>
      </c>
      <c r="H195" s="65">
        <v>0.6</v>
      </c>
      <c r="I195" s="127"/>
      <c r="J195" s="127"/>
      <c r="K195" s="32">
        <f t="shared" si="31"/>
        <v>2.3999999999999998E-3</v>
      </c>
      <c r="L195" s="26"/>
      <c r="M195" s="39">
        <v>108</v>
      </c>
      <c r="N195" s="35">
        <v>1.2</v>
      </c>
      <c r="O195" s="7">
        <f t="shared" si="32"/>
        <v>0</v>
      </c>
      <c r="P195" s="36">
        <f t="shared" si="33"/>
        <v>0</v>
      </c>
    </row>
    <row r="196" spans="1:16" s="1" customFormat="1" ht="18.75">
      <c r="A196" s="127"/>
      <c r="B196" s="8" t="s">
        <v>128</v>
      </c>
      <c r="C196" s="127"/>
      <c r="D196" s="127"/>
      <c r="E196" s="127"/>
      <c r="F196" s="8"/>
      <c r="G196" s="64" t="s">
        <v>21</v>
      </c>
      <c r="H196" s="65">
        <v>7.6</v>
      </c>
      <c r="I196" s="127"/>
      <c r="J196" s="127"/>
      <c r="K196" s="32">
        <f t="shared" si="31"/>
        <v>3.04E-2</v>
      </c>
      <c r="L196" s="26"/>
      <c r="M196" s="39">
        <v>108</v>
      </c>
      <c r="N196" s="35">
        <v>1.2</v>
      </c>
      <c r="O196" s="7">
        <f t="shared" si="32"/>
        <v>0</v>
      </c>
      <c r="P196" s="36">
        <f t="shared" si="33"/>
        <v>0</v>
      </c>
    </row>
    <row r="197" spans="1:16" s="1" customFormat="1" ht="18.75">
      <c r="A197" s="127" t="s">
        <v>131</v>
      </c>
      <c r="B197" s="8" t="s">
        <v>128</v>
      </c>
      <c r="C197" s="127" t="s">
        <v>119</v>
      </c>
      <c r="D197" s="127" t="s">
        <v>70</v>
      </c>
      <c r="E197" s="127" t="s">
        <v>132</v>
      </c>
      <c r="F197" s="8"/>
      <c r="G197" s="60" t="s">
        <v>35</v>
      </c>
      <c r="H197" s="61">
        <v>4.0999999999999996</v>
      </c>
      <c r="I197" s="127" t="s">
        <v>133</v>
      </c>
      <c r="J197" s="127">
        <v>64</v>
      </c>
      <c r="K197" s="32">
        <f t="shared" ref="K197:K206" si="34">H197/(1/(0.042*4/64))</f>
        <v>1.0762500000000001E-2</v>
      </c>
      <c r="L197" s="26"/>
      <c r="M197" s="39">
        <v>216</v>
      </c>
      <c r="N197" s="35">
        <v>1.2</v>
      </c>
      <c r="O197" s="7">
        <f t="shared" si="32"/>
        <v>0</v>
      </c>
      <c r="P197" s="36">
        <f t="shared" si="33"/>
        <v>0</v>
      </c>
    </row>
    <row r="198" spans="1:16" s="1" customFormat="1" ht="18.75">
      <c r="A198" s="127"/>
      <c r="B198" s="8" t="s">
        <v>128</v>
      </c>
      <c r="C198" s="127"/>
      <c r="D198" s="127"/>
      <c r="E198" s="127"/>
      <c r="F198" s="8"/>
      <c r="G198" s="60" t="s">
        <v>50</v>
      </c>
      <c r="H198" s="61">
        <v>0.2</v>
      </c>
      <c r="I198" s="127"/>
      <c r="J198" s="127"/>
      <c r="K198" s="32">
        <f t="shared" si="34"/>
        <v>5.2500000000000008E-4</v>
      </c>
      <c r="L198" s="26"/>
      <c r="M198" s="39">
        <v>216</v>
      </c>
      <c r="N198" s="35">
        <v>1.2</v>
      </c>
      <c r="O198" s="7">
        <f t="shared" si="32"/>
        <v>0</v>
      </c>
      <c r="P198" s="36">
        <f t="shared" si="33"/>
        <v>0</v>
      </c>
    </row>
    <row r="199" spans="1:16" s="1" customFormat="1" ht="18.75">
      <c r="A199" s="127"/>
      <c r="B199" s="8" t="s">
        <v>128</v>
      </c>
      <c r="C199" s="127"/>
      <c r="D199" s="127"/>
      <c r="E199" s="127"/>
      <c r="F199" s="8"/>
      <c r="G199" s="60" t="s">
        <v>21</v>
      </c>
      <c r="H199" s="61">
        <v>1.6</v>
      </c>
      <c r="I199" s="127"/>
      <c r="J199" s="127"/>
      <c r="K199" s="32">
        <f t="shared" si="34"/>
        <v>4.2000000000000006E-3</v>
      </c>
      <c r="L199" s="26"/>
      <c r="M199" s="39">
        <v>216</v>
      </c>
      <c r="N199" s="35">
        <v>1.2</v>
      </c>
      <c r="O199" s="7">
        <f t="shared" si="32"/>
        <v>0</v>
      </c>
      <c r="P199" s="36">
        <f t="shared" si="33"/>
        <v>0</v>
      </c>
    </row>
    <row r="200" spans="1:16" s="1" customFormat="1" ht="18.75">
      <c r="A200" s="127" t="s">
        <v>131</v>
      </c>
      <c r="B200" s="8" t="s">
        <v>128</v>
      </c>
      <c r="C200" s="127" t="s">
        <v>123</v>
      </c>
      <c r="D200" s="127" t="s">
        <v>124</v>
      </c>
      <c r="E200" s="127" t="s">
        <v>132</v>
      </c>
      <c r="F200" s="8"/>
      <c r="G200" s="64" t="s">
        <v>28</v>
      </c>
      <c r="H200" s="65">
        <v>0.37</v>
      </c>
      <c r="I200" s="127"/>
      <c r="J200" s="127"/>
      <c r="K200" s="32">
        <f t="shared" si="34"/>
        <v>9.7125000000000011E-4</v>
      </c>
      <c r="L200" s="26"/>
      <c r="M200" s="39">
        <v>252</v>
      </c>
      <c r="N200" s="35">
        <v>1.2</v>
      </c>
      <c r="O200" s="7">
        <f t="shared" si="32"/>
        <v>0</v>
      </c>
      <c r="P200" s="36">
        <f t="shared" si="33"/>
        <v>0</v>
      </c>
    </row>
    <row r="201" spans="1:16" s="1" customFormat="1" ht="18.75">
      <c r="A201" s="127"/>
      <c r="B201" s="8" t="s">
        <v>128</v>
      </c>
      <c r="C201" s="127"/>
      <c r="D201" s="127"/>
      <c r="E201" s="127"/>
      <c r="F201" s="8"/>
      <c r="G201" s="64" t="s">
        <v>29</v>
      </c>
      <c r="H201" s="65">
        <v>6</v>
      </c>
      <c r="I201" s="127"/>
      <c r="J201" s="127"/>
      <c r="K201" s="32">
        <f t="shared" si="34"/>
        <v>1.5750000000000004E-2</v>
      </c>
      <c r="L201" s="26"/>
      <c r="M201" s="39">
        <v>252</v>
      </c>
      <c r="N201" s="35">
        <v>1.2</v>
      </c>
      <c r="O201" s="7">
        <f t="shared" si="32"/>
        <v>0</v>
      </c>
      <c r="P201" s="36">
        <f t="shared" si="33"/>
        <v>0</v>
      </c>
    </row>
    <row r="202" spans="1:16" s="1" customFormat="1" ht="18.75">
      <c r="A202" s="127"/>
      <c r="B202" s="8" t="s">
        <v>128</v>
      </c>
      <c r="C202" s="127"/>
      <c r="D202" s="127"/>
      <c r="E202" s="127"/>
      <c r="F202" s="8"/>
      <c r="G202" s="64" t="s">
        <v>35</v>
      </c>
      <c r="H202" s="65">
        <v>0.6</v>
      </c>
      <c r="I202" s="127"/>
      <c r="J202" s="127"/>
      <c r="K202" s="32">
        <f t="shared" si="34"/>
        <v>1.5750000000000002E-3</v>
      </c>
      <c r="L202" s="26"/>
      <c r="M202" s="39">
        <v>252</v>
      </c>
      <c r="N202" s="35">
        <v>1.2</v>
      </c>
      <c r="O202" s="7">
        <f t="shared" si="32"/>
        <v>0</v>
      </c>
      <c r="P202" s="36">
        <f t="shared" si="33"/>
        <v>0</v>
      </c>
    </row>
    <row r="203" spans="1:16" s="1" customFormat="1" ht="18.75">
      <c r="A203" s="127"/>
      <c r="B203" s="8" t="s">
        <v>128</v>
      </c>
      <c r="C203" s="127"/>
      <c r="D203" s="127"/>
      <c r="E203" s="127"/>
      <c r="F203" s="8"/>
      <c r="G203" s="64" t="s">
        <v>21</v>
      </c>
      <c r="H203" s="65">
        <v>7.6</v>
      </c>
      <c r="I203" s="127"/>
      <c r="J203" s="127"/>
      <c r="K203" s="32">
        <f t="shared" si="34"/>
        <v>1.9950000000000002E-2</v>
      </c>
      <c r="L203" s="26"/>
      <c r="M203" s="39">
        <v>252</v>
      </c>
      <c r="N203" s="35">
        <v>1.2</v>
      </c>
      <c r="O203" s="7">
        <f t="shared" si="32"/>
        <v>0</v>
      </c>
      <c r="P203" s="36">
        <f t="shared" si="33"/>
        <v>0</v>
      </c>
    </row>
    <row r="204" spans="1:16" s="1" customFormat="1" ht="18.75">
      <c r="A204" s="127" t="s">
        <v>131</v>
      </c>
      <c r="B204" s="8" t="s">
        <v>128</v>
      </c>
      <c r="C204" s="127" t="s">
        <v>43</v>
      </c>
      <c r="D204" s="127" t="s">
        <v>44</v>
      </c>
      <c r="E204" s="127" t="s">
        <v>132</v>
      </c>
      <c r="F204" s="8"/>
      <c r="G204" s="66" t="s">
        <v>25</v>
      </c>
      <c r="H204" s="67">
        <v>0.54</v>
      </c>
      <c r="I204" s="127"/>
      <c r="J204" s="127"/>
      <c r="K204" s="32">
        <f t="shared" si="34"/>
        <v>1.4175000000000004E-3</v>
      </c>
      <c r="L204" s="26"/>
      <c r="M204" s="39">
        <v>252</v>
      </c>
      <c r="N204" s="35">
        <v>1.2</v>
      </c>
      <c r="O204" s="7">
        <f t="shared" si="32"/>
        <v>0</v>
      </c>
      <c r="P204" s="36">
        <f t="shared" si="33"/>
        <v>0</v>
      </c>
    </row>
    <row r="205" spans="1:16" s="1" customFormat="1" ht="18.75">
      <c r="A205" s="127"/>
      <c r="B205" s="8" t="s">
        <v>128</v>
      </c>
      <c r="C205" s="127"/>
      <c r="D205" s="127"/>
      <c r="E205" s="127"/>
      <c r="F205" s="8"/>
      <c r="G205" s="66" t="s">
        <v>24</v>
      </c>
      <c r="H205" s="67">
        <v>0.36</v>
      </c>
      <c r="I205" s="127"/>
      <c r="J205" s="127"/>
      <c r="K205" s="32">
        <f t="shared" si="34"/>
        <v>9.4500000000000009E-4</v>
      </c>
      <c r="L205" s="26"/>
      <c r="M205" s="39">
        <v>252</v>
      </c>
      <c r="N205" s="35">
        <v>1.2</v>
      </c>
      <c r="O205" s="7">
        <f t="shared" si="32"/>
        <v>0</v>
      </c>
      <c r="P205" s="36">
        <f t="shared" si="33"/>
        <v>0</v>
      </c>
    </row>
    <row r="206" spans="1:16" s="1" customFormat="1" ht="18.75">
      <c r="A206" s="127"/>
      <c r="B206" s="8" t="s">
        <v>128</v>
      </c>
      <c r="C206" s="127"/>
      <c r="D206" s="127"/>
      <c r="E206" s="127"/>
      <c r="F206" s="8"/>
      <c r="G206" s="66" t="s">
        <v>21</v>
      </c>
      <c r="H206" s="67">
        <v>3.8</v>
      </c>
      <c r="I206" s="127"/>
      <c r="J206" s="127"/>
      <c r="K206" s="32">
        <f t="shared" si="34"/>
        <v>9.9750000000000012E-3</v>
      </c>
      <c r="L206" s="26"/>
      <c r="M206" s="39">
        <v>252</v>
      </c>
      <c r="N206" s="35">
        <v>1.2</v>
      </c>
      <c r="O206" s="7">
        <f t="shared" si="32"/>
        <v>0</v>
      </c>
      <c r="P206" s="36">
        <f t="shared" si="33"/>
        <v>0</v>
      </c>
    </row>
    <row r="207" spans="1:16" s="1" customFormat="1" ht="18.75">
      <c r="A207" s="127" t="s">
        <v>134</v>
      </c>
      <c r="B207" s="8" t="s">
        <v>135</v>
      </c>
      <c r="C207" s="127" t="s">
        <v>136</v>
      </c>
      <c r="D207" s="127" t="s">
        <v>66</v>
      </c>
      <c r="E207" s="127" t="s">
        <v>137</v>
      </c>
      <c r="F207" s="68" t="s">
        <v>138</v>
      </c>
      <c r="G207" s="18" t="s">
        <v>29</v>
      </c>
      <c r="H207" s="19">
        <v>0.20699999999999999</v>
      </c>
      <c r="I207" s="127" t="s">
        <v>139</v>
      </c>
      <c r="J207" s="127">
        <v>10</v>
      </c>
      <c r="K207" s="32">
        <f t="shared" ref="K207:K216" si="35">H207/(1/(0.0193*10/10))</f>
        <v>3.9950999999999997E-3</v>
      </c>
      <c r="L207" s="33"/>
      <c r="M207" s="39">
        <v>60</v>
      </c>
      <c r="N207" s="35">
        <v>1.2</v>
      </c>
      <c r="O207" s="7"/>
      <c r="P207" s="36">
        <f t="shared" si="33"/>
        <v>0</v>
      </c>
    </row>
    <row r="208" spans="1:16" s="1" customFormat="1" ht="18.75">
      <c r="A208" s="127"/>
      <c r="B208" s="8" t="s">
        <v>135</v>
      </c>
      <c r="C208" s="127"/>
      <c r="D208" s="127"/>
      <c r="E208" s="127"/>
      <c r="F208" s="68"/>
      <c r="G208" s="18" t="s">
        <v>35</v>
      </c>
      <c r="H208" s="19">
        <v>0.41399999999999998</v>
      </c>
      <c r="I208" s="127"/>
      <c r="J208" s="127"/>
      <c r="K208" s="32">
        <f t="shared" si="35"/>
        <v>7.9901999999999994E-3</v>
      </c>
      <c r="L208" s="33"/>
      <c r="M208" s="39">
        <v>60</v>
      </c>
      <c r="N208" s="35">
        <v>1.2</v>
      </c>
      <c r="O208" s="7"/>
      <c r="P208" s="36">
        <f t="shared" si="33"/>
        <v>0</v>
      </c>
    </row>
    <row r="209" spans="1:16" s="1" customFormat="1" ht="18.75">
      <c r="A209" s="127"/>
      <c r="B209" s="8" t="s">
        <v>135</v>
      </c>
      <c r="C209" s="127"/>
      <c r="D209" s="127"/>
      <c r="E209" s="127"/>
      <c r="F209" s="68"/>
      <c r="G209" s="18" t="s">
        <v>21</v>
      </c>
      <c r="H209" s="19">
        <v>0.3</v>
      </c>
      <c r="I209" s="127"/>
      <c r="J209" s="127"/>
      <c r="K209" s="32">
        <f t="shared" si="35"/>
        <v>5.79E-3</v>
      </c>
      <c r="L209" s="33"/>
      <c r="M209" s="39">
        <v>60</v>
      </c>
      <c r="N209" s="35">
        <v>1.2</v>
      </c>
      <c r="O209" s="7"/>
      <c r="P209" s="36">
        <f t="shared" si="33"/>
        <v>0</v>
      </c>
    </row>
    <row r="210" spans="1:16" s="1" customFormat="1" ht="18.75">
      <c r="A210" s="127" t="s">
        <v>134</v>
      </c>
      <c r="B210" s="8" t="s">
        <v>135</v>
      </c>
      <c r="C210" s="127" t="s">
        <v>140</v>
      </c>
      <c r="D210" s="127" t="s">
        <v>361</v>
      </c>
      <c r="E210" s="127" t="s">
        <v>137</v>
      </c>
      <c r="F210" s="68"/>
      <c r="G210" s="18" t="s">
        <v>64</v>
      </c>
      <c r="H210" s="19">
        <v>0.06</v>
      </c>
      <c r="I210" s="127"/>
      <c r="J210" s="127"/>
      <c r="K210" s="32">
        <f t="shared" si="35"/>
        <v>1.158E-3</v>
      </c>
      <c r="L210" s="33"/>
      <c r="M210" s="39">
        <v>60</v>
      </c>
      <c r="N210" s="35">
        <v>1.2</v>
      </c>
      <c r="O210" s="7"/>
      <c r="P210" s="36">
        <f t="shared" si="33"/>
        <v>0</v>
      </c>
    </row>
    <row r="211" spans="1:16" s="1" customFormat="1" ht="18.75">
      <c r="A211" s="127"/>
      <c r="B211" s="8" t="s">
        <v>135</v>
      </c>
      <c r="C211" s="127"/>
      <c r="D211" s="127"/>
      <c r="E211" s="127"/>
      <c r="F211" s="8"/>
      <c r="G211" s="18" t="s">
        <v>29</v>
      </c>
      <c r="H211" s="19">
        <v>0.06</v>
      </c>
      <c r="I211" s="127"/>
      <c r="J211" s="127"/>
      <c r="K211" s="32">
        <f t="shared" si="35"/>
        <v>1.158E-3</v>
      </c>
      <c r="L211" s="33"/>
      <c r="M211" s="39">
        <v>60</v>
      </c>
      <c r="N211" s="35">
        <v>1.2</v>
      </c>
      <c r="O211" s="7"/>
      <c r="P211" s="36">
        <f t="shared" si="33"/>
        <v>0</v>
      </c>
    </row>
    <row r="212" spans="1:16" s="1" customFormat="1" ht="18.75">
      <c r="A212" s="127"/>
      <c r="B212" s="8" t="s">
        <v>135</v>
      </c>
      <c r="C212" s="127"/>
      <c r="D212" s="127"/>
      <c r="E212" s="127"/>
      <c r="F212" s="8"/>
      <c r="G212" s="18" t="s">
        <v>21</v>
      </c>
      <c r="H212" s="19">
        <v>0.5</v>
      </c>
      <c r="I212" s="127"/>
      <c r="J212" s="127"/>
      <c r="K212" s="32">
        <f t="shared" si="35"/>
        <v>9.6500000000000006E-3</v>
      </c>
      <c r="L212" s="33"/>
      <c r="M212" s="39">
        <v>60</v>
      </c>
      <c r="N212" s="35">
        <v>1.2</v>
      </c>
      <c r="O212" s="7"/>
      <c r="P212" s="36">
        <f t="shared" si="33"/>
        <v>0</v>
      </c>
    </row>
    <row r="213" spans="1:16" s="1" customFormat="1" ht="18.75">
      <c r="A213" s="127" t="s">
        <v>134</v>
      </c>
      <c r="B213" s="8" t="s">
        <v>135</v>
      </c>
      <c r="C213" s="127" t="s">
        <v>141</v>
      </c>
      <c r="D213" s="127" t="s">
        <v>142</v>
      </c>
      <c r="E213" s="127" t="s">
        <v>137</v>
      </c>
      <c r="F213" s="68"/>
      <c r="G213" s="18" t="s">
        <v>50</v>
      </c>
      <c r="H213" s="19">
        <v>0.16</v>
      </c>
      <c r="I213" s="127"/>
      <c r="J213" s="127"/>
      <c r="K213" s="32">
        <f t="shared" si="35"/>
        <v>3.088E-3</v>
      </c>
      <c r="L213" s="33"/>
      <c r="M213" s="39">
        <v>80</v>
      </c>
      <c r="N213" s="35">
        <v>1.2</v>
      </c>
      <c r="O213" s="7"/>
      <c r="P213" s="36">
        <f t="shared" si="33"/>
        <v>0</v>
      </c>
    </row>
    <row r="214" spans="1:16" s="1" customFormat="1" ht="18.75">
      <c r="A214" s="127"/>
      <c r="B214" s="8" t="s">
        <v>135</v>
      </c>
      <c r="C214" s="127"/>
      <c r="D214" s="127"/>
      <c r="E214" s="127"/>
      <c r="F214" s="68"/>
      <c r="G214" s="18" t="s">
        <v>24</v>
      </c>
      <c r="H214" s="19">
        <v>0.06</v>
      </c>
      <c r="I214" s="127"/>
      <c r="J214" s="127"/>
      <c r="K214" s="32">
        <f t="shared" si="35"/>
        <v>1.158E-3</v>
      </c>
      <c r="L214" s="33"/>
      <c r="M214" s="39">
        <v>80</v>
      </c>
      <c r="N214" s="35">
        <v>1.2</v>
      </c>
      <c r="O214" s="7"/>
      <c r="P214" s="36">
        <f t="shared" si="33"/>
        <v>0</v>
      </c>
    </row>
    <row r="215" spans="1:16" s="1" customFormat="1" ht="18.75">
      <c r="A215" s="127"/>
      <c r="B215" s="8" t="s">
        <v>135</v>
      </c>
      <c r="C215" s="127"/>
      <c r="D215" s="127"/>
      <c r="E215" s="127"/>
      <c r="F215" s="68"/>
      <c r="G215" s="18" t="s">
        <v>35</v>
      </c>
      <c r="H215" s="19">
        <v>2.8000000000000001E-2</v>
      </c>
      <c r="I215" s="127"/>
      <c r="J215" s="127"/>
      <c r="K215" s="32">
        <f t="shared" si="35"/>
        <v>5.4040000000000002E-4</v>
      </c>
      <c r="L215" s="33"/>
      <c r="M215" s="39">
        <v>80</v>
      </c>
      <c r="N215" s="35">
        <v>1.2</v>
      </c>
      <c r="O215" s="7"/>
      <c r="P215" s="36">
        <f t="shared" si="33"/>
        <v>0</v>
      </c>
    </row>
    <row r="216" spans="1:16" s="1" customFormat="1" ht="18.75">
      <c r="A216" s="127"/>
      <c r="B216" s="8" t="s">
        <v>135</v>
      </c>
      <c r="C216" s="127"/>
      <c r="D216" s="127"/>
      <c r="E216" s="127"/>
      <c r="F216" s="68"/>
      <c r="G216" s="18" t="s">
        <v>21</v>
      </c>
      <c r="H216" s="19">
        <v>0.25</v>
      </c>
      <c r="I216" s="127"/>
      <c r="J216" s="127"/>
      <c r="K216" s="32">
        <f t="shared" si="35"/>
        <v>4.8250000000000003E-3</v>
      </c>
      <c r="L216" s="33"/>
      <c r="M216" s="39">
        <v>80</v>
      </c>
      <c r="N216" s="35">
        <v>1.2</v>
      </c>
      <c r="O216" s="7"/>
      <c r="P216" s="36">
        <f t="shared" si="33"/>
        <v>0</v>
      </c>
    </row>
    <row r="217" spans="1:16" s="1" customFormat="1" ht="18.75">
      <c r="A217" s="127" t="s">
        <v>143</v>
      </c>
      <c r="B217" s="8" t="s">
        <v>144</v>
      </c>
      <c r="C217" s="127" t="s">
        <v>32</v>
      </c>
      <c r="D217" s="127" t="s">
        <v>33</v>
      </c>
      <c r="E217" s="127" t="s">
        <v>145</v>
      </c>
      <c r="F217" s="8"/>
      <c r="G217" s="69" t="s">
        <v>35</v>
      </c>
      <c r="H217" s="70">
        <v>0.26</v>
      </c>
      <c r="I217" s="126" t="s">
        <v>146</v>
      </c>
      <c r="J217" s="126">
        <v>20</v>
      </c>
      <c r="K217" s="32">
        <f t="shared" ref="K217:K232" si="36">H217/(1/(0.057*5/20))</f>
        <v>3.7050000000000008E-3</v>
      </c>
      <c r="L217" s="38"/>
      <c r="M217" s="39">
        <v>200</v>
      </c>
      <c r="N217" s="35">
        <v>1.2</v>
      </c>
      <c r="O217" s="7">
        <f t="shared" si="32"/>
        <v>0</v>
      </c>
      <c r="P217" s="36">
        <f t="shared" si="33"/>
        <v>0</v>
      </c>
    </row>
    <row r="218" spans="1:16" s="1" customFormat="1" ht="18.75">
      <c r="A218" s="127"/>
      <c r="B218" s="8" t="s">
        <v>144</v>
      </c>
      <c r="C218" s="127"/>
      <c r="D218" s="127"/>
      <c r="E218" s="127"/>
      <c r="F218" s="8"/>
      <c r="G218" s="69" t="s">
        <v>21</v>
      </c>
      <c r="H218" s="70">
        <v>2.5</v>
      </c>
      <c r="I218" s="126"/>
      <c r="J218" s="126"/>
      <c r="K218" s="32">
        <f t="shared" si="36"/>
        <v>3.5625000000000004E-2</v>
      </c>
      <c r="L218" s="26"/>
      <c r="M218" s="39">
        <v>200</v>
      </c>
      <c r="N218" s="35">
        <v>1.2</v>
      </c>
      <c r="O218" s="7">
        <f>L217*M218*N218</f>
        <v>0</v>
      </c>
      <c r="P218" s="36">
        <f t="shared" si="33"/>
        <v>0</v>
      </c>
    </row>
    <row r="219" spans="1:16" s="1" customFormat="1" ht="18.75">
      <c r="A219" s="127"/>
      <c r="B219" s="8" t="s">
        <v>144</v>
      </c>
      <c r="C219" s="127"/>
      <c r="D219" s="127"/>
      <c r="E219" s="127"/>
      <c r="F219" s="8"/>
      <c r="G219" s="69" t="s">
        <v>29</v>
      </c>
      <c r="H219" s="70">
        <v>1.9</v>
      </c>
      <c r="I219" s="126"/>
      <c r="J219" s="126"/>
      <c r="K219" s="32">
        <f t="shared" si="36"/>
        <v>2.7075000000000002E-2</v>
      </c>
      <c r="L219" s="26"/>
      <c r="M219" s="39">
        <v>200</v>
      </c>
      <c r="N219" s="35">
        <v>1.2</v>
      </c>
      <c r="O219" s="7">
        <f>L217*M219*N219</f>
        <v>0</v>
      </c>
      <c r="P219" s="36">
        <f t="shared" si="33"/>
        <v>0</v>
      </c>
    </row>
    <row r="220" spans="1:16" s="1" customFormat="1" ht="18.75">
      <c r="A220" s="127" t="s">
        <v>143</v>
      </c>
      <c r="B220" s="8" t="s">
        <v>144</v>
      </c>
      <c r="C220" s="127" t="s">
        <v>86</v>
      </c>
      <c r="D220" s="127" t="s">
        <v>87</v>
      </c>
      <c r="E220" s="127" t="s">
        <v>145</v>
      </c>
      <c r="F220" s="8"/>
      <c r="G220" s="71" t="s">
        <v>28</v>
      </c>
      <c r="H220" s="72">
        <v>0.12</v>
      </c>
      <c r="I220" s="126"/>
      <c r="J220" s="126"/>
      <c r="K220" s="32">
        <f t="shared" si="36"/>
        <v>1.7100000000000001E-3</v>
      </c>
      <c r="L220" s="26"/>
      <c r="M220" s="39">
        <v>200</v>
      </c>
      <c r="N220" s="35">
        <v>1.2</v>
      </c>
      <c r="O220" s="7">
        <f>L217*M220*N220</f>
        <v>0</v>
      </c>
      <c r="P220" s="36">
        <f t="shared" si="33"/>
        <v>0</v>
      </c>
    </row>
    <row r="221" spans="1:16" s="1" customFormat="1" ht="18.75">
      <c r="A221" s="127"/>
      <c r="B221" s="8" t="s">
        <v>144</v>
      </c>
      <c r="C221" s="127"/>
      <c r="D221" s="127"/>
      <c r="E221" s="127"/>
      <c r="F221" s="8"/>
      <c r="G221" s="71" t="s">
        <v>88</v>
      </c>
      <c r="H221" s="72">
        <v>0.72</v>
      </c>
      <c r="I221" s="126"/>
      <c r="J221" s="126"/>
      <c r="K221" s="32">
        <f t="shared" si="36"/>
        <v>1.0260000000000002E-2</v>
      </c>
      <c r="L221" s="26"/>
      <c r="M221" s="39">
        <v>200</v>
      </c>
      <c r="N221" s="35">
        <v>1.2</v>
      </c>
      <c r="O221" s="7">
        <f>L217*M221*N221</f>
        <v>0</v>
      </c>
      <c r="P221" s="36">
        <f t="shared" si="33"/>
        <v>0</v>
      </c>
    </row>
    <row r="222" spans="1:16" s="1" customFormat="1" ht="18.75">
      <c r="A222" s="127"/>
      <c r="B222" s="8" t="s">
        <v>144</v>
      </c>
      <c r="C222" s="127"/>
      <c r="D222" s="127"/>
      <c r="E222" s="127"/>
      <c r="F222" s="8"/>
      <c r="G222" s="71" t="s">
        <v>21</v>
      </c>
      <c r="H222" s="72">
        <v>3</v>
      </c>
      <c r="I222" s="126"/>
      <c r="J222" s="126"/>
      <c r="K222" s="32">
        <f t="shared" si="36"/>
        <v>4.2750000000000003E-2</v>
      </c>
      <c r="L222" s="26"/>
      <c r="M222" s="39">
        <v>200</v>
      </c>
      <c r="N222" s="35">
        <v>1.2</v>
      </c>
      <c r="O222" s="7">
        <f>L217*M222*N222</f>
        <v>0</v>
      </c>
      <c r="P222" s="36">
        <f t="shared" si="33"/>
        <v>0</v>
      </c>
    </row>
    <row r="223" spans="1:16" s="1" customFormat="1" ht="18.75">
      <c r="A223" s="127"/>
      <c r="B223" s="8" t="s">
        <v>144</v>
      </c>
      <c r="C223" s="127"/>
      <c r="D223" s="127"/>
      <c r="E223" s="127"/>
      <c r="F223" s="8"/>
      <c r="G223" s="71" t="s">
        <v>29</v>
      </c>
      <c r="H223" s="72">
        <v>4</v>
      </c>
      <c r="I223" s="126"/>
      <c r="J223" s="126"/>
      <c r="K223" s="32">
        <f t="shared" si="36"/>
        <v>5.7000000000000009E-2</v>
      </c>
      <c r="L223" s="26"/>
      <c r="M223" s="39">
        <v>200</v>
      </c>
      <c r="N223" s="35">
        <v>1.2</v>
      </c>
      <c r="O223" s="7">
        <f>L217*M223*N223</f>
        <v>0</v>
      </c>
      <c r="P223" s="36">
        <f t="shared" si="33"/>
        <v>0</v>
      </c>
    </row>
    <row r="224" spans="1:16" s="1" customFormat="1" ht="18.75">
      <c r="A224" s="8" t="s">
        <v>143</v>
      </c>
      <c r="B224" s="8" t="s">
        <v>147</v>
      </c>
      <c r="C224" s="8" t="s">
        <v>148</v>
      </c>
      <c r="D224" s="8" t="s">
        <v>149</v>
      </c>
      <c r="E224" s="8" t="s">
        <v>145</v>
      </c>
      <c r="F224" s="8"/>
      <c r="G224" s="18" t="s">
        <v>53</v>
      </c>
      <c r="H224" s="19">
        <v>6</v>
      </c>
      <c r="I224" s="126"/>
      <c r="J224" s="126"/>
      <c r="K224" s="32">
        <f t="shared" si="36"/>
        <v>8.5500000000000007E-2</v>
      </c>
      <c r="L224" s="38"/>
      <c r="M224" s="39">
        <v>200</v>
      </c>
      <c r="N224" s="35">
        <v>1.2</v>
      </c>
      <c r="O224" s="7">
        <f t="shared" si="32"/>
        <v>0</v>
      </c>
      <c r="P224" s="36">
        <f t="shared" si="33"/>
        <v>0</v>
      </c>
    </row>
    <row r="225" spans="1:16" s="1" customFormat="1" ht="18.75">
      <c r="A225" s="127" t="s">
        <v>143</v>
      </c>
      <c r="B225" s="8" t="s">
        <v>150</v>
      </c>
      <c r="C225" s="127" t="s">
        <v>151</v>
      </c>
      <c r="D225" s="127" t="s">
        <v>70</v>
      </c>
      <c r="E225" s="127" t="s">
        <v>145</v>
      </c>
      <c r="F225" s="8"/>
      <c r="G225" s="18" t="s">
        <v>50</v>
      </c>
      <c r="H225" s="19">
        <v>0.2</v>
      </c>
      <c r="I225" s="126"/>
      <c r="J225" s="126"/>
      <c r="K225" s="32">
        <f t="shared" si="36"/>
        <v>2.8500000000000005E-3</v>
      </c>
      <c r="L225" s="38"/>
      <c r="M225" s="39">
        <v>500</v>
      </c>
      <c r="N225" s="35">
        <v>1.2</v>
      </c>
      <c r="O225" s="7">
        <f t="shared" si="32"/>
        <v>0</v>
      </c>
      <c r="P225" s="36">
        <f t="shared" si="33"/>
        <v>0</v>
      </c>
    </row>
    <row r="226" spans="1:16" s="1" customFormat="1" ht="18.75">
      <c r="A226" s="127"/>
      <c r="B226" s="8" t="s">
        <v>150</v>
      </c>
      <c r="C226" s="127"/>
      <c r="D226" s="127"/>
      <c r="E226" s="127"/>
      <c r="F226" s="8"/>
      <c r="G226" s="18" t="s">
        <v>35</v>
      </c>
      <c r="H226" s="19">
        <v>4.0999999999999996</v>
      </c>
      <c r="I226" s="126"/>
      <c r="J226" s="126"/>
      <c r="K226" s="32">
        <f t="shared" si="36"/>
        <v>5.8425000000000005E-2</v>
      </c>
      <c r="L226" s="26"/>
      <c r="M226" s="39">
        <v>500</v>
      </c>
      <c r="N226" s="35">
        <v>1.2</v>
      </c>
      <c r="O226" s="7">
        <f>L225*M226*N226</f>
        <v>0</v>
      </c>
      <c r="P226" s="36">
        <f t="shared" si="33"/>
        <v>0</v>
      </c>
    </row>
    <row r="227" spans="1:16" s="1" customFormat="1" ht="18.75">
      <c r="A227" s="127"/>
      <c r="B227" s="8" t="s">
        <v>150</v>
      </c>
      <c r="C227" s="127"/>
      <c r="D227" s="127"/>
      <c r="E227" s="127"/>
      <c r="F227" s="8"/>
      <c r="G227" s="18" t="s">
        <v>21</v>
      </c>
      <c r="H227" s="19">
        <v>1</v>
      </c>
      <c r="I227" s="126"/>
      <c r="J227" s="126"/>
      <c r="K227" s="32">
        <f t="shared" si="36"/>
        <v>1.4250000000000002E-2</v>
      </c>
      <c r="L227" s="26"/>
      <c r="M227" s="39">
        <v>500</v>
      </c>
      <c r="N227" s="35">
        <v>1.2</v>
      </c>
      <c r="O227" s="7">
        <f>L225*M227*N227</f>
        <v>0</v>
      </c>
      <c r="P227" s="36">
        <f t="shared" si="33"/>
        <v>0</v>
      </c>
    </row>
    <row r="228" spans="1:16" s="1" customFormat="1" ht="18.75">
      <c r="A228" s="127"/>
      <c r="B228" s="8" t="s">
        <v>150</v>
      </c>
      <c r="C228" s="127"/>
      <c r="D228" s="127"/>
      <c r="E228" s="127"/>
      <c r="F228" s="8"/>
      <c r="G228" s="18" t="s">
        <v>29</v>
      </c>
      <c r="H228" s="19">
        <v>1</v>
      </c>
      <c r="I228" s="126"/>
      <c r="J228" s="126"/>
      <c r="K228" s="32">
        <f t="shared" si="36"/>
        <v>1.4250000000000002E-2</v>
      </c>
      <c r="L228" s="26"/>
      <c r="M228" s="39">
        <v>500</v>
      </c>
      <c r="N228" s="35">
        <v>1.2</v>
      </c>
      <c r="O228" s="7">
        <f>L225*M228*N228</f>
        <v>0</v>
      </c>
      <c r="P228" s="36">
        <f t="shared" si="33"/>
        <v>0</v>
      </c>
    </row>
    <row r="229" spans="1:16" s="1" customFormat="1" ht="18.75">
      <c r="A229" s="127" t="s">
        <v>143</v>
      </c>
      <c r="B229" s="8" t="s">
        <v>147</v>
      </c>
      <c r="C229" s="127" t="s">
        <v>152</v>
      </c>
      <c r="D229" s="127" t="s">
        <v>99</v>
      </c>
      <c r="E229" s="127" t="s">
        <v>145</v>
      </c>
      <c r="F229" s="8"/>
      <c r="G229" s="73" t="s">
        <v>50</v>
      </c>
      <c r="H229" s="74">
        <v>15.26</v>
      </c>
      <c r="I229" s="126"/>
      <c r="J229" s="126"/>
      <c r="K229" s="32">
        <f t="shared" si="36"/>
        <v>0.21745500000000004</v>
      </c>
      <c r="L229" s="26"/>
      <c r="M229" s="39">
        <v>200</v>
      </c>
      <c r="N229" s="35">
        <v>1.2</v>
      </c>
      <c r="O229" s="7">
        <f>L224*M229*N229</f>
        <v>0</v>
      </c>
      <c r="P229" s="36">
        <f t="shared" si="33"/>
        <v>0</v>
      </c>
    </row>
    <row r="230" spans="1:16" s="1" customFormat="1" ht="18.75">
      <c r="A230" s="127"/>
      <c r="B230" s="8" t="s">
        <v>147</v>
      </c>
      <c r="C230" s="127"/>
      <c r="D230" s="127"/>
      <c r="E230" s="127"/>
      <c r="F230" s="8"/>
      <c r="G230" s="73" t="s">
        <v>41</v>
      </c>
      <c r="H230" s="74">
        <v>1.5</v>
      </c>
      <c r="I230" s="126"/>
      <c r="J230" s="126"/>
      <c r="K230" s="32">
        <f t="shared" si="36"/>
        <v>2.1375000000000002E-2</v>
      </c>
      <c r="L230" s="26"/>
      <c r="M230" s="39">
        <v>200</v>
      </c>
      <c r="N230" s="35">
        <v>1.2</v>
      </c>
      <c r="O230" s="7">
        <f>L224*M230*N230</f>
        <v>0</v>
      </c>
      <c r="P230" s="36">
        <f t="shared" si="33"/>
        <v>0</v>
      </c>
    </row>
    <row r="231" spans="1:16" s="1" customFormat="1" ht="18.75">
      <c r="A231" s="127"/>
      <c r="B231" s="8" t="s">
        <v>147</v>
      </c>
      <c r="C231" s="127"/>
      <c r="D231" s="127"/>
      <c r="E231" s="127"/>
      <c r="F231" s="8"/>
      <c r="G231" s="73" t="s">
        <v>24</v>
      </c>
      <c r="H231" s="74">
        <v>1.84</v>
      </c>
      <c r="I231" s="126"/>
      <c r="J231" s="126"/>
      <c r="K231" s="32">
        <f t="shared" si="36"/>
        <v>2.6220000000000004E-2</v>
      </c>
      <c r="L231" s="26"/>
      <c r="M231" s="39">
        <v>200</v>
      </c>
      <c r="N231" s="35">
        <v>1.2</v>
      </c>
      <c r="O231" s="7">
        <f>L224*M231*N231</f>
        <v>0</v>
      </c>
      <c r="P231" s="36">
        <f t="shared" si="33"/>
        <v>0</v>
      </c>
    </row>
    <row r="232" spans="1:16" s="1" customFormat="1" ht="18.75">
      <c r="A232" s="127"/>
      <c r="B232" s="8" t="s">
        <v>147</v>
      </c>
      <c r="C232" s="127"/>
      <c r="D232" s="127"/>
      <c r="E232" s="127"/>
      <c r="F232" s="8"/>
      <c r="G232" s="73" t="s">
        <v>21</v>
      </c>
      <c r="H232" s="74">
        <v>0.7</v>
      </c>
      <c r="I232" s="126"/>
      <c r="J232" s="126"/>
      <c r="K232" s="32">
        <f t="shared" si="36"/>
        <v>9.9750000000000012E-3</v>
      </c>
      <c r="L232" s="26"/>
      <c r="M232" s="39">
        <v>200</v>
      </c>
      <c r="N232" s="35">
        <v>1.2</v>
      </c>
      <c r="O232" s="7">
        <f>L224*M232*N232</f>
        <v>0</v>
      </c>
      <c r="P232" s="36">
        <f t="shared" si="33"/>
        <v>0</v>
      </c>
    </row>
    <row r="233" spans="1:16" s="1" customFormat="1" ht="18.75">
      <c r="A233" s="127" t="s">
        <v>153</v>
      </c>
      <c r="B233" s="8" t="s">
        <v>154</v>
      </c>
      <c r="C233" s="127" t="s">
        <v>43</v>
      </c>
      <c r="D233" s="127" t="s">
        <v>44</v>
      </c>
      <c r="E233" s="127" t="s">
        <v>155</v>
      </c>
      <c r="F233" s="8"/>
      <c r="G233" s="18" t="s">
        <v>25</v>
      </c>
      <c r="H233" s="19">
        <v>0.54</v>
      </c>
      <c r="I233" s="123" t="s">
        <v>156</v>
      </c>
      <c r="J233" s="123">
        <v>30</v>
      </c>
      <c r="K233" s="32">
        <f t="shared" ref="K233:K262" si="37">H233/(1/(0.05*6/30))</f>
        <v>5.4000000000000012E-3</v>
      </c>
      <c r="L233" s="33"/>
      <c r="M233" s="39">
        <v>240</v>
      </c>
      <c r="N233" s="35">
        <v>1.2</v>
      </c>
      <c r="O233" s="7"/>
      <c r="P233" s="36">
        <f t="shared" si="33"/>
        <v>0</v>
      </c>
    </row>
    <row r="234" spans="1:16" s="1" customFormat="1" ht="18.75">
      <c r="A234" s="127"/>
      <c r="B234" s="8" t="s">
        <v>154</v>
      </c>
      <c r="C234" s="127"/>
      <c r="D234" s="127"/>
      <c r="E234" s="127"/>
      <c r="F234" s="8"/>
      <c r="G234" s="18" t="s">
        <v>21</v>
      </c>
      <c r="H234" s="19">
        <v>3.8</v>
      </c>
      <c r="I234" s="132"/>
      <c r="J234" s="132"/>
      <c r="K234" s="32">
        <f t="shared" si="37"/>
        <v>3.8000000000000006E-2</v>
      </c>
      <c r="L234" s="33"/>
      <c r="M234" s="39">
        <v>240</v>
      </c>
      <c r="N234" s="35">
        <v>1.2</v>
      </c>
      <c r="O234" s="7"/>
      <c r="P234" s="36">
        <f t="shared" si="33"/>
        <v>0</v>
      </c>
    </row>
    <row r="235" spans="1:16" s="1" customFormat="1" ht="18.75">
      <c r="A235" s="127"/>
      <c r="B235" s="8" t="s">
        <v>154</v>
      </c>
      <c r="C235" s="127"/>
      <c r="D235" s="127"/>
      <c r="E235" s="127"/>
      <c r="F235" s="8"/>
      <c r="G235" s="18" t="s">
        <v>24</v>
      </c>
      <c r="H235" s="19">
        <v>0.36</v>
      </c>
      <c r="I235" s="132"/>
      <c r="J235" s="132"/>
      <c r="K235" s="32">
        <f t="shared" si="37"/>
        <v>3.6000000000000003E-3</v>
      </c>
      <c r="L235" s="33"/>
      <c r="M235" s="39">
        <v>240</v>
      </c>
      <c r="N235" s="35">
        <v>1.2</v>
      </c>
      <c r="O235" s="7"/>
      <c r="P235" s="36">
        <f t="shared" si="33"/>
        <v>0</v>
      </c>
    </row>
    <row r="236" spans="1:16" s="1" customFormat="1" ht="18.75">
      <c r="A236" s="127" t="s">
        <v>153</v>
      </c>
      <c r="B236" s="8" t="s">
        <v>154</v>
      </c>
      <c r="C236" s="127" t="s">
        <v>86</v>
      </c>
      <c r="D236" s="127" t="s">
        <v>87</v>
      </c>
      <c r="E236" s="127" t="s">
        <v>155</v>
      </c>
      <c r="F236" s="8"/>
      <c r="G236" s="18" t="s">
        <v>28</v>
      </c>
      <c r="H236" s="19">
        <v>0.12</v>
      </c>
      <c r="I236" s="132"/>
      <c r="J236" s="132"/>
      <c r="K236" s="32">
        <f t="shared" si="37"/>
        <v>1.2000000000000001E-3</v>
      </c>
      <c r="L236" s="33"/>
      <c r="M236" s="39">
        <v>240</v>
      </c>
      <c r="N236" s="35">
        <v>1.2</v>
      </c>
      <c r="O236" s="7"/>
      <c r="P236" s="36">
        <f t="shared" si="33"/>
        <v>0</v>
      </c>
    </row>
    <row r="237" spans="1:16" s="1" customFormat="1" ht="18.75">
      <c r="A237" s="127"/>
      <c r="B237" s="8" t="s">
        <v>154</v>
      </c>
      <c r="C237" s="127"/>
      <c r="D237" s="127"/>
      <c r="E237" s="127"/>
      <c r="F237" s="8"/>
      <c r="G237" s="18" t="s">
        <v>88</v>
      </c>
      <c r="H237" s="19">
        <v>0.72</v>
      </c>
      <c r="I237" s="132"/>
      <c r="J237" s="132"/>
      <c r="K237" s="32">
        <f t="shared" si="37"/>
        <v>7.2000000000000007E-3</v>
      </c>
      <c r="L237" s="33"/>
      <c r="M237" s="39">
        <v>240</v>
      </c>
      <c r="N237" s="35">
        <v>1.2</v>
      </c>
      <c r="O237" s="7"/>
      <c r="P237" s="36">
        <f t="shared" si="33"/>
        <v>0</v>
      </c>
    </row>
    <row r="238" spans="1:16" s="1" customFormat="1" ht="18.75">
      <c r="A238" s="127"/>
      <c r="B238" s="8" t="s">
        <v>154</v>
      </c>
      <c r="C238" s="127"/>
      <c r="D238" s="127"/>
      <c r="E238" s="127"/>
      <c r="F238" s="8"/>
      <c r="G238" s="18" t="s">
        <v>21</v>
      </c>
      <c r="H238" s="19">
        <v>3</v>
      </c>
      <c r="I238" s="132"/>
      <c r="J238" s="132"/>
      <c r="K238" s="32">
        <f t="shared" si="37"/>
        <v>3.0000000000000006E-2</v>
      </c>
      <c r="L238" s="33"/>
      <c r="M238" s="39">
        <v>240</v>
      </c>
      <c r="N238" s="35">
        <v>1.2</v>
      </c>
      <c r="O238" s="7"/>
      <c r="P238" s="36">
        <f t="shared" si="33"/>
        <v>0</v>
      </c>
    </row>
    <row r="239" spans="1:16" s="1" customFormat="1" ht="18.75">
      <c r="A239" s="127"/>
      <c r="B239" s="8" t="s">
        <v>154</v>
      </c>
      <c r="C239" s="127"/>
      <c r="D239" s="127"/>
      <c r="E239" s="127"/>
      <c r="F239" s="8"/>
      <c r="G239" s="18" t="s">
        <v>29</v>
      </c>
      <c r="H239" s="19">
        <v>4</v>
      </c>
      <c r="I239" s="132"/>
      <c r="J239" s="132"/>
      <c r="K239" s="32">
        <f t="shared" si="37"/>
        <v>4.0000000000000008E-2</v>
      </c>
      <c r="L239" s="33"/>
      <c r="M239" s="39">
        <v>240</v>
      </c>
      <c r="N239" s="35">
        <v>1.2</v>
      </c>
      <c r="O239" s="7"/>
      <c r="P239" s="36">
        <f t="shared" si="33"/>
        <v>0</v>
      </c>
    </row>
    <row r="240" spans="1:16" s="1" customFormat="1" ht="18.75">
      <c r="A240" s="127" t="s">
        <v>153</v>
      </c>
      <c r="B240" s="8" t="s">
        <v>157</v>
      </c>
      <c r="C240" s="127" t="s">
        <v>152</v>
      </c>
      <c r="D240" s="127" t="s">
        <v>99</v>
      </c>
      <c r="E240" s="127" t="s">
        <v>155</v>
      </c>
      <c r="F240" s="8"/>
      <c r="G240" s="18" t="s">
        <v>50</v>
      </c>
      <c r="H240" s="19">
        <v>15.26</v>
      </c>
      <c r="I240" s="132"/>
      <c r="J240" s="132"/>
      <c r="K240" s="32">
        <f t="shared" si="37"/>
        <v>0.15260000000000001</v>
      </c>
      <c r="L240" s="26"/>
      <c r="M240" s="39">
        <v>240</v>
      </c>
      <c r="N240" s="35">
        <v>1.2</v>
      </c>
      <c r="O240" s="7">
        <f t="shared" si="32"/>
        <v>0</v>
      </c>
      <c r="P240" s="36">
        <f t="shared" si="33"/>
        <v>0</v>
      </c>
    </row>
    <row r="241" spans="1:16" s="1" customFormat="1" ht="18.75">
      <c r="A241" s="127"/>
      <c r="B241" s="8" t="s">
        <v>157</v>
      </c>
      <c r="C241" s="127"/>
      <c r="D241" s="127"/>
      <c r="E241" s="127"/>
      <c r="F241" s="8"/>
      <c r="G241" s="18" t="s">
        <v>41</v>
      </c>
      <c r="H241" s="19">
        <v>1.5</v>
      </c>
      <c r="I241" s="132"/>
      <c r="J241" s="132"/>
      <c r="K241" s="32">
        <f t="shared" si="37"/>
        <v>1.5000000000000003E-2</v>
      </c>
      <c r="L241" s="26"/>
      <c r="M241" s="39">
        <v>240</v>
      </c>
      <c r="N241" s="35">
        <v>1.2</v>
      </c>
      <c r="O241" s="7">
        <f t="shared" si="32"/>
        <v>0</v>
      </c>
      <c r="P241" s="36">
        <f t="shared" si="33"/>
        <v>0</v>
      </c>
    </row>
    <row r="242" spans="1:16" s="1" customFormat="1" ht="18.75">
      <c r="A242" s="127"/>
      <c r="B242" s="8" t="s">
        <v>157</v>
      </c>
      <c r="C242" s="127"/>
      <c r="D242" s="127"/>
      <c r="E242" s="127"/>
      <c r="F242" s="8"/>
      <c r="G242" s="18" t="s">
        <v>24</v>
      </c>
      <c r="H242" s="19">
        <v>1.84</v>
      </c>
      <c r="I242" s="132"/>
      <c r="J242" s="132"/>
      <c r="K242" s="32">
        <f t="shared" si="37"/>
        <v>1.8400000000000003E-2</v>
      </c>
      <c r="L242" s="26"/>
      <c r="M242" s="39">
        <v>240</v>
      </c>
      <c r="N242" s="35">
        <v>1.2</v>
      </c>
      <c r="O242" s="7">
        <f t="shared" si="32"/>
        <v>0</v>
      </c>
      <c r="P242" s="36">
        <f t="shared" si="33"/>
        <v>0</v>
      </c>
    </row>
    <row r="243" spans="1:16" s="1" customFormat="1" ht="18.75">
      <c r="A243" s="127"/>
      <c r="B243" s="8" t="s">
        <v>157</v>
      </c>
      <c r="C243" s="127"/>
      <c r="D243" s="127"/>
      <c r="E243" s="127"/>
      <c r="F243" s="8"/>
      <c r="G243" s="18" t="s">
        <v>21</v>
      </c>
      <c r="H243" s="19">
        <v>0.7</v>
      </c>
      <c r="I243" s="132"/>
      <c r="J243" s="132"/>
      <c r="K243" s="32">
        <f t="shared" si="37"/>
        <v>7.0000000000000001E-3</v>
      </c>
      <c r="L243" s="26"/>
      <c r="M243" s="39">
        <v>240</v>
      </c>
      <c r="N243" s="35">
        <v>1.2</v>
      </c>
      <c r="O243" s="7">
        <f t="shared" si="32"/>
        <v>0</v>
      </c>
      <c r="P243" s="36">
        <f t="shared" si="33"/>
        <v>0</v>
      </c>
    </row>
    <row r="244" spans="1:16" s="3" customFormat="1" ht="18.75">
      <c r="A244" s="133" t="s">
        <v>153</v>
      </c>
      <c r="B244" s="40" t="s">
        <v>158</v>
      </c>
      <c r="C244" s="159" t="s">
        <v>89</v>
      </c>
      <c r="D244" s="152" t="s">
        <v>368</v>
      </c>
      <c r="G244" s="41" t="s">
        <v>24</v>
      </c>
      <c r="H244" s="42">
        <v>0.68</v>
      </c>
      <c r="I244" s="132"/>
      <c r="J244" s="132"/>
      <c r="K244" s="32">
        <f t="shared" si="37"/>
        <v>6.8000000000000014E-3</v>
      </c>
      <c r="L244" s="51"/>
      <c r="M244" s="52">
        <v>240</v>
      </c>
      <c r="N244" s="53">
        <v>1.2</v>
      </c>
      <c r="O244" s="25">
        <f t="shared" si="32"/>
        <v>0</v>
      </c>
      <c r="P244" s="32">
        <f t="shared" si="33"/>
        <v>0</v>
      </c>
    </row>
    <row r="245" spans="1:16" s="3" customFormat="1" ht="18.75">
      <c r="A245" s="133"/>
      <c r="B245" s="40" t="s">
        <v>158</v>
      </c>
      <c r="C245" s="159"/>
      <c r="D245" s="153"/>
      <c r="G245" s="41" t="s">
        <v>50</v>
      </c>
      <c r="H245" s="42">
        <v>0.13200000000000001</v>
      </c>
      <c r="I245" s="132"/>
      <c r="J245" s="132"/>
      <c r="K245" s="32">
        <f t="shared" si="37"/>
        <v>1.3200000000000002E-3</v>
      </c>
      <c r="L245" s="51"/>
      <c r="M245" s="52">
        <v>240</v>
      </c>
      <c r="N245" s="53">
        <v>1.2</v>
      </c>
      <c r="O245" s="25">
        <f t="shared" si="32"/>
        <v>0</v>
      </c>
      <c r="P245" s="32">
        <f t="shared" si="33"/>
        <v>0</v>
      </c>
    </row>
    <row r="246" spans="1:16" s="3" customFormat="1" ht="18.75">
      <c r="A246" s="133"/>
      <c r="B246" s="40" t="s">
        <v>158</v>
      </c>
      <c r="C246" s="159"/>
      <c r="D246" s="153"/>
      <c r="G246" s="41" t="s">
        <v>21</v>
      </c>
      <c r="H246" s="42">
        <v>5.04</v>
      </c>
      <c r="I246" s="132"/>
      <c r="J246" s="132"/>
      <c r="K246" s="32">
        <f t="shared" si="37"/>
        <v>5.0400000000000007E-2</v>
      </c>
      <c r="L246" s="51"/>
      <c r="M246" s="52">
        <v>240</v>
      </c>
      <c r="N246" s="53">
        <v>1.2</v>
      </c>
      <c r="O246" s="25">
        <f t="shared" si="32"/>
        <v>0</v>
      </c>
      <c r="P246" s="32">
        <f t="shared" si="33"/>
        <v>0</v>
      </c>
    </row>
    <row r="247" spans="1:16" s="3" customFormat="1" ht="18.75">
      <c r="A247" s="133" t="s">
        <v>153</v>
      </c>
      <c r="B247" s="40" t="s">
        <v>158</v>
      </c>
      <c r="C247" s="159" t="s">
        <v>92</v>
      </c>
      <c r="D247" s="152" t="s">
        <v>370</v>
      </c>
      <c r="G247" s="41" t="s">
        <v>21</v>
      </c>
      <c r="H247" s="42">
        <v>2.1</v>
      </c>
      <c r="I247" s="132"/>
      <c r="J247" s="132"/>
      <c r="K247" s="32">
        <f t="shared" si="37"/>
        <v>2.1000000000000005E-2</v>
      </c>
      <c r="L247" s="51"/>
      <c r="M247" s="52">
        <v>240</v>
      </c>
      <c r="N247" s="53">
        <v>1.2</v>
      </c>
      <c r="O247" s="25">
        <f t="shared" si="32"/>
        <v>0</v>
      </c>
      <c r="P247" s="32">
        <f t="shared" si="33"/>
        <v>0</v>
      </c>
    </row>
    <row r="248" spans="1:16" s="3" customFormat="1" ht="18.75">
      <c r="A248" s="133"/>
      <c r="B248" s="40" t="s">
        <v>158</v>
      </c>
      <c r="C248" s="159"/>
      <c r="D248" s="153"/>
      <c r="G248" s="41" t="s">
        <v>29</v>
      </c>
      <c r="H248" s="44">
        <v>0.16</v>
      </c>
      <c r="I248" s="132"/>
      <c r="J248" s="132"/>
      <c r="K248" s="32">
        <f t="shared" si="37"/>
        <v>1.6000000000000003E-3</v>
      </c>
      <c r="L248" s="51"/>
      <c r="M248" s="52">
        <v>240</v>
      </c>
      <c r="N248" s="53">
        <v>1.2</v>
      </c>
      <c r="O248" s="25">
        <f t="shared" si="32"/>
        <v>0</v>
      </c>
      <c r="P248" s="32">
        <f t="shared" si="33"/>
        <v>0</v>
      </c>
    </row>
    <row r="249" spans="1:16" s="3" customFormat="1" ht="18.75">
      <c r="A249" s="133"/>
      <c r="B249" s="40" t="s">
        <v>158</v>
      </c>
      <c r="C249" s="159"/>
      <c r="D249" s="153"/>
      <c r="G249" s="41" t="s">
        <v>28</v>
      </c>
      <c r="H249" s="44">
        <v>0.16</v>
      </c>
      <c r="I249" s="132"/>
      <c r="J249" s="132"/>
      <c r="K249" s="32">
        <f t="shared" si="37"/>
        <v>1.6000000000000003E-3</v>
      </c>
      <c r="L249" s="51"/>
      <c r="M249" s="52">
        <v>240</v>
      </c>
      <c r="N249" s="53">
        <v>1.2</v>
      </c>
      <c r="O249" s="25">
        <f t="shared" si="32"/>
        <v>0</v>
      </c>
      <c r="P249" s="32">
        <f t="shared" si="33"/>
        <v>0</v>
      </c>
    </row>
    <row r="250" spans="1:16" s="1" customFormat="1" ht="18.75">
      <c r="A250" s="127" t="s">
        <v>153</v>
      </c>
      <c r="B250" s="8" t="s">
        <v>159</v>
      </c>
      <c r="C250" s="158" t="s">
        <v>92</v>
      </c>
      <c r="D250" s="141" t="s">
        <v>370</v>
      </c>
      <c r="G250" s="18" t="s">
        <v>21</v>
      </c>
      <c r="H250" s="19">
        <v>2.1</v>
      </c>
      <c r="I250" s="132"/>
      <c r="J250" s="132"/>
      <c r="K250" s="32">
        <f t="shared" si="37"/>
        <v>2.1000000000000005E-2</v>
      </c>
      <c r="L250" s="33"/>
      <c r="M250" s="39">
        <v>360</v>
      </c>
      <c r="N250" s="35">
        <v>1.2</v>
      </c>
      <c r="O250" s="7"/>
      <c r="P250" s="36">
        <f t="shared" si="33"/>
        <v>0</v>
      </c>
    </row>
    <row r="251" spans="1:16" s="1" customFormat="1" ht="18.75">
      <c r="A251" s="127"/>
      <c r="B251" s="8" t="s">
        <v>159</v>
      </c>
      <c r="C251" s="158"/>
      <c r="D251" s="140"/>
      <c r="G251" s="18" t="s">
        <v>29</v>
      </c>
      <c r="H251" s="19">
        <v>0.16</v>
      </c>
      <c r="I251" s="132"/>
      <c r="J251" s="132"/>
      <c r="K251" s="32">
        <f t="shared" si="37"/>
        <v>1.6000000000000003E-3</v>
      </c>
      <c r="L251" s="33"/>
      <c r="M251" s="39">
        <v>360</v>
      </c>
      <c r="N251" s="35">
        <v>1.2</v>
      </c>
      <c r="O251" s="7"/>
      <c r="P251" s="36">
        <f t="shared" si="33"/>
        <v>0</v>
      </c>
    </row>
    <row r="252" spans="1:16" s="1" customFormat="1" ht="18.75">
      <c r="A252" s="127"/>
      <c r="B252" s="8" t="s">
        <v>159</v>
      </c>
      <c r="C252" s="158"/>
      <c r="D252" s="140"/>
      <c r="G252" s="18" t="s">
        <v>28</v>
      </c>
      <c r="H252" s="19">
        <v>0.16</v>
      </c>
      <c r="I252" s="132"/>
      <c r="J252" s="132"/>
      <c r="K252" s="32">
        <f t="shared" si="37"/>
        <v>1.6000000000000003E-3</v>
      </c>
      <c r="L252" s="33"/>
      <c r="M252" s="39">
        <v>360</v>
      </c>
      <c r="N252" s="35">
        <v>1.2</v>
      </c>
      <c r="O252" s="7"/>
      <c r="P252" s="36">
        <f t="shared" si="33"/>
        <v>0</v>
      </c>
    </row>
    <row r="253" spans="1:16" s="1" customFormat="1" ht="18.75">
      <c r="A253" s="127" t="s">
        <v>153</v>
      </c>
      <c r="B253" s="8" t="s">
        <v>159</v>
      </c>
      <c r="C253" s="158" t="s">
        <v>91</v>
      </c>
      <c r="D253" s="137" t="s">
        <v>369</v>
      </c>
      <c r="E253" s="75"/>
      <c r="G253" s="18" t="s">
        <v>21</v>
      </c>
      <c r="H253" s="19">
        <v>2.7</v>
      </c>
      <c r="I253" s="132"/>
      <c r="J253" s="132"/>
      <c r="K253" s="32">
        <f t="shared" si="37"/>
        <v>2.7000000000000007E-2</v>
      </c>
      <c r="L253" s="33"/>
      <c r="M253" s="39">
        <v>360</v>
      </c>
      <c r="N253" s="35">
        <v>1.2</v>
      </c>
      <c r="O253" s="7"/>
      <c r="P253" s="36">
        <f t="shared" ref="P253:P262" si="38">K253*O253/1000</f>
        <v>0</v>
      </c>
    </row>
    <row r="254" spans="1:16" s="1" customFormat="1" ht="18.75">
      <c r="A254" s="127"/>
      <c r="B254" s="8" t="s">
        <v>159</v>
      </c>
      <c r="C254" s="158"/>
      <c r="D254" s="127"/>
      <c r="E254" s="7"/>
      <c r="G254" s="18" t="s">
        <v>81</v>
      </c>
      <c r="H254" s="19">
        <v>0.67500000000000004</v>
      </c>
      <c r="I254" s="132"/>
      <c r="J254" s="132"/>
      <c r="K254" s="32">
        <f t="shared" si="37"/>
        <v>6.7500000000000017E-3</v>
      </c>
      <c r="L254" s="33"/>
      <c r="M254" s="39">
        <v>360</v>
      </c>
      <c r="N254" s="35">
        <v>1.2</v>
      </c>
      <c r="O254" s="7"/>
      <c r="P254" s="36">
        <f t="shared" si="38"/>
        <v>0</v>
      </c>
    </row>
    <row r="255" spans="1:16" s="1" customFormat="1" ht="18.75">
      <c r="A255" s="127"/>
      <c r="B255" s="8" t="s">
        <v>159</v>
      </c>
      <c r="C255" s="158"/>
      <c r="D255" s="127"/>
      <c r="E255" s="7"/>
      <c r="G255" s="18" t="s">
        <v>49</v>
      </c>
      <c r="H255" s="19">
        <v>4.75</v>
      </c>
      <c r="I255" s="132"/>
      <c r="J255" s="132"/>
      <c r="K255" s="32">
        <f t="shared" si="37"/>
        <v>4.7500000000000007E-2</v>
      </c>
      <c r="L255" s="33"/>
      <c r="M255" s="39">
        <v>360</v>
      </c>
      <c r="N255" s="35">
        <v>1.2</v>
      </c>
      <c r="O255" s="7"/>
      <c r="P255" s="36">
        <f t="shared" si="38"/>
        <v>0</v>
      </c>
    </row>
    <row r="256" spans="1:16" s="1" customFormat="1" ht="18.75">
      <c r="A256" s="127" t="s">
        <v>153</v>
      </c>
      <c r="B256" s="8" t="s">
        <v>159</v>
      </c>
      <c r="C256" s="127" t="s">
        <v>94</v>
      </c>
      <c r="D256" s="127" t="s">
        <v>372</v>
      </c>
      <c r="E256" s="8"/>
      <c r="F256" s="8"/>
      <c r="G256" s="18" t="s">
        <v>21</v>
      </c>
      <c r="H256" s="19">
        <v>5.4</v>
      </c>
      <c r="I256" s="132"/>
      <c r="J256" s="132"/>
      <c r="K256" s="32">
        <f t="shared" si="37"/>
        <v>5.4000000000000013E-2</v>
      </c>
      <c r="L256" s="33"/>
      <c r="M256" s="39">
        <v>360</v>
      </c>
      <c r="N256" s="35">
        <v>1.2</v>
      </c>
      <c r="O256" s="7"/>
      <c r="P256" s="36">
        <f t="shared" si="38"/>
        <v>0</v>
      </c>
    </row>
    <row r="257" spans="1:16" s="1" customFormat="1" ht="18.75">
      <c r="A257" s="127"/>
      <c r="B257" s="8" t="s">
        <v>159</v>
      </c>
      <c r="C257" s="127"/>
      <c r="D257" s="127"/>
      <c r="E257" s="8"/>
      <c r="F257" s="8"/>
      <c r="G257" s="18" t="s">
        <v>50</v>
      </c>
      <c r="H257" s="19">
        <v>0.52</v>
      </c>
      <c r="I257" s="132"/>
      <c r="J257" s="132"/>
      <c r="K257" s="32">
        <f t="shared" si="37"/>
        <v>5.2000000000000006E-3</v>
      </c>
      <c r="L257" s="33"/>
      <c r="M257" s="39">
        <v>360</v>
      </c>
      <c r="N257" s="35">
        <v>1.2</v>
      </c>
      <c r="O257" s="7"/>
      <c r="P257" s="36">
        <f t="shared" si="38"/>
        <v>0</v>
      </c>
    </row>
    <row r="258" spans="1:16" s="1" customFormat="1" ht="18.75">
      <c r="A258" s="127"/>
      <c r="B258" s="8" t="s">
        <v>159</v>
      </c>
      <c r="C258" s="127"/>
      <c r="D258" s="127"/>
      <c r="E258" s="14"/>
      <c r="F258" s="8"/>
      <c r="G258" s="18" t="s">
        <v>35</v>
      </c>
      <c r="H258" s="19">
        <v>2.1</v>
      </c>
      <c r="I258" s="132"/>
      <c r="J258" s="132"/>
      <c r="K258" s="32">
        <f t="shared" si="37"/>
        <v>2.1000000000000005E-2</v>
      </c>
      <c r="L258" s="33"/>
      <c r="M258" s="39">
        <v>360</v>
      </c>
      <c r="N258" s="35">
        <v>1.2</v>
      </c>
      <c r="O258" s="7"/>
      <c r="P258" s="36">
        <f t="shared" si="38"/>
        <v>0</v>
      </c>
    </row>
    <row r="259" spans="1:16" s="1" customFormat="1" ht="18.75">
      <c r="A259" s="127" t="s">
        <v>153</v>
      </c>
      <c r="B259" s="8" t="s">
        <v>159</v>
      </c>
      <c r="C259" s="127" t="s">
        <v>93</v>
      </c>
      <c r="D259" s="127" t="s">
        <v>371</v>
      </c>
      <c r="E259" s="8"/>
      <c r="F259" s="8"/>
      <c r="G259" s="18" t="s">
        <v>29</v>
      </c>
      <c r="H259" s="19">
        <v>4.2</v>
      </c>
      <c r="I259" s="132"/>
      <c r="J259" s="132"/>
      <c r="K259" s="32">
        <f t="shared" si="37"/>
        <v>4.200000000000001E-2</v>
      </c>
      <c r="L259" s="33"/>
      <c r="M259" s="39">
        <v>360</v>
      </c>
      <c r="N259" s="35">
        <v>1.2</v>
      </c>
      <c r="O259" s="7"/>
      <c r="P259" s="36">
        <f t="shared" si="38"/>
        <v>0</v>
      </c>
    </row>
    <row r="260" spans="1:16" s="1" customFormat="1" ht="18.75">
      <c r="A260" s="127"/>
      <c r="B260" s="8" t="s">
        <v>159</v>
      </c>
      <c r="C260" s="127"/>
      <c r="D260" s="127"/>
      <c r="E260" s="8"/>
      <c r="F260" s="8"/>
      <c r="G260" s="18" t="s">
        <v>21</v>
      </c>
      <c r="H260" s="19">
        <v>2.2000000000000002</v>
      </c>
      <c r="I260" s="132"/>
      <c r="J260" s="132"/>
      <c r="K260" s="32">
        <f t="shared" si="37"/>
        <v>2.2000000000000006E-2</v>
      </c>
      <c r="L260" s="33"/>
      <c r="M260" s="39">
        <v>360</v>
      </c>
      <c r="N260" s="35">
        <v>1.2</v>
      </c>
      <c r="O260" s="7"/>
      <c r="P260" s="36">
        <f t="shared" si="38"/>
        <v>0</v>
      </c>
    </row>
    <row r="261" spans="1:16" s="1" customFormat="1" ht="18.75">
      <c r="A261" s="127"/>
      <c r="B261" s="8" t="s">
        <v>159</v>
      </c>
      <c r="C261" s="127"/>
      <c r="D261" s="127"/>
      <c r="E261" s="8"/>
      <c r="F261" s="8"/>
      <c r="G261" s="18" t="s">
        <v>35</v>
      </c>
      <c r="H261" s="19">
        <v>0.3</v>
      </c>
      <c r="I261" s="132"/>
      <c r="J261" s="132"/>
      <c r="K261" s="32">
        <f t="shared" si="37"/>
        <v>3.0000000000000005E-3</v>
      </c>
      <c r="L261" s="33"/>
      <c r="M261" s="39">
        <v>360</v>
      </c>
      <c r="N261" s="35">
        <v>1.2</v>
      </c>
      <c r="O261" s="7"/>
      <c r="P261" s="36">
        <f t="shared" si="38"/>
        <v>0</v>
      </c>
    </row>
    <row r="262" spans="1:16" s="1" customFormat="1" ht="18.75">
      <c r="A262" s="8" t="s">
        <v>153</v>
      </c>
      <c r="B262" s="8" t="s">
        <v>157</v>
      </c>
      <c r="C262" s="8" t="s">
        <v>148</v>
      </c>
      <c r="D262" s="8" t="s">
        <v>149</v>
      </c>
      <c r="E262" s="17" t="s">
        <v>155</v>
      </c>
      <c r="F262" s="8"/>
      <c r="G262" s="18" t="s">
        <v>53</v>
      </c>
      <c r="H262" s="19">
        <v>6</v>
      </c>
      <c r="I262" s="132"/>
      <c r="J262" s="132"/>
      <c r="K262" s="32">
        <f t="shared" si="37"/>
        <v>6.0000000000000012E-2</v>
      </c>
      <c r="L262" s="26"/>
      <c r="M262" s="39">
        <v>240</v>
      </c>
      <c r="N262" s="35">
        <v>1.2</v>
      </c>
      <c r="O262" s="7">
        <f>L262*M262*N262</f>
        <v>0</v>
      </c>
      <c r="P262" s="36">
        <f t="shared" si="38"/>
        <v>0</v>
      </c>
    </row>
    <row r="263" spans="1:16" s="1" customFormat="1" ht="18.75">
      <c r="A263" s="127" t="s">
        <v>153</v>
      </c>
      <c r="B263" s="8" t="s">
        <v>160</v>
      </c>
      <c r="C263" s="123" t="s">
        <v>106</v>
      </c>
      <c r="D263" s="132" t="s">
        <v>374</v>
      </c>
      <c r="E263" s="127" t="s">
        <v>155</v>
      </c>
      <c r="F263" s="8"/>
      <c r="G263" s="49" t="s">
        <v>21</v>
      </c>
      <c r="H263" s="50">
        <v>2.06</v>
      </c>
      <c r="I263" s="132"/>
      <c r="J263" s="132"/>
      <c r="K263" s="32">
        <f t="shared" ref="K263:K272" si="39">H263/(1/(0.05*6/30))</f>
        <v>2.0600000000000004E-2</v>
      </c>
      <c r="L263" s="26"/>
      <c r="M263" s="39">
        <v>240</v>
      </c>
      <c r="N263" s="35">
        <v>1.2</v>
      </c>
      <c r="O263" s="7">
        <f t="shared" ref="O263:O272" si="40">L263*M263*N263</f>
        <v>0</v>
      </c>
      <c r="P263" s="36">
        <f t="shared" ref="P263:P272" si="41">K263*O263/1000</f>
        <v>0</v>
      </c>
    </row>
    <row r="264" spans="1:16" s="1" customFormat="1" ht="18.75">
      <c r="A264" s="127"/>
      <c r="B264" s="8" t="s">
        <v>160</v>
      </c>
      <c r="C264" s="132"/>
      <c r="D264" s="132"/>
      <c r="E264" s="127"/>
      <c r="F264" s="8"/>
      <c r="G264" s="49" t="s">
        <v>49</v>
      </c>
      <c r="H264" s="50">
        <v>3.2</v>
      </c>
      <c r="I264" s="132"/>
      <c r="J264" s="132"/>
      <c r="K264" s="32">
        <f t="shared" si="39"/>
        <v>3.2000000000000008E-2</v>
      </c>
      <c r="L264" s="26"/>
      <c r="M264" s="39">
        <v>240</v>
      </c>
      <c r="N264" s="35">
        <v>1.2</v>
      </c>
      <c r="O264" s="7">
        <f t="shared" si="40"/>
        <v>0</v>
      </c>
      <c r="P264" s="36">
        <f t="shared" si="41"/>
        <v>0</v>
      </c>
    </row>
    <row r="265" spans="1:16" s="1" customFormat="1" ht="18.75">
      <c r="A265" s="127"/>
      <c r="B265" s="8" t="s">
        <v>160</v>
      </c>
      <c r="C265" s="124"/>
      <c r="D265" s="124"/>
      <c r="E265" s="127"/>
      <c r="F265" s="8"/>
      <c r="G265" s="49" t="s">
        <v>50</v>
      </c>
      <c r="H265" s="50">
        <v>1.3</v>
      </c>
      <c r="I265" s="132"/>
      <c r="J265" s="132"/>
      <c r="K265" s="32">
        <f t="shared" si="39"/>
        <v>1.3000000000000003E-2</v>
      </c>
      <c r="L265" s="26"/>
      <c r="M265" s="39">
        <v>240</v>
      </c>
      <c r="N265" s="35">
        <v>1.2</v>
      </c>
      <c r="O265" s="7">
        <f t="shared" si="40"/>
        <v>0</v>
      </c>
      <c r="P265" s="36">
        <f t="shared" si="41"/>
        <v>0</v>
      </c>
    </row>
    <row r="266" spans="1:16" s="1" customFormat="1" ht="18.75">
      <c r="A266" s="127" t="s">
        <v>153</v>
      </c>
      <c r="B266" s="8" t="s">
        <v>160</v>
      </c>
      <c r="C266" s="132" t="s">
        <v>108</v>
      </c>
      <c r="D266" s="132" t="s">
        <v>173</v>
      </c>
      <c r="E266" s="127" t="s">
        <v>155</v>
      </c>
      <c r="F266" s="8"/>
      <c r="G266" s="18" t="s">
        <v>21</v>
      </c>
      <c r="H266" s="19">
        <v>2.1</v>
      </c>
      <c r="I266" s="132"/>
      <c r="J266" s="132"/>
      <c r="K266" s="32">
        <f t="shared" si="39"/>
        <v>2.1000000000000005E-2</v>
      </c>
      <c r="L266" s="26"/>
      <c r="M266" s="39">
        <v>240</v>
      </c>
      <c r="N266" s="35">
        <v>1.2</v>
      </c>
      <c r="O266" s="7">
        <f t="shared" si="40"/>
        <v>0</v>
      </c>
      <c r="P266" s="36">
        <f t="shared" si="41"/>
        <v>0</v>
      </c>
    </row>
    <row r="267" spans="1:16" s="1" customFormat="1" ht="18.75">
      <c r="A267" s="127"/>
      <c r="B267" s="8" t="s">
        <v>160</v>
      </c>
      <c r="C267" s="132"/>
      <c r="D267" s="132"/>
      <c r="E267" s="127"/>
      <c r="F267" s="8"/>
      <c r="G267" s="18" t="s">
        <v>29</v>
      </c>
      <c r="H267" s="19">
        <v>0.16</v>
      </c>
      <c r="I267" s="132"/>
      <c r="J267" s="132"/>
      <c r="K267" s="32">
        <f t="shared" si="39"/>
        <v>1.6000000000000003E-3</v>
      </c>
      <c r="L267" s="26"/>
      <c r="M267" s="39">
        <v>240</v>
      </c>
      <c r="N267" s="35">
        <v>1.2</v>
      </c>
      <c r="O267" s="7">
        <f t="shared" si="40"/>
        <v>0</v>
      </c>
      <c r="P267" s="36">
        <f t="shared" si="41"/>
        <v>0</v>
      </c>
    </row>
    <row r="268" spans="1:16" s="1" customFormat="1" ht="18.75">
      <c r="A268" s="127"/>
      <c r="B268" s="8" t="s">
        <v>160</v>
      </c>
      <c r="C268" s="124"/>
      <c r="D268" s="124"/>
      <c r="E268" s="127"/>
      <c r="F268" s="8"/>
      <c r="G268" s="18" t="s">
        <v>28</v>
      </c>
      <c r="H268" s="19">
        <v>0.16</v>
      </c>
      <c r="I268" s="132"/>
      <c r="J268" s="132"/>
      <c r="K268" s="32">
        <f t="shared" si="39"/>
        <v>1.6000000000000003E-3</v>
      </c>
      <c r="L268" s="26"/>
      <c r="M268" s="39">
        <v>240</v>
      </c>
      <c r="N268" s="35">
        <v>1.2</v>
      </c>
      <c r="O268" s="7">
        <f t="shared" si="40"/>
        <v>0</v>
      </c>
      <c r="P268" s="36">
        <f t="shared" si="41"/>
        <v>0</v>
      </c>
    </row>
    <row r="269" spans="1:16" s="1" customFormat="1" ht="18.75">
      <c r="A269" s="123" t="s">
        <v>153</v>
      </c>
      <c r="B269" s="8" t="s">
        <v>161</v>
      </c>
      <c r="C269" s="17"/>
      <c r="D269" s="149" t="s">
        <v>366</v>
      </c>
      <c r="E269" s="8"/>
      <c r="F269" s="76"/>
      <c r="G269" s="18" t="s">
        <v>35</v>
      </c>
      <c r="H269" s="19">
        <v>0.24</v>
      </c>
      <c r="I269" s="132"/>
      <c r="J269" s="132"/>
      <c r="K269" s="32">
        <f t="shared" si="39"/>
        <v>2.4000000000000002E-3</v>
      </c>
      <c r="L269" s="26">
        <v>56</v>
      </c>
      <c r="M269" s="39">
        <v>720</v>
      </c>
      <c r="N269" s="35">
        <v>1.2</v>
      </c>
      <c r="O269" s="7">
        <f t="shared" si="40"/>
        <v>48384</v>
      </c>
      <c r="P269" s="36">
        <f t="shared" si="41"/>
        <v>0.11612160000000002</v>
      </c>
    </row>
    <row r="270" spans="1:16" s="1" customFormat="1" ht="18.75">
      <c r="A270" s="132"/>
      <c r="B270" s="8" t="s">
        <v>161</v>
      </c>
      <c r="C270" s="17"/>
      <c r="D270" s="150"/>
      <c r="E270" s="8"/>
      <c r="F270" s="76"/>
      <c r="G270" s="18" t="s">
        <v>53</v>
      </c>
      <c r="H270" s="19">
        <v>0.15</v>
      </c>
      <c r="I270" s="132"/>
      <c r="J270" s="132"/>
      <c r="K270" s="32">
        <f t="shared" si="39"/>
        <v>1.5000000000000002E-3</v>
      </c>
      <c r="L270" s="26">
        <v>56</v>
      </c>
      <c r="M270" s="39">
        <v>720</v>
      </c>
      <c r="N270" s="35">
        <v>1.2</v>
      </c>
      <c r="O270" s="7">
        <f t="shared" si="40"/>
        <v>48384</v>
      </c>
      <c r="P270" s="36">
        <f t="shared" si="41"/>
        <v>7.2576000000000002E-2</v>
      </c>
    </row>
    <row r="271" spans="1:16" s="1" customFormat="1" ht="18.75">
      <c r="A271" s="132"/>
      <c r="B271" s="8" t="s">
        <v>161</v>
      </c>
      <c r="C271" s="17"/>
      <c r="D271" s="151"/>
      <c r="E271" s="8"/>
      <c r="F271" s="76"/>
      <c r="G271" s="18" t="s">
        <v>21</v>
      </c>
      <c r="H271" s="19">
        <v>6</v>
      </c>
      <c r="I271" s="132"/>
      <c r="J271" s="132"/>
      <c r="K271" s="32">
        <f t="shared" si="39"/>
        <v>6.0000000000000012E-2</v>
      </c>
      <c r="L271" s="26">
        <v>56</v>
      </c>
      <c r="M271" s="39">
        <v>720</v>
      </c>
      <c r="N271" s="35">
        <v>1.2</v>
      </c>
      <c r="O271" s="7">
        <f t="shared" si="40"/>
        <v>48384</v>
      </c>
      <c r="P271" s="36">
        <f t="shared" si="41"/>
        <v>2.9030400000000003</v>
      </c>
    </row>
    <row r="272" spans="1:16" s="1" customFormat="1" ht="18.75">
      <c r="A272" s="124"/>
      <c r="B272" s="8" t="s">
        <v>161</v>
      </c>
      <c r="C272" s="17"/>
      <c r="D272" s="77" t="s">
        <v>367</v>
      </c>
      <c r="E272" s="8"/>
      <c r="F272" s="76"/>
      <c r="G272" s="18" t="s">
        <v>21</v>
      </c>
      <c r="H272" s="19">
        <v>6</v>
      </c>
      <c r="I272" s="124"/>
      <c r="J272" s="124"/>
      <c r="K272" s="32">
        <f t="shared" si="39"/>
        <v>6.0000000000000012E-2</v>
      </c>
      <c r="L272" s="26">
        <v>56</v>
      </c>
      <c r="M272" s="39">
        <v>720</v>
      </c>
      <c r="N272" s="35">
        <v>1.2</v>
      </c>
      <c r="O272" s="7">
        <f t="shared" si="40"/>
        <v>48384</v>
      </c>
      <c r="P272" s="36">
        <f t="shared" si="41"/>
        <v>2.9030400000000003</v>
      </c>
    </row>
    <row r="273" spans="1:16" s="1" customFormat="1" ht="18.75">
      <c r="A273" s="127" t="s">
        <v>162</v>
      </c>
      <c r="B273" s="8" t="s">
        <v>163</v>
      </c>
      <c r="C273" s="158" t="s">
        <v>89</v>
      </c>
      <c r="D273" s="147" t="s">
        <v>368</v>
      </c>
      <c r="E273" s="46"/>
      <c r="G273" s="18" t="s">
        <v>24</v>
      </c>
      <c r="H273" s="19">
        <v>0.68</v>
      </c>
      <c r="I273" s="123" t="s">
        <v>164</v>
      </c>
      <c r="J273" s="123">
        <v>16</v>
      </c>
      <c r="K273" s="32">
        <f>H273/(1/(0.031*4/16))</f>
        <v>5.2700000000000004E-3</v>
      </c>
      <c r="L273" s="33"/>
      <c r="M273" s="39">
        <v>360</v>
      </c>
      <c r="N273" s="35">
        <v>1.2</v>
      </c>
      <c r="O273" s="7"/>
      <c r="P273" s="36">
        <f t="shared" ref="P273:P288" si="42">K273*O273/1000</f>
        <v>0</v>
      </c>
    </row>
    <row r="274" spans="1:16" s="1" customFormat="1" ht="18.75">
      <c r="A274" s="127"/>
      <c r="B274" s="8" t="s">
        <v>163</v>
      </c>
      <c r="C274" s="158"/>
      <c r="D274" s="148"/>
      <c r="E274" s="46"/>
      <c r="G274" s="18" t="s">
        <v>50</v>
      </c>
      <c r="H274" s="19">
        <v>0.13200000000000001</v>
      </c>
      <c r="I274" s="132"/>
      <c r="J274" s="132"/>
      <c r="K274" s="32">
        <f t="shared" ref="K274:K288" si="43">H274/(1/(0.031*4/16))</f>
        <v>1.023E-3</v>
      </c>
      <c r="L274" s="33"/>
      <c r="M274" s="39">
        <v>360</v>
      </c>
      <c r="N274" s="35">
        <v>1.2</v>
      </c>
      <c r="O274" s="7"/>
      <c r="P274" s="36">
        <f t="shared" si="42"/>
        <v>0</v>
      </c>
    </row>
    <row r="275" spans="1:16" s="1" customFormat="1" ht="18.75">
      <c r="A275" s="127"/>
      <c r="B275" s="8" t="s">
        <v>163</v>
      </c>
      <c r="C275" s="158"/>
      <c r="D275" s="148"/>
      <c r="E275" s="46"/>
      <c r="G275" s="18" t="s">
        <v>21</v>
      </c>
      <c r="H275" s="19">
        <v>5.04</v>
      </c>
      <c r="I275" s="132"/>
      <c r="J275" s="132"/>
      <c r="K275" s="32">
        <f t="shared" si="43"/>
        <v>3.9059999999999997E-2</v>
      </c>
      <c r="L275" s="33"/>
      <c r="M275" s="39">
        <v>360</v>
      </c>
      <c r="N275" s="35">
        <v>1.2</v>
      </c>
      <c r="O275" s="7"/>
      <c r="P275" s="36">
        <f t="shared" si="42"/>
        <v>0</v>
      </c>
    </row>
    <row r="276" spans="1:16" s="1" customFormat="1" ht="18.75">
      <c r="A276" s="127" t="s">
        <v>162</v>
      </c>
      <c r="B276" s="8" t="s">
        <v>163</v>
      </c>
      <c r="C276" s="158" t="s">
        <v>91</v>
      </c>
      <c r="D276" s="143" t="s">
        <v>369</v>
      </c>
      <c r="E276" s="7"/>
      <c r="G276" s="18" t="s">
        <v>21</v>
      </c>
      <c r="H276" s="19">
        <v>2.7</v>
      </c>
      <c r="I276" s="132"/>
      <c r="J276" s="132"/>
      <c r="K276" s="32">
        <f t="shared" si="43"/>
        <v>2.0925000000000003E-2</v>
      </c>
      <c r="L276" s="33"/>
      <c r="M276" s="39">
        <v>360</v>
      </c>
      <c r="N276" s="35">
        <v>1.2</v>
      </c>
      <c r="O276" s="7"/>
      <c r="P276" s="36">
        <f t="shared" si="42"/>
        <v>0</v>
      </c>
    </row>
    <row r="277" spans="1:16" s="1" customFormat="1" ht="18.75">
      <c r="A277" s="127"/>
      <c r="B277" s="8" t="s">
        <v>163</v>
      </c>
      <c r="C277" s="158"/>
      <c r="D277" s="144"/>
      <c r="E277" s="7"/>
      <c r="G277" s="18" t="s">
        <v>81</v>
      </c>
      <c r="H277" s="19">
        <v>0.67500000000000004</v>
      </c>
      <c r="I277" s="132"/>
      <c r="J277" s="132"/>
      <c r="K277" s="32">
        <f t="shared" si="43"/>
        <v>5.2312500000000007E-3</v>
      </c>
      <c r="L277" s="33"/>
      <c r="M277" s="39">
        <v>360</v>
      </c>
      <c r="N277" s="35">
        <v>1.2</v>
      </c>
      <c r="O277" s="7"/>
      <c r="P277" s="36">
        <f t="shared" si="42"/>
        <v>0</v>
      </c>
    </row>
    <row r="278" spans="1:16" s="1" customFormat="1" ht="18.75">
      <c r="A278" s="127"/>
      <c r="B278" s="8" t="s">
        <v>163</v>
      </c>
      <c r="C278" s="158"/>
      <c r="D278" s="144"/>
      <c r="E278" s="7"/>
      <c r="G278" s="18" t="s">
        <v>49</v>
      </c>
      <c r="H278" s="19">
        <v>4.75</v>
      </c>
      <c r="I278" s="132"/>
      <c r="J278" s="132"/>
      <c r="K278" s="32">
        <f t="shared" si="43"/>
        <v>3.6812499999999998E-2</v>
      </c>
      <c r="L278" s="33"/>
      <c r="M278" s="39">
        <v>360</v>
      </c>
      <c r="N278" s="35">
        <v>1.2</v>
      </c>
      <c r="O278" s="7"/>
      <c r="P278" s="36">
        <f t="shared" si="42"/>
        <v>0</v>
      </c>
    </row>
    <row r="279" spans="1:16" s="1" customFormat="1" ht="18.75">
      <c r="A279" s="127" t="s">
        <v>162</v>
      </c>
      <c r="B279" s="8" t="s">
        <v>163</v>
      </c>
      <c r="C279" s="158" t="s">
        <v>92</v>
      </c>
      <c r="D279" s="147" t="s">
        <v>370</v>
      </c>
      <c r="E279" s="46"/>
      <c r="G279" s="18" t="s">
        <v>21</v>
      </c>
      <c r="H279" s="19">
        <v>2.1</v>
      </c>
      <c r="I279" s="132"/>
      <c r="J279" s="132"/>
      <c r="K279" s="32">
        <f t="shared" si="43"/>
        <v>1.6275000000000001E-2</v>
      </c>
      <c r="L279" s="33"/>
      <c r="M279" s="39">
        <v>360</v>
      </c>
      <c r="N279" s="35">
        <v>1.2</v>
      </c>
      <c r="O279" s="7"/>
      <c r="P279" s="36">
        <f t="shared" si="42"/>
        <v>0</v>
      </c>
    </row>
    <row r="280" spans="1:16" s="1" customFormat="1" ht="18.75">
      <c r="A280" s="127"/>
      <c r="B280" s="8" t="s">
        <v>163</v>
      </c>
      <c r="C280" s="158"/>
      <c r="D280" s="148"/>
      <c r="E280" s="46"/>
      <c r="G280" s="18" t="s">
        <v>29</v>
      </c>
      <c r="H280" s="19">
        <v>0.16</v>
      </c>
      <c r="I280" s="132"/>
      <c r="J280" s="132"/>
      <c r="K280" s="32">
        <f t="shared" si="43"/>
        <v>1.24E-3</v>
      </c>
      <c r="L280" s="33"/>
      <c r="M280" s="39">
        <v>360</v>
      </c>
      <c r="N280" s="35">
        <v>1.2</v>
      </c>
      <c r="O280" s="7"/>
      <c r="P280" s="36">
        <f t="shared" si="42"/>
        <v>0</v>
      </c>
    </row>
    <row r="281" spans="1:16" s="1" customFormat="1" ht="18.75">
      <c r="A281" s="127"/>
      <c r="B281" s="8" t="s">
        <v>163</v>
      </c>
      <c r="C281" s="158"/>
      <c r="D281" s="148"/>
      <c r="E281" s="46"/>
      <c r="G281" s="18" t="s">
        <v>28</v>
      </c>
      <c r="H281" s="19">
        <v>0.16</v>
      </c>
      <c r="I281" s="132"/>
      <c r="J281" s="132"/>
      <c r="K281" s="32">
        <f t="shared" si="43"/>
        <v>1.24E-3</v>
      </c>
      <c r="L281" s="33"/>
      <c r="M281" s="39">
        <v>360</v>
      </c>
      <c r="N281" s="35">
        <v>1.2</v>
      </c>
      <c r="O281" s="7"/>
      <c r="P281" s="36">
        <f t="shared" si="42"/>
        <v>0</v>
      </c>
    </row>
    <row r="282" spans="1:16" s="1" customFormat="1" ht="18.75">
      <c r="A282" s="127" t="s">
        <v>162</v>
      </c>
      <c r="B282" s="8" t="s">
        <v>163</v>
      </c>
      <c r="C282" s="127" t="s">
        <v>93</v>
      </c>
      <c r="D282" s="144" t="s">
        <v>371</v>
      </c>
      <c r="E282" s="8"/>
      <c r="F282" s="78"/>
      <c r="G282" s="18" t="s">
        <v>29</v>
      </c>
      <c r="H282" s="19">
        <v>4.2</v>
      </c>
      <c r="I282" s="132"/>
      <c r="J282" s="132"/>
      <c r="K282" s="32">
        <f t="shared" si="43"/>
        <v>3.2550000000000003E-2</v>
      </c>
      <c r="L282" s="33"/>
      <c r="M282" s="39">
        <v>360</v>
      </c>
      <c r="N282" s="35">
        <v>1.2</v>
      </c>
      <c r="O282" s="7"/>
      <c r="P282" s="36">
        <f t="shared" si="42"/>
        <v>0</v>
      </c>
    </row>
    <row r="283" spans="1:16" s="1" customFormat="1" ht="18.75">
      <c r="A283" s="127"/>
      <c r="B283" s="8" t="s">
        <v>163</v>
      </c>
      <c r="C283" s="127"/>
      <c r="D283" s="144"/>
      <c r="E283" s="8"/>
      <c r="F283" s="78"/>
      <c r="G283" s="18" t="s">
        <v>21</v>
      </c>
      <c r="H283" s="19">
        <v>2.2000000000000002</v>
      </c>
      <c r="I283" s="132"/>
      <c r="J283" s="132"/>
      <c r="K283" s="32">
        <f t="shared" si="43"/>
        <v>1.7050000000000003E-2</v>
      </c>
      <c r="L283" s="33"/>
      <c r="M283" s="39">
        <v>360</v>
      </c>
      <c r="N283" s="35">
        <v>1.2</v>
      </c>
      <c r="O283" s="7"/>
      <c r="P283" s="36">
        <f t="shared" si="42"/>
        <v>0</v>
      </c>
    </row>
    <row r="284" spans="1:16" s="1" customFormat="1" ht="18.75">
      <c r="A284" s="127"/>
      <c r="B284" s="8" t="s">
        <v>163</v>
      </c>
      <c r="C284" s="127"/>
      <c r="D284" s="144"/>
      <c r="E284" s="8"/>
      <c r="F284" s="78"/>
      <c r="G284" s="18" t="s">
        <v>35</v>
      </c>
      <c r="H284" s="19">
        <v>0.3</v>
      </c>
      <c r="I284" s="132"/>
      <c r="J284" s="132"/>
      <c r="K284" s="32">
        <f t="shared" si="43"/>
        <v>2.3249999999999998E-3</v>
      </c>
      <c r="L284" s="33"/>
      <c r="M284" s="39">
        <v>360</v>
      </c>
      <c r="N284" s="35">
        <v>1.2</v>
      </c>
      <c r="O284" s="7"/>
      <c r="P284" s="36">
        <f t="shared" si="42"/>
        <v>0</v>
      </c>
    </row>
    <row r="285" spans="1:16" s="1" customFormat="1" ht="18.75">
      <c r="A285" s="123" t="s">
        <v>162</v>
      </c>
      <c r="B285" s="8" t="s">
        <v>165</v>
      </c>
      <c r="C285" s="8"/>
      <c r="D285" s="149" t="s">
        <v>366</v>
      </c>
      <c r="E285" s="17"/>
      <c r="F285" s="78"/>
      <c r="G285" s="18" t="s">
        <v>35</v>
      </c>
      <c r="H285" s="19">
        <v>0.24</v>
      </c>
      <c r="I285" s="132"/>
      <c r="J285" s="132"/>
      <c r="K285" s="32">
        <f t="shared" si="43"/>
        <v>1.8599999999999999E-3</v>
      </c>
      <c r="L285" s="33">
        <v>56</v>
      </c>
      <c r="M285" s="39">
        <v>720</v>
      </c>
      <c r="N285" s="35">
        <v>1.2</v>
      </c>
      <c r="O285" s="7">
        <f>L285*M285*N285</f>
        <v>48384</v>
      </c>
      <c r="P285" s="36">
        <f t="shared" si="42"/>
        <v>8.9994239999999989E-2</v>
      </c>
    </row>
    <row r="286" spans="1:16" s="1" customFormat="1" ht="18.75">
      <c r="A286" s="132"/>
      <c r="B286" s="8" t="s">
        <v>165</v>
      </c>
      <c r="C286" s="8"/>
      <c r="D286" s="150"/>
      <c r="E286" s="17"/>
      <c r="F286" s="78"/>
      <c r="G286" s="18" t="s">
        <v>53</v>
      </c>
      <c r="H286" s="19">
        <v>0.15</v>
      </c>
      <c r="I286" s="132"/>
      <c r="J286" s="132"/>
      <c r="K286" s="32">
        <f t="shared" si="43"/>
        <v>1.1624999999999999E-3</v>
      </c>
      <c r="L286" s="33">
        <v>56</v>
      </c>
      <c r="M286" s="39">
        <v>720</v>
      </c>
      <c r="N286" s="35">
        <v>1.2</v>
      </c>
      <c r="O286" s="7">
        <f>L286*M286*N286</f>
        <v>48384</v>
      </c>
      <c r="P286" s="36">
        <f t="shared" si="42"/>
        <v>5.6246399999999995E-2</v>
      </c>
    </row>
    <row r="287" spans="1:16" s="1" customFormat="1" ht="18.75">
      <c r="A287" s="132"/>
      <c r="B287" s="8" t="s">
        <v>165</v>
      </c>
      <c r="C287" s="8"/>
      <c r="D287" s="151"/>
      <c r="E287" s="17"/>
      <c r="F287" s="78"/>
      <c r="G287" s="18" t="s">
        <v>21</v>
      </c>
      <c r="H287" s="19">
        <v>6</v>
      </c>
      <c r="I287" s="132"/>
      <c r="J287" s="132"/>
      <c r="K287" s="32">
        <f t="shared" si="43"/>
        <v>4.65E-2</v>
      </c>
      <c r="L287" s="33">
        <v>56</v>
      </c>
      <c r="M287" s="39">
        <v>720</v>
      </c>
      <c r="N287" s="35">
        <v>1.2</v>
      </c>
      <c r="O287" s="7">
        <f>L287*M287*N287</f>
        <v>48384</v>
      </c>
      <c r="P287" s="36">
        <f t="shared" si="42"/>
        <v>2.2498559999999999</v>
      </c>
    </row>
    <row r="288" spans="1:16" s="1" customFormat="1" ht="18.75">
      <c r="A288" s="124"/>
      <c r="B288" s="8" t="s">
        <v>165</v>
      </c>
      <c r="C288" s="8"/>
      <c r="D288" s="77" t="s">
        <v>367</v>
      </c>
      <c r="E288" s="17"/>
      <c r="F288" s="78"/>
      <c r="G288" s="18" t="s">
        <v>21</v>
      </c>
      <c r="H288" s="19">
        <v>6</v>
      </c>
      <c r="I288" s="124"/>
      <c r="J288" s="124"/>
      <c r="K288" s="32">
        <f t="shared" si="43"/>
        <v>4.65E-2</v>
      </c>
      <c r="L288" s="33">
        <v>56</v>
      </c>
      <c r="M288" s="39">
        <v>720</v>
      </c>
      <c r="N288" s="35">
        <v>1.2</v>
      </c>
      <c r="O288" s="7">
        <f>L288*M288*N288</f>
        <v>48384</v>
      </c>
      <c r="P288" s="36">
        <f t="shared" si="42"/>
        <v>2.2498559999999999</v>
      </c>
    </row>
    <row r="289" spans="1:16" s="1" customFormat="1" ht="18.75">
      <c r="A289" s="127" t="s">
        <v>166</v>
      </c>
      <c r="B289" s="8" t="s">
        <v>167</v>
      </c>
      <c r="C289" s="127" t="s">
        <v>168</v>
      </c>
      <c r="D289" s="127" t="s">
        <v>169</v>
      </c>
      <c r="E289" s="127" t="s">
        <v>170</v>
      </c>
      <c r="F289" s="8"/>
      <c r="G289" s="18" t="s">
        <v>28</v>
      </c>
      <c r="H289" s="19">
        <v>0.22</v>
      </c>
      <c r="I289" s="127" t="s">
        <v>171</v>
      </c>
      <c r="J289" s="127">
        <v>9</v>
      </c>
      <c r="K289" s="32">
        <f t="shared" ref="K289:K296" si="44">H289/(1/(0.032*3/9))</f>
        <v>2.3466666666666666E-3</v>
      </c>
      <c r="L289" s="38"/>
      <c r="M289" s="39">
        <v>400</v>
      </c>
      <c r="N289" s="35">
        <v>1.2</v>
      </c>
      <c r="O289" s="7">
        <f>L289*M289*N289</f>
        <v>0</v>
      </c>
      <c r="P289" s="36">
        <f t="shared" ref="P289:P330" si="45">K289*O289/1000</f>
        <v>0</v>
      </c>
    </row>
    <row r="290" spans="1:16" s="1" customFormat="1" ht="18.75">
      <c r="A290" s="127"/>
      <c r="B290" s="8" t="s">
        <v>167</v>
      </c>
      <c r="C290" s="127"/>
      <c r="D290" s="127"/>
      <c r="E290" s="127"/>
      <c r="F290" s="8"/>
      <c r="G290" s="18" t="s">
        <v>35</v>
      </c>
      <c r="H290" s="19">
        <v>2</v>
      </c>
      <c r="I290" s="127"/>
      <c r="J290" s="127"/>
      <c r="K290" s="32">
        <f t="shared" si="44"/>
        <v>2.1333333333333333E-2</v>
      </c>
      <c r="L290" s="26"/>
      <c r="M290" s="39">
        <v>400</v>
      </c>
      <c r="N290" s="35">
        <v>1.2</v>
      </c>
      <c r="O290" s="7">
        <f>L289*M290*N290</f>
        <v>0</v>
      </c>
      <c r="P290" s="36">
        <f t="shared" si="45"/>
        <v>0</v>
      </c>
    </row>
    <row r="291" spans="1:16" s="1" customFormat="1" ht="18.75">
      <c r="A291" s="127"/>
      <c r="B291" s="8" t="s">
        <v>167</v>
      </c>
      <c r="C291" s="127"/>
      <c r="D291" s="127"/>
      <c r="E291" s="127"/>
      <c r="F291" s="8"/>
      <c r="G291" s="18" t="s">
        <v>29</v>
      </c>
      <c r="H291" s="19">
        <v>8.6</v>
      </c>
      <c r="I291" s="127"/>
      <c r="J291" s="127"/>
      <c r="K291" s="32">
        <f t="shared" si="44"/>
        <v>9.1733333333333333E-2</v>
      </c>
      <c r="L291" s="26"/>
      <c r="M291" s="39">
        <v>400</v>
      </c>
      <c r="N291" s="35">
        <v>1.2</v>
      </c>
      <c r="O291" s="7">
        <f>L289*M291*N291</f>
        <v>0</v>
      </c>
      <c r="P291" s="36">
        <f t="shared" si="45"/>
        <v>0</v>
      </c>
    </row>
    <row r="292" spans="1:16" s="1" customFormat="1" ht="18.75">
      <c r="A292" s="127"/>
      <c r="B292" s="8" t="s">
        <v>167</v>
      </c>
      <c r="C292" s="127"/>
      <c r="D292" s="127"/>
      <c r="E292" s="127"/>
      <c r="F292" s="8"/>
      <c r="G292" s="18" t="s">
        <v>21</v>
      </c>
      <c r="H292" s="19">
        <v>2.5</v>
      </c>
      <c r="I292" s="127"/>
      <c r="J292" s="127"/>
      <c r="K292" s="32">
        <f t="shared" si="44"/>
        <v>2.6666666666666668E-2</v>
      </c>
      <c r="L292" s="26"/>
      <c r="M292" s="39">
        <v>400</v>
      </c>
      <c r="N292" s="35">
        <v>1.2</v>
      </c>
      <c r="O292" s="7">
        <f>L289*M292*N292</f>
        <v>0</v>
      </c>
      <c r="P292" s="36">
        <f t="shared" si="45"/>
        <v>0</v>
      </c>
    </row>
    <row r="293" spans="1:16" s="1" customFormat="1" ht="18.75">
      <c r="A293" s="127" t="s">
        <v>166</v>
      </c>
      <c r="B293" s="8" t="s">
        <v>167</v>
      </c>
      <c r="C293" s="127" t="s">
        <v>172</v>
      </c>
      <c r="D293" s="127" t="s">
        <v>173</v>
      </c>
      <c r="E293" s="127" t="s">
        <v>170</v>
      </c>
      <c r="F293" s="8"/>
      <c r="G293" s="18" t="s">
        <v>174</v>
      </c>
      <c r="H293" s="19">
        <v>0.57999999999999996</v>
      </c>
      <c r="I293" s="127"/>
      <c r="J293" s="127"/>
      <c r="K293" s="32">
        <f t="shared" si="44"/>
        <v>6.1866666666666658E-3</v>
      </c>
      <c r="L293" s="26"/>
      <c r="M293" s="39">
        <v>400</v>
      </c>
      <c r="N293" s="35">
        <v>1.2</v>
      </c>
      <c r="O293" s="7">
        <f>L289*M293*N293</f>
        <v>0</v>
      </c>
      <c r="P293" s="36">
        <f t="shared" si="45"/>
        <v>0</v>
      </c>
    </row>
    <row r="294" spans="1:16" s="1" customFormat="1" ht="18.75">
      <c r="A294" s="127"/>
      <c r="B294" s="8" t="s">
        <v>167</v>
      </c>
      <c r="C294" s="127"/>
      <c r="D294" s="127"/>
      <c r="E294" s="127"/>
      <c r="F294" s="8"/>
      <c r="G294" s="18" t="s">
        <v>28</v>
      </c>
      <c r="H294" s="19">
        <v>1.1000000000000001</v>
      </c>
      <c r="I294" s="127"/>
      <c r="J294" s="127"/>
      <c r="K294" s="32">
        <f t="shared" si="44"/>
        <v>1.1733333333333333E-2</v>
      </c>
      <c r="L294" s="26"/>
      <c r="M294" s="39">
        <v>400</v>
      </c>
      <c r="N294" s="35">
        <v>1.2</v>
      </c>
      <c r="O294" s="7">
        <f>L289*M294*N294</f>
        <v>0</v>
      </c>
      <c r="P294" s="36">
        <f t="shared" si="45"/>
        <v>0</v>
      </c>
    </row>
    <row r="295" spans="1:16" s="1" customFormat="1" ht="18.75">
      <c r="A295" s="127"/>
      <c r="B295" s="8" t="s">
        <v>167</v>
      </c>
      <c r="C295" s="127"/>
      <c r="D295" s="127"/>
      <c r="E295" s="127"/>
      <c r="F295" s="8"/>
      <c r="G295" s="18" t="s">
        <v>29</v>
      </c>
      <c r="H295" s="19">
        <v>4.1399999999999997</v>
      </c>
      <c r="I295" s="127"/>
      <c r="J295" s="127"/>
      <c r="K295" s="32">
        <f t="shared" si="44"/>
        <v>4.4159999999999998E-2</v>
      </c>
      <c r="L295" s="26"/>
      <c r="M295" s="39">
        <v>400</v>
      </c>
      <c r="N295" s="35">
        <v>1.2</v>
      </c>
      <c r="O295" s="7">
        <f>L289*M295*N295</f>
        <v>0</v>
      </c>
      <c r="P295" s="36">
        <f t="shared" si="45"/>
        <v>0</v>
      </c>
    </row>
    <row r="296" spans="1:16" s="1" customFormat="1" ht="18.75">
      <c r="A296" s="127"/>
      <c r="B296" s="8" t="s">
        <v>167</v>
      </c>
      <c r="C296" s="127"/>
      <c r="D296" s="127"/>
      <c r="E296" s="127"/>
      <c r="F296" s="8"/>
      <c r="G296" s="18" t="s">
        <v>21</v>
      </c>
      <c r="H296" s="19">
        <v>0.92</v>
      </c>
      <c r="I296" s="127"/>
      <c r="J296" s="127"/>
      <c r="K296" s="32">
        <f t="shared" si="44"/>
        <v>9.8133333333333336E-3</v>
      </c>
      <c r="L296" s="26"/>
      <c r="M296" s="39">
        <v>400</v>
      </c>
      <c r="N296" s="35">
        <v>1.2</v>
      </c>
      <c r="O296" s="7">
        <f>L289*M296*N296</f>
        <v>0</v>
      </c>
      <c r="P296" s="36">
        <f t="shared" si="45"/>
        <v>0</v>
      </c>
    </row>
    <row r="297" spans="1:16" s="1" customFormat="1" ht="18.75">
      <c r="A297" s="127" t="s">
        <v>175</v>
      </c>
      <c r="B297" s="8" t="s">
        <v>176</v>
      </c>
      <c r="C297" s="127" t="s">
        <v>43</v>
      </c>
      <c r="D297" s="127" t="s">
        <v>44</v>
      </c>
      <c r="E297" s="127" t="s">
        <v>177</v>
      </c>
      <c r="F297" s="127"/>
      <c r="G297" s="18" t="s">
        <v>25</v>
      </c>
      <c r="H297" s="19">
        <v>0.54</v>
      </c>
      <c r="I297" s="135"/>
      <c r="J297" s="125"/>
      <c r="K297" s="32">
        <f t="shared" ref="K297:K303" si="46">H297/(1/(0.035*6/24))</f>
        <v>4.7250000000000009E-3</v>
      </c>
      <c r="L297" s="38"/>
      <c r="M297" s="39">
        <v>200</v>
      </c>
      <c r="N297" s="35">
        <v>1.2</v>
      </c>
      <c r="O297" s="7">
        <f>L297*M297*N297</f>
        <v>0</v>
      </c>
      <c r="P297" s="36">
        <f t="shared" si="45"/>
        <v>0</v>
      </c>
    </row>
    <row r="298" spans="1:16" s="1" customFormat="1" ht="18.75">
      <c r="A298" s="127"/>
      <c r="B298" s="8" t="s">
        <v>176</v>
      </c>
      <c r="C298" s="127"/>
      <c r="D298" s="127"/>
      <c r="E298" s="127"/>
      <c r="F298" s="127"/>
      <c r="G298" s="18" t="s">
        <v>21</v>
      </c>
      <c r="H298" s="19">
        <v>3.8</v>
      </c>
      <c r="I298" s="135"/>
      <c r="J298" s="125"/>
      <c r="K298" s="32">
        <f t="shared" si="46"/>
        <v>3.3250000000000002E-2</v>
      </c>
      <c r="L298" s="26"/>
      <c r="M298" s="39">
        <v>200</v>
      </c>
      <c r="N298" s="35">
        <v>1.2</v>
      </c>
      <c r="O298" s="7">
        <f>L297*M298*N298</f>
        <v>0</v>
      </c>
      <c r="P298" s="36">
        <f t="shared" si="45"/>
        <v>0</v>
      </c>
    </row>
    <row r="299" spans="1:16" s="1" customFormat="1" ht="18.75">
      <c r="A299" s="127"/>
      <c r="B299" s="8" t="s">
        <v>176</v>
      </c>
      <c r="C299" s="127"/>
      <c r="D299" s="127"/>
      <c r="E299" s="127"/>
      <c r="F299" s="127"/>
      <c r="G299" s="18" t="s">
        <v>24</v>
      </c>
      <c r="H299" s="19">
        <v>0.36</v>
      </c>
      <c r="I299" s="135"/>
      <c r="J299" s="125"/>
      <c r="K299" s="32">
        <f t="shared" si="46"/>
        <v>3.15E-3</v>
      </c>
      <c r="L299" s="26"/>
      <c r="M299" s="39">
        <v>200</v>
      </c>
      <c r="N299" s="35">
        <v>1.2</v>
      </c>
      <c r="O299" s="7">
        <f>L297*M299*N299</f>
        <v>0</v>
      </c>
      <c r="P299" s="36">
        <f t="shared" si="45"/>
        <v>0</v>
      </c>
    </row>
    <row r="300" spans="1:16" s="1" customFormat="1" ht="18.75">
      <c r="A300" s="127" t="s">
        <v>175</v>
      </c>
      <c r="B300" s="8" t="s">
        <v>176</v>
      </c>
      <c r="C300" s="127" t="s">
        <v>178</v>
      </c>
      <c r="D300" s="127" t="s">
        <v>375</v>
      </c>
      <c r="E300" s="127" t="s">
        <v>177</v>
      </c>
      <c r="F300" s="127"/>
      <c r="G300" s="18" t="s">
        <v>52</v>
      </c>
      <c r="H300" s="19">
        <v>4</v>
      </c>
      <c r="I300" s="135"/>
      <c r="J300" s="125"/>
      <c r="K300" s="32">
        <f t="shared" si="46"/>
        <v>3.5000000000000003E-2</v>
      </c>
      <c r="L300" s="26"/>
      <c r="M300" s="39">
        <v>200</v>
      </c>
      <c r="N300" s="35">
        <v>1.2</v>
      </c>
      <c r="O300" s="7">
        <f>L297*M300*N300</f>
        <v>0</v>
      </c>
      <c r="P300" s="36">
        <f t="shared" si="45"/>
        <v>0</v>
      </c>
    </row>
    <row r="301" spans="1:16" s="1" customFormat="1" ht="18.75">
      <c r="A301" s="127"/>
      <c r="B301" s="8" t="s">
        <v>176</v>
      </c>
      <c r="C301" s="127"/>
      <c r="D301" s="127"/>
      <c r="E301" s="127"/>
      <c r="F301" s="8"/>
      <c r="G301" s="18" t="s">
        <v>21</v>
      </c>
      <c r="H301" s="19">
        <v>1.4</v>
      </c>
      <c r="I301" s="135"/>
      <c r="J301" s="125"/>
      <c r="K301" s="32">
        <f t="shared" si="46"/>
        <v>1.225E-2</v>
      </c>
      <c r="L301" s="26"/>
      <c r="M301" s="39">
        <v>200</v>
      </c>
      <c r="N301" s="35">
        <v>1.2</v>
      </c>
      <c r="O301" s="7">
        <f>L297*M301*N301</f>
        <v>0</v>
      </c>
      <c r="P301" s="36">
        <f t="shared" si="45"/>
        <v>0</v>
      </c>
    </row>
    <row r="302" spans="1:16" s="1" customFormat="1" ht="18.75">
      <c r="A302" s="127"/>
      <c r="B302" s="8" t="s">
        <v>176</v>
      </c>
      <c r="C302" s="127"/>
      <c r="D302" s="127"/>
      <c r="E302" s="127"/>
      <c r="F302" s="8"/>
      <c r="G302" s="18" t="s">
        <v>35</v>
      </c>
      <c r="H302" s="19">
        <v>5.6</v>
      </c>
      <c r="I302" s="135"/>
      <c r="J302" s="125"/>
      <c r="K302" s="32">
        <f t="shared" si="46"/>
        <v>4.9000000000000002E-2</v>
      </c>
      <c r="L302" s="26"/>
      <c r="M302" s="39">
        <v>200</v>
      </c>
      <c r="N302" s="35">
        <v>1.2</v>
      </c>
      <c r="O302" s="7">
        <f>L297*M302*N302</f>
        <v>0</v>
      </c>
      <c r="P302" s="36">
        <f t="shared" si="45"/>
        <v>0</v>
      </c>
    </row>
    <row r="303" spans="1:16" s="1" customFormat="1" ht="18.75">
      <c r="A303" s="127"/>
      <c r="B303" s="8" t="s">
        <v>176</v>
      </c>
      <c r="C303" s="127"/>
      <c r="D303" s="127"/>
      <c r="E303" s="127"/>
      <c r="F303" s="8"/>
      <c r="G303" s="18" t="s">
        <v>53</v>
      </c>
      <c r="H303" s="19">
        <v>0.112</v>
      </c>
      <c r="I303" s="135"/>
      <c r="J303" s="125"/>
      <c r="K303" s="32">
        <f t="shared" si="46"/>
        <v>9.8000000000000019E-4</v>
      </c>
      <c r="L303" s="26"/>
      <c r="M303" s="39">
        <v>200</v>
      </c>
      <c r="N303" s="35">
        <v>1.2</v>
      </c>
      <c r="O303" s="7">
        <f>L297*M303*N303</f>
        <v>0</v>
      </c>
      <c r="P303" s="36">
        <f t="shared" si="45"/>
        <v>0</v>
      </c>
    </row>
    <row r="304" spans="1:16" s="1" customFormat="1" ht="18.75">
      <c r="A304" s="127" t="s">
        <v>179</v>
      </c>
      <c r="B304" s="8" t="s">
        <v>176</v>
      </c>
      <c r="C304" s="127" t="s">
        <v>178</v>
      </c>
      <c r="D304" s="127" t="s">
        <v>375</v>
      </c>
      <c r="E304" s="127" t="s">
        <v>180</v>
      </c>
      <c r="F304" s="8"/>
      <c r="G304" s="18" t="s">
        <v>52</v>
      </c>
      <c r="H304" s="19">
        <v>4</v>
      </c>
      <c r="I304" s="125"/>
      <c r="J304" s="125"/>
      <c r="K304" s="32">
        <f t="shared" ref="K304:K310" si="47">H304/(1/(0.016*6/24))</f>
        <v>1.6E-2</v>
      </c>
      <c r="L304" s="26"/>
      <c r="M304" s="39">
        <v>200</v>
      </c>
      <c r="N304" s="35">
        <v>1.2</v>
      </c>
      <c r="O304" s="7">
        <f>L297*M304*N304</f>
        <v>0</v>
      </c>
      <c r="P304" s="36">
        <f t="shared" si="45"/>
        <v>0</v>
      </c>
    </row>
    <row r="305" spans="1:16" s="1" customFormat="1" ht="18.75">
      <c r="A305" s="127"/>
      <c r="B305" s="8" t="s">
        <v>176</v>
      </c>
      <c r="C305" s="127"/>
      <c r="D305" s="127"/>
      <c r="E305" s="127"/>
      <c r="F305" s="8"/>
      <c r="G305" s="18" t="s">
        <v>21</v>
      </c>
      <c r="H305" s="19">
        <v>1.4</v>
      </c>
      <c r="I305" s="125"/>
      <c r="J305" s="125"/>
      <c r="K305" s="32">
        <f t="shared" si="47"/>
        <v>5.5999999999999999E-3</v>
      </c>
      <c r="L305" s="26"/>
      <c r="M305" s="39">
        <v>200</v>
      </c>
      <c r="N305" s="35">
        <v>1.2</v>
      </c>
      <c r="O305" s="7">
        <f>L297*M305*N305</f>
        <v>0</v>
      </c>
      <c r="P305" s="36">
        <f t="shared" si="45"/>
        <v>0</v>
      </c>
    </row>
    <row r="306" spans="1:16" s="1" customFormat="1" ht="18.75">
      <c r="A306" s="127"/>
      <c r="B306" s="8" t="s">
        <v>176</v>
      </c>
      <c r="C306" s="127"/>
      <c r="D306" s="127"/>
      <c r="E306" s="127"/>
      <c r="F306" s="8"/>
      <c r="G306" s="18" t="s">
        <v>35</v>
      </c>
      <c r="H306" s="19">
        <v>5.6</v>
      </c>
      <c r="I306" s="125"/>
      <c r="J306" s="125"/>
      <c r="K306" s="32">
        <f t="shared" si="47"/>
        <v>2.24E-2</v>
      </c>
      <c r="L306" s="26"/>
      <c r="M306" s="39">
        <v>200</v>
      </c>
      <c r="N306" s="35">
        <v>1.2</v>
      </c>
      <c r="O306" s="7">
        <f>L297*M306*N306</f>
        <v>0</v>
      </c>
      <c r="P306" s="36">
        <f t="shared" si="45"/>
        <v>0</v>
      </c>
    </row>
    <row r="307" spans="1:16" s="1" customFormat="1" ht="18.75">
      <c r="A307" s="127"/>
      <c r="B307" s="8" t="s">
        <v>176</v>
      </c>
      <c r="C307" s="127"/>
      <c r="D307" s="127"/>
      <c r="E307" s="127"/>
      <c r="F307" s="8"/>
      <c r="G307" s="18" t="s">
        <v>53</v>
      </c>
      <c r="H307" s="19">
        <v>0.112</v>
      </c>
      <c r="I307" s="125"/>
      <c r="J307" s="125"/>
      <c r="K307" s="32">
        <f t="shared" si="47"/>
        <v>4.4799999999999999E-4</v>
      </c>
      <c r="L307" s="26"/>
      <c r="M307" s="39">
        <v>200</v>
      </c>
      <c r="N307" s="35">
        <v>1.2</v>
      </c>
      <c r="O307" s="7">
        <f>L297*M307*N307</f>
        <v>0</v>
      </c>
      <c r="P307" s="36">
        <f t="shared" si="45"/>
        <v>0</v>
      </c>
    </row>
    <row r="308" spans="1:16" s="1" customFormat="1" ht="18.75">
      <c r="A308" s="127" t="s">
        <v>181</v>
      </c>
      <c r="B308" s="8" t="s">
        <v>176</v>
      </c>
      <c r="C308" s="127" t="s">
        <v>43</v>
      </c>
      <c r="D308" s="127" t="s">
        <v>44</v>
      </c>
      <c r="E308" s="127" t="s">
        <v>180</v>
      </c>
      <c r="F308" s="8"/>
      <c r="G308" s="18" t="s">
        <v>25</v>
      </c>
      <c r="H308" s="19">
        <v>0.54</v>
      </c>
      <c r="I308" s="125" t="s">
        <v>182</v>
      </c>
      <c r="J308" s="125">
        <v>24</v>
      </c>
      <c r="K308" s="32">
        <f t="shared" si="47"/>
        <v>2.16E-3</v>
      </c>
      <c r="L308" s="26"/>
      <c r="M308" s="39">
        <v>200</v>
      </c>
      <c r="N308" s="35">
        <v>1.2</v>
      </c>
      <c r="O308" s="7">
        <f>L297*M308*N308</f>
        <v>0</v>
      </c>
      <c r="P308" s="36">
        <f t="shared" si="45"/>
        <v>0</v>
      </c>
    </row>
    <row r="309" spans="1:16" s="1" customFormat="1" ht="18.75">
      <c r="A309" s="127"/>
      <c r="B309" s="8" t="s">
        <v>176</v>
      </c>
      <c r="C309" s="127"/>
      <c r="D309" s="127"/>
      <c r="E309" s="127"/>
      <c r="F309" s="8"/>
      <c r="G309" s="18" t="s">
        <v>21</v>
      </c>
      <c r="H309" s="19">
        <v>3.8</v>
      </c>
      <c r="I309" s="125"/>
      <c r="J309" s="125"/>
      <c r="K309" s="32">
        <f t="shared" si="47"/>
        <v>1.52E-2</v>
      </c>
      <c r="L309" s="26"/>
      <c r="M309" s="39">
        <v>200</v>
      </c>
      <c r="N309" s="35">
        <v>1.2</v>
      </c>
      <c r="O309" s="7">
        <f>L297*M309*N309</f>
        <v>0</v>
      </c>
      <c r="P309" s="36">
        <f t="shared" si="45"/>
        <v>0</v>
      </c>
    </row>
    <row r="310" spans="1:16" s="1" customFormat="1" ht="18.75">
      <c r="A310" s="127"/>
      <c r="B310" s="8" t="s">
        <v>176</v>
      </c>
      <c r="C310" s="127"/>
      <c r="D310" s="127"/>
      <c r="E310" s="127"/>
      <c r="F310" s="8"/>
      <c r="G310" s="18" t="s">
        <v>24</v>
      </c>
      <c r="H310" s="19">
        <v>0.36</v>
      </c>
      <c r="I310" s="125"/>
      <c r="J310" s="125"/>
      <c r="K310" s="32">
        <f t="shared" si="47"/>
        <v>1.4399999999999999E-3</v>
      </c>
      <c r="L310" s="26"/>
      <c r="M310" s="39">
        <v>200</v>
      </c>
      <c r="N310" s="35">
        <v>1.2</v>
      </c>
      <c r="O310" s="7">
        <f>L297*M310*N310</f>
        <v>0</v>
      </c>
      <c r="P310" s="36">
        <f t="shared" si="45"/>
        <v>0</v>
      </c>
    </row>
    <row r="311" spans="1:16" s="1" customFormat="1" ht="18.75">
      <c r="A311" s="127" t="s">
        <v>183</v>
      </c>
      <c r="B311" s="8" t="s">
        <v>184</v>
      </c>
      <c r="C311" s="127" t="s">
        <v>43</v>
      </c>
      <c r="D311" s="127" t="s">
        <v>44</v>
      </c>
      <c r="E311" s="127" t="s">
        <v>185</v>
      </c>
      <c r="F311" s="8"/>
      <c r="G311" s="79" t="s">
        <v>25</v>
      </c>
      <c r="H311" s="80">
        <v>0.54</v>
      </c>
      <c r="I311" s="127" t="s">
        <v>186</v>
      </c>
      <c r="J311" s="127">
        <v>9</v>
      </c>
      <c r="K311" s="32">
        <f t="shared" ref="K311:K313" si="48">H311/(1/(0.015*9/9))</f>
        <v>8.1000000000000013E-3</v>
      </c>
      <c r="L311" s="38"/>
      <c r="M311" s="39">
        <v>400</v>
      </c>
      <c r="N311" s="35">
        <v>1.2</v>
      </c>
      <c r="O311" s="7">
        <f t="shared" ref="O311:O330" si="49">L311*M311*N311</f>
        <v>0</v>
      </c>
      <c r="P311" s="36">
        <f t="shared" si="45"/>
        <v>0</v>
      </c>
    </row>
    <row r="312" spans="1:16" s="1" customFormat="1" ht="18.75">
      <c r="A312" s="127"/>
      <c r="B312" s="8" t="s">
        <v>184</v>
      </c>
      <c r="C312" s="127"/>
      <c r="D312" s="127"/>
      <c r="E312" s="127"/>
      <c r="F312" s="8"/>
      <c r="G312" s="79" t="s">
        <v>21</v>
      </c>
      <c r="H312" s="80">
        <v>3.8</v>
      </c>
      <c r="I312" s="127"/>
      <c r="J312" s="127"/>
      <c r="K312" s="32">
        <f t="shared" si="48"/>
        <v>5.7000000000000002E-2</v>
      </c>
      <c r="L312" s="26"/>
      <c r="M312" s="39">
        <v>400</v>
      </c>
      <c r="N312" s="35">
        <v>1.2</v>
      </c>
      <c r="O312" s="7">
        <f>L311*M312*N312</f>
        <v>0</v>
      </c>
      <c r="P312" s="36">
        <f t="shared" si="45"/>
        <v>0</v>
      </c>
    </row>
    <row r="313" spans="1:16" s="1" customFormat="1" ht="18.75">
      <c r="A313" s="127"/>
      <c r="B313" s="8" t="s">
        <v>184</v>
      </c>
      <c r="C313" s="127"/>
      <c r="D313" s="127"/>
      <c r="E313" s="127"/>
      <c r="F313" s="8"/>
      <c r="G313" s="79" t="s">
        <v>24</v>
      </c>
      <c r="H313" s="80">
        <v>0.36</v>
      </c>
      <c r="I313" s="127"/>
      <c r="J313" s="127"/>
      <c r="K313" s="32">
        <f t="shared" si="48"/>
        <v>5.4000000000000003E-3</v>
      </c>
      <c r="L313" s="26"/>
      <c r="M313" s="39">
        <v>400</v>
      </c>
      <c r="N313" s="35">
        <v>1.2</v>
      </c>
      <c r="O313" s="7">
        <f>L311*M313*N313</f>
        <v>0</v>
      </c>
      <c r="P313" s="36">
        <f t="shared" si="45"/>
        <v>0</v>
      </c>
    </row>
    <row r="314" spans="1:16" s="1" customFormat="1" ht="18.75">
      <c r="A314" s="127" t="s">
        <v>187</v>
      </c>
      <c r="B314" s="8" t="s">
        <v>188</v>
      </c>
      <c r="C314" s="127" t="s">
        <v>86</v>
      </c>
      <c r="D314" s="127" t="s">
        <v>87</v>
      </c>
      <c r="E314" s="127" t="s">
        <v>189</v>
      </c>
      <c r="F314" s="8"/>
      <c r="G314" s="81" t="s">
        <v>28</v>
      </c>
      <c r="H314" s="82">
        <v>0.12</v>
      </c>
      <c r="I314" s="126" t="s">
        <v>190</v>
      </c>
      <c r="J314" s="126">
        <v>66</v>
      </c>
      <c r="K314" s="32">
        <f t="shared" ref="K314:K323" si="50">H314/(1/(0.061*4/66))</f>
        <v>4.4363636363636366E-4</v>
      </c>
      <c r="L314" s="26"/>
      <c r="M314" s="39">
        <f t="shared" ref="M314:M320" si="51">60*2</f>
        <v>120</v>
      </c>
      <c r="N314" s="35">
        <v>1.2</v>
      </c>
      <c r="O314" s="7">
        <f t="shared" si="49"/>
        <v>0</v>
      </c>
      <c r="P314" s="36">
        <f t="shared" si="45"/>
        <v>0</v>
      </c>
    </row>
    <row r="315" spans="1:16" s="1" customFormat="1" ht="18.75">
      <c r="A315" s="127"/>
      <c r="B315" s="8" t="s">
        <v>188</v>
      </c>
      <c r="C315" s="127"/>
      <c r="D315" s="127"/>
      <c r="E315" s="127"/>
      <c r="F315" s="8"/>
      <c r="G315" s="81" t="s">
        <v>88</v>
      </c>
      <c r="H315" s="82">
        <v>0.72</v>
      </c>
      <c r="I315" s="126"/>
      <c r="J315" s="126"/>
      <c r="K315" s="32">
        <f t="shared" si="50"/>
        <v>2.6618181818181819E-3</v>
      </c>
      <c r="L315" s="26"/>
      <c r="M315" s="39">
        <f t="shared" si="51"/>
        <v>120</v>
      </c>
      <c r="N315" s="35">
        <v>1.2</v>
      </c>
      <c r="O315" s="7">
        <f t="shared" si="49"/>
        <v>0</v>
      </c>
      <c r="P315" s="36">
        <f t="shared" si="45"/>
        <v>0</v>
      </c>
    </row>
    <row r="316" spans="1:16" s="1" customFormat="1" ht="18.75">
      <c r="A316" s="127"/>
      <c r="B316" s="8" t="s">
        <v>188</v>
      </c>
      <c r="C316" s="127"/>
      <c r="D316" s="127"/>
      <c r="E316" s="127"/>
      <c r="F316" s="8"/>
      <c r="G316" s="81" t="s">
        <v>21</v>
      </c>
      <c r="H316" s="82">
        <v>3</v>
      </c>
      <c r="I316" s="126"/>
      <c r="J316" s="126"/>
      <c r="K316" s="32">
        <f t="shared" si="50"/>
        <v>1.1090909090909092E-2</v>
      </c>
      <c r="L316" s="26"/>
      <c r="M316" s="39">
        <f t="shared" si="51"/>
        <v>120</v>
      </c>
      <c r="N316" s="35">
        <v>1.2</v>
      </c>
      <c r="O316" s="7">
        <f t="shared" si="49"/>
        <v>0</v>
      </c>
      <c r="P316" s="36">
        <f t="shared" si="45"/>
        <v>0</v>
      </c>
    </row>
    <row r="317" spans="1:16" s="1" customFormat="1" ht="18.75">
      <c r="A317" s="127"/>
      <c r="B317" s="8" t="s">
        <v>188</v>
      </c>
      <c r="C317" s="127"/>
      <c r="D317" s="127"/>
      <c r="E317" s="127"/>
      <c r="F317" s="8"/>
      <c r="G317" s="81" t="s">
        <v>29</v>
      </c>
      <c r="H317" s="82">
        <v>4</v>
      </c>
      <c r="I317" s="126"/>
      <c r="J317" s="126"/>
      <c r="K317" s="32">
        <f t="shared" si="50"/>
        <v>1.4787878787878789E-2</v>
      </c>
      <c r="L317" s="26"/>
      <c r="M317" s="39">
        <f t="shared" si="51"/>
        <v>120</v>
      </c>
      <c r="N317" s="35">
        <v>1.2</v>
      </c>
      <c r="O317" s="7">
        <f t="shared" si="49"/>
        <v>0</v>
      </c>
      <c r="P317" s="36">
        <f t="shared" si="45"/>
        <v>0</v>
      </c>
    </row>
    <row r="318" spans="1:16" s="1" customFormat="1" ht="18.75">
      <c r="A318" s="127" t="s">
        <v>187</v>
      </c>
      <c r="B318" s="8" t="s">
        <v>188</v>
      </c>
      <c r="C318" s="127" t="s">
        <v>43</v>
      </c>
      <c r="D318" s="127" t="s">
        <v>44</v>
      </c>
      <c r="E318" s="127" t="s">
        <v>189</v>
      </c>
      <c r="F318" s="8"/>
      <c r="G318" s="83" t="s">
        <v>25</v>
      </c>
      <c r="H318" s="84">
        <v>0.54</v>
      </c>
      <c r="I318" s="126"/>
      <c r="J318" s="126"/>
      <c r="K318" s="32">
        <f t="shared" si="50"/>
        <v>1.9963636363636368E-3</v>
      </c>
      <c r="L318" s="26"/>
      <c r="M318" s="39">
        <f t="shared" si="51"/>
        <v>120</v>
      </c>
      <c r="N318" s="35">
        <v>1.2</v>
      </c>
      <c r="O318" s="7">
        <f t="shared" si="49"/>
        <v>0</v>
      </c>
      <c r="P318" s="36">
        <f t="shared" si="45"/>
        <v>0</v>
      </c>
    </row>
    <row r="319" spans="1:16" s="1" customFormat="1" ht="18.75">
      <c r="A319" s="127"/>
      <c r="B319" s="8" t="s">
        <v>188</v>
      </c>
      <c r="C319" s="127"/>
      <c r="D319" s="127"/>
      <c r="E319" s="127"/>
      <c r="F319" s="8"/>
      <c r="G319" s="83" t="s">
        <v>21</v>
      </c>
      <c r="H319" s="84">
        <v>3.8</v>
      </c>
      <c r="I319" s="126"/>
      <c r="J319" s="126"/>
      <c r="K319" s="32">
        <f t="shared" si="50"/>
        <v>1.4048484848484848E-2</v>
      </c>
      <c r="L319" s="26"/>
      <c r="M319" s="39">
        <f t="shared" si="51"/>
        <v>120</v>
      </c>
      <c r="N319" s="35">
        <v>1.2</v>
      </c>
      <c r="O319" s="7">
        <f t="shared" si="49"/>
        <v>0</v>
      </c>
      <c r="P319" s="36">
        <f t="shared" si="45"/>
        <v>0</v>
      </c>
    </row>
    <row r="320" spans="1:16" s="1" customFormat="1" ht="18.75">
      <c r="A320" s="127"/>
      <c r="B320" s="8" t="s">
        <v>188</v>
      </c>
      <c r="C320" s="127"/>
      <c r="D320" s="127"/>
      <c r="E320" s="127"/>
      <c r="F320" s="8"/>
      <c r="G320" s="83" t="s">
        <v>24</v>
      </c>
      <c r="H320" s="84">
        <v>0.36</v>
      </c>
      <c r="I320" s="126"/>
      <c r="J320" s="126"/>
      <c r="K320" s="32">
        <f t="shared" si="50"/>
        <v>1.3309090909090909E-3</v>
      </c>
      <c r="L320" s="26"/>
      <c r="M320" s="39">
        <f t="shared" si="51"/>
        <v>120</v>
      </c>
      <c r="N320" s="35">
        <v>1.2</v>
      </c>
      <c r="O320" s="7">
        <f t="shared" si="49"/>
        <v>0</v>
      </c>
      <c r="P320" s="36">
        <f t="shared" si="45"/>
        <v>0</v>
      </c>
    </row>
    <row r="321" spans="1:16" s="1" customFormat="1" ht="18.75">
      <c r="A321" s="127" t="s">
        <v>187</v>
      </c>
      <c r="B321" s="8" t="s">
        <v>188</v>
      </c>
      <c r="C321" s="127" t="s">
        <v>191</v>
      </c>
      <c r="D321" s="127" t="s">
        <v>70</v>
      </c>
      <c r="E321" s="127" t="s">
        <v>189</v>
      </c>
      <c r="F321" s="8"/>
      <c r="G321" s="85" t="s">
        <v>50</v>
      </c>
      <c r="H321" s="86">
        <v>0.5</v>
      </c>
      <c r="I321" s="126"/>
      <c r="J321" s="126"/>
      <c r="K321" s="32">
        <f t="shared" si="50"/>
        <v>1.8484848484848486E-3</v>
      </c>
      <c r="L321" s="26"/>
      <c r="M321" s="39">
        <f t="shared" ref="M321:M330" si="52">80*2</f>
        <v>160</v>
      </c>
      <c r="N321" s="35">
        <v>1.2</v>
      </c>
      <c r="O321" s="7">
        <f t="shared" si="49"/>
        <v>0</v>
      </c>
      <c r="P321" s="36">
        <f t="shared" si="45"/>
        <v>0</v>
      </c>
    </row>
    <row r="322" spans="1:16" s="1" customFormat="1" ht="18.75">
      <c r="A322" s="127"/>
      <c r="B322" s="8" t="s">
        <v>188</v>
      </c>
      <c r="C322" s="127"/>
      <c r="D322" s="127"/>
      <c r="E322" s="127"/>
      <c r="F322" s="8"/>
      <c r="G322" s="85" t="s">
        <v>35</v>
      </c>
      <c r="H322" s="86">
        <v>6</v>
      </c>
      <c r="I322" s="126"/>
      <c r="J322" s="126"/>
      <c r="K322" s="32">
        <f t="shared" si="50"/>
        <v>2.2181818181818184E-2</v>
      </c>
      <c r="L322" s="26"/>
      <c r="M322" s="39">
        <f t="shared" si="52"/>
        <v>160</v>
      </c>
      <c r="N322" s="35">
        <v>1.2</v>
      </c>
      <c r="O322" s="7">
        <f t="shared" si="49"/>
        <v>0</v>
      </c>
      <c r="P322" s="36">
        <f t="shared" si="45"/>
        <v>0</v>
      </c>
    </row>
    <row r="323" spans="1:16" s="1" customFormat="1" ht="18.75">
      <c r="A323" s="127"/>
      <c r="B323" s="8" t="s">
        <v>188</v>
      </c>
      <c r="C323" s="127"/>
      <c r="D323" s="127"/>
      <c r="E323" s="127"/>
      <c r="F323" s="8"/>
      <c r="G323" s="85" t="s">
        <v>21</v>
      </c>
      <c r="H323" s="86">
        <v>3</v>
      </c>
      <c r="I323" s="126"/>
      <c r="J323" s="126"/>
      <c r="K323" s="32">
        <f t="shared" si="50"/>
        <v>1.1090909090909092E-2</v>
      </c>
      <c r="L323" s="26"/>
      <c r="M323" s="39">
        <f t="shared" si="52"/>
        <v>160</v>
      </c>
      <c r="N323" s="35">
        <v>1.2</v>
      </c>
      <c r="O323" s="7">
        <f t="shared" si="49"/>
        <v>0</v>
      </c>
      <c r="P323" s="36">
        <f t="shared" si="45"/>
        <v>0</v>
      </c>
    </row>
    <row r="324" spans="1:16" s="1" customFormat="1" ht="18.75">
      <c r="A324" s="161" t="s">
        <v>192</v>
      </c>
      <c r="B324" s="8" t="s">
        <v>188</v>
      </c>
      <c r="C324" s="127" t="s">
        <v>98</v>
      </c>
      <c r="D324" s="127" t="s">
        <v>99</v>
      </c>
      <c r="E324" s="127" t="s">
        <v>193</v>
      </c>
      <c r="F324" s="8"/>
      <c r="G324" s="18" t="s">
        <v>100</v>
      </c>
      <c r="H324" s="19">
        <v>7.1</v>
      </c>
      <c r="I324" s="128" t="s">
        <v>190</v>
      </c>
      <c r="J324" s="128">
        <v>66</v>
      </c>
      <c r="K324" s="32">
        <f t="shared" ref="K324:K327" si="53">H324/(1/(0.029*6/30))</f>
        <v>4.1180000000000001E-2</v>
      </c>
      <c r="L324" s="33"/>
      <c r="M324" s="39">
        <f t="shared" si="52"/>
        <v>160</v>
      </c>
      <c r="N324" s="35">
        <v>1.2</v>
      </c>
      <c r="O324" s="7">
        <f t="shared" si="49"/>
        <v>0</v>
      </c>
      <c r="P324" s="36">
        <f t="shared" si="45"/>
        <v>0</v>
      </c>
    </row>
    <row r="325" spans="1:16" s="1" customFormat="1" ht="18.75">
      <c r="A325" s="162"/>
      <c r="B325" s="8" t="s">
        <v>188</v>
      </c>
      <c r="C325" s="127"/>
      <c r="D325" s="127"/>
      <c r="E325" s="127"/>
      <c r="F325" s="8"/>
      <c r="G325" s="18" t="s">
        <v>24</v>
      </c>
      <c r="H325" s="19">
        <v>0.8</v>
      </c>
      <c r="I325" s="129"/>
      <c r="J325" s="129"/>
      <c r="K325" s="32">
        <f t="shared" si="53"/>
        <v>4.6400000000000009E-3</v>
      </c>
      <c r="L325" s="33"/>
      <c r="M325" s="39">
        <f t="shared" si="52"/>
        <v>160</v>
      </c>
      <c r="N325" s="35">
        <v>1.2</v>
      </c>
      <c r="O325" s="7">
        <f t="shared" si="49"/>
        <v>0</v>
      </c>
      <c r="P325" s="36">
        <f t="shared" si="45"/>
        <v>0</v>
      </c>
    </row>
    <row r="326" spans="1:16" s="1" customFormat="1" ht="18.75">
      <c r="A326" s="162"/>
      <c r="B326" s="8" t="s">
        <v>188</v>
      </c>
      <c r="C326" s="127"/>
      <c r="D326" s="127"/>
      <c r="E326" s="127"/>
      <c r="F326" s="8"/>
      <c r="G326" s="18" t="s">
        <v>53</v>
      </c>
      <c r="H326" s="19">
        <v>0.03</v>
      </c>
      <c r="I326" s="129"/>
      <c r="J326" s="129"/>
      <c r="K326" s="32">
        <f t="shared" si="53"/>
        <v>1.74E-4</v>
      </c>
      <c r="L326" s="33"/>
      <c r="M326" s="39">
        <f t="shared" si="52"/>
        <v>160</v>
      </c>
      <c r="N326" s="35">
        <v>1.2</v>
      </c>
      <c r="O326" s="7">
        <f t="shared" si="49"/>
        <v>0</v>
      </c>
      <c r="P326" s="36">
        <f t="shared" si="45"/>
        <v>0</v>
      </c>
    </row>
    <row r="327" spans="1:16" s="1" customFormat="1" ht="18.75">
      <c r="A327" s="163"/>
      <c r="B327" s="8" t="s">
        <v>188</v>
      </c>
      <c r="C327" s="127"/>
      <c r="D327" s="127"/>
      <c r="E327" s="127"/>
      <c r="F327" s="8"/>
      <c r="G327" s="18" t="s">
        <v>21</v>
      </c>
      <c r="H327" s="19">
        <v>0.64</v>
      </c>
      <c r="I327" s="129"/>
      <c r="J327" s="129"/>
      <c r="K327" s="32">
        <f t="shared" si="53"/>
        <v>3.7120000000000005E-3</v>
      </c>
      <c r="L327" s="33"/>
      <c r="M327" s="39">
        <f t="shared" si="52"/>
        <v>160</v>
      </c>
      <c r="N327" s="35">
        <v>1.2</v>
      </c>
      <c r="O327" s="7">
        <f t="shared" si="49"/>
        <v>0</v>
      </c>
      <c r="P327" s="36">
        <f t="shared" si="45"/>
        <v>0</v>
      </c>
    </row>
    <row r="328" spans="1:16" s="1" customFormat="1" ht="18.75">
      <c r="A328" s="161" t="s">
        <v>192</v>
      </c>
      <c r="B328" s="8" t="s">
        <v>188</v>
      </c>
      <c r="C328" s="127" t="s">
        <v>51</v>
      </c>
      <c r="D328" s="127" t="s">
        <v>365</v>
      </c>
      <c r="E328" s="7"/>
      <c r="F328" s="7"/>
      <c r="G328" s="18" t="s">
        <v>52</v>
      </c>
      <c r="H328" s="19">
        <v>3.24</v>
      </c>
      <c r="I328" s="129"/>
      <c r="J328" s="129"/>
      <c r="K328" s="32">
        <f t="shared" ref="K328:K330" si="54">H328/(1/(0.036*6/36))</f>
        <v>1.9439999999999999E-2</v>
      </c>
      <c r="L328" s="33"/>
      <c r="M328" s="39">
        <f t="shared" si="52"/>
        <v>160</v>
      </c>
      <c r="N328" s="35">
        <v>1.2</v>
      </c>
      <c r="O328" s="7">
        <f t="shared" si="49"/>
        <v>0</v>
      </c>
      <c r="P328" s="36">
        <f t="shared" si="45"/>
        <v>0</v>
      </c>
    </row>
    <row r="329" spans="1:16" s="1" customFormat="1" ht="18.75">
      <c r="A329" s="162"/>
      <c r="B329" s="8" t="s">
        <v>188</v>
      </c>
      <c r="C329" s="127"/>
      <c r="D329" s="127"/>
      <c r="E329" s="7"/>
      <c r="F329" s="7"/>
      <c r="G329" s="18" t="s">
        <v>35</v>
      </c>
      <c r="H329" s="19">
        <v>4.5999999999999996</v>
      </c>
      <c r="I329" s="129"/>
      <c r="J329" s="129"/>
      <c r="K329" s="32">
        <f t="shared" si="54"/>
        <v>2.7599999999999996E-2</v>
      </c>
      <c r="L329" s="33"/>
      <c r="M329" s="39">
        <f t="shared" si="52"/>
        <v>160</v>
      </c>
      <c r="N329" s="35">
        <v>1.2</v>
      </c>
      <c r="O329" s="7">
        <f t="shared" si="49"/>
        <v>0</v>
      </c>
      <c r="P329" s="36">
        <f t="shared" si="45"/>
        <v>0</v>
      </c>
    </row>
    <row r="330" spans="1:16" s="1" customFormat="1" ht="18.75">
      <c r="A330" s="163"/>
      <c r="B330" s="8" t="s">
        <v>188</v>
      </c>
      <c r="C330" s="127"/>
      <c r="D330" s="127"/>
      <c r="E330" s="7"/>
      <c r="F330" s="7"/>
      <c r="G330" s="18" t="s">
        <v>53</v>
      </c>
      <c r="H330" s="19">
        <v>0.14000000000000001</v>
      </c>
      <c r="I330" s="130"/>
      <c r="J330" s="130"/>
      <c r="K330" s="32">
        <f t="shared" si="54"/>
        <v>8.4000000000000003E-4</v>
      </c>
      <c r="L330" s="33"/>
      <c r="M330" s="39">
        <f t="shared" si="52"/>
        <v>160</v>
      </c>
      <c r="N330" s="35">
        <v>1.2</v>
      </c>
      <c r="O330" s="7">
        <f t="shared" si="49"/>
        <v>0</v>
      </c>
      <c r="P330" s="36">
        <f t="shared" si="45"/>
        <v>0</v>
      </c>
    </row>
    <row r="331" spans="1:16" s="1" customFormat="1" ht="18.75">
      <c r="A331" s="127" t="s">
        <v>194</v>
      </c>
      <c r="B331" s="8" t="s">
        <v>195</v>
      </c>
      <c r="C331" s="127" t="s">
        <v>96</v>
      </c>
      <c r="D331" s="127" t="s">
        <v>97</v>
      </c>
      <c r="E331" s="127" t="s">
        <v>193</v>
      </c>
      <c r="F331" s="8"/>
      <c r="G331" s="18" t="s">
        <v>28</v>
      </c>
      <c r="H331" s="19">
        <v>1</v>
      </c>
      <c r="I331" s="135" t="s">
        <v>196</v>
      </c>
      <c r="J331" s="125">
        <v>30</v>
      </c>
      <c r="K331" s="32">
        <f t="shared" ref="K331:K366" si="55">H331/(1/(0.029*6/30))</f>
        <v>5.8000000000000005E-3</v>
      </c>
      <c r="L331" s="33"/>
      <c r="M331" s="39">
        <v>240</v>
      </c>
      <c r="N331" s="35">
        <v>1.2</v>
      </c>
      <c r="O331" s="7"/>
      <c r="P331" s="36">
        <f t="shared" ref="P331:P366" si="56">K331*O331/1000</f>
        <v>0</v>
      </c>
    </row>
    <row r="332" spans="1:16" s="1" customFormat="1" ht="18.75">
      <c r="A332" s="127"/>
      <c r="B332" s="8" t="s">
        <v>195</v>
      </c>
      <c r="C332" s="127"/>
      <c r="D332" s="127"/>
      <c r="E332" s="127"/>
      <c r="F332" s="8"/>
      <c r="G332" s="18" t="s">
        <v>35</v>
      </c>
      <c r="H332" s="19">
        <v>7.7</v>
      </c>
      <c r="I332" s="135"/>
      <c r="J332" s="125"/>
      <c r="K332" s="32">
        <f t="shared" si="55"/>
        <v>4.4660000000000005E-2</v>
      </c>
      <c r="L332" s="33"/>
      <c r="M332" s="39">
        <v>240</v>
      </c>
      <c r="N332" s="35">
        <v>1.2</v>
      </c>
      <c r="O332" s="7"/>
      <c r="P332" s="36">
        <f t="shared" si="56"/>
        <v>0</v>
      </c>
    </row>
    <row r="333" spans="1:16" s="1" customFormat="1" ht="18.75">
      <c r="A333" s="127"/>
      <c r="B333" s="8" t="s">
        <v>195</v>
      </c>
      <c r="C333" s="127"/>
      <c r="D333" s="127"/>
      <c r="E333" s="127"/>
      <c r="F333" s="8"/>
      <c r="G333" s="18" t="s">
        <v>21</v>
      </c>
      <c r="H333" s="19">
        <v>1.18</v>
      </c>
      <c r="I333" s="135"/>
      <c r="J333" s="125"/>
      <c r="K333" s="32">
        <f t="shared" si="55"/>
        <v>6.8440000000000003E-3</v>
      </c>
      <c r="L333" s="33"/>
      <c r="M333" s="39">
        <v>240</v>
      </c>
      <c r="N333" s="35">
        <v>1.2</v>
      </c>
      <c r="O333" s="7"/>
      <c r="P333" s="36">
        <f t="shared" si="56"/>
        <v>0</v>
      </c>
    </row>
    <row r="334" spans="1:16" s="1" customFormat="1" ht="18.75">
      <c r="A334" s="127" t="s">
        <v>194</v>
      </c>
      <c r="B334" s="8" t="s">
        <v>195</v>
      </c>
      <c r="C334" s="127" t="s">
        <v>98</v>
      </c>
      <c r="D334" s="127" t="s">
        <v>99</v>
      </c>
      <c r="E334" s="127" t="s">
        <v>193</v>
      </c>
      <c r="F334" s="8"/>
      <c r="G334" s="18" t="s">
        <v>100</v>
      </c>
      <c r="H334" s="19">
        <v>7.1</v>
      </c>
      <c r="I334" s="135"/>
      <c r="J334" s="125"/>
      <c r="K334" s="32">
        <f t="shared" si="55"/>
        <v>4.1180000000000001E-2</v>
      </c>
      <c r="L334" s="33"/>
      <c r="M334" s="39">
        <v>240</v>
      </c>
      <c r="N334" s="35">
        <v>1.2</v>
      </c>
      <c r="O334" s="7"/>
      <c r="P334" s="36">
        <f t="shared" si="56"/>
        <v>0</v>
      </c>
    </row>
    <row r="335" spans="1:16" s="1" customFormat="1" ht="18.75">
      <c r="A335" s="127"/>
      <c r="B335" s="8" t="s">
        <v>195</v>
      </c>
      <c r="C335" s="127"/>
      <c r="D335" s="127"/>
      <c r="E335" s="127"/>
      <c r="F335" s="8"/>
      <c r="G335" s="18" t="s">
        <v>24</v>
      </c>
      <c r="H335" s="19">
        <v>0.8</v>
      </c>
      <c r="I335" s="135"/>
      <c r="J335" s="125"/>
      <c r="K335" s="32">
        <f t="shared" si="55"/>
        <v>4.6400000000000009E-3</v>
      </c>
      <c r="L335" s="33"/>
      <c r="M335" s="39">
        <v>240</v>
      </c>
      <c r="N335" s="35">
        <v>1.2</v>
      </c>
      <c r="O335" s="7"/>
      <c r="P335" s="36">
        <f t="shared" si="56"/>
        <v>0</v>
      </c>
    </row>
    <row r="336" spans="1:16" s="1" customFormat="1" ht="18.75">
      <c r="A336" s="127"/>
      <c r="B336" s="8" t="s">
        <v>195</v>
      </c>
      <c r="C336" s="127"/>
      <c r="D336" s="127"/>
      <c r="E336" s="127"/>
      <c r="F336" s="8"/>
      <c r="G336" s="18" t="s">
        <v>53</v>
      </c>
      <c r="H336" s="19">
        <v>0.03</v>
      </c>
      <c r="I336" s="135"/>
      <c r="J336" s="125"/>
      <c r="K336" s="32">
        <f t="shared" si="55"/>
        <v>1.74E-4</v>
      </c>
      <c r="L336" s="33"/>
      <c r="M336" s="39">
        <v>240</v>
      </c>
      <c r="N336" s="35">
        <v>1.2</v>
      </c>
      <c r="O336" s="7"/>
      <c r="P336" s="36">
        <f t="shared" si="56"/>
        <v>0</v>
      </c>
    </row>
    <row r="337" spans="1:16" s="1" customFormat="1" ht="18.75">
      <c r="A337" s="127"/>
      <c r="B337" s="8" t="s">
        <v>195</v>
      </c>
      <c r="C337" s="127"/>
      <c r="D337" s="127"/>
      <c r="E337" s="127"/>
      <c r="F337" s="8"/>
      <c r="G337" s="18" t="s">
        <v>21</v>
      </c>
      <c r="H337" s="19">
        <v>0.64</v>
      </c>
      <c r="I337" s="135"/>
      <c r="J337" s="125"/>
      <c r="K337" s="32">
        <f t="shared" si="55"/>
        <v>3.7120000000000005E-3</v>
      </c>
      <c r="L337" s="33"/>
      <c r="M337" s="39">
        <v>240</v>
      </c>
      <c r="N337" s="35">
        <v>1.2</v>
      </c>
      <c r="O337" s="7"/>
      <c r="P337" s="36">
        <f t="shared" si="56"/>
        <v>0</v>
      </c>
    </row>
    <row r="338" spans="1:16" s="1" customFormat="1" ht="18.75">
      <c r="A338" s="127" t="s">
        <v>194</v>
      </c>
      <c r="B338" s="8" t="s">
        <v>195</v>
      </c>
      <c r="C338" s="127" t="s">
        <v>101</v>
      </c>
      <c r="D338" s="127" t="s">
        <v>102</v>
      </c>
      <c r="E338" s="127" t="s">
        <v>193</v>
      </c>
      <c r="F338" s="8"/>
      <c r="G338" s="18" t="s">
        <v>35</v>
      </c>
      <c r="H338" s="19">
        <v>9.48</v>
      </c>
      <c r="I338" s="135"/>
      <c r="J338" s="125"/>
      <c r="K338" s="32">
        <f t="shared" si="55"/>
        <v>5.4984000000000012E-2</v>
      </c>
      <c r="L338" s="33"/>
      <c r="M338" s="39">
        <v>240</v>
      </c>
      <c r="N338" s="35">
        <v>1.2</v>
      </c>
      <c r="O338" s="7"/>
      <c r="P338" s="36">
        <f t="shared" si="56"/>
        <v>0</v>
      </c>
    </row>
    <row r="339" spans="1:16" s="1" customFormat="1" ht="18.75">
      <c r="A339" s="127"/>
      <c r="B339" s="8" t="s">
        <v>195</v>
      </c>
      <c r="C339" s="127"/>
      <c r="D339" s="127"/>
      <c r="E339" s="127"/>
      <c r="F339" s="8"/>
      <c r="G339" s="18" t="s">
        <v>50</v>
      </c>
      <c r="H339" s="19">
        <v>8.4000000000000005E-2</v>
      </c>
      <c r="I339" s="135"/>
      <c r="J339" s="125"/>
      <c r="K339" s="32">
        <f t="shared" si="55"/>
        <v>4.8720000000000008E-4</v>
      </c>
      <c r="L339" s="33"/>
      <c r="M339" s="39">
        <v>240</v>
      </c>
      <c r="N339" s="35">
        <v>1.2</v>
      </c>
      <c r="O339" s="7"/>
      <c r="P339" s="36">
        <f t="shared" si="56"/>
        <v>0</v>
      </c>
    </row>
    <row r="340" spans="1:16" s="1" customFormat="1" ht="18.75">
      <c r="A340" s="127"/>
      <c r="B340" s="8" t="s">
        <v>195</v>
      </c>
      <c r="C340" s="127"/>
      <c r="D340" s="127"/>
      <c r="E340" s="127"/>
      <c r="F340" s="8"/>
      <c r="G340" s="18" t="s">
        <v>103</v>
      </c>
      <c r="H340" s="19">
        <v>0.156</v>
      </c>
      <c r="I340" s="135"/>
      <c r="J340" s="125"/>
      <c r="K340" s="32">
        <f t="shared" si="55"/>
        <v>9.0480000000000009E-4</v>
      </c>
      <c r="L340" s="33"/>
      <c r="M340" s="39">
        <v>240</v>
      </c>
      <c r="N340" s="35">
        <v>1.2</v>
      </c>
      <c r="O340" s="7"/>
      <c r="P340" s="36">
        <f t="shared" si="56"/>
        <v>0</v>
      </c>
    </row>
    <row r="341" spans="1:16" s="1" customFormat="1" ht="18.75">
      <c r="A341" s="127"/>
      <c r="B341" s="8" t="s">
        <v>195</v>
      </c>
      <c r="C341" s="127"/>
      <c r="D341" s="127"/>
      <c r="E341" s="127"/>
      <c r="F341" s="8"/>
      <c r="G341" s="18" t="s">
        <v>21</v>
      </c>
      <c r="H341" s="19">
        <v>1.1399999999999999</v>
      </c>
      <c r="I341" s="135"/>
      <c r="J341" s="125"/>
      <c r="K341" s="32">
        <f t="shared" si="55"/>
        <v>6.6119999999999998E-3</v>
      </c>
      <c r="L341" s="33"/>
      <c r="M341" s="39">
        <v>240</v>
      </c>
      <c r="N341" s="35">
        <v>1.2</v>
      </c>
      <c r="O341" s="7"/>
      <c r="P341" s="36">
        <f t="shared" si="56"/>
        <v>0</v>
      </c>
    </row>
    <row r="342" spans="1:16" s="1" customFormat="1" ht="18.75">
      <c r="A342" s="127" t="s">
        <v>194</v>
      </c>
      <c r="B342" s="8" t="s">
        <v>197</v>
      </c>
      <c r="C342" s="158" t="s">
        <v>89</v>
      </c>
      <c r="D342" s="137" t="s">
        <v>368</v>
      </c>
      <c r="E342" s="7"/>
      <c r="G342" s="18" t="s">
        <v>24</v>
      </c>
      <c r="H342" s="19">
        <v>0.68</v>
      </c>
      <c r="I342" s="135"/>
      <c r="J342" s="125"/>
      <c r="K342" s="32">
        <f t="shared" si="55"/>
        <v>3.9440000000000005E-3</v>
      </c>
      <c r="L342" s="33"/>
      <c r="M342" s="39">
        <v>360</v>
      </c>
      <c r="N342" s="35">
        <v>1.2</v>
      </c>
      <c r="O342" s="7"/>
      <c r="P342" s="36">
        <f t="shared" si="56"/>
        <v>0</v>
      </c>
    </row>
    <row r="343" spans="1:16" s="1" customFormat="1" ht="18.75">
      <c r="A343" s="127"/>
      <c r="B343" s="8" t="s">
        <v>197</v>
      </c>
      <c r="C343" s="158"/>
      <c r="D343" s="127"/>
      <c r="E343" s="7"/>
      <c r="G343" s="18" t="s">
        <v>50</v>
      </c>
      <c r="H343" s="19">
        <v>0.13200000000000001</v>
      </c>
      <c r="I343" s="135"/>
      <c r="J343" s="125"/>
      <c r="K343" s="32">
        <f t="shared" si="55"/>
        <v>7.6560000000000007E-4</v>
      </c>
      <c r="L343" s="33"/>
      <c r="M343" s="39">
        <v>360</v>
      </c>
      <c r="N343" s="35">
        <v>1.2</v>
      </c>
      <c r="O343" s="7"/>
      <c r="P343" s="36">
        <f t="shared" si="56"/>
        <v>0</v>
      </c>
    </row>
    <row r="344" spans="1:16" s="1" customFormat="1" ht="18.75">
      <c r="A344" s="127"/>
      <c r="B344" s="8" t="s">
        <v>197</v>
      </c>
      <c r="C344" s="158"/>
      <c r="D344" s="127"/>
      <c r="E344" s="43"/>
      <c r="G344" s="18" t="s">
        <v>21</v>
      </c>
      <c r="H344" s="19">
        <v>5.04</v>
      </c>
      <c r="I344" s="135"/>
      <c r="J344" s="125"/>
      <c r="K344" s="32">
        <f t="shared" si="55"/>
        <v>2.9232000000000005E-2</v>
      </c>
      <c r="L344" s="33"/>
      <c r="M344" s="39">
        <v>360</v>
      </c>
      <c r="N344" s="35">
        <v>1.2</v>
      </c>
      <c r="O344" s="7"/>
      <c r="P344" s="36">
        <f t="shared" si="56"/>
        <v>0</v>
      </c>
    </row>
    <row r="345" spans="1:16" s="3" customFormat="1" ht="18.75">
      <c r="A345" s="133" t="s">
        <v>194</v>
      </c>
      <c r="B345" s="40" t="s">
        <v>198</v>
      </c>
      <c r="C345" s="159" t="s">
        <v>89</v>
      </c>
      <c r="D345" s="142" t="s">
        <v>368</v>
      </c>
      <c r="E345" s="25"/>
      <c r="G345" s="41" t="s">
        <v>24</v>
      </c>
      <c r="H345" s="42">
        <v>0.68</v>
      </c>
      <c r="I345" s="136"/>
      <c r="J345" s="131"/>
      <c r="K345" s="32">
        <f t="shared" si="55"/>
        <v>3.9440000000000005E-3</v>
      </c>
      <c r="L345" s="51"/>
      <c r="M345" s="52">
        <v>240</v>
      </c>
      <c r="N345" s="53">
        <v>1.2</v>
      </c>
      <c r="O345" s="25">
        <f t="shared" ref="O345:O366" si="57">L345*M345*N345</f>
        <v>0</v>
      </c>
      <c r="P345" s="32">
        <f t="shared" si="56"/>
        <v>0</v>
      </c>
    </row>
    <row r="346" spans="1:16" s="3" customFormat="1" ht="18.75">
      <c r="A346" s="133"/>
      <c r="B346" s="40" t="s">
        <v>198</v>
      </c>
      <c r="C346" s="159"/>
      <c r="D346" s="133"/>
      <c r="E346" s="25"/>
      <c r="G346" s="41" t="s">
        <v>50</v>
      </c>
      <c r="H346" s="42">
        <v>0.13200000000000001</v>
      </c>
      <c r="I346" s="136"/>
      <c r="J346" s="131"/>
      <c r="K346" s="32">
        <f t="shared" si="55"/>
        <v>7.6560000000000007E-4</v>
      </c>
      <c r="L346" s="51"/>
      <c r="M346" s="52">
        <v>240</v>
      </c>
      <c r="N346" s="53">
        <v>1.2</v>
      </c>
      <c r="O346" s="25">
        <f t="shared" si="57"/>
        <v>0</v>
      </c>
      <c r="P346" s="32">
        <f t="shared" si="56"/>
        <v>0</v>
      </c>
    </row>
    <row r="347" spans="1:16" s="3" customFormat="1" ht="18.75">
      <c r="A347" s="133"/>
      <c r="B347" s="40" t="s">
        <v>198</v>
      </c>
      <c r="C347" s="159"/>
      <c r="D347" s="133"/>
      <c r="E347" s="87"/>
      <c r="G347" s="41" t="s">
        <v>21</v>
      </c>
      <c r="H347" s="42">
        <v>5.04</v>
      </c>
      <c r="I347" s="136"/>
      <c r="J347" s="131"/>
      <c r="K347" s="32">
        <f t="shared" si="55"/>
        <v>2.9232000000000005E-2</v>
      </c>
      <c r="L347" s="51"/>
      <c r="M347" s="52">
        <v>240</v>
      </c>
      <c r="N347" s="53">
        <v>1.2</v>
      </c>
      <c r="O347" s="25">
        <f t="shared" si="57"/>
        <v>0</v>
      </c>
      <c r="P347" s="32">
        <f t="shared" si="56"/>
        <v>0</v>
      </c>
    </row>
    <row r="348" spans="1:16" s="1" customFormat="1" ht="18.75">
      <c r="A348" s="127" t="s">
        <v>194</v>
      </c>
      <c r="B348" s="8" t="s">
        <v>197</v>
      </c>
      <c r="C348" s="158" t="s">
        <v>92</v>
      </c>
      <c r="D348" s="143" t="s">
        <v>370</v>
      </c>
      <c r="E348" s="46"/>
      <c r="G348" s="18" t="s">
        <v>21</v>
      </c>
      <c r="H348" s="19">
        <v>2.1</v>
      </c>
      <c r="I348" s="135"/>
      <c r="J348" s="125"/>
      <c r="K348" s="32">
        <f t="shared" si="55"/>
        <v>1.2180000000000002E-2</v>
      </c>
      <c r="L348" s="33"/>
      <c r="M348" s="39">
        <v>360</v>
      </c>
      <c r="N348" s="35">
        <v>1.2</v>
      </c>
      <c r="O348" s="7"/>
      <c r="P348" s="36">
        <f t="shared" si="56"/>
        <v>0</v>
      </c>
    </row>
    <row r="349" spans="1:16" s="1" customFormat="1" ht="18.75">
      <c r="A349" s="127"/>
      <c r="B349" s="8" t="s">
        <v>197</v>
      </c>
      <c r="C349" s="158"/>
      <c r="D349" s="144"/>
      <c r="E349" s="46"/>
      <c r="G349" s="18" t="s">
        <v>29</v>
      </c>
      <c r="H349" s="19">
        <v>0.16</v>
      </c>
      <c r="I349" s="135"/>
      <c r="J349" s="125"/>
      <c r="K349" s="32">
        <f t="shared" si="55"/>
        <v>9.2800000000000011E-4</v>
      </c>
      <c r="L349" s="33"/>
      <c r="M349" s="39">
        <v>360</v>
      </c>
      <c r="N349" s="35">
        <v>1.2</v>
      </c>
      <c r="O349" s="7"/>
      <c r="P349" s="36">
        <f t="shared" si="56"/>
        <v>0</v>
      </c>
    </row>
    <row r="350" spans="1:16" s="1" customFormat="1" ht="18.75">
      <c r="A350" s="127"/>
      <c r="B350" s="8" t="s">
        <v>197</v>
      </c>
      <c r="C350" s="158"/>
      <c r="D350" s="144"/>
      <c r="E350" s="46"/>
      <c r="G350" s="18" t="s">
        <v>28</v>
      </c>
      <c r="H350" s="19">
        <v>0.16</v>
      </c>
      <c r="I350" s="135"/>
      <c r="J350" s="125"/>
      <c r="K350" s="32">
        <f t="shared" si="55"/>
        <v>9.2800000000000011E-4</v>
      </c>
      <c r="L350" s="33"/>
      <c r="M350" s="39">
        <v>360</v>
      </c>
      <c r="N350" s="35">
        <v>1.2</v>
      </c>
      <c r="O350" s="7"/>
      <c r="P350" s="36">
        <f t="shared" si="56"/>
        <v>0</v>
      </c>
    </row>
    <row r="351" spans="1:16" s="3" customFormat="1" ht="18.75">
      <c r="A351" s="133" t="s">
        <v>194</v>
      </c>
      <c r="B351" s="40" t="s">
        <v>198</v>
      </c>
      <c r="C351" s="159" t="s">
        <v>92</v>
      </c>
      <c r="D351" s="145" t="s">
        <v>370</v>
      </c>
      <c r="E351" s="47"/>
      <c r="G351" s="41" t="s">
        <v>21</v>
      </c>
      <c r="H351" s="42">
        <v>2.1</v>
      </c>
      <c r="I351" s="136"/>
      <c r="J351" s="131"/>
      <c r="K351" s="32">
        <f t="shared" si="55"/>
        <v>1.2180000000000002E-2</v>
      </c>
      <c r="L351" s="51"/>
      <c r="M351" s="52">
        <v>240</v>
      </c>
      <c r="N351" s="53">
        <v>1.2</v>
      </c>
      <c r="O351" s="25">
        <f t="shared" si="57"/>
        <v>0</v>
      </c>
      <c r="P351" s="32">
        <f t="shared" si="56"/>
        <v>0</v>
      </c>
    </row>
    <row r="352" spans="1:16" s="3" customFormat="1" ht="18.75">
      <c r="A352" s="133"/>
      <c r="B352" s="40" t="s">
        <v>198</v>
      </c>
      <c r="C352" s="159"/>
      <c r="D352" s="146"/>
      <c r="E352" s="47"/>
      <c r="G352" s="41" t="s">
        <v>29</v>
      </c>
      <c r="H352" s="44">
        <v>0.16</v>
      </c>
      <c r="I352" s="136"/>
      <c r="J352" s="131"/>
      <c r="K352" s="32">
        <f t="shared" si="55"/>
        <v>9.2800000000000011E-4</v>
      </c>
      <c r="L352" s="51"/>
      <c r="M352" s="52">
        <v>240</v>
      </c>
      <c r="N352" s="53">
        <v>1.2</v>
      </c>
      <c r="O352" s="25">
        <f t="shared" si="57"/>
        <v>0</v>
      </c>
      <c r="P352" s="32">
        <f t="shared" si="56"/>
        <v>0</v>
      </c>
    </row>
    <row r="353" spans="1:16" s="3" customFormat="1" ht="18.75">
      <c r="A353" s="133"/>
      <c r="B353" s="40" t="s">
        <v>198</v>
      </c>
      <c r="C353" s="159"/>
      <c r="D353" s="146"/>
      <c r="E353" s="47"/>
      <c r="G353" s="41" t="s">
        <v>28</v>
      </c>
      <c r="H353" s="44">
        <v>0.16</v>
      </c>
      <c r="I353" s="136"/>
      <c r="J353" s="131"/>
      <c r="K353" s="32">
        <f t="shared" si="55"/>
        <v>9.2800000000000011E-4</v>
      </c>
      <c r="L353" s="51"/>
      <c r="M353" s="52">
        <v>240</v>
      </c>
      <c r="N353" s="53">
        <v>1.2</v>
      </c>
      <c r="O353" s="25">
        <f t="shared" si="57"/>
        <v>0</v>
      </c>
      <c r="P353" s="32">
        <f t="shared" si="56"/>
        <v>0</v>
      </c>
    </row>
    <row r="354" spans="1:16" s="3" customFormat="1" ht="18.75">
      <c r="A354" s="133" t="s">
        <v>194</v>
      </c>
      <c r="B354" s="40" t="s">
        <v>198</v>
      </c>
      <c r="C354" s="159" t="s">
        <v>91</v>
      </c>
      <c r="D354" s="142" t="s">
        <v>369</v>
      </c>
      <c r="E354" s="88"/>
      <c r="G354" s="41" t="s">
        <v>21</v>
      </c>
      <c r="H354" s="42">
        <v>2.7</v>
      </c>
      <c r="I354" s="136"/>
      <c r="J354" s="131"/>
      <c r="K354" s="32">
        <f t="shared" si="55"/>
        <v>1.5660000000000004E-2</v>
      </c>
      <c r="L354" s="51"/>
      <c r="M354" s="52">
        <v>240</v>
      </c>
      <c r="N354" s="53">
        <v>1.2</v>
      </c>
      <c r="O354" s="25">
        <f t="shared" si="57"/>
        <v>0</v>
      </c>
      <c r="P354" s="32">
        <f t="shared" si="56"/>
        <v>0</v>
      </c>
    </row>
    <row r="355" spans="1:16" s="3" customFormat="1" ht="18.75">
      <c r="A355" s="133"/>
      <c r="B355" s="40" t="s">
        <v>198</v>
      </c>
      <c r="C355" s="159"/>
      <c r="D355" s="133"/>
      <c r="E355" s="25"/>
      <c r="G355" s="41" t="s">
        <v>81</v>
      </c>
      <c r="H355" s="44">
        <v>0.67500000000000004</v>
      </c>
      <c r="I355" s="136"/>
      <c r="J355" s="131"/>
      <c r="K355" s="32">
        <f t="shared" si="55"/>
        <v>3.9150000000000009E-3</v>
      </c>
      <c r="L355" s="51"/>
      <c r="M355" s="52">
        <v>240</v>
      </c>
      <c r="N355" s="53">
        <v>1.2</v>
      </c>
      <c r="O355" s="25">
        <f t="shared" si="57"/>
        <v>0</v>
      </c>
      <c r="P355" s="32">
        <f t="shared" si="56"/>
        <v>0</v>
      </c>
    </row>
    <row r="356" spans="1:16" s="3" customFormat="1" ht="18.75">
      <c r="A356" s="133"/>
      <c r="B356" s="40" t="s">
        <v>198</v>
      </c>
      <c r="C356" s="159"/>
      <c r="D356" s="133"/>
      <c r="E356" s="25"/>
      <c r="G356" s="41" t="s">
        <v>49</v>
      </c>
      <c r="H356" s="44">
        <v>4.75</v>
      </c>
      <c r="I356" s="136"/>
      <c r="J356" s="131"/>
      <c r="K356" s="32">
        <f t="shared" si="55"/>
        <v>2.7550000000000002E-2</v>
      </c>
      <c r="L356" s="51"/>
      <c r="M356" s="52">
        <v>240</v>
      </c>
      <c r="N356" s="53">
        <v>1.2</v>
      </c>
      <c r="O356" s="25">
        <f t="shared" si="57"/>
        <v>0</v>
      </c>
      <c r="P356" s="32">
        <f t="shared" si="56"/>
        <v>0</v>
      </c>
    </row>
    <row r="357" spans="1:16" s="1" customFormat="1" ht="18.75">
      <c r="A357" s="127" t="s">
        <v>194</v>
      </c>
      <c r="B357" s="8" t="s">
        <v>197</v>
      </c>
      <c r="C357" s="127" t="s">
        <v>94</v>
      </c>
      <c r="D357" s="127" t="s">
        <v>372</v>
      </c>
      <c r="E357" s="8"/>
      <c r="F357" s="8"/>
      <c r="G357" s="18" t="s">
        <v>21</v>
      </c>
      <c r="H357" s="19">
        <v>5.4</v>
      </c>
      <c r="I357" s="135"/>
      <c r="J357" s="125"/>
      <c r="K357" s="32">
        <f t="shared" si="55"/>
        <v>3.1320000000000008E-2</v>
      </c>
      <c r="L357" s="33"/>
      <c r="M357" s="39">
        <v>360</v>
      </c>
      <c r="N357" s="35">
        <v>1.2</v>
      </c>
      <c r="O357" s="7"/>
      <c r="P357" s="36">
        <f t="shared" si="56"/>
        <v>0</v>
      </c>
    </row>
    <row r="358" spans="1:16" s="1" customFormat="1" ht="18.75">
      <c r="A358" s="127"/>
      <c r="B358" s="8" t="s">
        <v>197</v>
      </c>
      <c r="C358" s="127"/>
      <c r="D358" s="127"/>
      <c r="E358" s="8"/>
      <c r="F358" s="8"/>
      <c r="G358" s="18" t="s">
        <v>50</v>
      </c>
      <c r="H358" s="19">
        <v>0.52</v>
      </c>
      <c r="I358" s="135"/>
      <c r="J358" s="125"/>
      <c r="K358" s="32">
        <f t="shared" si="55"/>
        <v>3.0160000000000005E-3</v>
      </c>
      <c r="L358" s="33"/>
      <c r="M358" s="39">
        <v>360</v>
      </c>
      <c r="N358" s="35">
        <v>1.2</v>
      </c>
      <c r="O358" s="7"/>
      <c r="P358" s="36">
        <f t="shared" si="56"/>
        <v>0</v>
      </c>
    </row>
    <row r="359" spans="1:16" s="1" customFormat="1" ht="18.75">
      <c r="A359" s="127"/>
      <c r="B359" s="8" t="s">
        <v>197</v>
      </c>
      <c r="C359" s="127"/>
      <c r="D359" s="127"/>
      <c r="E359" s="8"/>
      <c r="F359" s="8"/>
      <c r="G359" s="18" t="s">
        <v>35</v>
      </c>
      <c r="H359" s="19">
        <v>2.1</v>
      </c>
      <c r="I359" s="135"/>
      <c r="J359" s="125"/>
      <c r="K359" s="32">
        <f t="shared" si="55"/>
        <v>1.2180000000000002E-2</v>
      </c>
      <c r="L359" s="33"/>
      <c r="M359" s="39">
        <v>360</v>
      </c>
      <c r="N359" s="35">
        <v>1.2</v>
      </c>
      <c r="O359" s="7"/>
      <c r="P359" s="36">
        <f t="shared" si="56"/>
        <v>0</v>
      </c>
    </row>
    <row r="360" spans="1:16" s="1" customFormat="1" ht="18.75">
      <c r="A360" s="127" t="s">
        <v>194</v>
      </c>
      <c r="B360" s="8" t="s">
        <v>197</v>
      </c>
      <c r="C360" s="127" t="s">
        <v>93</v>
      </c>
      <c r="D360" s="127" t="s">
        <v>371</v>
      </c>
      <c r="E360" s="8"/>
      <c r="F360" s="8"/>
      <c r="G360" s="18" t="s">
        <v>29</v>
      </c>
      <c r="H360" s="19">
        <v>4.2</v>
      </c>
      <c r="I360" s="135"/>
      <c r="J360" s="125"/>
      <c r="K360" s="32">
        <f t="shared" si="55"/>
        <v>2.4360000000000003E-2</v>
      </c>
      <c r="L360" s="33"/>
      <c r="M360" s="39">
        <v>360</v>
      </c>
      <c r="N360" s="35">
        <v>1.2</v>
      </c>
      <c r="O360" s="7"/>
      <c r="P360" s="36">
        <f t="shared" si="56"/>
        <v>0</v>
      </c>
    </row>
    <row r="361" spans="1:16" s="1" customFormat="1" ht="18.75">
      <c r="A361" s="127"/>
      <c r="B361" s="8" t="s">
        <v>197</v>
      </c>
      <c r="C361" s="127"/>
      <c r="D361" s="127"/>
      <c r="E361" s="8"/>
      <c r="F361" s="8"/>
      <c r="G361" s="18" t="s">
        <v>21</v>
      </c>
      <c r="H361" s="19">
        <v>2.2000000000000002</v>
      </c>
      <c r="I361" s="135"/>
      <c r="J361" s="125"/>
      <c r="K361" s="32">
        <f t="shared" si="55"/>
        <v>1.2760000000000002E-2</v>
      </c>
      <c r="L361" s="33"/>
      <c r="M361" s="39">
        <v>360</v>
      </c>
      <c r="N361" s="35">
        <v>1.2</v>
      </c>
      <c r="O361" s="7"/>
      <c r="P361" s="36">
        <f t="shared" si="56"/>
        <v>0</v>
      </c>
    </row>
    <row r="362" spans="1:16" s="1" customFormat="1" ht="18.75">
      <c r="A362" s="127"/>
      <c r="B362" s="8" t="s">
        <v>197</v>
      </c>
      <c r="C362" s="127"/>
      <c r="D362" s="127"/>
      <c r="E362" s="8"/>
      <c r="F362" s="8"/>
      <c r="G362" s="18" t="s">
        <v>35</v>
      </c>
      <c r="H362" s="19">
        <v>0.3</v>
      </c>
      <c r="I362" s="135"/>
      <c r="J362" s="125"/>
      <c r="K362" s="32">
        <f t="shared" si="55"/>
        <v>1.7400000000000002E-3</v>
      </c>
      <c r="L362" s="33"/>
      <c r="M362" s="39">
        <v>360</v>
      </c>
      <c r="N362" s="35">
        <v>1.2</v>
      </c>
      <c r="O362" s="7"/>
      <c r="P362" s="36">
        <f t="shared" si="56"/>
        <v>0</v>
      </c>
    </row>
    <row r="363" spans="1:16" s="1" customFormat="1" ht="18.75">
      <c r="A363" s="123" t="s">
        <v>194</v>
      </c>
      <c r="B363" s="8" t="s">
        <v>199</v>
      </c>
      <c r="C363" s="123" t="s">
        <v>85</v>
      </c>
      <c r="D363" s="123" t="s">
        <v>366</v>
      </c>
      <c r="E363" s="8"/>
      <c r="F363" s="8"/>
      <c r="G363" s="18" t="s">
        <v>35</v>
      </c>
      <c r="H363" s="19">
        <v>0.24</v>
      </c>
      <c r="I363" s="135"/>
      <c r="J363" s="125"/>
      <c r="K363" s="32">
        <f t="shared" si="55"/>
        <v>1.392E-3</v>
      </c>
      <c r="L363" s="33"/>
      <c r="M363" s="39">
        <f t="shared" ref="M363:M365" si="58">240*2</f>
        <v>480</v>
      </c>
      <c r="N363" s="35">
        <v>1.2</v>
      </c>
      <c r="O363" s="7">
        <f t="shared" si="57"/>
        <v>0</v>
      </c>
      <c r="P363" s="36">
        <f t="shared" si="56"/>
        <v>0</v>
      </c>
    </row>
    <row r="364" spans="1:16" s="1" customFormat="1" ht="18.75">
      <c r="A364" s="132"/>
      <c r="B364" s="8" t="s">
        <v>199</v>
      </c>
      <c r="C364" s="132"/>
      <c r="D364" s="132"/>
      <c r="E364" s="8"/>
      <c r="F364" s="8"/>
      <c r="G364" s="18" t="s">
        <v>53</v>
      </c>
      <c r="H364" s="19">
        <v>0.15</v>
      </c>
      <c r="I364" s="135"/>
      <c r="J364" s="125"/>
      <c r="K364" s="32">
        <f t="shared" si="55"/>
        <v>8.7000000000000011E-4</v>
      </c>
      <c r="L364" s="33"/>
      <c r="M364" s="39">
        <f t="shared" si="58"/>
        <v>480</v>
      </c>
      <c r="N364" s="35">
        <v>1.2</v>
      </c>
      <c r="O364" s="7">
        <f t="shared" si="57"/>
        <v>0</v>
      </c>
      <c r="P364" s="36">
        <f t="shared" si="56"/>
        <v>0</v>
      </c>
    </row>
    <row r="365" spans="1:16" s="1" customFormat="1" ht="18.75">
      <c r="A365" s="132"/>
      <c r="B365" s="8" t="s">
        <v>199</v>
      </c>
      <c r="C365" s="124"/>
      <c r="D365" s="124"/>
      <c r="E365" s="8"/>
      <c r="F365" s="8"/>
      <c r="G365" s="18" t="s">
        <v>21</v>
      </c>
      <c r="H365" s="19">
        <v>6</v>
      </c>
      <c r="I365" s="135"/>
      <c r="J365" s="125"/>
      <c r="K365" s="32">
        <f t="shared" si="55"/>
        <v>3.4800000000000005E-2</v>
      </c>
      <c r="L365" s="33"/>
      <c r="M365" s="39">
        <f t="shared" si="58"/>
        <v>480</v>
      </c>
      <c r="N365" s="35">
        <v>1.2</v>
      </c>
      <c r="O365" s="7">
        <f t="shared" si="57"/>
        <v>0</v>
      </c>
      <c r="P365" s="36">
        <f t="shared" si="56"/>
        <v>0</v>
      </c>
    </row>
    <row r="366" spans="1:16" s="1" customFormat="1" ht="18.75">
      <c r="A366" s="124"/>
      <c r="B366" s="8" t="s">
        <v>199</v>
      </c>
      <c r="C366" s="17"/>
      <c r="D366" s="17" t="s">
        <v>367</v>
      </c>
      <c r="E366" s="8"/>
      <c r="F366" s="8"/>
      <c r="G366" s="18" t="s">
        <v>21</v>
      </c>
      <c r="H366" s="19">
        <v>6</v>
      </c>
      <c r="I366" s="135"/>
      <c r="J366" s="125"/>
      <c r="K366" s="32">
        <f t="shared" si="55"/>
        <v>3.4800000000000005E-2</v>
      </c>
      <c r="L366" s="33"/>
      <c r="M366" s="39">
        <f>240*1</f>
        <v>240</v>
      </c>
      <c r="N366" s="35">
        <v>1.2</v>
      </c>
      <c r="O366" s="7">
        <f t="shared" si="57"/>
        <v>0</v>
      </c>
      <c r="P366" s="36">
        <f t="shared" si="56"/>
        <v>0</v>
      </c>
    </row>
    <row r="367" spans="1:16" s="1" customFormat="1" ht="18.75">
      <c r="A367" s="132"/>
      <c r="B367" s="8" t="s">
        <v>200</v>
      </c>
      <c r="C367" s="123" t="s">
        <v>152</v>
      </c>
      <c r="D367" s="123" t="s">
        <v>99</v>
      </c>
      <c r="E367" s="8"/>
      <c r="F367" s="8"/>
      <c r="G367" s="89" t="s">
        <v>50</v>
      </c>
      <c r="H367" s="90">
        <v>15.26</v>
      </c>
      <c r="I367" s="135"/>
      <c r="J367" s="125"/>
      <c r="K367" s="32">
        <f t="shared" ref="K367:K370" si="59">H367/(1/(0.029*6/30))</f>
        <v>8.8508000000000003E-2</v>
      </c>
      <c r="L367" s="26"/>
      <c r="M367" s="39">
        <v>200</v>
      </c>
      <c r="N367" s="35">
        <v>1.2</v>
      </c>
      <c r="O367" s="7" t="e">
        <f>#REF!*M367*N367</f>
        <v>#REF!</v>
      </c>
      <c r="P367" s="36" t="e">
        <f>K367*O367/1000</f>
        <v>#REF!</v>
      </c>
    </row>
    <row r="368" spans="1:16" s="1" customFormat="1" ht="18.75">
      <c r="A368" s="132"/>
      <c r="B368" s="8" t="s">
        <v>200</v>
      </c>
      <c r="C368" s="132"/>
      <c r="D368" s="132"/>
      <c r="E368" s="8"/>
      <c r="F368" s="8"/>
      <c r="G368" s="89" t="s">
        <v>41</v>
      </c>
      <c r="H368" s="90">
        <v>1.5</v>
      </c>
      <c r="I368" s="135"/>
      <c r="J368" s="125"/>
      <c r="K368" s="32">
        <f t="shared" si="59"/>
        <v>8.7000000000000011E-3</v>
      </c>
      <c r="L368" s="26"/>
      <c r="M368" s="39">
        <v>200</v>
      </c>
      <c r="N368" s="35">
        <v>1.2</v>
      </c>
      <c r="O368" s="7" t="e">
        <f>#REF!*M368*N368</f>
        <v>#REF!</v>
      </c>
      <c r="P368" s="36" t="e">
        <f>K368*O368/1000</f>
        <v>#REF!</v>
      </c>
    </row>
    <row r="369" spans="1:16" s="1" customFormat="1" ht="18.75">
      <c r="A369" s="132"/>
      <c r="B369" s="8" t="s">
        <v>200</v>
      </c>
      <c r="C369" s="132"/>
      <c r="D369" s="132"/>
      <c r="E369" s="8"/>
      <c r="F369" s="8"/>
      <c r="G369" s="89" t="s">
        <v>24</v>
      </c>
      <c r="H369" s="90">
        <v>1.84</v>
      </c>
      <c r="I369" s="135"/>
      <c r="J369" s="125"/>
      <c r="K369" s="32">
        <f t="shared" si="59"/>
        <v>1.0672000000000001E-2</v>
      </c>
      <c r="L369" s="26"/>
      <c r="M369" s="39">
        <v>200</v>
      </c>
      <c r="N369" s="35">
        <v>1.2</v>
      </c>
      <c r="O369" s="7" t="e">
        <f>#REF!*M369*N369</f>
        <v>#REF!</v>
      </c>
      <c r="P369" s="36" t="e">
        <f>K369*O369/1000</f>
        <v>#REF!</v>
      </c>
    </row>
    <row r="370" spans="1:16" s="1" customFormat="1" ht="18.75">
      <c r="A370" s="124"/>
      <c r="B370" s="8" t="s">
        <v>200</v>
      </c>
      <c r="C370" s="124"/>
      <c r="D370" s="124"/>
      <c r="E370" s="8"/>
      <c r="F370" s="8"/>
      <c r="G370" s="89" t="s">
        <v>21</v>
      </c>
      <c r="H370" s="90">
        <v>0.7</v>
      </c>
      <c r="I370" s="135"/>
      <c r="J370" s="125"/>
      <c r="K370" s="32">
        <f t="shared" si="59"/>
        <v>4.0600000000000002E-3</v>
      </c>
      <c r="L370" s="26"/>
      <c r="M370" s="39">
        <v>200</v>
      </c>
      <c r="N370" s="35">
        <v>1.2</v>
      </c>
      <c r="O370" s="7" t="e">
        <f>#REF!*M370*N370</f>
        <v>#REF!</v>
      </c>
      <c r="P370" s="36" t="e">
        <f>K370*O370/1000</f>
        <v>#REF!</v>
      </c>
    </row>
    <row r="371" spans="1:16" s="1" customFormat="1" ht="18.75">
      <c r="A371" s="127" t="s">
        <v>194</v>
      </c>
      <c r="B371" s="8" t="s">
        <v>201</v>
      </c>
      <c r="C371" s="127" t="s">
        <v>32</v>
      </c>
      <c r="D371" s="127" t="s">
        <v>33</v>
      </c>
      <c r="E371" s="127" t="s">
        <v>193</v>
      </c>
      <c r="F371" s="8"/>
      <c r="G371" s="18" t="s">
        <v>35</v>
      </c>
      <c r="H371" s="19">
        <v>0.26</v>
      </c>
      <c r="I371" s="135"/>
      <c r="J371" s="125"/>
      <c r="K371" s="32">
        <f t="shared" ref="K371:K379" si="60">H371/(1/(0.029*6/30))</f>
        <v>1.5080000000000002E-3</v>
      </c>
      <c r="L371" s="33"/>
      <c r="M371" s="39">
        <v>240</v>
      </c>
      <c r="N371" s="35">
        <v>1.2</v>
      </c>
      <c r="O371" s="7"/>
      <c r="P371" s="36">
        <f t="shared" ref="P371:P379" si="61">K371*O371/1000</f>
        <v>0</v>
      </c>
    </row>
    <row r="372" spans="1:16" s="1" customFormat="1" ht="18.75">
      <c r="A372" s="127"/>
      <c r="B372" s="8" t="s">
        <v>201</v>
      </c>
      <c r="C372" s="127"/>
      <c r="D372" s="127"/>
      <c r="E372" s="127"/>
      <c r="F372" s="8"/>
      <c r="G372" s="18" t="s">
        <v>21</v>
      </c>
      <c r="H372" s="19">
        <v>2.5</v>
      </c>
      <c r="I372" s="135"/>
      <c r="J372" s="125"/>
      <c r="K372" s="32">
        <f t="shared" si="60"/>
        <v>1.4500000000000002E-2</v>
      </c>
      <c r="L372" s="33"/>
      <c r="M372" s="39">
        <v>240</v>
      </c>
      <c r="N372" s="35">
        <v>1.2</v>
      </c>
      <c r="O372" s="7"/>
      <c r="P372" s="36">
        <f t="shared" si="61"/>
        <v>0</v>
      </c>
    </row>
    <row r="373" spans="1:16" s="1" customFormat="1" ht="18.75">
      <c r="A373" s="127"/>
      <c r="B373" s="8" t="s">
        <v>201</v>
      </c>
      <c r="C373" s="127"/>
      <c r="D373" s="127"/>
      <c r="E373" s="127"/>
      <c r="F373" s="8"/>
      <c r="G373" s="18" t="s">
        <v>29</v>
      </c>
      <c r="H373" s="19">
        <v>1.9</v>
      </c>
      <c r="I373" s="135"/>
      <c r="J373" s="125"/>
      <c r="K373" s="32">
        <f t="shared" si="60"/>
        <v>1.102E-2</v>
      </c>
      <c r="L373" s="33"/>
      <c r="M373" s="39">
        <v>240</v>
      </c>
      <c r="N373" s="35">
        <v>1.2</v>
      </c>
      <c r="O373" s="7"/>
      <c r="P373" s="36">
        <f t="shared" si="61"/>
        <v>0</v>
      </c>
    </row>
    <row r="374" spans="1:16" s="1" customFormat="1" ht="18.75">
      <c r="A374" s="127" t="s">
        <v>194</v>
      </c>
      <c r="B374" s="8" t="s">
        <v>201</v>
      </c>
      <c r="C374" s="127" t="s">
        <v>43</v>
      </c>
      <c r="D374" s="127" t="s">
        <v>44</v>
      </c>
      <c r="E374" s="127" t="s">
        <v>193</v>
      </c>
      <c r="F374" s="8"/>
      <c r="G374" s="18" t="s">
        <v>25</v>
      </c>
      <c r="H374" s="19">
        <v>0.54</v>
      </c>
      <c r="I374" s="135"/>
      <c r="J374" s="125"/>
      <c r="K374" s="32">
        <f t="shared" si="60"/>
        <v>3.1320000000000007E-3</v>
      </c>
      <c r="L374" s="33"/>
      <c r="M374" s="39">
        <v>240</v>
      </c>
      <c r="N374" s="35">
        <v>1.2</v>
      </c>
      <c r="O374" s="7"/>
      <c r="P374" s="36">
        <f t="shared" si="61"/>
        <v>0</v>
      </c>
    </row>
    <row r="375" spans="1:16" s="1" customFormat="1" ht="18.75">
      <c r="A375" s="127"/>
      <c r="B375" s="8" t="s">
        <v>201</v>
      </c>
      <c r="C375" s="127"/>
      <c r="D375" s="127"/>
      <c r="E375" s="127"/>
      <c r="F375" s="8"/>
      <c r="G375" s="18" t="s">
        <v>21</v>
      </c>
      <c r="H375" s="19">
        <v>3.8</v>
      </c>
      <c r="I375" s="135"/>
      <c r="J375" s="125"/>
      <c r="K375" s="32">
        <f t="shared" si="60"/>
        <v>2.2040000000000001E-2</v>
      </c>
      <c r="L375" s="33"/>
      <c r="M375" s="39">
        <v>240</v>
      </c>
      <c r="N375" s="35">
        <v>1.2</v>
      </c>
      <c r="O375" s="7"/>
      <c r="P375" s="36">
        <f t="shared" si="61"/>
        <v>0</v>
      </c>
    </row>
    <row r="376" spans="1:16" s="1" customFormat="1" ht="18.75">
      <c r="A376" s="127"/>
      <c r="B376" s="8" t="s">
        <v>201</v>
      </c>
      <c r="C376" s="127"/>
      <c r="D376" s="127"/>
      <c r="E376" s="127"/>
      <c r="F376" s="8"/>
      <c r="G376" s="18" t="s">
        <v>24</v>
      </c>
      <c r="H376" s="19">
        <v>0.36</v>
      </c>
      <c r="I376" s="135"/>
      <c r="J376" s="125"/>
      <c r="K376" s="32">
        <f t="shared" si="60"/>
        <v>2.088E-3</v>
      </c>
      <c r="L376" s="33"/>
      <c r="M376" s="39">
        <v>240</v>
      </c>
      <c r="N376" s="35">
        <v>1.2</v>
      </c>
      <c r="O376" s="7"/>
      <c r="P376" s="36">
        <f t="shared" si="61"/>
        <v>0</v>
      </c>
    </row>
    <row r="377" spans="1:16" s="1" customFormat="1" ht="18.75">
      <c r="A377" s="127" t="s">
        <v>194</v>
      </c>
      <c r="B377" s="8" t="s">
        <v>201</v>
      </c>
      <c r="C377" s="127" t="s">
        <v>78</v>
      </c>
      <c r="D377" s="127" t="s">
        <v>360</v>
      </c>
      <c r="E377" s="127" t="s">
        <v>193</v>
      </c>
      <c r="F377" s="8"/>
      <c r="G377" s="18" t="s">
        <v>64</v>
      </c>
      <c r="H377" s="19">
        <v>0.16</v>
      </c>
      <c r="I377" s="135"/>
      <c r="J377" s="125"/>
      <c r="K377" s="32">
        <f t="shared" si="60"/>
        <v>9.2800000000000011E-4</v>
      </c>
      <c r="L377" s="33"/>
      <c r="M377" s="39">
        <v>240</v>
      </c>
      <c r="N377" s="35">
        <v>1.2</v>
      </c>
      <c r="O377" s="7"/>
      <c r="P377" s="36">
        <f t="shared" si="61"/>
        <v>0</v>
      </c>
    </row>
    <row r="378" spans="1:16" s="1" customFormat="1" ht="18.75">
      <c r="A378" s="127"/>
      <c r="B378" s="8" t="s">
        <v>201</v>
      </c>
      <c r="C378" s="127"/>
      <c r="D378" s="127"/>
      <c r="E378" s="127"/>
      <c r="F378" s="8"/>
      <c r="G378" s="18" t="s">
        <v>21</v>
      </c>
      <c r="H378" s="19">
        <v>2</v>
      </c>
      <c r="I378" s="135"/>
      <c r="J378" s="125"/>
      <c r="K378" s="32">
        <f t="shared" si="60"/>
        <v>1.1600000000000001E-2</v>
      </c>
      <c r="L378" s="33"/>
      <c r="M378" s="39">
        <v>240</v>
      </c>
      <c r="N378" s="35">
        <v>1.2</v>
      </c>
      <c r="O378" s="7"/>
      <c r="P378" s="36">
        <f t="shared" si="61"/>
        <v>0</v>
      </c>
    </row>
    <row r="379" spans="1:16" s="1" customFormat="1" ht="18.75">
      <c r="A379" s="127"/>
      <c r="B379" s="8" t="s">
        <v>201</v>
      </c>
      <c r="C379" s="127"/>
      <c r="D379" s="127"/>
      <c r="E379" s="127"/>
      <c r="F379" s="8"/>
      <c r="G379" s="18" t="s">
        <v>81</v>
      </c>
      <c r="H379" s="19">
        <v>0.2</v>
      </c>
      <c r="I379" s="135"/>
      <c r="J379" s="125"/>
      <c r="K379" s="32">
        <f t="shared" si="60"/>
        <v>1.1600000000000002E-3</v>
      </c>
      <c r="L379" s="33"/>
      <c r="M379" s="39">
        <v>240</v>
      </c>
      <c r="N379" s="35">
        <v>1.2</v>
      </c>
      <c r="O379" s="7"/>
      <c r="P379" s="36">
        <f t="shared" si="61"/>
        <v>0</v>
      </c>
    </row>
    <row r="380" spans="1:16" s="1" customFormat="1" ht="18.75">
      <c r="A380" s="127" t="s">
        <v>194</v>
      </c>
      <c r="B380" s="8" t="s">
        <v>202</v>
      </c>
      <c r="C380" s="123" t="s">
        <v>105</v>
      </c>
      <c r="D380" s="123" t="s">
        <v>373</v>
      </c>
      <c r="E380" s="127" t="s">
        <v>193</v>
      </c>
      <c r="F380" s="8"/>
      <c r="G380" s="49" t="s">
        <v>50</v>
      </c>
      <c r="H380" s="50">
        <v>0.16500000000000001</v>
      </c>
      <c r="I380" s="135"/>
      <c r="J380" s="125"/>
      <c r="K380" s="32">
        <f t="shared" ref="K380:K393" si="62">H380/(1/(0.029*6/30))</f>
        <v>9.5700000000000017E-4</v>
      </c>
      <c r="L380" s="33"/>
      <c r="M380" s="39">
        <v>240</v>
      </c>
      <c r="N380" s="35">
        <v>1.2</v>
      </c>
      <c r="O380" s="7"/>
      <c r="P380" s="36">
        <f t="shared" ref="P380:P388" si="63">K380*O380/1000</f>
        <v>0</v>
      </c>
    </row>
    <row r="381" spans="1:16" s="1" customFormat="1" ht="18.75">
      <c r="A381" s="127"/>
      <c r="B381" s="8" t="s">
        <v>202</v>
      </c>
      <c r="C381" s="132"/>
      <c r="D381" s="132"/>
      <c r="E381" s="127"/>
      <c r="F381" s="8"/>
      <c r="G381" s="49" t="s">
        <v>24</v>
      </c>
      <c r="H381" s="50">
        <v>0.39</v>
      </c>
      <c r="I381" s="135"/>
      <c r="J381" s="125"/>
      <c r="K381" s="32">
        <f t="shared" si="62"/>
        <v>2.2620000000000001E-3</v>
      </c>
      <c r="L381" s="33"/>
      <c r="M381" s="39">
        <v>240</v>
      </c>
      <c r="N381" s="35">
        <v>1.2</v>
      </c>
      <c r="O381" s="7"/>
      <c r="P381" s="36">
        <f t="shared" si="63"/>
        <v>0</v>
      </c>
    </row>
    <row r="382" spans="1:16" s="1" customFormat="1" ht="18.75">
      <c r="A382" s="127"/>
      <c r="B382" s="8" t="s">
        <v>202</v>
      </c>
      <c r="C382" s="124"/>
      <c r="D382" s="124"/>
      <c r="E382" s="127"/>
      <c r="F382" s="8"/>
      <c r="G382" s="49" t="s">
        <v>21</v>
      </c>
      <c r="H382" s="50">
        <v>6.5</v>
      </c>
      <c r="I382" s="135"/>
      <c r="J382" s="125"/>
      <c r="K382" s="32">
        <f t="shared" si="62"/>
        <v>3.7700000000000004E-2</v>
      </c>
      <c r="L382" s="33"/>
      <c r="M382" s="39">
        <v>240</v>
      </c>
      <c r="N382" s="35">
        <v>1.2</v>
      </c>
      <c r="O382" s="7"/>
      <c r="P382" s="36">
        <f t="shared" si="63"/>
        <v>0</v>
      </c>
    </row>
    <row r="383" spans="1:16" s="1" customFormat="1" ht="18.75">
      <c r="A383" s="127" t="s">
        <v>194</v>
      </c>
      <c r="B383" s="8" t="s">
        <v>202</v>
      </c>
      <c r="C383" s="123" t="s">
        <v>106</v>
      </c>
      <c r="D383" s="132" t="s">
        <v>374</v>
      </c>
      <c r="E383" s="127" t="s">
        <v>193</v>
      </c>
      <c r="F383" s="8"/>
      <c r="G383" s="49" t="s">
        <v>21</v>
      </c>
      <c r="H383" s="50">
        <v>2.06</v>
      </c>
      <c r="I383" s="135"/>
      <c r="J383" s="125"/>
      <c r="K383" s="32">
        <f t="shared" si="62"/>
        <v>1.1948000000000002E-2</v>
      </c>
      <c r="L383" s="33"/>
      <c r="M383" s="39">
        <v>240</v>
      </c>
      <c r="N383" s="35">
        <v>1.2</v>
      </c>
      <c r="O383" s="7"/>
      <c r="P383" s="36">
        <f t="shared" si="63"/>
        <v>0</v>
      </c>
    </row>
    <row r="384" spans="1:16" s="1" customFormat="1" ht="18.75">
      <c r="A384" s="127"/>
      <c r="B384" s="8" t="s">
        <v>202</v>
      </c>
      <c r="C384" s="132"/>
      <c r="D384" s="132"/>
      <c r="E384" s="127"/>
      <c r="F384" s="8"/>
      <c r="G384" s="49" t="s">
        <v>49</v>
      </c>
      <c r="H384" s="50">
        <v>3.2</v>
      </c>
      <c r="I384" s="135"/>
      <c r="J384" s="125"/>
      <c r="K384" s="32">
        <f t="shared" si="62"/>
        <v>1.8560000000000004E-2</v>
      </c>
      <c r="L384" s="33"/>
      <c r="M384" s="39">
        <v>240</v>
      </c>
      <c r="N384" s="35">
        <v>1.2</v>
      </c>
      <c r="O384" s="7"/>
      <c r="P384" s="36">
        <f t="shared" si="63"/>
        <v>0</v>
      </c>
    </row>
    <row r="385" spans="1:16" s="1" customFormat="1" ht="18.75">
      <c r="A385" s="127"/>
      <c r="B385" s="8" t="s">
        <v>202</v>
      </c>
      <c r="C385" s="124"/>
      <c r="D385" s="124"/>
      <c r="E385" s="127"/>
      <c r="F385" s="8"/>
      <c r="G385" s="49" t="s">
        <v>50</v>
      </c>
      <c r="H385" s="50">
        <v>1.3</v>
      </c>
      <c r="I385" s="135"/>
      <c r="J385" s="125"/>
      <c r="K385" s="32">
        <f t="shared" si="62"/>
        <v>7.5400000000000007E-3</v>
      </c>
      <c r="L385" s="33"/>
      <c r="M385" s="39">
        <v>240</v>
      </c>
      <c r="N385" s="35">
        <v>1.2</v>
      </c>
      <c r="O385" s="7"/>
      <c r="P385" s="36">
        <f t="shared" si="63"/>
        <v>0</v>
      </c>
    </row>
    <row r="386" spans="1:16" s="1" customFormat="1" ht="18.75">
      <c r="A386" s="127" t="s">
        <v>194</v>
      </c>
      <c r="B386" s="8" t="s">
        <v>202</v>
      </c>
      <c r="C386" s="132" t="s">
        <v>108</v>
      </c>
      <c r="D386" s="132" t="s">
        <v>173</v>
      </c>
      <c r="E386" s="127" t="s">
        <v>193</v>
      </c>
      <c r="F386" s="8"/>
      <c r="G386" s="18" t="s">
        <v>21</v>
      </c>
      <c r="H386" s="19">
        <v>2.1</v>
      </c>
      <c r="I386" s="135"/>
      <c r="J386" s="125"/>
      <c r="K386" s="32">
        <f t="shared" si="62"/>
        <v>1.2180000000000002E-2</v>
      </c>
      <c r="L386" s="33"/>
      <c r="M386" s="39">
        <v>240</v>
      </c>
      <c r="N386" s="35">
        <v>1.2</v>
      </c>
      <c r="O386" s="7"/>
      <c r="P386" s="36">
        <f t="shared" si="63"/>
        <v>0</v>
      </c>
    </row>
    <row r="387" spans="1:16" s="1" customFormat="1" ht="18.75">
      <c r="A387" s="127"/>
      <c r="B387" s="8" t="s">
        <v>202</v>
      </c>
      <c r="C387" s="132"/>
      <c r="D387" s="132"/>
      <c r="E387" s="127"/>
      <c r="F387" s="8"/>
      <c r="G387" s="18" t="s">
        <v>29</v>
      </c>
      <c r="H387" s="19">
        <v>0.16</v>
      </c>
      <c r="I387" s="135"/>
      <c r="J387" s="125"/>
      <c r="K387" s="32">
        <f t="shared" si="62"/>
        <v>9.2800000000000011E-4</v>
      </c>
      <c r="L387" s="33"/>
      <c r="M387" s="39">
        <v>240</v>
      </c>
      <c r="N387" s="35">
        <v>1.2</v>
      </c>
      <c r="O387" s="7"/>
      <c r="P387" s="36">
        <f t="shared" si="63"/>
        <v>0</v>
      </c>
    </row>
    <row r="388" spans="1:16" s="1" customFormat="1" ht="18.75">
      <c r="A388" s="127"/>
      <c r="B388" s="8" t="s">
        <v>202</v>
      </c>
      <c r="C388" s="124"/>
      <c r="D388" s="124"/>
      <c r="E388" s="127"/>
      <c r="F388" s="8"/>
      <c r="G388" s="18" t="s">
        <v>28</v>
      </c>
      <c r="H388" s="19">
        <v>0.16</v>
      </c>
      <c r="I388" s="135"/>
      <c r="J388" s="125"/>
      <c r="K388" s="32">
        <f t="shared" si="62"/>
        <v>9.2800000000000011E-4</v>
      </c>
      <c r="L388" s="33"/>
      <c r="M388" s="39">
        <v>240</v>
      </c>
      <c r="N388" s="35">
        <v>1.2</v>
      </c>
      <c r="O388" s="7"/>
      <c r="P388" s="36">
        <f t="shared" si="63"/>
        <v>0</v>
      </c>
    </row>
    <row r="389" spans="1:16" s="1" customFormat="1" ht="18.75">
      <c r="A389" s="127" t="s">
        <v>203</v>
      </c>
      <c r="B389" s="8" t="s">
        <v>204</v>
      </c>
      <c r="C389" s="127" t="s">
        <v>205</v>
      </c>
      <c r="D389" s="127" t="s">
        <v>169</v>
      </c>
      <c r="E389" s="127" t="s">
        <v>193</v>
      </c>
      <c r="F389" s="8"/>
      <c r="G389" s="91" t="s">
        <v>29</v>
      </c>
      <c r="H389" s="92">
        <v>1.3</v>
      </c>
      <c r="I389" s="135"/>
      <c r="J389" s="125"/>
      <c r="K389" s="32">
        <f t="shared" si="62"/>
        <v>7.5400000000000007E-3</v>
      </c>
      <c r="L389" s="26"/>
      <c r="M389" s="39">
        <v>240</v>
      </c>
      <c r="N389" s="35">
        <v>1.2</v>
      </c>
      <c r="O389" s="7">
        <f>L389*M389*N389</f>
        <v>0</v>
      </c>
      <c r="P389" s="36">
        <f t="shared" ref="P389:P441" si="64">K389*O389/1000</f>
        <v>0</v>
      </c>
    </row>
    <row r="390" spans="1:16" s="1" customFormat="1" ht="18.75">
      <c r="A390" s="127"/>
      <c r="B390" s="8" t="s">
        <v>204</v>
      </c>
      <c r="C390" s="127"/>
      <c r="D390" s="127"/>
      <c r="E390" s="127"/>
      <c r="F390" s="8"/>
      <c r="G390" s="91" t="s">
        <v>28</v>
      </c>
      <c r="H390" s="92">
        <v>0.06</v>
      </c>
      <c r="I390" s="135"/>
      <c r="J390" s="125"/>
      <c r="K390" s="32">
        <f t="shared" si="62"/>
        <v>3.48E-4</v>
      </c>
      <c r="L390" s="26"/>
      <c r="M390" s="39">
        <v>240</v>
      </c>
      <c r="N390" s="35">
        <v>1.2</v>
      </c>
      <c r="O390" s="7">
        <f>L390*M390*N390</f>
        <v>0</v>
      </c>
      <c r="P390" s="36">
        <f t="shared" si="64"/>
        <v>0</v>
      </c>
    </row>
    <row r="391" spans="1:16" s="1" customFormat="1" ht="18.75">
      <c r="A391" s="127"/>
      <c r="B391" s="8" t="s">
        <v>204</v>
      </c>
      <c r="C391" s="127"/>
      <c r="D391" s="127"/>
      <c r="E391" s="127"/>
      <c r="F391" s="8"/>
      <c r="G391" s="91" t="s">
        <v>88</v>
      </c>
      <c r="H391" s="92">
        <v>1.3</v>
      </c>
      <c r="I391" s="135"/>
      <c r="J391" s="125"/>
      <c r="K391" s="32">
        <f t="shared" si="62"/>
        <v>7.5400000000000007E-3</v>
      </c>
      <c r="L391" s="26"/>
      <c r="M391" s="39">
        <v>240</v>
      </c>
      <c r="N391" s="35">
        <v>1.2</v>
      </c>
      <c r="O391" s="7">
        <f>L391*M391*N391</f>
        <v>0</v>
      </c>
      <c r="P391" s="36">
        <f t="shared" si="64"/>
        <v>0</v>
      </c>
    </row>
    <row r="392" spans="1:16" s="1" customFormat="1" ht="18.75">
      <c r="A392" s="127" t="s">
        <v>203</v>
      </c>
      <c r="B392" s="8" t="s">
        <v>204</v>
      </c>
      <c r="C392" s="127" t="s">
        <v>206</v>
      </c>
      <c r="D392" s="127" t="s">
        <v>207</v>
      </c>
      <c r="E392" s="127" t="s">
        <v>193</v>
      </c>
      <c r="F392" s="8"/>
      <c r="G392" s="93" t="s">
        <v>25</v>
      </c>
      <c r="H392" s="94">
        <v>0.4</v>
      </c>
      <c r="I392" s="135"/>
      <c r="J392" s="125"/>
      <c r="K392" s="32">
        <f t="shared" si="62"/>
        <v>2.3200000000000004E-3</v>
      </c>
      <c r="L392" s="26"/>
      <c r="M392" s="39">
        <v>240</v>
      </c>
      <c r="N392" s="35">
        <v>1.2</v>
      </c>
      <c r="O392" s="7">
        <f>L392*M392*N392</f>
        <v>0</v>
      </c>
      <c r="P392" s="36">
        <f t="shared" si="64"/>
        <v>0</v>
      </c>
    </row>
    <row r="393" spans="1:16" s="1" customFormat="1" ht="18.75">
      <c r="A393" s="127"/>
      <c r="B393" s="8" t="s">
        <v>204</v>
      </c>
      <c r="C393" s="127"/>
      <c r="D393" s="127"/>
      <c r="E393" s="127"/>
      <c r="F393" s="8"/>
      <c r="G393" s="93" t="s">
        <v>50</v>
      </c>
      <c r="H393" s="94">
        <v>0.35</v>
      </c>
      <c r="I393" s="135"/>
      <c r="J393" s="125"/>
      <c r="K393" s="32">
        <f t="shared" si="62"/>
        <v>2.0300000000000001E-3</v>
      </c>
      <c r="L393" s="26"/>
      <c r="M393" s="39">
        <v>240</v>
      </c>
      <c r="N393" s="35">
        <v>1.2</v>
      </c>
      <c r="O393" s="7">
        <f>L393*M393*N393</f>
        <v>0</v>
      </c>
      <c r="P393" s="36">
        <f t="shared" si="64"/>
        <v>0</v>
      </c>
    </row>
    <row r="394" spans="1:16" s="1" customFormat="1" ht="18.75">
      <c r="A394" s="127" t="s">
        <v>208</v>
      </c>
      <c r="B394" s="8" t="s">
        <v>209</v>
      </c>
      <c r="C394" s="127" t="s">
        <v>101</v>
      </c>
      <c r="D394" s="127" t="s">
        <v>102</v>
      </c>
      <c r="E394" s="127" t="s">
        <v>210</v>
      </c>
      <c r="F394" s="137" t="s">
        <v>211</v>
      </c>
      <c r="G394" s="95" t="s">
        <v>35</v>
      </c>
      <c r="H394" s="96">
        <v>9.48</v>
      </c>
      <c r="I394" s="127" t="s">
        <v>212</v>
      </c>
      <c r="J394" s="127">
        <v>9</v>
      </c>
      <c r="K394" s="32">
        <f t="shared" ref="K394:K412" si="65">H394/(1/(0.025*9/9))</f>
        <v>0.23700000000000002</v>
      </c>
      <c r="L394" s="33"/>
      <c r="M394" s="39">
        <v>96</v>
      </c>
      <c r="N394" s="35">
        <v>1.2</v>
      </c>
      <c r="O394" s="7"/>
      <c r="P394" s="36">
        <f t="shared" si="64"/>
        <v>0</v>
      </c>
    </row>
    <row r="395" spans="1:16" s="1" customFormat="1" ht="18.75">
      <c r="A395" s="127"/>
      <c r="B395" s="8" t="s">
        <v>209</v>
      </c>
      <c r="C395" s="127"/>
      <c r="D395" s="127"/>
      <c r="E395" s="127"/>
      <c r="F395" s="137"/>
      <c r="G395" s="95" t="s">
        <v>50</v>
      </c>
      <c r="H395" s="96">
        <v>8.4000000000000005E-2</v>
      </c>
      <c r="I395" s="127"/>
      <c r="J395" s="127"/>
      <c r="K395" s="32">
        <f t="shared" si="65"/>
        <v>2.1000000000000003E-3</v>
      </c>
      <c r="L395" s="33"/>
      <c r="M395" s="39">
        <v>96</v>
      </c>
      <c r="N395" s="35">
        <v>1.2</v>
      </c>
      <c r="O395" s="7"/>
      <c r="P395" s="36">
        <f t="shared" si="64"/>
        <v>0</v>
      </c>
    </row>
    <row r="396" spans="1:16" s="1" customFormat="1" ht="18.75">
      <c r="A396" s="127"/>
      <c r="B396" s="8" t="s">
        <v>209</v>
      </c>
      <c r="C396" s="127"/>
      <c r="D396" s="127"/>
      <c r="E396" s="127"/>
      <c r="F396" s="137"/>
      <c r="G396" s="95" t="s">
        <v>103</v>
      </c>
      <c r="H396" s="96">
        <v>0.156</v>
      </c>
      <c r="I396" s="127"/>
      <c r="J396" s="127"/>
      <c r="K396" s="32">
        <f t="shared" si="65"/>
        <v>3.8999999999999998E-3</v>
      </c>
      <c r="L396" s="33"/>
      <c r="M396" s="39">
        <v>96</v>
      </c>
      <c r="N396" s="35">
        <v>1.2</v>
      </c>
      <c r="O396" s="7"/>
      <c r="P396" s="36">
        <f t="shared" si="64"/>
        <v>0</v>
      </c>
    </row>
    <row r="397" spans="1:16" s="1" customFormat="1" ht="18.75">
      <c r="A397" s="127"/>
      <c r="B397" s="8" t="s">
        <v>209</v>
      </c>
      <c r="C397" s="127"/>
      <c r="D397" s="127"/>
      <c r="E397" s="127"/>
      <c r="F397" s="137"/>
      <c r="G397" s="95" t="s">
        <v>21</v>
      </c>
      <c r="H397" s="96">
        <v>1.1399999999999999</v>
      </c>
      <c r="I397" s="127"/>
      <c r="J397" s="127"/>
      <c r="K397" s="32">
        <f t="shared" si="65"/>
        <v>2.8499999999999998E-2</v>
      </c>
      <c r="L397" s="33"/>
      <c r="M397" s="39">
        <v>96</v>
      </c>
      <c r="N397" s="35">
        <v>1.2</v>
      </c>
      <c r="O397" s="7"/>
      <c r="P397" s="36">
        <f t="shared" si="64"/>
        <v>0</v>
      </c>
    </row>
    <row r="398" spans="1:16" s="1" customFormat="1" ht="18.75">
      <c r="A398" s="127" t="s">
        <v>208</v>
      </c>
      <c r="B398" s="8" t="s">
        <v>209</v>
      </c>
      <c r="C398" s="127" t="s">
        <v>98</v>
      </c>
      <c r="D398" s="127" t="s">
        <v>213</v>
      </c>
      <c r="E398" s="127" t="s">
        <v>210</v>
      </c>
      <c r="F398" s="137"/>
      <c r="G398" s="97" t="s">
        <v>100</v>
      </c>
      <c r="H398" s="98">
        <v>7.1</v>
      </c>
      <c r="I398" s="127"/>
      <c r="J398" s="127"/>
      <c r="K398" s="32">
        <f t="shared" si="65"/>
        <v>0.17749999999999999</v>
      </c>
      <c r="L398" s="33"/>
      <c r="M398" s="39">
        <v>96</v>
      </c>
      <c r="N398" s="35">
        <v>1.2</v>
      </c>
      <c r="O398" s="7"/>
      <c r="P398" s="36">
        <f t="shared" si="64"/>
        <v>0</v>
      </c>
    </row>
    <row r="399" spans="1:16" s="1" customFormat="1" ht="18.75">
      <c r="A399" s="127"/>
      <c r="B399" s="8" t="s">
        <v>209</v>
      </c>
      <c r="C399" s="127"/>
      <c r="D399" s="127"/>
      <c r="E399" s="127"/>
      <c r="F399" s="137"/>
      <c r="G399" s="97" t="s">
        <v>24</v>
      </c>
      <c r="H399" s="98">
        <v>0.8</v>
      </c>
      <c r="I399" s="127"/>
      <c r="J399" s="127"/>
      <c r="K399" s="32">
        <f t="shared" si="65"/>
        <v>0.02</v>
      </c>
      <c r="L399" s="33"/>
      <c r="M399" s="39">
        <v>96</v>
      </c>
      <c r="N399" s="35">
        <v>1.2</v>
      </c>
      <c r="O399" s="7"/>
      <c r="P399" s="36">
        <f t="shared" si="64"/>
        <v>0</v>
      </c>
    </row>
    <row r="400" spans="1:16" s="1" customFormat="1" ht="18.75">
      <c r="A400" s="127"/>
      <c r="B400" s="8" t="s">
        <v>209</v>
      </c>
      <c r="C400" s="127"/>
      <c r="D400" s="127"/>
      <c r="E400" s="127"/>
      <c r="F400" s="137"/>
      <c r="G400" s="97" t="s">
        <v>53</v>
      </c>
      <c r="H400" s="98">
        <v>0.03</v>
      </c>
      <c r="I400" s="127"/>
      <c r="J400" s="127"/>
      <c r="K400" s="32">
        <f t="shared" si="65"/>
        <v>7.5000000000000002E-4</v>
      </c>
      <c r="L400" s="33"/>
      <c r="M400" s="39">
        <v>96</v>
      </c>
      <c r="N400" s="35">
        <v>1.2</v>
      </c>
      <c r="O400" s="7"/>
      <c r="P400" s="36">
        <f t="shared" si="64"/>
        <v>0</v>
      </c>
    </row>
    <row r="401" spans="1:16" s="1" customFormat="1" ht="18.75">
      <c r="A401" s="127"/>
      <c r="B401" s="8" t="s">
        <v>209</v>
      </c>
      <c r="C401" s="127"/>
      <c r="D401" s="127"/>
      <c r="E401" s="127"/>
      <c r="F401" s="137"/>
      <c r="G401" s="97" t="s">
        <v>21</v>
      </c>
      <c r="H401" s="98">
        <v>0.64</v>
      </c>
      <c r="I401" s="127"/>
      <c r="J401" s="127"/>
      <c r="K401" s="32">
        <f t="shared" si="65"/>
        <v>1.6E-2</v>
      </c>
      <c r="L401" s="33"/>
      <c r="M401" s="39">
        <v>96</v>
      </c>
      <c r="N401" s="35">
        <v>1.2</v>
      </c>
      <c r="O401" s="7"/>
      <c r="P401" s="36">
        <f t="shared" si="64"/>
        <v>0</v>
      </c>
    </row>
    <row r="402" spans="1:16" s="1" customFormat="1" ht="18.75">
      <c r="A402" s="127" t="s">
        <v>208</v>
      </c>
      <c r="B402" s="8" t="s">
        <v>209</v>
      </c>
      <c r="C402" s="127" t="s">
        <v>96</v>
      </c>
      <c r="D402" s="127" t="s">
        <v>214</v>
      </c>
      <c r="E402" s="127" t="s">
        <v>210</v>
      </c>
      <c r="F402" s="137"/>
      <c r="G402" s="99" t="s">
        <v>28</v>
      </c>
      <c r="H402" s="100">
        <v>1</v>
      </c>
      <c r="I402" s="127"/>
      <c r="J402" s="127"/>
      <c r="K402" s="32">
        <f t="shared" si="65"/>
        <v>2.5000000000000001E-2</v>
      </c>
      <c r="L402" s="33"/>
      <c r="M402" s="39">
        <v>96</v>
      </c>
      <c r="N402" s="35">
        <v>1.2</v>
      </c>
      <c r="O402" s="7"/>
      <c r="P402" s="36">
        <f t="shared" si="64"/>
        <v>0</v>
      </c>
    </row>
    <row r="403" spans="1:16" s="1" customFormat="1" ht="18.75">
      <c r="A403" s="127"/>
      <c r="B403" s="8" t="s">
        <v>209</v>
      </c>
      <c r="C403" s="127"/>
      <c r="D403" s="127"/>
      <c r="E403" s="127"/>
      <c r="F403" s="137"/>
      <c r="G403" s="99" t="s">
        <v>35</v>
      </c>
      <c r="H403" s="100">
        <v>7.7</v>
      </c>
      <c r="I403" s="127"/>
      <c r="J403" s="127"/>
      <c r="K403" s="32">
        <f t="shared" si="65"/>
        <v>0.1925</v>
      </c>
      <c r="L403" s="33"/>
      <c r="M403" s="39">
        <v>96</v>
      </c>
      <c r="N403" s="35">
        <v>1.2</v>
      </c>
      <c r="O403" s="7"/>
      <c r="P403" s="36">
        <f t="shared" si="64"/>
        <v>0</v>
      </c>
    </row>
    <row r="404" spans="1:16" s="1" customFormat="1" ht="18.75">
      <c r="A404" s="127"/>
      <c r="B404" s="8" t="s">
        <v>209</v>
      </c>
      <c r="C404" s="127"/>
      <c r="D404" s="127"/>
      <c r="E404" s="127"/>
      <c r="F404" s="137"/>
      <c r="G404" s="99" t="s">
        <v>21</v>
      </c>
      <c r="H404" s="100">
        <v>1.18</v>
      </c>
      <c r="I404" s="127"/>
      <c r="J404" s="127"/>
      <c r="K404" s="32">
        <f t="shared" si="65"/>
        <v>2.9499999999999998E-2</v>
      </c>
      <c r="L404" s="33"/>
      <c r="M404" s="39">
        <v>96</v>
      </c>
      <c r="N404" s="35">
        <v>1.2</v>
      </c>
      <c r="O404" s="7"/>
      <c r="P404" s="36">
        <f t="shared" si="64"/>
        <v>0</v>
      </c>
    </row>
    <row r="405" spans="1:16" s="1" customFormat="1" ht="18.75">
      <c r="A405" s="8" t="s">
        <v>208</v>
      </c>
      <c r="B405" s="8" t="s">
        <v>215</v>
      </c>
      <c r="C405" s="8" t="s">
        <v>216</v>
      </c>
      <c r="D405" s="8" t="s">
        <v>217</v>
      </c>
      <c r="E405" s="8" t="s">
        <v>210</v>
      </c>
      <c r="F405" s="137"/>
      <c r="G405" s="18" t="s">
        <v>218</v>
      </c>
      <c r="H405" s="19">
        <v>10</v>
      </c>
      <c r="I405" s="127" t="s">
        <v>212</v>
      </c>
      <c r="J405" s="127">
        <v>9</v>
      </c>
      <c r="K405" s="32">
        <f t="shared" si="65"/>
        <v>0.25</v>
      </c>
      <c r="L405" s="33"/>
      <c r="M405" s="39">
        <v>96</v>
      </c>
      <c r="N405" s="35">
        <v>1.2</v>
      </c>
      <c r="O405" s="7"/>
      <c r="P405" s="36">
        <f t="shared" si="64"/>
        <v>0</v>
      </c>
    </row>
    <row r="406" spans="1:16" s="1" customFormat="1" ht="18.75">
      <c r="A406" s="127" t="s">
        <v>208</v>
      </c>
      <c r="B406" s="8" t="s">
        <v>215</v>
      </c>
      <c r="C406" s="127" t="s">
        <v>219</v>
      </c>
      <c r="D406" s="127" t="s">
        <v>220</v>
      </c>
      <c r="E406" s="127" t="s">
        <v>210</v>
      </c>
      <c r="F406" s="137"/>
      <c r="G406" s="18" t="s">
        <v>24</v>
      </c>
      <c r="H406" s="19">
        <v>0.78</v>
      </c>
      <c r="I406" s="127"/>
      <c r="J406" s="127"/>
      <c r="K406" s="32">
        <f t="shared" si="65"/>
        <v>1.95E-2</v>
      </c>
      <c r="L406" s="33"/>
      <c r="M406" s="39">
        <v>96</v>
      </c>
      <c r="N406" s="35">
        <v>1.2</v>
      </c>
      <c r="O406" s="7"/>
      <c r="P406" s="36">
        <f t="shared" si="64"/>
        <v>0</v>
      </c>
    </row>
    <row r="407" spans="1:16" s="1" customFormat="1" ht="18.75">
      <c r="A407" s="127"/>
      <c r="B407" s="8" t="s">
        <v>215</v>
      </c>
      <c r="C407" s="127"/>
      <c r="D407" s="127"/>
      <c r="E407" s="127"/>
      <c r="F407" s="137"/>
      <c r="G407" s="18" t="s">
        <v>21</v>
      </c>
      <c r="H407" s="19">
        <v>3.1</v>
      </c>
      <c r="I407" s="127"/>
      <c r="J407" s="127"/>
      <c r="K407" s="32">
        <f t="shared" si="65"/>
        <v>7.7499999999999999E-2</v>
      </c>
      <c r="L407" s="33"/>
      <c r="M407" s="39">
        <v>96</v>
      </c>
      <c r="N407" s="35">
        <v>1.2</v>
      </c>
      <c r="O407" s="7"/>
      <c r="P407" s="36">
        <f t="shared" si="64"/>
        <v>0</v>
      </c>
    </row>
    <row r="408" spans="1:16" s="1" customFormat="1" ht="18.75">
      <c r="A408" s="127"/>
      <c r="B408" s="8" t="s">
        <v>215</v>
      </c>
      <c r="C408" s="127"/>
      <c r="D408" s="127"/>
      <c r="E408" s="127"/>
      <c r="F408" s="137"/>
      <c r="G408" s="18" t="s">
        <v>49</v>
      </c>
      <c r="H408" s="19">
        <v>2.4</v>
      </c>
      <c r="I408" s="127"/>
      <c r="J408" s="127"/>
      <c r="K408" s="32">
        <f t="shared" si="65"/>
        <v>0.06</v>
      </c>
      <c r="L408" s="33"/>
      <c r="M408" s="39">
        <v>96</v>
      </c>
      <c r="N408" s="35">
        <v>1.2</v>
      </c>
      <c r="O408" s="7"/>
      <c r="P408" s="36">
        <f t="shared" si="64"/>
        <v>0</v>
      </c>
    </row>
    <row r="409" spans="1:16" s="1" customFormat="1" ht="18.75">
      <c r="A409" s="127"/>
      <c r="B409" s="8" t="s">
        <v>215</v>
      </c>
      <c r="C409" s="127"/>
      <c r="D409" s="127"/>
      <c r="E409" s="127"/>
      <c r="F409" s="137"/>
      <c r="G409" s="18" t="s">
        <v>25</v>
      </c>
      <c r="H409" s="19">
        <v>0.64</v>
      </c>
      <c r="I409" s="127"/>
      <c r="J409" s="127"/>
      <c r="K409" s="32">
        <f t="shared" si="65"/>
        <v>1.6E-2</v>
      </c>
      <c r="L409" s="33"/>
      <c r="M409" s="39">
        <v>96</v>
      </c>
      <c r="N409" s="35">
        <v>1.2</v>
      </c>
      <c r="O409" s="7"/>
      <c r="P409" s="36">
        <f t="shared" si="64"/>
        <v>0</v>
      </c>
    </row>
    <row r="410" spans="1:16" s="1" customFormat="1" ht="18.75">
      <c r="A410" s="8" t="s">
        <v>208</v>
      </c>
      <c r="B410" s="8" t="s">
        <v>215</v>
      </c>
      <c r="C410" s="8" t="s">
        <v>221</v>
      </c>
      <c r="D410" s="8" t="s">
        <v>222</v>
      </c>
      <c r="E410" s="8" t="s">
        <v>210</v>
      </c>
      <c r="F410" s="137"/>
      <c r="G410" s="18" t="s">
        <v>223</v>
      </c>
      <c r="H410" s="19">
        <v>10</v>
      </c>
      <c r="I410" s="127"/>
      <c r="J410" s="127"/>
      <c r="K410" s="32">
        <f t="shared" si="65"/>
        <v>0.25</v>
      </c>
      <c r="L410" s="33"/>
      <c r="M410" s="39">
        <v>96</v>
      </c>
      <c r="N410" s="35">
        <v>1.2</v>
      </c>
      <c r="O410" s="7"/>
      <c r="P410" s="36">
        <f t="shared" si="64"/>
        <v>0</v>
      </c>
    </row>
    <row r="411" spans="1:16" s="1" customFormat="1" ht="18.75">
      <c r="A411" s="127" t="s">
        <v>208</v>
      </c>
      <c r="B411" s="8" t="s">
        <v>215</v>
      </c>
      <c r="C411" s="127" t="s">
        <v>224</v>
      </c>
      <c r="D411" s="127" t="s">
        <v>225</v>
      </c>
      <c r="E411" s="127" t="s">
        <v>210</v>
      </c>
      <c r="F411" s="137"/>
      <c r="G411" s="18" t="s">
        <v>29</v>
      </c>
      <c r="H411" s="19">
        <v>4.4000000000000004</v>
      </c>
      <c r="I411" s="127"/>
      <c r="J411" s="127"/>
      <c r="K411" s="32">
        <f t="shared" si="65"/>
        <v>0.11000000000000001</v>
      </c>
      <c r="L411" s="33"/>
      <c r="M411" s="39">
        <v>96</v>
      </c>
      <c r="N411" s="35">
        <v>1.2</v>
      </c>
      <c r="O411" s="7"/>
      <c r="P411" s="36">
        <f t="shared" si="64"/>
        <v>0</v>
      </c>
    </row>
    <row r="412" spans="1:16" s="1" customFormat="1" ht="18.75">
      <c r="A412" s="127"/>
      <c r="B412" s="8" t="s">
        <v>215</v>
      </c>
      <c r="C412" s="127"/>
      <c r="D412" s="127"/>
      <c r="E412" s="127"/>
      <c r="F412" s="10"/>
      <c r="G412" s="18" t="s">
        <v>21</v>
      </c>
      <c r="H412" s="19">
        <v>0.6</v>
      </c>
      <c r="I412" s="127"/>
      <c r="J412" s="127"/>
      <c r="K412" s="32">
        <f t="shared" si="65"/>
        <v>1.4999999999999999E-2</v>
      </c>
      <c r="L412" s="33"/>
      <c r="M412" s="39">
        <v>96</v>
      </c>
      <c r="N412" s="35">
        <v>1.2</v>
      </c>
      <c r="O412" s="7"/>
      <c r="P412" s="36">
        <f t="shared" si="64"/>
        <v>0</v>
      </c>
    </row>
    <row r="413" spans="1:16" s="1" customFormat="1" ht="18.75">
      <c r="A413" s="127"/>
      <c r="B413" s="8" t="s">
        <v>215</v>
      </c>
      <c r="C413" s="127"/>
      <c r="D413" s="127"/>
      <c r="E413" s="127"/>
      <c r="F413" s="10"/>
      <c r="G413" s="18" t="s">
        <v>28</v>
      </c>
      <c r="H413" s="19">
        <v>1.2</v>
      </c>
      <c r="I413" s="127"/>
      <c r="J413" s="127"/>
      <c r="K413" s="32">
        <f t="shared" ref="K413" si="66">H413/(1/(0.025*9/9))</f>
        <v>0.03</v>
      </c>
      <c r="L413" s="33"/>
      <c r="M413" s="39">
        <v>96</v>
      </c>
      <c r="N413" s="35">
        <v>1.2</v>
      </c>
      <c r="O413" s="7"/>
      <c r="P413" s="36">
        <f t="shared" si="64"/>
        <v>0</v>
      </c>
    </row>
    <row r="414" spans="1:16" s="1" customFormat="1" ht="18.75">
      <c r="A414" s="123" t="s">
        <v>208</v>
      </c>
      <c r="B414" s="8" t="s">
        <v>226</v>
      </c>
      <c r="C414" s="8" t="s">
        <v>148</v>
      </c>
      <c r="D414" s="8" t="s">
        <v>149</v>
      </c>
      <c r="E414" s="123" t="s">
        <v>227</v>
      </c>
      <c r="F414" s="10"/>
      <c r="G414" s="18" t="s">
        <v>53</v>
      </c>
      <c r="H414" s="19">
        <v>6</v>
      </c>
      <c r="I414" s="123" t="s">
        <v>228</v>
      </c>
      <c r="J414" s="123">
        <v>12</v>
      </c>
      <c r="K414" s="32">
        <f>H414/(1/(0.02*12/12))</f>
        <v>0.12</v>
      </c>
      <c r="L414" s="33">
        <v>0</v>
      </c>
      <c r="M414" s="39">
        <v>144</v>
      </c>
      <c r="N414" s="35">
        <v>1.2</v>
      </c>
      <c r="O414" s="7"/>
      <c r="P414" s="36">
        <f t="shared" si="64"/>
        <v>0</v>
      </c>
    </row>
    <row r="415" spans="1:16" s="1" customFormat="1" ht="18.75">
      <c r="A415" s="124"/>
      <c r="B415" s="8" t="s">
        <v>226</v>
      </c>
      <c r="C415" s="8"/>
      <c r="D415" s="8" t="s">
        <v>367</v>
      </c>
      <c r="E415" s="124"/>
      <c r="F415" s="10"/>
      <c r="G415" s="18" t="s">
        <v>21</v>
      </c>
      <c r="H415" s="19">
        <v>6</v>
      </c>
      <c r="I415" s="124"/>
      <c r="J415" s="124"/>
      <c r="K415" s="32">
        <f>H415/(1/(0.02*12/12))</f>
        <v>0.12</v>
      </c>
      <c r="L415" s="33"/>
      <c r="M415" s="39">
        <v>144</v>
      </c>
      <c r="N415" s="35">
        <v>1.2</v>
      </c>
      <c r="O415" s="7"/>
      <c r="P415" s="36">
        <f t="shared" si="64"/>
        <v>0</v>
      </c>
    </row>
    <row r="416" spans="1:16" s="1" customFormat="1" ht="18.75">
      <c r="A416" s="127" t="s">
        <v>229</v>
      </c>
      <c r="B416" s="8" t="s">
        <v>230</v>
      </c>
      <c r="C416" s="127" t="s">
        <v>168</v>
      </c>
      <c r="D416" s="127" t="s">
        <v>169</v>
      </c>
      <c r="E416" s="127" t="s">
        <v>231</v>
      </c>
      <c r="F416" s="8"/>
      <c r="G416" s="18" t="s">
        <v>28</v>
      </c>
      <c r="H416" s="19">
        <v>0.22</v>
      </c>
      <c r="I416" s="135" t="s">
        <v>232</v>
      </c>
      <c r="J416" s="125">
        <v>4</v>
      </c>
      <c r="K416" s="32">
        <f t="shared" ref="K416:K441" si="67">H416/(1/(0.0235*4/4))</f>
        <v>5.1700000000000001E-3</v>
      </c>
      <c r="L416" s="33"/>
      <c r="M416" s="39">
        <v>96</v>
      </c>
      <c r="N416" s="35">
        <v>1.2</v>
      </c>
      <c r="O416" s="7"/>
      <c r="P416" s="36">
        <f t="shared" si="64"/>
        <v>0</v>
      </c>
    </row>
    <row r="417" spans="1:16" s="1" customFormat="1" ht="18.75">
      <c r="A417" s="127"/>
      <c r="B417" s="8" t="s">
        <v>230</v>
      </c>
      <c r="C417" s="127"/>
      <c r="D417" s="127"/>
      <c r="E417" s="127"/>
      <c r="F417" s="8"/>
      <c r="G417" s="18" t="s">
        <v>35</v>
      </c>
      <c r="H417" s="19">
        <v>2</v>
      </c>
      <c r="I417" s="135"/>
      <c r="J417" s="125"/>
      <c r="K417" s="32">
        <f t="shared" si="67"/>
        <v>4.7E-2</v>
      </c>
      <c r="L417" s="33"/>
      <c r="M417" s="39">
        <v>96</v>
      </c>
      <c r="N417" s="35">
        <v>1.2</v>
      </c>
      <c r="O417" s="7"/>
      <c r="P417" s="36">
        <f t="shared" si="64"/>
        <v>0</v>
      </c>
    </row>
    <row r="418" spans="1:16" s="1" customFormat="1" ht="18.75">
      <c r="A418" s="127"/>
      <c r="B418" s="8" t="s">
        <v>230</v>
      </c>
      <c r="C418" s="127"/>
      <c r="D418" s="127"/>
      <c r="E418" s="127"/>
      <c r="F418" s="8"/>
      <c r="G418" s="18" t="s">
        <v>29</v>
      </c>
      <c r="H418" s="19">
        <v>8.6</v>
      </c>
      <c r="I418" s="135"/>
      <c r="J418" s="125"/>
      <c r="K418" s="32">
        <f t="shared" si="67"/>
        <v>0.2021</v>
      </c>
      <c r="L418" s="33"/>
      <c r="M418" s="39">
        <v>96</v>
      </c>
      <c r="N418" s="35">
        <v>1.2</v>
      </c>
      <c r="O418" s="7"/>
      <c r="P418" s="36">
        <f t="shared" si="64"/>
        <v>0</v>
      </c>
    </row>
    <row r="419" spans="1:16" s="1" customFormat="1" ht="18.75">
      <c r="A419" s="127"/>
      <c r="B419" s="8" t="s">
        <v>230</v>
      </c>
      <c r="C419" s="127"/>
      <c r="D419" s="127"/>
      <c r="E419" s="127"/>
      <c r="F419" s="8"/>
      <c r="G419" s="18" t="s">
        <v>21</v>
      </c>
      <c r="H419" s="19">
        <v>2.5</v>
      </c>
      <c r="I419" s="135"/>
      <c r="J419" s="125"/>
      <c r="K419" s="32">
        <f t="shared" si="67"/>
        <v>5.8750000000000004E-2</v>
      </c>
      <c r="L419" s="33"/>
      <c r="M419" s="39">
        <v>96</v>
      </c>
      <c r="N419" s="35">
        <v>1.2</v>
      </c>
      <c r="O419" s="7"/>
      <c r="P419" s="36">
        <f t="shared" si="64"/>
        <v>0</v>
      </c>
    </row>
    <row r="420" spans="1:16" s="1" customFormat="1" ht="18.75">
      <c r="A420" s="127" t="s">
        <v>229</v>
      </c>
      <c r="B420" s="8" t="s">
        <v>233</v>
      </c>
      <c r="C420" s="127" t="s">
        <v>168</v>
      </c>
      <c r="D420" s="127" t="s">
        <v>169</v>
      </c>
      <c r="E420" s="127" t="s">
        <v>231</v>
      </c>
      <c r="F420" s="8"/>
      <c r="G420" s="18" t="s">
        <v>28</v>
      </c>
      <c r="H420" s="19">
        <v>0.22</v>
      </c>
      <c r="I420" s="135"/>
      <c r="J420" s="125"/>
      <c r="K420" s="32">
        <f t="shared" si="67"/>
        <v>5.1700000000000001E-3</v>
      </c>
      <c r="L420" s="38"/>
      <c r="M420" s="39">
        <v>144</v>
      </c>
      <c r="N420" s="35">
        <v>1.2</v>
      </c>
      <c r="O420" s="7"/>
      <c r="P420" s="36">
        <f t="shared" si="64"/>
        <v>0</v>
      </c>
    </row>
    <row r="421" spans="1:16" s="1" customFormat="1" ht="18.75">
      <c r="A421" s="127"/>
      <c r="B421" s="8" t="s">
        <v>233</v>
      </c>
      <c r="C421" s="127"/>
      <c r="D421" s="127"/>
      <c r="E421" s="127"/>
      <c r="F421" s="8"/>
      <c r="G421" s="18" t="s">
        <v>35</v>
      </c>
      <c r="H421" s="19">
        <v>2</v>
      </c>
      <c r="I421" s="135"/>
      <c r="J421" s="125"/>
      <c r="K421" s="32">
        <f t="shared" si="67"/>
        <v>4.7E-2</v>
      </c>
      <c r="L421" s="26"/>
      <c r="M421" s="39">
        <v>144</v>
      </c>
      <c r="N421" s="35">
        <v>1.2</v>
      </c>
      <c r="O421" s="7"/>
      <c r="P421" s="36">
        <f t="shared" si="64"/>
        <v>0</v>
      </c>
    </row>
    <row r="422" spans="1:16" s="1" customFormat="1" ht="18.75">
      <c r="A422" s="127"/>
      <c r="B422" s="8" t="s">
        <v>233</v>
      </c>
      <c r="C422" s="127"/>
      <c r="D422" s="127"/>
      <c r="E422" s="127"/>
      <c r="F422" s="8"/>
      <c r="G422" s="18" t="s">
        <v>29</v>
      </c>
      <c r="H422" s="19">
        <v>8.6</v>
      </c>
      <c r="I422" s="135"/>
      <c r="J422" s="125"/>
      <c r="K422" s="32">
        <f t="shared" si="67"/>
        <v>0.2021</v>
      </c>
      <c r="L422" s="26"/>
      <c r="M422" s="39">
        <v>144</v>
      </c>
      <c r="N422" s="35">
        <v>1.2</v>
      </c>
      <c r="O422" s="7"/>
      <c r="P422" s="36">
        <f t="shared" si="64"/>
        <v>0</v>
      </c>
    </row>
    <row r="423" spans="1:16" s="1" customFormat="1" ht="18.75">
      <c r="A423" s="127"/>
      <c r="B423" s="8" t="s">
        <v>233</v>
      </c>
      <c r="C423" s="127"/>
      <c r="D423" s="127"/>
      <c r="E423" s="127"/>
      <c r="F423" s="8"/>
      <c r="G423" s="18" t="s">
        <v>21</v>
      </c>
      <c r="H423" s="19">
        <v>2.5</v>
      </c>
      <c r="I423" s="135"/>
      <c r="J423" s="125"/>
      <c r="K423" s="32">
        <f t="shared" si="67"/>
        <v>5.8750000000000004E-2</v>
      </c>
      <c r="L423" s="26"/>
      <c r="M423" s="39">
        <v>144</v>
      </c>
      <c r="N423" s="35">
        <v>1.2</v>
      </c>
      <c r="O423" s="7"/>
      <c r="P423" s="36">
        <f t="shared" si="64"/>
        <v>0</v>
      </c>
    </row>
    <row r="424" spans="1:16" s="1" customFormat="1" ht="18.75">
      <c r="A424" s="127" t="s">
        <v>229</v>
      </c>
      <c r="B424" s="8" t="s">
        <v>234</v>
      </c>
      <c r="C424" s="127" t="s">
        <v>168</v>
      </c>
      <c r="D424" s="127" t="s">
        <v>169</v>
      </c>
      <c r="E424" s="127" t="s">
        <v>231</v>
      </c>
      <c r="F424" s="8"/>
      <c r="G424" s="18" t="s">
        <v>28</v>
      </c>
      <c r="H424" s="19">
        <v>0.22</v>
      </c>
      <c r="I424" s="135"/>
      <c r="J424" s="125"/>
      <c r="K424" s="32">
        <f t="shared" si="67"/>
        <v>5.1700000000000001E-3</v>
      </c>
      <c r="L424" s="38"/>
      <c r="M424" s="39">
        <v>480</v>
      </c>
      <c r="N424" s="35">
        <v>1.2</v>
      </c>
      <c r="O424" s="7">
        <f>L424*M424*N424</f>
        <v>0</v>
      </c>
      <c r="P424" s="36">
        <f t="shared" si="64"/>
        <v>0</v>
      </c>
    </row>
    <row r="425" spans="1:16" s="1" customFormat="1" ht="18.75">
      <c r="A425" s="127"/>
      <c r="B425" s="8" t="s">
        <v>234</v>
      </c>
      <c r="C425" s="127"/>
      <c r="D425" s="127"/>
      <c r="E425" s="127"/>
      <c r="F425" s="8"/>
      <c r="G425" s="18" t="s">
        <v>35</v>
      </c>
      <c r="H425" s="19">
        <v>2</v>
      </c>
      <c r="I425" s="135"/>
      <c r="J425" s="125"/>
      <c r="K425" s="32">
        <f t="shared" si="67"/>
        <v>4.7E-2</v>
      </c>
      <c r="L425" s="26"/>
      <c r="M425" s="39">
        <v>480</v>
      </c>
      <c r="N425" s="35">
        <v>1.2</v>
      </c>
      <c r="O425" s="7">
        <f>L424*M425*N425</f>
        <v>0</v>
      </c>
      <c r="P425" s="36">
        <f t="shared" si="64"/>
        <v>0</v>
      </c>
    </row>
    <row r="426" spans="1:16" s="1" customFormat="1" ht="18.75">
      <c r="A426" s="127"/>
      <c r="B426" s="8" t="s">
        <v>234</v>
      </c>
      <c r="C426" s="127"/>
      <c r="D426" s="127"/>
      <c r="E426" s="127"/>
      <c r="F426" s="8"/>
      <c r="G426" s="18" t="s">
        <v>29</v>
      </c>
      <c r="H426" s="19">
        <v>8.6</v>
      </c>
      <c r="I426" s="135"/>
      <c r="J426" s="125"/>
      <c r="K426" s="32">
        <f t="shared" si="67"/>
        <v>0.2021</v>
      </c>
      <c r="L426" s="26"/>
      <c r="M426" s="39">
        <v>480</v>
      </c>
      <c r="N426" s="35">
        <v>1.2</v>
      </c>
      <c r="O426" s="7">
        <f>L424*M426*N426</f>
        <v>0</v>
      </c>
      <c r="P426" s="36">
        <f t="shared" si="64"/>
        <v>0</v>
      </c>
    </row>
    <row r="427" spans="1:16" s="1" customFormat="1" ht="18.75">
      <c r="A427" s="127"/>
      <c r="B427" s="8" t="s">
        <v>234</v>
      </c>
      <c r="C427" s="127"/>
      <c r="D427" s="127"/>
      <c r="E427" s="127"/>
      <c r="F427" s="8"/>
      <c r="G427" s="18" t="s">
        <v>21</v>
      </c>
      <c r="H427" s="19">
        <v>2.5</v>
      </c>
      <c r="I427" s="135"/>
      <c r="J427" s="125"/>
      <c r="K427" s="32">
        <f t="shared" si="67"/>
        <v>5.8750000000000004E-2</v>
      </c>
      <c r="L427" s="26"/>
      <c r="M427" s="39">
        <v>480</v>
      </c>
      <c r="N427" s="35">
        <v>1.2</v>
      </c>
      <c r="O427" s="7">
        <f>L424*M427*N427</f>
        <v>0</v>
      </c>
      <c r="P427" s="36">
        <f t="shared" si="64"/>
        <v>0</v>
      </c>
    </row>
    <row r="428" spans="1:16" s="1" customFormat="1" ht="18.75">
      <c r="A428" s="127" t="s">
        <v>229</v>
      </c>
      <c r="B428" s="8" t="s">
        <v>230</v>
      </c>
      <c r="C428" s="127" t="s">
        <v>47</v>
      </c>
      <c r="D428" s="127" t="s">
        <v>48</v>
      </c>
      <c r="E428" s="127" t="s">
        <v>231</v>
      </c>
      <c r="F428" s="8"/>
      <c r="G428" s="18" t="s">
        <v>24</v>
      </c>
      <c r="H428" s="19">
        <v>2</v>
      </c>
      <c r="I428" s="135"/>
      <c r="J428" s="125"/>
      <c r="K428" s="32">
        <f t="shared" si="67"/>
        <v>4.7E-2</v>
      </c>
      <c r="L428" s="33"/>
      <c r="M428" s="39">
        <v>96</v>
      </c>
      <c r="N428" s="35">
        <v>1.2</v>
      </c>
      <c r="O428" s="7"/>
      <c r="P428" s="36">
        <f t="shared" si="64"/>
        <v>0</v>
      </c>
    </row>
    <row r="429" spans="1:16" s="1" customFormat="1" ht="18.75">
      <c r="A429" s="127"/>
      <c r="B429" s="8" t="s">
        <v>230</v>
      </c>
      <c r="C429" s="127"/>
      <c r="D429" s="127"/>
      <c r="E429" s="127"/>
      <c r="F429" s="8"/>
      <c r="G429" s="18" t="s">
        <v>49</v>
      </c>
      <c r="H429" s="19">
        <v>8.5</v>
      </c>
      <c r="I429" s="135"/>
      <c r="J429" s="125"/>
      <c r="K429" s="32">
        <f t="shared" si="67"/>
        <v>0.19975000000000001</v>
      </c>
      <c r="L429" s="33"/>
      <c r="M429" s="39">
        <v>96</v>
      </c>
      <c r="N429" s="35">
        <v>1.2</v>
      </c>
      <c r="O429" s="7"/>
      <c r="P429" s="36">
        <f t="shared" si="64"/>
        <v>0</v>
      </c>
    </row>
    <row r="430" spans="1:16" s="1" customFormat="1" ht="18.75">
      <c r="A430" s="127"/>
      <c r="B430" s="8" t="s">
        <v>230</v>
      </c>
      <c r="C430" s="127"/>
      <c r="D430" s="127"/>
      <c r="E430" s="127"/>
      <c r="F430" s="8"/>
      <c r="G430" s="18" t="s">
        <v>50</v>
      </c>
      <c r="H430" s="19">
        <v>0.9</v>
      </c>
      <c r="I430" s="135"/>
      <c r="J430" s="125"/>
      <c r="K430" s="32">
        <f t="shared" si="67"/>
        <v>2.1150000000000002E-2</v>
      </c>
      <c r="L430" s="33"/>
      <c r="M430" s="39">
        <v>96</v>
      </c>
      <c r="N430" s="35">
        <v>1.2</v>
      </c>
      <c r="O430" s="7"/>
      <c r="P430" s="36">
        <f t="shared" si="64"/>
        <v>0</v>
      </c>
    </row>
    <row r="431" spans="1:16" s="1" customFormat="1" ht="18.75">
      <c r="A431" s="127"/>
      <c r="B431" s="8" t="s">
        <v>230</v>
      </c>
      <c r="C431" s="127"/>
      <c r="D431" s="127"/>
      <c r="E431" s="127"/>
      <c r="F431" s="8"/>
      <c r="G431" s="18" t="s">
        <v>21</v>
      </c>
      <c r="H431" s="19">
        <v>0.7</v>
      </c>
      <c r="I431" s="135"/>
      <c r="J431" s="125"/>
      <c r="K431" s="32">
        <f t="shared" si="67"/>
        <v>1.6449999999999999E-2</v>
      </c>
      <c r="L431" s="33"/>
      <c r="M431" s="39">
        <v>96</v>
      </c>
      <c r="N431" s="35">
        <v>1.2</v>
      </c>
      <c r="O431" s="7"/>
      <c r="P431" s="36">
        <f t="shared" si="64"/>
        <v>0</v>
      </c>
    </row>
    <row r="432" spans="1:16" s="1" customFormat="1" ht="18.75">
      <c r="A432" s="127" t="s">
        <v>229</v>
      </c>
      <c r="B432" s="8" t="s">
        <v>233</v>
      </c>
      <c r="C432" s="127" t="s">
        <v>47</v>
      </c>
      <c r="D432" s="127" t="s">
        <v>48</v>
      </c>
      <c r="E432" s="127" t="s">
        <v>231</v>
      </c>
      <c r="F432" s="8"/>
      <c r="G432" s="18" t="s">
        <v>24</v>
      </c>
      <c r="H432" s="19">
        <v>2</v>
      </c>
      <c r="I432" s="135"/>
      <c r="J432" s="125"/>
      <c r="K432" s="32">
        <f t="shared" si="67"/>
        <v>4.7E-2</v>
      </c>
      <c r="L432" s="26"/>
      <c r="M432" s="39">
        <v>144</v>
      </c>
      <c r="N432" s="35">
        <v>1.2</v>
      </c>
      <c r="O432" s="7"/>
      <c r="P432" s="36">
        <f t="shared" si="64"/>
        <v>0</v>
      </c>
    </row>
    <row r="433" spans="1:16" s="1" customFormat="1" ht="18.75">
      <c r="A433" s="127"/>
      <c r="B433" s="8" t="s">
        <v>233</v>
      </c>
      <c r="C433" s="127"/>
      <c r="D433" s="127"/>
      <c r="E433" s="127"/>
      <c r="F433" s="8"/>
      <c r="G433" s="18" t="s">
        <v>49</v>
      </c>
      <c r="H433" s="19">
        <v>8.5</v>
      </c>
      <c r="I433" s="135"/>
      <c r="J433" s="125"/>
      <c r="K433" s="32">
        <f t="shared" si="67"/>
        <v>0.19975000000000001</v>
      </c>
      <c r="L433" s="26"/>
      <c r="M433" s="39">
        <v>144</v>
      </c>
      <c r="N433" s="35">
        <v>1.2</v>
      </c>
      <c r="O433" s="7"/>
      <c r="P433" s="36">
        <f t="shared" si="64"/>
        <v>0</v>
      </c>
    </row>
    <row r="434" spans="1:16" s="1" customFormat="1" ht="18.75">
      <c r="A434" s="127"/>
      <c r="B434" s="8" t="s">
        <v>233</v>
      </c>
      <c r="C434" s="127"/>
      <c r="D434" s="127"/>
      <c r="E434" s="127"/>
      <c r="F434" s="8"/>
      <c r="G434" s="18" t="s">
        <v>50</v>
      </c>
      <c r="H434" s="19">
        <v>0.9</v>
      </c>
      <c r="I434" s="135"/>
      <c r="J434" s="125"/>
      <c r="K434" s="32">
        <f t="shared" si="67"/>
        <v>2.1150000000000002E-2</v>
      </c>
      <c r="L434" s="26"/>
      <c r="M434" s="39">
        <v>144</v>
      </c>
      <c r="N434" s="35">
        <v>1.2</v>
      </c>
      <c r="O434" s="7"/>
      <c r="P434" s="36">
        <f t="shared" si="64"/>
        <v>0</v>
      </c>
    </row>
    <row r="435" spans="1:16" s="1" customFormat="1" ht="18.75">
      <c r="A435" s="127"/>
      <c r="B435" s="8" t="s">
        <v>233</v>
      </c>
      <c r="C435" s="127"/>
      <c r="D435" s="127"/>
      <c r="E435" s="127"/>
      <c r="F435" s="8"/>
      <c r="G435" s="18" t="s">
        <v>21</v>
      </c>
      <c r="H435" s="19">
        <v>0.7</v>
      </c>
      <c r="I435" s="135"/>
      <c r="J435" s="125"/>
      <c r="K435" s="32">
        <f t="shared" si="67"/>
        <v>1.6449999999999999E-2</v>
      </c>
      <c r="L435" s="26"/>
      <c r="M435" s="39">
        <v>144</v>
      </c>
      <c r="N435" s="35">
        <v>1.2</v>
      </c>
      <c r="O435" s="7"/>
      <c r="P435" s="36">
        <f t="shared" si="64"/>
        <v>0</v>
      </c>
    </row>
    <row r="436" spans="1:16" s="1" customFormat="1" ht="18.75">
      <c r="A436" s="127" t="s">
        <v>229</v>
      </c>
      <c r="B436" s="8" t="s">
        <v>234</v>
      </c>
      <c r="C436" s="127" t="s">
        <v>47</v>
      </c>
      <c r="D436" s="127" t="s">
        <v>48</v>
      </c>
      <c r="E436" s="127" t="s">
        <v>231</v>
      </c>
      <c r="F436" s="8"/>
      <c r="G436" s="18" t="s">
        <v>24</v>
      </c>
      <c r="H436" s="19">
        <v>2</v>
      </c>
      <c r="I436" s="135"/>
      <c r="J436" s="125"/>
      <c r="K436" s="32">
        <f t="shared" si="67"/>
        <v>4.7E-2</v>
      </c>
      <c r="L436" s="38"/>
      <c r="M436" s="39">
        <v>480</v>
      </c>
      <c r="N436" s="35">
        <v>1.2</v>
      </c>
      <c r="O436" s="7">
        <f>L436*M436*N436</f>
        <v>0</v>
      </c>
      <c r="P436" s="36">
        <f t="shared" si="64"/>
        <v>0</v>
      </c>
    </row>
    <row r="437" spans="1:16" s="1" customFormat="1" ht="18.75">
      <c r="A437" s="127"/>
      <c r="B437" s="8" t="s">
        <v>234</v>
      </c>
      <c r="C437" s="127"/>
      <c r="D437" s="127"/>
      <c r="E437" s="127"/>
      <c r="F437" s="8"/>
      <c r="G437" s="18" t="s">
        <v>49</v>
      </c>
      <c r="H437" s="19">
        <v>8.5</v>
      </c>
      <c r="I437" s="135"/>
      <c r="J437" s="125"/>
      <c r="K437" s="32">
        <f t="shared" si="67"/>
        <v>0.19975000000000001</v>
      </c>
      <c r="L437" s="26"/>
      <c r="M437" s="39">
        <v>480</v>
      </c>
      <c r="N437" s="35">
        <v>1.2</v>
      </c>
      <c r="O437" s="7">
        <f>L436*M437*N437</f>
        <v>0</v>
      </c>
      <c r="P437" s="36">
        <f t="shared" si="64"/>
        <v>0</v>
      </c>
    </row>
    <row r="438" spans="1:16" s="1" customFormat="1" ht="18.75">
      <c r="A438" s="127"/>
      <c r="B438" s="8" t="s">
        <v>234</v>
      </c>
      <c r="C438" s="127"/>
      <c r="D438" s="127"/>
      <c r="E438" s="127"/>
      <c r="F438" s="8"/>
      <c r="G438" s="18" t="s">
        <v>50</v>
      </c>
      <c r="H438" s="19">
        <v>0.9</v>
      </c>
      <c r="I438" s="135"/>
      <c r="J438" s="125"/>
      <c r="K438" s="32">
        <f t="shared" si="67"/>
        <v>2.1150000000000002E-2</v>
      </c>
      <c r="L438" s="26"/>
      <c r="M438" s="39">
        <v>480</v>
      </c>
      <c r="N438" s="35">
        <v>1.2</v>
      </c>
      <c r="O438" s="7">
        <f>L436*M438*N438</f>
        <v>0</v>
      </c>
      <c r="P438" s="36">
        <f t="shared" si="64"/>
        <v>0</v>
      </c>
    </row>
    <row r="439" spans="1:16" s="1" customFormat="1" ht="18.75">
      <c r="A439" s="127"/>
      <c r="B439" s="8" t="s">
        <v>234</v>
      </c>
      <c r="C439" s="127"/>
      <c r="D439" s="127"/>
      <c r="E439" s="127"/>
      <c r="F439" s="8"/>
      <c r="G439" s="18" t="s">
        <v>21</v>
      </c>
      <c r="H439" s="19">
        <v>0.7</v>
      </c>
      <c r="I439" s="135"/>
      <c r="J439" s="125"/>
      <c r="K439" s="32">
        <f t="shared" si="67"/>
        <v>1.6449999999999999E-2</v>
      </c>
      <c r="L439" s="26"/>
      <c r="M439" s="39">
        <v>480</v>
      </c>
      <c r="N439" s="35">
        <v>1.2</v>
      </c>
      <c r="O439" s="7">
        <f>L436*M439*N439</f>
        <v>0</v>
      </c>
      <c r="P439" s="36">
        <f t="shared" si="64"/>
        <v>0</v>
      </c>
    </row>
    <row r="440" spans="1:16" s="1" customFormat="1" ht="18.75">
      <c r="A440" s="8" t="s">
        <v>229</v>
      </c>
      <c r="B440" s="8" t="s">
        <v>230</v>
      </c>
      <c r="C440" s="8" t="s">
        <v>148</v>
      </c>
      <c r="D440" s="8" t="s">
        <v>149</v>
      </c>
      <c r="E440" s="8" t="s">
        <v>231</v>
      </c>
      <c r="F440" s="8"/>
      <c r="G440" s="18" t="s">
        <v>53</v>
      </c>
      <c r="H440" s="19">
        <v>6</v>
      </c>
      <c r="I440" s="135"/>
      <c r="J440" s="125"/>
      <c r="K440" s="32">
        <f t="shared" si="67"/>
        <v>0.14100000000000001</v>
      </c>
      <c r="L440" s="33"/>
      <c r="M440" s="39">
        <v>96</v>
      </c>
      <c r="N440" s="35">
        <v>1.2</v>
      </c>
      <c r="O440" s="7"/>
      <c r="P440" s="36">
        <f t="shared" si="64"/>
        <v>0</v>
      </c>
    </row>
    <row r="441" spans="1:16" s="1" customFormat="1" ht="18.75">
      <c r="A441" s="8" t="s">
        <v>229</v>
      </c>
      <c r="B441" s="8" t="s">
        <v>235</v>
      </c>
      <c r="C441" s="8" t="s">
        <v>148</v>
      </c>
      <c r="D441" s="8" t="s">
        <v>149</v>
      </c>
      <c r="E441" s="8" t="s">
        <v>231</v>
      </c>
      <c r="F441" s="8"/>
      <c r="G441" s="18" t="s">
        <v>53</v>
      </c>
      <c r="H441" s="19">
        <v>6</v>
      </c>
      <c r="I441" s="135"/>
      <c r="J441" s="125"/>
      <c r="K441" s="32">
        <f t="shared" si="67"/>
        <v>0.14100000000000001</v>
      </c>
      <c r="L441" s="38"/>
      <c r="M441" s="39">
        <v>480</v>
      </c>
      <c r="N441" s="35">
        <v>1.2</v>
      </c>
      <c r="O441" s="7">
        <f>L441*M441*N441</f>
        <v>0</v>
      </c>
      <c r="P441" s="36">
        <f t="shared" si="64"/>
        <v>0</v>
      </c>
    </row>
    <row r="442" spans="1:16" s="1" customFormat="1" ht="18.75">
      <c r="A442" s="127" t="s">
        <v>236</v>
      </c>
      <c r="B442" s="8" t="s">
        <v>237</v>
      </c>
      <c r="C442" s="127" t="s">
        <v>238</v>
      </c>
      <c r="D442" s="127" t="s">
        <v>173</v>
      </c>
      <c r="E442" s="127" t="s">
        <v>239</v>
      </c>
      <c r="F442" s="127"/>
      <c r="G442" s="18" t="s">
        <v>29</v>
      </c>
      <c r="H442" s="19">
        <v>0.9</v>
      </c>
      <c r="I442" s="126" t="s">
        <v>240</v>
      </c>
      <c r="J442" s="126">
        <v>36</v>
      </c>
      <c r="K442" s="32">
        <f t="shared" ref="K442:K463" si="68">H442/(1/(0.036*6/36))</f>
        <v>5.3999999999999994E-3</v>
      </c>
      <c r="L442" s="26"/>
      <c r="M442" s="39">
        <v>240</v>
      </c>
      <c r="N442" s="35">
        <v>1.2</v>
      </c>
      <c r="O442" s="7">
        <f t="shared" ref="O442:O466" si="69">L442*M442*N442</f>
        <v>0</v>
      </c>
      <c r="P442" s="36">
        <f t="shared" ref="P442:P466" si="70">K442*O442/1000</f>
        <v>0</v>
      </c>
    </row>
    <row r="443" spans="1:16" s="1" customFormat="1" ht="18.75">
      <c r="A443" s="127"/>
      <c r="B443" s="8" t="s">
        <v>237</v>
      </c>
      <c r="C443" s="127"/>
      <c r="D443" s="127"/>
      <c r="E443" s="127"/>
      <c r="F443" s="127"/>
      <c r="G443" s="18" t="s">
        <v>28</v>
      </c>
      <c r="H443" s="19">
        <v>0.3</v>
      </c>
      <c r="I443" s="126"/>
      <c r="J443" s="126"/>
      <c r="K443" s="32">
        <f t="shared" si="68"/>
        <v>1.7999999999999997E-3</v>
      </c>
      <c r="L443" s="26"/>
      <c r="M443" s="39">
        <v>240</v>
      </c>
      <c r="N443" s="35">
        <v>1.2</v>
      </c>
      <c r="O443" s="7">
        <f t="shared" si="69"/>
        <v>0</v>
      </c>
      <c r="P443" s="36">
        <f t="shared" si="70"/>
        <v>0</v>
      </c>
    </row>
    <row r="444" spans="1:16" s="1" customFormat="1" ht="18.75">
      <c r="A444" s="127"/>
      <c r="B444" s="8" t="s">
        <v>237</v>
      </c>
      <c r="C444" s="127"/>
      <c r="D444" s="127"/>
      <c r="E444" s="127"/>
      <c r="F444" s="127"/>
      <c r="G444" s="18" t="s">
        <v>88</v>
      </c>
      <c r="H444" s="19">
        <v>1.8</v>
      </c>
      <c r="I444" s="126"/>
      <c r="J444" s="126"/>
      <c r="K444" s="32">
        <f t="shared" si="68"/>
        <v>1.0799999999999999E-2</v>
      </c>
      <c r="L444" s="26"/>
      <c r="M444" s="39">
        <v>240</v>
      </c>
      <c r="N444" s="35">
        <v>1.2</v>
      </c>
      <c r="O444" s="7">
        <f t="shared" si="69"/>
        <v>0</v>
      </c>
      <c r="P444" s="36">
        <f t="shared" si="70"/>
        <v>0</v>
      </c>
    </row>
    <row r="445" spans="1:16" s="1" customFormat="1" ht="18.75">
      <c r="A445" s="127"/>
      <c r="B445" s="8" t="s">
        <v>237</v>
      </c>
      <c r="C445" s="127" t="s">
        <v>241</v>
      </c>
      <c r="D445" s="127" t="s">
        <v>242</v>
      </c>
      <c r="E445" s="127" t="s">
        <v>239</v>
      </c>
      <c r="F445" s="127"/>
      <c r="G445" s="18" t="s">
        <v>25</v>
      </c>
      <c r="H445" s="19">
        <v>0.7</v>
      </c>
      <c r="I445" s="126"/>
      <c r="J445" s="126"/>
      <c r="K445" s="32">
        <f t="shared" si="68"/>
        <v>4.1999999999999989E-3</v>
      </c>
      <c r="L445" s="26"/>
      <c r="M445" s="39">
        <v>240</v>
      </c>
      <c r="N445" s="35">
        <v>1.2</v>
      </c>
      <c r="O445" s="7">
        <f t="shared" si="69"/>
        <v>0</v>
      </c>
      <c r="P445" s="36">
        <f t="shared" si="70"/>
        <v>0</v>
      </c>
    </row>
    <row r="446" spans="1:16" s="1" customFormat="1" ht="18.75">
      <c r="A446" s="127"/>
      <c r="B446" s="8" t="s">
        <v>237</v>
      </c>
      <c r="C446" s="127"/>
      <c r="D446" s="127"/>
      <c r="E446" s="127"/>
      <c r="F446" s="127"/>
      <c r="G446" s="18" t="s">
        <v>50</v>
      </c>
      <c r="H446" s="19">
        <v>2</v>
      </c>
      <c r="I446" s="126"/>
      <c r="J446" s="126"/>
      <c r="K446" s="32">
        <f t="shared" si="68"/>
        <v>1.1999999999999999E-2</v>
      </c>
      <c r="L446" s="26"/>
      <c r="M446" s="39">
        <v>240</v>
      </c>
      <c r="N446" s="35">
        <v>1.2</v>
      </c>
      <c r="O446" s="7">
        <f t="shared" si="69"/>
        <v>0</v>
      </c>
      <c r="P446" s="36">
        <f t="shared" si="70"/>
        <v>0</v>
      </c>
    </row>
    <row r="447" spans="1:16" s="1" customFormat="1" ht="18.75">
      <c r="A447" s="127"/>
      <c r="B447" s="8" t="s">
        <v>237</v>
      </c>
      <c r="C447" s="127" t="s">
        <v>243</v>
      </c>
      <c r="D447" s="127" t="s">
        <v>244</v>
      </c>
      <c r="E447" s="127" t="s">
        <v>239</v>
      </c>
      <c r="F447" s="127"/>
      <c r="G447" s="18" t="s">
        <v>29</v>
      </c>
      <c r="H447" s="19">
        <v>1.65</v>
      </c>
      <c r="I447" s="126"/>
      <c r="J447" s="126"/>
      <c r="K447" s="32">
        <f t="shared" si="68"/>
        <v>9.8999999999999991E-3</v>
      </c>
      <c r="L447" s="26"/>
      <c r="M447" s="39">
        <v>240</v>
      </c>
      <c r="N447" s="35">
        <v>1.2</v>
      </c>
      <c r="O447" s="7">
        <f t="shared" si="69"/>
        <v>0</v>
      </c>
      <c r="P447" s="36">
        <f t="shared" si="70"/>
        <v>0</v>
      </c>
    </row>
    <row r="448" spans="1:16" s="1" customFormat="1" ht="18.75">
      <c r="A448" s="127"/>
      <c r="B448" s="8" t="s">
        <v>237</v>
      </c>
      <c r="C448" s="127"/>
      <c r="D448" s="127"/>
      <c r="E448" s="127"/>
      <c r="F448" s="127"/>
      <c r="G448" s="18" t="s">
        <v>35</v>
      </c>
      <c r="H448" s="19">
        <v>0.2</v>
      </c>
      <c r="I448" s="126"/>
      <c r="J448" s="126"/>
      <c r="K448" s="32">
        <f t="shared" si="68"/>
        <v>1.1999999999999999E-3</v>
      </c>
      <c r="L448" s="26"/>
      <c r="M448" s="39">
        <v>240</v>
      </c>
      <c r="N448" s="35">
        <v>1.2</v>
      </c>
      <c r="O448" s="7">
        <f t="shared" si="69"/>
        <v>0</v>
      </c>
      <c r="P448" s="36">
        <f t="shared" si="70"/>
        <v>0</v>
      </c>
    </row>
    <row r="449" spans="1:16" s="1" customFormat="1" ht="18.75">
      <c r="A449" s="127"/>
      <c r="B449" s="8" t="s">
        <v>237</v>
      </c>
      <c r="C449" s="127" t="s">
        <v>58</v>
      </c>
      <c r="D449" s="127" t="s">
        <v>44</v>
      </c>
      <c r="E449" s="127" t="s">
        <v>239</v>
      </c>
      <c r="F449" s="127"/>
      <c r="G449" s="18" t="s">
        <v>24</v>
      </c>
      <c r="H449" s="19">
        <v>0.13</v>
      </c>
      <c r="I449" s="126"/>
      <c r="J449" s="126"/>
      <c r="K449" s="32">
        <f t="shared" si="68"/>
        <v>7.7999999999999999E-4</v>
      </c>
      <c r="L449" s="26"/>
      <c r="M449" s="39">
        <v>240</v>
      </c>
      <c r="N449" s="35">
        <v>1.2</v>
      </c>
      <c r="O449" s="7">
        <f t="shared" si="69"/>
        <v>0</v>
      </c>
      <c r="P449" s="36">
        <f t="shared" si="70"/>
        <v>0</v>
      </c>
    </row>
    <row r="450" spans="1:16" s="1" customFormat="1" ht="18.75">
      <c r="A450" s="127"/>
      <c r="B450" s="8" t="s">
        <v>237</v>
      </c>
      <c r="C450" s="127"/>
      <c r="D450" s="127"/>
      <c r="E450" s="127"/>
      <c r="F450" s="127"/>
      <c r="G450" s="18" t="s">
        <v>50</v>
      </c>
      <c r="H450" s="19">
        <v>0.06</v>
      </c>
      <c r="I450" s="126"/>
      <c r="J450" s="126"/>
      <c r="K450" s="32">
        <f t="shared" si="68"/>
        <v>3.5999999999999997E-4</v>
      </c>
      <c r="L450" s="26"/>
      <c r="M450" s="39">
        <v>240</v>
      </c>
      <c r="N450" s="35">
        <v>1.2</v>
      </c>
      <c r="O450" s="7">
        <f t="shared" si="69"/>
        <v>0</v>
      </c>
      <c r="P450" s="36">
        <f t="shared" si="70"/>
        <v>0</v>
      </c>
    </row>
    <row r="451" spans="1:16" s="1" customFormat="1" ht="18.75">
      <c r="A451" s="127"/>
      <c r="B451" s="8" t="s">
        <v>245</v>
      </c>
      <c r="C451" s="127" t="s">
        <v>47</v>
      </c>
      <c r="D451" s="127" t="s">
        <v>48</v>
      </c>
      <c r="E451" s="127"/>
      <c r="F451" s="8"/>
      <c r="G451" s="18" t="s">
        <v>24</v>
      </c>
      <c r="H451" s="19">
        <v>2</v>
      </c>
      <c r="I451" s="126"/>
      <c r="J451" s="126"/>
      <c r="K451" s="32">
        <f t="shared" si="68"/>
        <v>1.1999999999999999E-2</v>
      </c>
      <c r="L451" s="26"/>
      <c r="M451" s="39">
        <v>240</v>
      </c>
      <c r="N451" s="35">
        <v>1.2</v>
      </c>
      <c r="O451" s="7">
        <f t="shared" si="69"/>
        <v>0</v>
      </c>
      <c r="P451" s="36">
        <f t="shared" si="70"/>
        <v>0</v>
      </c>
    </row>
    <row r="452" spans="1:16" s="1" customFormat="1" ht="18.75">
      <c r="A452" s="127"/>
      <c r="B452" s="8" t="s">
        <v>245</v>
      </c>
      <c r="C452" s="127"/>
      <c r="D452" s="127"/>
      <c r="E452" s="127"/>
      <c r="F452" s="8"/>
      <c r="G452" s="18" t="s">
        <v>49</v>
      </c>
      <c r="H452" s="19">
        <v>8.5</v>
      </c>
      <c r="I452" s="126"/>
      <c r="J452" s="126"/>
      <c r="K452" s="32">
        <f t="shared" si="68"/>
        <v>5.0999999999999997E-2</v>
      </c>
      <c r="L452" s="26"/>
      <c r="M452" s="39">
        <v>240</v>
      </c>
      <c r="N452" s="35">
        <v>1.2</v>
      </c>
      <c r="O452" s="7">
        <f t="shared" si="69"/>
        <v>0</v>
      </c>
      <c r="P452" s="36">
        <f t="shared" si="70"/>
        <v>0</v>
      </c>
    </row>
    <row r="453" spans="1:16" s="1" customFormat="1" ht="18.75">
      <c r="A453" s="127"/>
      <c r="B453" s="8" t="s">
        <v>245</v>
      </c>
      <c r="C453" s="127"/>
      <c r="D453" s="127"/>
      <c r="E453" s="127"/>
      <c r="F453" s="8"/>
      <c r="G453" s="18" t="s">
        <v>50</v>
      </c>
      <c r="H453" s="19">
        <v>0.9</v>
      </c>
      <c r="I453" s="126"/>
      <c r="J453" s="126"/>
      <c r="K453" s="32">
        <f t="shared" si="68"/>
        <v>5.3999999999999994E-3</v>
      </c>
      <c r="L453" s="26"/>
      <c r="M453" s="39">
        <v>240</v>
      </c>
      <c r="N453" s="35">
        <v>1.2</v>
      </c>
      <c r="O453" s="7">
        <f t="shared" si="69"/>
        <v>0</v>
      </c>
      <c r="P453" s="36">
        <f t="shared" si="70"/>
        <v>0</v>
      </c>
    </row>
    <row r="454" spans="1:16" s="1" customFormat="1" ht="18.75">
      <c r="A454" s="127"/>
      <c r="B454" s="8" t="s">
        <v>245</v>
      </c>
      <c r="C454" s="127"/>
      <c r="D454" s="127"/>
      <c r="E454" s="127"/>
      <c r="F454" s="8"/>
      <c r="G454" s="18" t="s">
        <v>21</v>
      </c>
      <c r="H454" s="19">
        <v>0.7</v>
      </c>
      <c r="I454" s="126"/>
      <c r="J454" s="126"/>
      <c r="K454" s="32">
        <f t="shared" si="68"/>
        <v>4.1999999999999989E-3</v>
      </c>
      <c r="L454" s="26"/>
      <c r="M454" s="39">
        <v>240</v>
      </c>
      <c r="N454" s="35">
        <v>1.2</v>
      </c>
      <c r="O454" s="7">
        <f t="shared" si="69"/>
        <v>0</v>
      </c>
      <c r="P454" s="36">
        <f t="shared" si="70"/>
        <v>0</v>
      </c>
    </row>
    <row r="455" spans="1:16" s="1" customFormat="1" ht="18.75">
      <c r="A455" s="127"/>
      <c r="B455" s="8" t="s">
        <v>245</v>
      </c>
      <c r="C455" s="127" t="s">
        <v>51</v>
      </c>
      <c r="D455" s="127" t="s">
        <v>365</v>
      </c>
      <c r="E455" s="8"/>
      <c r="F455" s="8"/>
      <c r="G455" s="18" t="s">
        <v>52</v>
      </c>
      <c r="H455" s="19">
        <v>3.24</v>
      </c>
      <c r="I455" s="126"/>
      <c r="J455" s="126"/>
      <c r="K455" s="32">
        <f t="shared" si="68"/>
        <v>1.9439999999999999E-2</v>
      </c>
      <c r="L455" s="26"/>
      <c r="M455" s="39">
        <v>240</v>
      </c>
      <c r="N455" s="35">
        <v>1.2</v>
      </c>
      <c r="O455" s="7">
        <f t="shared" si="69"/>
        <v>0</v>
      </c>
      <c r="P455" s="36">
        <f t="shared" si="70"/>
        <v>0</v>
      </c>
    </row>
    <row r="456" spans="1:16" s="1" customFormat="1" ht="18.75">
      <c r="A456" s="127"/>
      <c r="B456" s="8" t="s">
        <v>245</v>
      </c>
      <c r="C456" s="127"/>
      <c r="D456" s="127"/>
      <c r="E456" s="8"/>
      <c r="F456" s="8"/>
      <c r="G456" s="18" t="s">
        <v>35</v>
      </c>
      <c r="H456" s="19">
        <v>4.5999999999999996</v>
      </c>
      <c r="I456" s="126"/>
      <c r="J456" s="126"/>
      <c r="K456" s="32">
        <f t="shared" si="68"/>
        <v>2.7599999999999996E-2</v>
      </c>
      <c r="L456" s="26"/>
      <c r="M456" s="39">
        <v>240</v>
      </c>
      <c r="N456" s="35">
        <v>1.2</v>
      </c>
      <c r="O456" s="7">
        <f t="shared" si="69"/>
        <v>0</v>
      </c>
      <c r="P456" s="36">
        <f t="shared" si="70"/>
        <v>0</v>
      </c>
    </row>
    <row r="457" spans="1:16" s="1" customFormat="1" ht="18.75">
      <c r="A457" s="127"/>
      <c r="B457" s="8" t="s">
        <v>245</v>
      </c>
      <c r="C457" s="127"/>
      <c r="D457" s="127"/>
      <c r="E457" s="8"/>
      <c r="F457" s="8"/>
      <c r="G457" s="18" t="s">
        <v>53</v>
      </c>
      <c r="H457" s="19">
        <v>0.14000000000000001</v>
      </c>
      <c r="I457" s="126"/>
      <c r="J457" s="126"/>
      <c r="K457" s="32">
        <f t="shared" si="68"/>
        <v>8.4000000000000003E-4</v>
      </c>
      <c r="L457" s="26"/>
      <c r="M457" s="39">
        <v>240</v>
      </c>
      <c r="N457" s="35">
        <v>1.2</v>
      </c>
      <c r="O457" s="7">
        <f t="shared" si="69"/>
        <v>0</v>
      </c>
      <c r="P457" s="36">
        <f t="shared" si="70"/>
        <v>0</v>
      </c>
    </row>
    <row r="458" spans="1:16" s="1" customFormat="1" ht="18.75">
      <c r="A458" s="127"/>
      <c r="B458" s="8" t="s">
        <v>245</v>
      </c>
      <c r="C458" s="127" t="s">
        <v>43</v>
      </c>
      <c r="D458" s="127" t="s">
        <v>44</v>
      </c>
      <c r="E458" s="127"/>
      <c r="F458" s="8"/>
      <c r="G458" s="18" t="s">
        <v>25</v>
      </c>
      <c r="H458" s="19">
        <v>0.54</v>
      </c>
      <c r="I458" s="126"/>
      <c r="J458" s="126"/>
      <c r="K458" s="32">
        <f t="shared" si="68"/>
        <v>3.2399999999999998E-3</v>
      </c>
      <c r="L458" s="26"/>
      <c r="M458" s="39">
        <v>240</v>
      </c>
      <c r="N458" s="35">
        <v>1.2</v>
      </c>
      <c r="O458" s="7">
        <f t="shared" si="69"/>
        <v>0</v>
      </c>
      <c r="P458" s="36">
        <f t="shared" si="70"/>
        <v>0</v>
      </c>
    </row>
    <row r="459" spans="1:16" s="1" customFormat="1" ht="18.75">
      <c r="A459" s="127"/>
      <c r="B459" s="8" t="s">
        <v>245</v>
      </c>
      <c r="C459" s="127"/>
      <c r="D459" s="127"/>
      <c r="E459" s="127"/>
      <c r="F459" s="8"/>
      <c r="G459" s="18" t="s">
        <v>24</v>
      </c>
      <c r="H459" s="19">
        <v>0.36</v>
      </c>
      <c r="I459" s="126"/>
      <c r="J459" s="126"/>
      <c r="K459" s="32">
        <f t="shared" si="68"/>
        <v>2.1599999999999996E-3</v>
      </c>
      <c r="L459" s="26"/>
      <c r="M459" s="39">
        <v>240</v>
      </c>
      <c r="N459" s="35">
        <v>1.2</v>
      </c>
      <c r="O459" s="7">
        <f t="shared" si="69"/>
        <v>0</v>
      </c>
      <c r="P459" s="36">
        <f t="shared" si="70"/>
        <v>0</v>
      </c>
    </row>
    <row r="460" spans="1:16" s="1" customFormat="1" ht="18.75">
      <c r="A460" s="127"/>
      <c r="B460" s="8" t="s">
        <v>245</v>
      </c>
      <c r="C460" s="127"/>
      <c r="D460" s="127"/>
      <c r="E460" s="127"/>
      <c r="F460" s="8"/>
      <c r="G460" s="18" t="s">
        <v>21</v>
      </c>
      <c r="H460" s="19">
        <v>3.8</v>
      </c>
      <c r="I460" s="126"/>
      <c r="J460" s="126"/>
      <c r="K460" s="32">
        <f t="shared" si="68"/>
        <v>2.2799999999999997E-2</v>
      </c>
      <c r="L460" s="26"/>
      <c r="M460" s="39">
        <v>240</v>
      </c>
      <c r="N460" s="35">
        <v>1.2</v>
      </c>
      <c r="O460" s="7">
        <f t="shared" si="69"/>
        <v>0</v>
      </c>
      <c r="P460" s="36">
        <f t="shared" si="70"/>
        <v>0</v>
      </c>
    </row>
    <row r="461" spans="1:16" s="1" customFormat="1" ht="18.75">
      <c r="A461" s="127"/>
      <c r="B461" s="8" t="s">
        <v>245</v>
      </c>
      <c r="C461" s="127" t="s">
        <v>246</v>
      </c>
      <c r="D461" s="127" t="s">
        <v>70</v>
      </c>
      <c r="E461" s="8"/>
      <c r="F461" s="8"/>
      <c r="G461" s="18" t="s">
        <v>52</v>
      </c>
      <c r="H461" s="19">
        <v>1.25</v>
      </c>
      <c r="I461" s="126"/>
      <c r="J461" s="126"/>
      <c r="K461" s="32">
        <f t="shared" si="68"/>
        <v>7.4999999999999989E-3</v>
      </c>
      <c r="L461" s="26"/>
      <c r="M461" s="39">
        <v>240</v>
      </c>
      <c r="N461" s="35">
        <v>1.2</v>
      </c>
      <c r="O461" s="7">
        <f t="shared" si="69"/>
        <v>0</v>
      </c>
      <c r="P461" s="36">
        <f t="shared" si="70"/>
        <v>0</v>
      </c>
    </row>
    <row r="462" spans="1:16" s="1" customFormat="1" ht="18.75">
      <c r="A462" s="127"/>
      <c r="B462" s="8" t="s">
        <v>245</v>
      </c>
      <c r="C462" s="127"/>
      <c r="D462" s="127"/>
      <c r="E462" s="8"/>
      <c r="F462" s="8"/>
      <c r="G462" s="18" t="s">
        <v>35</v>
      </c>
      <c r="H462" s="19">
        <v>3.92</v>
      </c>
      <c r="I462" s="126"/>
      <c r="J462" s="126"/>
      <c r="K462" s="32">
        <f t="shared" si="68"/>
        <v>2.3519999999999996E-2</v>
      </c>
      <c r="L462" s="26"/>
      <c r="M462" s="39">
        <v>240</v>
      </c>
      <c r="N462" s="35">
        <v>1.2</v>
      </c>
      <c r="O462" s="7">
        <f t="shared" si="69"/>
        <v>0</v>
      </c>
      <c r="P462" s="36">
        <f t="shared" si="70"/>
        <v>0</v>
      </c>
    </row>
    <row r="463" spans="1:16" s="1" customFormat="1" ht="18.75">
      <c r="A463" s="127"/>
      <c r="B463" s="8" t="s">
        <v>245</v>
      </c>
      <c r="C463" s="127"/>
      <c r="D463" s="127"/>
      <c r="E463" s="8"/>
      <c r="F463" s="8"/>
      <c r="G463" s="18" t="s">
        <v>21</v>
      </c>
      <c r="H463" s="19">
        <v>2.9</v>
      </c>
      <c r="I463" s="126"/>
      <c r="J463" s="126"/>
      <c r="K463" s="32">
        <f t="shared" si="68"/>
        <v>1.7399999999999999E-2</v>
      </c>
      <c r="L463" s="26"/>
      <c r="M463" s="39">
        <v>240</v>
      </c>
      <c r="N463" s="35">
        <v>1.2</v>
      </c>
      <c r="O463" s="7">
        <f t="shared" si="69"/>
        <v>0</v>
      </c>
      <c r="P463" s="36">
        <f t="shared" si="70"/>
        <v>0</v>
      </c>
    </row>
    <row r="464" spans="1:16" s="1" customFormat="1" ht="18.75">
      <c r="A464" s="127" t="s">
        <v>247</v>
      </c>
      <c r="B464" s="8" t="s">
        <v>248</v>
      </c>
      <c r="C464" s="127" t="s">
        <v>58</v>
      </c>
      <c r="D464" s="127" t="s">
        <v>44</v>
      </c>
      <c r="E464" s="127" t="s">
        <v>249</v>
      </c>
      <c r="F464" s="137"/>
      <c r="G464" s="18" t="s">
        <v>24</v>
      </c>
      <c r="H464" s="19">
        <v>0.13</v>
      </c>
      <c r="I464" s="127" t="s">
        <v>250</v>
      </c>
      <c r="J464" s="127">
        <v>30</v>
      </c>
      <c r="K464" s="32">
        <f t="shared" ref="K464:K471" si="71">H464/(1/(0.035*6/30))</f>
        <v>9.1000000000000022E-4</v>
      </c>
      <c r="L464" s="38"/>
      <c r="M464" s="39">
        <v>240</v>
      </c>
      <c r="N464" s="35">
        <v>1.2</v>
      </c>
      <c r="O464" s="7">
        <f t="shared" si="69"/>
        <v>0</v>
      </c>
      <c r="P464" s="36">
        <f t="shared" si="70"/>
        <v>0</v>
      </c>
    </row>
    <row r="465" spans="1:16" s="1" customFormat="1" ht="18.75">
      <c r="A465" s="127"/>
      <c r="B465" s="8" t="s">
        <v>248</v>
      </c>
      <c r="C465" s="127"/>
      <c r="D465" s="127"/>
      <c r="E465" s="127"/>
      <c r="F465" s="137"/>
      <c r="G465" s="18" t="s">
        <v>50</v>
      </c>
      <c r="H465" s="19">
        <v>0.06</v>
      </c>
      <c r="I465" s="127"/>
      <c r="J465" s="127"/>
      <c r="K465" s="32">
        <f t="shared" si="71"/>
        <v>4.2000000000000007E-4</v>
      </c>
      <c r="L465" s="26"/>
      <c r="M465" s="39">
        <v>240</v>
      </c>
      <c r="N465" s="35">
        <v>1.2</v>
      </c>
      <c r="O465" s="7">
        <f t="shared" si="69"/>
        <v>0</v>
      </c>
      <c r="P465" s="36">
        <f t="shared" si="70"/>
        <v>0</v>
      </c>
    </row>
    <row r="466" spans="1:16" s="1" customFormat="1" ht="18.75">
      <c r="A466" s="127" t="s">
        <v>247</v>
      </c>
      <c r="B466" s="8" t="s">
        <v>248</v>
      </c>
      <c r="C466" s="127" t="s">
        <v>251</v>
      </c>
      <c r="D466" s="127" t="s">
        <v>70</v>
      </c>
      <c r="E466" s="127" t="s">
        <v>249</v>
      </c>
      <c r="F466" s="127"/>
      <c r="G466" s="18" t="s">
        <v>252</v>
      </c>
      <c r="H466" s="19">
        <v>0.08</v>
      </c>
      <c r="I466" s="127"/>
      <c r="J466" s="127"/>
      <c r="K466" s="32">
        <f t="shared" si="71"/>
        <v>5.6000000000000006E-4</v>
      </c>
      <c r="L466" s="26"/>
      <c r="M466" s="39">
        <v>240</v>
      </c>
      <c r="N466" s="35">
        <v>1.2</v>
      </c>
      <c r="O466" s="7">
        <f t="shared" si="69"/>
        <v>0</v>
      </c>
      <c r="P466" s="36">
        <f t="shared" si="70"/>
        <v>0</v>
      </c>
    </row>
    <row r="467" spans="1:16" s="1" customFormat="1" ht="18.75">
      <c r="A467" s="127"/>
      <c r="B467" s="8" t="s">
        <v>248</v>
      </c>
      <c r="C467" s="127"/>
      <c r="D467" s="127"/>
      <c r="E467" s="127"/>
      <c r="F467" s="127"/>
      <c r="G467" s="18" t="s">
        <v>35</v>
      </c>
      <c r="H467" s="19">
        <v>2</v>
      </c>
      <c r="I467" s="127"/>
      <c r="J467" s="127"/>
      <c r="K467" s="32">
        <f t="shared" si="71"/>
        <v>1.4000000000000002E-2</v>
      </c>
      <c r="L467" s="26"/>
      <c r="M467" s="39">
        <v>240</v>
      </c>
      <c r="N467" s="35">
        <v>1.2</v>
      </c>
      <c r="O467" s="7">
        <f t="shared" ref="O467:O482" si="72">L467*M467*N467</f>
        <v>0</v>
      </c>
      <c r="P467" s="36">
        <f t="shared" ref="P467:P476" si="73">K467*O467/1000</f>
        <v>0</v>
      </c>
    </row>
    <row r="468" spans="1:16" s="1" customFormat="1" ht="18.75">
      <c r="A468" s="127"/>
      <c r="B468" s="8" t="s">
        <v>248</v>
      </c>
      <c r="C468" s="127"/>
      <c r="D468" s="127"/>
      <c r="E468" s="127"/>
      <c r="F468" s="127"/>
      <c r="G468" s="18" t="s">
        <v>253</v>
      </c>
      <c r="H468" s="19">
        <v>0.05</v>
      </c>
      <c r="I468" s="127"/>
      <c r="J468" s="127"/>
      <c r="K468" s="32">
        <f t="shared" si="71"/>
        <v>3.500000000000001E-4</v>
      </c>
      <c r="L468" s="26"/>
      <c r="M468" s="39">
        <v>240</v>
      </c>
      <c r="N468" s="35">
        <v>1.2</v>
      </c>
      <c r="O468" s="7">
        <f t="shared" si="72"/>
        <v>0</v>
      </c>
      <c r="P468" s="36">
        <f t="shared" si="73"/>
        <v>0</v>
      </c>
    </row>
    <row r="469" spans="1:16" s="1" customFormat="1" ht="18.75">
      <c r="A469" s="127" t="s">
        <v>247</v>
      </c>
      <c r="B469" s="8" t="s">
        <v>248</v>
      </c>
      <c r="C469" s="127" t="s">
        <v>205</v>
      </c>
      <c r="D469" s="127" t="s">
        <v>169</v>
      </c>
      <c r="E469" s="127" t="s">
        <v>249</v>
      </c>
      <c r="F469" s="127"/>
      <c r="G469" s="18" t="s">
        <v>29</v>
      </c>
      <c r="H469" s="19">
        <v>1.3</v>
      </c>
      <c r="I469" s="127"/>
      <c r="J469" s="127"/>
      <c r="K469" s="32">
        <f t="shared" si="71"/>
        <v>9.1000000000000022E-3</v>
      </c>
      <c r="L469" s="26"/>
      <c r="M469" s="39">
        <v>240</v>
      </c>
      <c r="N469" s="35">
        <v>1.2</v>
      </c>
      <c r="O469" s="7">
        <f t="shared" si="72"/>
        <v>0</v>
      </c>
      <c r="P469" s="36">
        <f t="shared" si="73"/>
        <v>0</v>
      </c>
    </row>
    <row r="470" spans="1:16" s="1" customFormat="1" ht="18.75">
      <c r="A470" s="127"/>
      <c r="B470" s="8" t="s">
        <v>248</v>
      </c>
      <c r="C470" s="127"/>
      <c r="D470" s="127"/>
      <c r="E470" s="127"/>
      <c r="F470" s="127"/>
      <c r="G470" s="18" t="s">
        <v>28</v>
      </c>
      <c r="H470" s="19">
        <v>0.06</v>
      </c>
      <c r="I470" s="127"/>
      <c r="J470" s="127"/>
      <c r="K470" s="32">
        <f t="shared" si="71"/>
        <v>4.2000000000000007E-4</v>
      </c>
      <c r="L470" s="26"/>
      <c r="M470" s="39">
        <v>240</v>
      </c>
      <c r="N470" s="35">
        <v>1.2</v>
      </c>
      <c r="O470" s="7">
        <f t="shared" si="72"/>
        <v>0</v>
      </c>
      <c r="P470" s="36">
        <f t="shared" si="73"/>
        <v>0</v>
      </c>
    </row>
    <row r="471" spans="1:16" s="1" customFormat="1" ht="18.75">
      <c r="A471" s="127"/>
      <c r="B471" s="8" t="s">
        <v>248</v>
      </c>
      <c r="C471" s="127"/>
      <c r="D471" s="127"/>
      <c r="E471" s="127"/>
      <c r="F471" s="127"/>
      <c r="G471" s="18" t="s">
        <v>88</v>
      </c>
      <c r="H471" s="19">
        <v>1.3</v>
      </c>
      <c r="I471" s="127"/>
      <c r="J471" s="127"/>
      <c r="K471" s="32">
        <f t="shared" si="71"/>
        <v>9.1000000000000022E-3</v>
      </c>
      <c r="L471" s="26"/>
      <c r="M471" s="39">
        <v>240</v>
      </c>
      <c r="N471" s="35">
        <v>1.2</v>
      </c>
      <c r="O471" s="7">
        <f t="shared" si="72"/>
        <v>0</v>
      </c>
      <c r="P471" s="36">
        <f t="shared" si="73"/>
        <v>0</v>
      </c>
    </row>
    <row r="472" spans="1:16" s="1" customFormat="1" ht="18.75">
      <c r="A472" s="127" t="s">
        <v>254</v>
      </c>
      <c r="B472" s="8" t="s">
        <v>255</v>
      </c>
      <c r="C472" s="127" t="s">
        <v>205</v>
      </c>
      <c r="D472" s="127" t="s">
        <v>169</v>
      </c>
      <c r="E472" s="127" t="s">
        <v>256</v>
      </c>
      <c r="F472" s="127"/>
      <c r="G472" s="18" t="s">
        <v>29</v>
      </c>
      <c r="H472" s="19">
        <v>1.3</v>
      </c>
      <c r="I472" s="127" t="s">
        <v>257</v>
      </c>
      <c r="J472" s="127">
        <v>25</v>
      </c>
      <c r="K472" s="32">
        <f t="shared" ref="K472:K476" si="74">H472/(1/(0.0475*5/25))</f>
        <v>1.235E-2</v>
      </c>
      <c r="L472" s="38"/>
      <c r="M472" s="39">
        <v>240</v>
      </c>
      <c r="N472" s="35">
        <v>1.2</v>
      </c>
      <c r="O472" s="7">
        <f t="shared" si="72"/>
        <v>0</v>
      </c>
      <c r="P472" s="36">
        <f t="shared" si="73"/>
        <v>0</v>
      </c>
    </row>
    <row r="473" spans="1:16" s="1" customFormat="1" ht="18.75">
      <c r="A473" s="127"/>
      <c r="B473" s="8" t="s">
        <v>255</v>
      </c>
      <c r="C473" s="127"/>
      <c r="D473" s="127"/>
      <c r="E473" s="127"/>
      <c r="F473" s="127"/>
      <c r="G473" s="18" t="s">
        <v>28</v>
      </c>
      <c r="H473" s="19">
        <v>0.06</v>
      </c>
      <c r="I473" s="127"/>
      <c r="J473" s="127"/>
      <c r="K473" s="32">
        <f t="shared" si="74"/>
        <v>5.6999999999999998E-4</v>
      </c>
      <c r="L473" s="26"/>
      <c r="M473" s="39">
        <v>240</v>
      </c>
      <c r="N473" s="35">
        <v>1.2</v>
      </c>
      <c r="O473" s="7">
        <f t="shared" si="72"/>
        <v>0</v>
      </c>
      <c r="P473" s="36">
        <f t="shared" si="73"/>
        <v>0</v>
      </c>
    </row>
    <row r="474" spans="1:16" s="1" customFormat="1" ht="18.75">
      <c r="A474" s="127"/>
      <c r="B474" s="8" t="s">
        <v>255</v>
      </c>
      <c r="C474" s="127"/>
      <c r="D474" s="127"/>
      <c r="E474" s="127"/>
      <c r="F474" s="127"/>
      <c r="G474" s="18" t="s">
        <v>88</v>
      </c>
      <c r="H474" s="19">
        <v>1.3</v>
      </c>
      <c r="I474" s="127"/>
      <c r="J474" s="127"/>
      <c r="K474" s="32">
        <f t="shared" si="74"/>
        <v>1.235E-2</v>
      </c>
      <c r="L474" s="26"/>
      <c r="M474" s="39">
        <v>240</v>
      </c>
      <c r="N474" s="35">
        <v>1.2</v>
      </c>
      <c r="O474" s="7">
        <f t="shared" si="72"/>
        <v>0</v>
      </c>
      <c r="P474" s="36">
        <f t="shared" si="73"/>
        <v>0</v>
      </c>
    </row>
    <row r="475" spans="1:16" s="1" customFormat="1" ht="18.75">
      <c r="A475" s="127" t="s">
        <v>254</v>
      </c>
      <c r="B475" s="8" t="s">
        <v>255</v>
      </c>
      <c r="C475" s="127" t="s">
        <v>58</v>
      </c>
      <c r="D475" s="127" t="s">
        <v>44</v>
      </c>
      <c r="E475" s="127" t="s">
        <v>256</v>
      </c>
      <c r="F475" s="127"/>
      <c r="G475" s="18" t="s">
        <v>24</v>
      </c>
      <c r="H475" s="19">
        <v>0.13</v>
      </c>
      <c r="I475" s="127"/>
      <c r="J475" s="127"/>
      <c r="K475" s="32">
        <f t="shared" si="74"/>
        <v>1.235E-3</v>
      </c>
      <c r="L475" s="26"/>
      <c r="M475" s="39">
        <v>240</v>
      </c>
      <c r="N475" s="35">
        <v>1.2</v>
      </c>
      <c r="O475" s="7">
        <f t="shared" si="72"/>
        <v>0</v>
      </c>
      <c r="P475" s="36">
        <f t="shared" si="73"/>
        <v>0</v>
      </c>
    </row>
    <row r="476" spans="1:16" s="1" customFormat="1" ht="18.75">
      <c r="A476" s="127"/>
      <c r="B476" s="8" t="s">
        <v>255</v>
      </c>
      <c r="C476" s="127"/>
      <c r="D476" s="127"/>
      <c r="E476" s="127"/>
      <c r="F476" s="127"/>
      <c r="G476" s="18" t="s">
        <v>50</v>
      </c>
      <c r="H476" s="19">
        <v>0.06</v>
      </c>
      <c r="I476" s="127"/>
      <c r="J476" s="127"/>
      <c r="K476" s="32">
        <f t="shared" si="74"/>
        <v>5.6999999999999998E-4</v>
      </c>
      <c r="L476" s="26"/>
      <c r="M476" s="39">
        <v>240</v>
      </c>
      <c r="N476" s="35">
        <v>1.2</v>
      </c>
      <c r="O476" s="7">
        <f t="shared" si="72"/>
        <v>0</v>
      </c>
      <c r="P476" s="36">
        <f t="shared" si="73"/>
        <v>0</v>
      </c>
    </row>
    <row r="477" spans="1:16" s="1" customFormat="1" ht="18.75">
      <c r="A477" s="138" t="s">
        <v>258</v>
      </c>
      <c r="B477" s="101" t="s">
        <v>259</v>
      </c>
      <c r="C477" s="138" t="s">
        <v>219</v>
      </c>
      <c r="D477" s="138" t="s">
        <v>260</v>
      </c>
      <c r="E477" s="138" t="s">
        <v>261</v>
      </c>
      <c r="F477" s="7"/>
      <c r="G477" s="102" t="s">
        <v>49</v>
      </c>
      <c r="H477" s="103">
        <v>8.26</v>
      </c>
      <c r="I477" s="127" t="s">
        <v>262</v>
      </c>
      <c r="J477" s="127">
        <v>9</v>
      </c>
      <c r="K477" s="32">
        <f t="shared" ref="K477:K482" si="75">H477/(1/(0.011*3/9))</f>
        <v>3.028666666666667E-2</v>
      </c>
      <c r="L477" s="38"/>
      <c r="M477" s="39">
        <v>400</v>
      </c>
      <c r="N477" s="35">
        <v>1.2</v>
      </c>
      <c r="O477" s="7">
        <f t="shared" si="72"/>
        <v>0</v>
      </c>
      <c r="P477" s="36">
        <f t="shared" ref="P477:P482" si="76">K477*O477/1000</f>
        <v>0</v>
      </c>
    </row>
    <row r="478" spans="1:16" s="1" customFormat="1" ht="18.75">
      <c r="A478" s="138"/>
      <c r="B478" s="101" t="s">
        <v>259</v>
      </c>
      <c r="C478" s="138"/>
      <c r="D478" s="138"/>
      <c r="E478" s="138"/>
      <c r="F478" s="7"/>
      <c r="G478" s="102" t="s">
        <v>21</v>
      </c>
      <c r="H478" s="103">
        <v>2.2599999999999998</v>
      </c>
      <c r="I478" s="127"/>
      <c r="J478" s="127"/>
      <c r="K478" s="32">
        <f t="shared" si="75"/>
        <v>8.2866666666666661E-3</v>
      </c>
      <c r="L478" s="26"/>
      <c r="M478" s="39">
        <v>400</v>
      </c>
      <c r="N478" s="35">
        <v>1.2</v>
      </c>
      <c r="O478" s="7">
        <f t="shared" si="72"/>
        <v>0</v>
      </c>
      <c r="P478" s="36">
        <f t="shared" si="76"/>
        <v>0</v>
      </c>
    </row>
    <row r="479" spans="1:16" s="1" customFormat="1" ht="18.75">
      <c r="A479" s="138"/>
      <c r="B479" s="101" t="s">
        <v>259</v>
      </c>
      <c r="C479" s="138"/>
      <c r="D479" s="138"/>
      <c r="E479" s="138"/>
      <c r="F479" s="7"/>
      <c r="G479" s="102" t="s">
        <v>35</v>
      </c>
      <c r="H479" s="103">
        <v>0.111</v>
      </c>
      <c r="I479" s="127"/>
      <c r="J479" s="127"/>
      <c r="K479" s="32">
        <f t="shared" si="75"/>
        <v>4.0700000000000008E-4</v>
      </c>
      <c r="L479" s="26"/>
      <c r="M479" s="39">
        <v>400</v>
      </c>
      <c r="N479" s="35">
        <v>1.2</v>
      </c>
      <c r="O479" s="7">
        <f t="shared" si="72"/>
        <v>0</v>
      </c>
      <c r="P479" s="36">
        <f t="shared" si="76"/>
        <v>0</v>
      </c>
    </row>
    <row r="480" spans="1:16" s="1" customFormat="1" ht="18.75">
      <c r="A480" s="138" t="s">
        <v>258</v>
      </c>
      <c r="B480" s="101" t="s">
        <v>259</v>
      </c>
      <c r="C480" s="138" t="s">
        <v>263</v>
      </c>
      <c r="D480" s="138" t="s">
        <v>264</v>
      </c>
      <c r="E480" s="138" t="s">
        <v>261</v>
      </c>
      <c r="F480" s="7"/>
      <c r="G480" s="104" t="s">
        <v>49</v>
      </c>
      <c r="H480" s="105">
        <v>7.35</v>
      </c>
      <c r="I480" s="127"/>
      <c r="J480" s="127"/>
      <c r="K480" s="32">
        <f t="shared" si="75"/>
        <v>2.6950000000000002E-2</v>
      </c>
      <c r="L480" s="26"/>
      <c r="M480" s="39">
        <v>400</v>
      </c>
      <c r="N480" s="35">
        <v>1.2</v>
      </c>
      <c r="O480" s="7">
        <f t="shared" si="72"/>
        <v>0</v>
      </c>
      <c r="P480" s="36">
        <f t="shared" si="76"/>
        <v>0</v>
      </c>
    </row>
    <row r="481" spans="1:16" s="1" customFormat="1" ht="18.75">
      <c r="A481" s="138"/>
      <c r="B481" s="101" t="s">
        <v>259</v>
      </c>
      <c r="C481" s="138"/>
      <c r="D481" s="138"/>
      <c r="E481" s="138"/>
      <c r="F481" s="7"/>
      <c r="G481" s="104" t="s">
        <v>100</v>
      </c>
      <c r="H481" s="105">
        <v>4.21</v>
      </c>
      <c r="I481" s="127"/>
      <c r="J481" s="127"/>
      <c r="K481" s="32">
        <f t="shared" si="75"/>
        <v>1.5436666666666668E-2</v>
      </c>
      <c r="L481" s="26"/>
      <c r="M481" s="39">
        <v>400</v>
      </c>
      <c r="N481" s="35">
        <v>1.2</v>
      </c>
      <c r="O481" s="7">
        <f t="shared" si="72"/>
        <v>0</v>
      </c>
      <c r="P481" s="36">
        <f t="shared" si="76"/>
        <v>0</v>
      </c>
    </row>
    <row r="482" spans="1:16" s="1" customFormat="1" ht="18.75">
      <c r="A482" s="138"/>
      <c r="B482" s="101" t="s">
        <v>259</v>
      </c>
      <c r="C482" s="138"/>
      <c r="D482" s="138"/>
      <c r="E482" s="138"/>
      <c r="F482" s="7"/>
      <c r="G482" s="104" t="s">
        <v>21</v>
      </c>
      <c r="H482" s="105">
        <v>0.94</v>
      </c>
      <c r="I482" s="127"/>
      <c r="J482" s="127"/>
      <c r="K482" s="32">
        <f t="shared" si="75"/>
        <v>3.4466666666666669E-3</v>
      </c>
      <c r="L482" s="26"/>
      <c r="M482" s="39">
        <v>400</v>
      </c>
      <c r="N482" s="35">
        <v>1.2</v>
      </c>
      <c r="O482" s="7">
        <f t="shared" si="72"/>
        <v>0</v>
      </c>
      <c r="P482" s="36">
        <f t="shared" si="76"/>
        <v>0</v>
      </c>
    </row>
    <row r="483" spans="1:16" s="1" customFormat="1" ht="18.75">
      <c r="A483" s="127" t="s">
        <v>265</v>
      </c>
      <c r="B483" s="8" t="s">
        <v>266</v>
      </c>
      <c r="C483" s="127" t="s">
        <v>82</v>
      </c>
      <c r="D483" s="127" t="s">
        <v>70</v>
      </c>
      <c r="E483" s="127" t="s">
        <v>267</v>
      </c>
      <c r="F483" s="8"/>
      <c r="G483" s="18" t="s">
        <v>50</v>
      </c>
      <c r="H483" s="19">
        <v>0.18</v>
      </c>
      <c r="I483" s="118" t="s">
        <v>268</v>
      </c>
      <c r="J483" s="118">
        <v>40</v>
      </c>
      <c r="K483" s="32">
        <f t="shared" ref="K483:K512" si="77">H483/(1/(0.022*8/40))</f>
        <v>7.9199999999999984E-4</v>
      </c>
      <c r="L483" s="33"/>
      <c r="M483" s="39">
        <v>240</v>
      </c>
      <c r="N483" s="35">
        <v>1.2</v>
      </c>
      <c r="O483" s="7"/>
      <c r="P483" s="36">
        <f t="shared" ref="P483:P512" si="78">K483*O483/1000</f>
        <v>0</v>
      </c>
    </row>
    <row r="484" spans="1:16" s="1" customFormat="1" ht="18.75">
      <c r="A484" s="127"/>
      <c r="B484" s="8" t="s">
        <v>266</v>
      </c>
      <c r="C484" s="127"/>
      <c r="D484" s="127"/>
      <c r="E484" s="127"/>
      <c r="F484" s="8"/>
      <c r="G484" s="18" t="s">
        <v>21</v>
      </c>
      <c r="H484" s="19">
        <v>2.6</v>
      </c>
      <c r="I484" s="118"/>
      <c r="J484" s="118"/>
      <c r="K484" s="32">
        <f t="shared" si="77"/>
        <v>1.1439999999999999E-2</v>
      </c>
      <c r="L484" s="33"/>
      <c r="M484" s="39">
        <v>240</v>
      </c>
      <c r="N484" s="35">
        <v>1.2</v>
      </c>
      <c r="O484" s="7"/>
      <c r="P484" s="36">
        <f t="shared" si="78"/>
        <v>0</v>
      </c>
    </row>
    <row r="485" spans="1:16" s="1" customFormat="1" ht="18.75">
      <c r="A485" s="127"/>
      <c r="B485" s="8" t="s">
        <v>266</v>
      </c>
      <c r="C485" s="127"/>
      <c r="D485" s="127"/>
      <c r="E485" s="127"/>
      <c r="F485" s="8"/>
      <c r="G485" s="18" t="s">
        <v>35</v>
      </c>
      <c r="H485" s="19">
        <v>6</v>
      </c>
      <c r="I485" s="118"/>
      <c r="J485" s="118"/>
      <c r="K485" s="32">
        <f t="shared" si="77"/>
        <v>2.6399999999999996E-2</v>
      </c>
      <c r="L485" s="33"/>
      <c r="M485" s="39">
        <v>240</v>
      </c>
      <c r="N485" s="35">
        <v>1.2</v>
      </c>
      <c r="O485" s="7"/>
      <c r="P485" s="36">
        <f t="shared" si="78"/>
        <v>0</v>
      </c>
    </row>
    <row r="486" spans="1:16" s="1" customFormat="1" ht="18.75">
      <c r="A486" s="127" t="s">
        <v>265</v>
      </c>
      <c r="B486" s="8" t="s">
        <v>266</v>
      </c>
      <c r="C486" s="127" t="s">
        <v>43</v>
      </c>
      <c r="D486" s="127" t="s">
        <v>44</v>
      </c>
      <c r="E486" s="127" t="s">
        <v>267</v>
      </c>
      <c r="F486" s="8"/>
      <c r="G486" s="18" t="s">
        <v>25</v>
      </c>
      <c r="H486" s="19">
        <v>0.54</v>
      </c>
      <c r="I486" s="118"/>
      <c r="J486" s="118"/>
      <c r="K486" s="32">
        <f t="shared" si="77"/>
        <v>2.3759999999999996E-3</v>
      </c>
      <c r="L486" s="33"/>
      <c r="M486" s="39">
        <v>240</v>
      </c>
      <c r="N486" s="35">
        <v>1.2</v>
      </c>
      <c r="O486" s="7"/>
      <c r="P486" s="36">
        <f t="shared" si="78"/>
        <v>0</v>
      </c>
    </row>
    <row r="487" spans="1:16" s="1" customFormat="1" ht="18.75">
      <c r="A487" s="127"/>
      <c r="B487" s="8" t="s">
        <v>266</v>
      </c>
      <c r="C487" s="127"/>
      <c r="D487" s="127"/>
      <c r="E487" s="127"/>
      <c r="F487" s="8"/>
      <c r="G487" s="18" t="s">
        <v>21</v>
      </c>
      <c r="H487" s="19">
        <v>3.8</v>
      </c>
      <c r="I487" s="118"/>
      <c r="J487" s="118"/>
      <c r="K487" s="32">
        <f t="shared" si="77"/>
        <v>1.6719999999999995E-2</v>
      </c>
      <c r="L487" s="33"/>
      <c r="M487" s="39">
        <v>240</v>
      </c>
      <c r="N487" s="35">
        <v>1.2</v>
      </c>
      <c r="O487" s="7"/>
      <c r="P487" s="36">
        <f t="shared" si="78"/>
        <v>0</v>
      </c>
    </row>
    <row r="488" spans="1:16" s="1" customFormat="1" ht="18.75">
      <c r="A488" s="127"/>
      <c r="B488" s="8" t="s">
        <v>266</v>
      </c>
      <c r="C488" s="127"/>
      <c r="D488" s="127"/>
      <c r="E488" s="127"/>
      <c r="F488" s="8"/>
      <c r="G488" s="18" t="s">
        <v>24</v>
      </c>
      <c r="H488" s="19">
        <v>0.36</v>
      </c>
      <c r="I488" s="118"/>
      <c r="J488" s="118"/>
      <c r="K488" s="32">
        <f t="shared" si="77"/>
        <v>1.5839999999999997E-3</v>
      </c>
      <c r="L488" s="33"/>
      <c r="M488" s="39">
        <v>240</v>
      </c>
      <c r="N488" s="35">
        <v>1.2</v>
      </c>
      <c r="O488" s="7"/>
      <c r="P488" s="36">
        <f t="shared" si="78"/>
        <v>0</v>
      </c>
    </row>
    <row r="489" spans="1:16" s="1" customFormat="1" ht="18.75">
      <c r="A489" s="127" t="s">
        <v>265</v>
      </c>
      <c r="B489" s="8" t="s">
        <v>266</v>
      </c>
      <c r="C489" s="127" t="s">
        <v>86</v>
      </c>
      <c r="D489" s="127" t="s">
        <v>87</v>
      </c>
      <c r="E489" s="127" t="s">
        <v>267</v>
      </c>
      <c r="F489" s="8"/>
      <c r="G489" s="18" t="s">
        <v>28</v>
      </c>
      <c r="H489" s="19">
        <v>0.12</v>
      </c>
      <c r="I489" s="118"/>
      <c r="J489" s="118"/>
      <c r="K489" s="32">
        <f t="shared" si="77"/>
        <v>5.2799999999999993E-4</v>
      </c>
      <c r="L489" s="33"/>
      <c r="M489" s="39">
        <v>240</v>
      </c>
      <c r="N489" s="35">
        <v>1.2</v>
      </c>
      <c r="O489" s="7"/>
      <c r="P489" s="36">
        <f t="shared" si="78"/>
        <v>0</v>
      </c>
    </row>
    <row r="490" spans="1:16" s="1" customFormat="1" ht="18.75">
      <c r="A490" s="127"/>
      <c r="B490" s="8" t="s">
        <v>266</v>
      </c>
      <c r="C490" s="127"/>
      <c r="D490" s="127"/>
      <c r="E490" s="127"/>
      <c r="F490" s="8"/>
      <c r="G490" s="18" t="s">
        <v>88</v>
      </c>
      <c r="H490" s="19">
        <v>0.72</v>
      </c>
      <c r="I490" s="118"/>
      <c r="J490" s="118"/>
      <c r="K490" s="32">
        <f t="shared" si="77"/>
        <v>3.1679999999999994E-3</v>
      </c>
      <c r="L490" s="33"/>
      <c r="M490" s="39">
        <v>240</v>
      </c>
      <c r="N490" s="35">
        <v>1.2</v>
      </c>
      <c r="O490" s="7"/>
      <c r="P490" s="36">
        <f t="shared" si="78"/>
        <v>0</v>
      </c>
    </row>
    <row r="491" spans="1:16" s="1" customFormat="1" ht="18.75">
      <c r="A491" s="127"/>
      <c r="B491" s="8" t="s">
        <v>266</v>
      </c>
      <c r="C491" s="127"/>
      <c r="D491" s="127"/>
      <c r="E491" s="127"/>
      <c r="F491" s="8"/>
      <c r="G491" s="18" t="s">
        <v>21</v>
      </c>
      <c r="H491" s="19">
        <v>3</v>
      </c>
      <c r="I491" s="118"/>
      <c r="J491" s="118"/>
      <c r="K491" s="32">
        <f t="shared" si="77"/>
        <v>1.3199999999999998E-2</v>
      </c>
      <c r="L491" s="33"/>
      <c r="M491" s="39">
        <v>240</v>
      </c>
      <c r="N491" s="35">
        <v>1.2</v>
      </c>
      <c r="O491" s="7"/>
      <c r="P491" s="36">
        <f t="shared" si="78"/>
        <v>0</v>
      </c>
    </row>
    <row r="492" spans="1:16" s="1" customFormat="1" ht="18.75">
      <c r="A492" s="127"/>
      <c r="B492" s="8" t="s">
        <v>266</v>
      </c>
      <c r="C492" s="127"/>
      <c r="D492" s="127"/>
      <c r="E492" s="127"/>
      <c r="F492" s="8"/>
      <c r="G492" s="18" t="s">
        <v>29</v>
      </c>
      <c r="H492" s="19">
        <v>4</v>
      </c>
      <c r="I492" s="118"/>
      <c r="J492" s="118"/>
      <c r="K492" s="32">
        <f t="shared" si="77"/>
        <v>1.7599999999999998E-2</v>
      </c>
      <c r="L492" s="33"/>
      <c r="M492" s="39">
        <v>240</v>
      </c>
      <c r="N492" s="35">
        <v>1.2</v>
      </c>
      <c r="O492" s="7"/>
      <c r="P492" s="36">
        <f t="shared" si="78"/>
        <v>0</v>
      </c>
    </row>
    <row r="493" spans="1:16" s="3" customFormat="1" ht="18.75">
      <c r="A493" s="133" t="s">
        <v>265</v>
      </c>
      <c r="B493" s="40" t="s">
        <v>269</v>
      </c>
      <c r="C493" s="159" t="s">
        <v>89</v>
      </c>
      <c r="D493" s="142" t="s">
        <v>368</v>
      </c>
      <c r="E493" s="25"/>
      <c r="G493" s="41" t="s">
        <v>24</v>
      </c>
      <c r="H493" s="42">
        <v>0.68</v>
      </c>
      <c r="I493" s="122"/>
      <c r="J493" s="122"/>
      <c r="K493" s="32">
        <f t="shared" si="77"/>
        <v>2.9919999999999999E-3</v>
      </c>
      <c r="L493" s="51"/>
      <c r="M493" s="52">
        <v>240</v>
      </c>
      <c r="N493" s="53">
        <v>1.2</v>
      </c>
      <c r="O493" s="25">
        <f>L493*M493*N493</f>
        <v>0</v>
      </c>
      <c r="P493" s="32">
        <f t="shared" si="78"/>
        <v>0</v>
      </c>
    </row>
    <row r="494" spans="1:16" s="3" customFormat="1" ht="18.75">
      <c r="A494" s="133"/>
      <c r="B494" s="40" t="s">
        <v>269</v>
      </c>
      <c r="C494" s="159"/>
      <c r="D494" s="133"/>
      <c r="E494" s="25"/>
      <c r="G494" s="41" t="s">
        <v>50</v>
      </c>
      <c r="H494" s="42">
        <v>0.13200000000000001</v>
      </c>
      <c r="I494" s="122"/>
      <c r="J494" s="122"/>
      <c r="K494" s="32">
        <f t="shared" si="77"/>
        <v>5.8079999999999991E-4</v>
      </c>
      <c r="L494" s="51"/>
      <c r="M494" s="52">
        <v>240</v>
      </c>
      <c r="N494" s="53">
        <v>1.2</v>
      </c>
      <c r="O494" s="25">
        <f>L493*M494*N494</f>
        <v>0</v>
      </c>
      <c r="P494" s="32">
        <f t="shared" si="78"/>
        <v>0</v>
      </c>
    </row>
    <row r="495" spans="1:16" s="3" customFormat="1" ht="18.75">
      <c r="A495" s="133"/>
      <c r="B495" s="40" t="s">
        <v>269</v>
      </c>
      <c r="C495" s="159"/>
      <c r="D495" s="133"/>
      <c r="E495" s="25"/>
      <c r="G495" s="41" t="s">
        <v>21</v>
      </c>
      <c r="H495" s="42">
        <v>5.04</v>
      </c>
      <c r="I495" s="122"/>
      <c r="J495" s="122"/>
      <c r="K495" s="32">
        <f t="shared" si="77"/>
        <v>2.2175999999999998E-2</v>
      </c>
      <c r="L495" s="51"/>
      <c r="M495" s="52">
        <v>240</v>
      </c>
      <c r="N495" s="53">
        <v>1.2</v>
      </c>
      <c r="O495" s="25">
        <f>L493*M495*N495</f>
        <v>0</v>
      </c>
      <c r="P495" s="32">
        <f t="shared" si="78"/>
        <v>0</v>
      </c>
    </row>
    <row r="496" spans="1:16" s="3" customFormat="1" ht="18.75">
      <c r="A496" s="133" t="s">
        <v>265</v>
      </c>
      <c r="B496" s="40" t="s">
        <v>269</v>
      </c>
      <c r="C496" s="159" t="s">
        <v>92</v>
      </c>
      <c r="D496" s="142" t="s">
        <v>370</v>
      </c>
      <c r="E496" s="106"/>
      <c r="G496" s="41" t="s">
        <v>21</v>
      </c>
      <c r="H496" s="42">
        <v>2.1</v>
      </c>
      <c r="I496" s="122"/>
      <c r="J496" s="122"/>
      <c r="K496" s="32">
        <f t="shared" si="77"/>
        <v>9.2399999999999982E-3</v>
      </c>
      <c r="L496" s="51"/>
      <c r="M496" s="52">
        <v>240</v>
      </c>
      <c r="N496" s="53">
        <v>1.2</v>
      </c>
      <c r="O496" s="25">
        <f>L493*M496*N496</f>
        <v>0</v>
      </c>
      <c r="P496" s="32">
        <f t="shared" si="78"/>
        <v>0</v>
      </c>
    </row>
    <row r="497" spans="1:16" s="3" customFormat="1" ht="18.75">
      <c r="A497" s="133"/>
      <c r="B497" s="40" t="s">
        <v>269</v>
      </c>
      <c r="C497" s="159"/>
      <c r="D497" s="133"/>
      <c r="E497" s="106"/>
      <c r="G497" s="41" t="s">
        <v>29</v>
      </c>
      <c r="H497" s="44">
        <v>0.16</v>
      </c>
      <c r="I497" s="122"/>
      <c r="J497" s="122"/>
      <c r="K497" s="32">
        <f t="shared" si="77"/>
        <v>7.0399999999999987E-4</v>
      </c>
      <c r="L497" s="51"/>
      <c r="M497" s="52">
        <v>240</v>
      </c>
      <c r="N497" s="53">
        <v>1.2</v>
      </c>
      <c r="O497" s="25">
        <f>L493*M497*N497</f>
        <v>0</v>
      </c>
      <c r="P497" s="32">
        <f t="shared" si="78"/>
        <v>0</v>
      </c>
    </row>
    <row r="498" spans="1:16" s="3" customFormat="1" ht="18.75">
      <c r="A498" s="133"/>
      <c r="B498" s="40" t="s">
        <v>269</v>
      </c>
      <c r="C498" s="159"/>
      <c r="D498" s="133"/>
      <c r="E498" s="106"/>
      <c r="G498" s="41" t="s">
        <v>28</v>
      </c>
      <c r="H498" s="44">
        <v>0.16</v>
      </c>
      <c r="I498" s="122"/>
      <c r="J498" s="122"/>
      <c r="K498" s="32">
        <f t="shared" si="77"/>
        <v>7.0399999999999987E-4</v>
      </c>
      <c r="L498" s="51"/>
      <c r="M498" s="52">
        <v>240</v>
      </c>
      <c r="N498" s="53">
        <v>1.2</v>
      </c>
      <c r="O498" s="25">
        <f>L493*M498*N498</f>
        <v>0</v>
      </c>
      <c r="P498" s="32">
        <f t="shared" si="78"/>
        <v>0</v>
      </c>
    </row>
    <row r="499" spans="1:16" s="3" customFormat="1" ht="18.75">
      <c r="A499" s="133" t="s">
        <v>265</v>
      </c>
      <c r="B499" s="40" t="s">
        <v>269</v>
      </c>
      <c r="C499" s="133" t="s">
        <v>93</v>
      </c>
      <c r="D499" s="133" t="s">
        <v>371</v>
      </c>
      <c r="E499" s="40"/>
      <c r="F499" s="40"/>
      <c r="G499" s="41" t="s">
        <v>29</v>
      </c>
      <c r="H499" s="44">
        <v>4.2</v>
      </c>
      <c r="I499" s="122"/>
      <c r="J499" s="122"/>
      <c r="K499" s="32">
        <f t="shared" si="77"/>
        <v>1.8479999999999996E-2</v>
      </c>
      <c r="L499" s="51"/>
      <c r="M499" s="52">
        <v>240</v>
      </c>
      <c r="N499" s="53">
        <v>1.2</v>
      </c>
      <c r="O499" s="25">
        <f>L493*M499*N499</f>
        <v>0</v>
      </c>
      <c r="P499" s="32">
        <f t="shared" si="78"/>
        <v>0</v>
      </c>
    </row>
    <row r="500" spans="1:16" s="3" customFormat="1" ht="18.75">
      <c r="A500" s="133"/>
      <c r="B500" s="40" t="s">
        <v>269</v>
      </c>
      <c r="C500" s="133"/>
      <c r="D500" s="133"/>
      <c r="E500" s="40"/>
      <c r="F500" s="40"/>
      <c r="G500" s="41" t="s">
        <v>21</v>
      </c>
      <c r="H500" s="42">
        <v>2.2000000000000002</v>
      </c>
      <c r="I500" s="122"/>
      <c r="J500" s="122"/>
      <c r="K500" s="32">
        <f t="shared" si="77"/>
        <v>9.6799999999999994E-3</v>
      </c>
      <c r="L500" s="51"/>
      <c r="M500" s="52">
        <v>240</v>
      </c>
      <c r="N500" s="53">
        <v>1.2</v>
      </c>
      <c r="O500" s="25">
        <f>L493*M500*N500</f>
        <v>0</v>
      </c>
      <c r="P500" s="32">
        <f t="shared" si="78"/>
        <v>0</v>
      </c>
    </row>
    <row r="501" spans="1:16" s="3" customFormat="1" ht="18.75">
      <c r="A501" s="133"/>
      <c r="B501" s="40" t="s">
        <v>269</v>
      </c>
      <c r="C501" s="133"/>
      <c r="D501" s="133"/>
      <c r="E501" s="40"/>
      <c r="F501" s="40"/>
      <c r="G501" s="41" t="s">
        <v>35</v>
      </c>
      <c r="H501" s="42">
        <v>0.3</v>
      </c>
      <c r="I501" s="122"/>
      <c r="J501" s="122"/>
      <c r="K501" s="32">
        <f t="shared" si="77"/>
        <v>1.3199999999999998E-3</v>
      </c>
      <c r="L501" s="51"/>
      <c r="M501" s="52">
        <v>240</v>
      </c>
      <c r="N501" s="53">
        <v>1.2</v>
      </c>
      <c r="O501" s="25">
        <f>L493*M501*N501</f>
        <v>0</v>
      </c>
      <c r="P501" s="32">
        <f t="shared" si="78"/>
        <v>0</v>
      </c>
    </row>
    <row r="502" spans="1:16" s="1" customFormat="1" ht="18.75">
      <c r="A502" s="127" t="s">
        <v>265</v>
      </c>
      <c r="B502" s="8" t="s">
        <v>270</v>
      </c>
      <c r="C502" s="118" t="s">
        <v>101</v>
      </c>
      <c r="D502" s="127" t="s">
        <v>102</v>
      </c>
      <c r="E502" s="8"/>
      <c r="F502" s="8"/>
      <c r="G502" s="18" t="s">
        <v>35</v>
      </c>
      <c r="H502" s="19">
        <v>9.48</v>
      </c>
      <c r="I502" s="118"/>
      <c r="J502" s="118"/>
      <c r="K502" s="32">
        <f t="shared" si="77"/>
        <v>4.1711999999999992E-2</v>
      </c>
      <c r="L502" s="26"/>
      <c r="M502" s="39">
        <v>240</v>
      </c>
      <c r="N502" s="35">
        <v>1.2</v>
      </c>
      <c r="O502" s="7">
        <f t="shared" ref="O502:O512" si="79">L502*M502*N502</f>
        <v>0</v>
      </c>
      <c r="P502" s="36">
        <f t="shared" si="78"/>
        <v>0</v>
      </c>
    </row>
    <row r="503" spans="1:16" s="1" customFormat="1" ht="18.75">
      <c r="A503" s="127"/>
      <c r="B503" s="8" t="s">
        <v>270</v>
      </c>
      <c r="C503" s="118"/>
      <c r="D503" s="127"/>
      <c r="E503" s="8"/>
      <c r="F503" s="8"/>
      <c r="G503" s="18" t="s">
        <v>50</v>
      </c>
      <c r="H503" s="19">
        <v>8.4000000000000005E-2</v>
      </c>
      <c r="I503" s="118"/>
      <c r="J503" s="118"/>
      <c r="K503" s="32">
        <f t="shared" si="77"/>
        <v>3.6959999999999998E-4</v>
      </c>
      <c r="L503" s="26"/>
      <c r="M503" s="39">
        <v>240</v>
      </c>
      <c r="N503" s="35">
        <v>1.2</v>
      </c>
      <c r="O503" s="7">
        <f t="shared" si="79"/>
        <v>0</v>
      </c>
      <c r="P503" s="36">
        <f t="shared" si="78"/>
        <v>0</v>
      </c>
    </row>
    <row r="504" spans="1:16" s="1" customFormat="1" ht="18.75">
      <c r="A504" s="127"/>
      <c r="B504" s="8" t="s">
        <v>270</v>
      </c>
      <c r="C504" s="118"/>
      <c r="D504" s="127"/>
      <c r="E504" s="8"/>
      <c r="F504" s="8"/>
      <c r="G504" s="18" t="s">
        <v>103</v>
      </c>
      <c r="H504" s="19">
        <v>0.156</v>
      </c>
      <c r="I504" s="118"/>
      <c r="J504" s="118"/>
      <c r="K504" s="32">
        <f t="shared" si="77"/>
        <v>6.8639999999999988E-4</v>
      </c>
      <c r="L504" s="26"/>
      <c r="M504" s="39">
        <v>240</v>
      </c>
      <c r="N504" s="35">
        <v>1.2</v>
      </c>
      <c r="O504" s="7">
        <f t="shared" si="79"/>
        <v>0</v>
      </c>
      <c r="P504" s="36">
        <f t="shared" si="78"/>
        <v>0</v>
      </c>
    </row>
    <row r="505" spans="1:16" s="1" customFormat="1" ht="18.75">
      <c r="A505" s="127"/>
      <c r="B505" s="8" t="s">
        <v>270</v>
      </c>
      <c r="C505" s="118"/>
      <c r="D505" s="127"/>
      <c r="E505" s="8"/>
      <c r="F505" s="8"/>
      <c r="G505" s="18" t="s">
        <v>21</v>
      </c>
      <c r="H505" s="19">
        <v>1.1399999999999999</v>
      </c>
      <c r="I505" s="118"/>
      <c r="J505" s="118"/>
      <c r="K505" s="32">
        <f t="shared" si="77"/>
        <v>5.0159999999999988E-3</v>
      </c>
      <c r="L505" s="26"/>
      <c r="M505" s="39">
        <v>240</v>
      </c>
      <c r="N505" s="35">
        <v>1.2</v>
      </c>
      <c r="O505" s="7">
        <f t="shared" si="79"/>
        <v>0</v>
      </c>
      <c r="P505" s="36">
        <f t="shared" si="78"/>
        <v>0</v>
      </c>
    </row>
    <row r="506" spans="1:16" s="1" customFormat="1" ht="18.75">
      <c r="A506" s="127" t="s">
        <v>265</v>
      </c>
      <c r="B506" s="8" t="s">
        <v>270</v>
      </c>
      <c r="C506" s="118" t="s">
        <v>98</v>
      </c>
      <c r="D506" s="127" t="s">
        <v>99</v>
      </c>
      <c r="E506" s="8"/>
      <c r="F506" s="8"/>
      <c r="G506" s="18" t="s">
        <v>100</v>
      </c>
      <c r="H506" s="19">
        <v>7.1</v>
      </c>
      <c r="I506" s="118"/>
      <c r="J506" s="118"/>
      <c r="K506" s="32">
        <f t="shared" si="77"/>
        <v>3.1239999999999993E-2</v>
      </c>
      <c r="L506" s="26"/>
      <c r="M506" s="39">
        <v>240</v>
      </c>
      <c r="N506" s="35">
        <v>1.2</v>
      </c>
      <c r="O506" s="7">
        <f t="shared" si="79"/>
        <v>0</v>
      </c>
      <c r="P506" s="36">
        <f t="shared" si="78"/>
        <v>0</v>
      </c>
    </row>
    <row r="507" spans="1:16" s="1" customFormat="1" ht="18.75">
      <c r="A507" s="127"/>
      <c r="B507" s="8" t="s">
        <v>270</v>
      </c>
      <c r="C507" s="118"/>
      <c r="D507" s="127"/>
      <c r="E507" s="8"/>
      <c r="F507" s="8"/>
      <c r="G507" s="18" t="s">
        <v>24</v>
      </c>
      <c r="H507" s="19">
        <v>0.8</v>
      </c>
      <c r="I507" s="118"/>
      <c r="J507" s="118"/>
      <c r="K507" s="32">
        <f t="shared" si="77"/>
        <v>3.5199999999999997E-3</v>
      </c>
      <c r="L507" s="26"/>
      <c r="M507" s="39">
        <v>240</v>
      </c>
      <c r="N507" s="35">
        <v>1.2</v>
      </c>
      <c r="O507" s="7">
        <f t="shared" si="79"/>
        <v>0</v>
      </c>
      <c r="P507" s="36">
        <f t="shared" si="78"/>
        <v>0</v>
      </c>
    </row>
    <row r="508" spans="1:16" s="1" customFormat="1" ht="18.75">
      <c r="A508" s="127"/>
      <c r="B508" s="8" t="s">
        <v>270</v>
      </c>
      <c r="C508" s="118"/>
      <c r="D508" s="127"/>
      <c r="E508" s="8"/>
      <c r="F508" s="8"/>
      <c r="G508" s="18" t="s">
        <v>53</v>
      </c>
      <c r="H508" s="19">
        <v>0.03</v>
      </c>
      <c r="I508" s="118"/>
      <c r="J508" s="118"/>
      <c r="K508" s="32">
        <f t="shared" si="77"/>
        <v>1.3199999999999998E-4</v>
      </c>
      <c r="L508" s="26"/>
      <c r="M508" s="39">
        <v>240</v>
      </c>
      <c r="N508" s="35">
        <v>1.2</v>
      </c>
      <c r="O508" s="7">
        <f t="shared" si="79"/>
        <v>0</v>
      </c>
      <c r="P508" s="36">
        <f t="shared" si="78"/>
        <v>0</v>
      </c>
    </row>
    <row r="509" spans="1:16" s="1" customFormat="1" ht="18.75">
      <c r="A509" s="127"/>
      <c r="B509" s="8" t="s">
        <v>270</v>
      </c>
      <c r="C509" s="118"/>
      <c r="D509" s="127"/>
      <c r="E509" s="8"/>
      <c r="F509" s="8"/>
      <c r="G509" s="18" t="s">
        <v>21</v>
      </c>
      <c r="H509" s="19">
        <v>0.64</v>
      </c>
      <c r="I509" s="118"/>
      <c r="J509" s="118"/>
      <c r="K509" s="32">
        <f t="shared" si="77"/>
        <v>2.8159999999999995E-3</v>
      </c>
      <c r="L509" s="26"/>
      <c r="M509" s="39">
        <v>240</v>
      </c>
      <c r="N509" s="35">
        <v>1.2</v>
      </c>
      <c r="O509" s="7">
        <f t="shared" si="79"/>
        <v>0</v>
      </c>
      <c r="P509" s="36">
        <f t="shared" si="78"/>
        <v>0</v>
      </c>
    </row>
    <row r="510" spans="1:16" s="1" customFormat="1" ht="18.75">
      <c r="A510" s="127" t="s">
        <v>265</v>
      </c>
      <c r="B510" s="8" t="s">
        <v>270</v>
      </c>
      <c r="C510" s="118" t="s">
        <v>96</v>
      </c>
      <c r="D510" s="127" t="s">
        <v>97</v>
      </c>
      <c r="E510" s="8"/>
      <c r="F510" s="8"/>
      <c r="G510" s="18" t="s">
        <v>28</v>
      </c>
      <c r="H510" s="19">
        <v>1</v>
      </c>
      <c r="I510" s="118"/>
      <c r="J510" s="118"/>
      <c r="K510" s="32">
        <f t="shared" si="77"/>
        <v>4.3999999999999994E-3</v>
      </c>
      <c r="L510" s="26"/>
      <c r="M510" s="39">
        <v>240</v>
      </c>
      <c r="N510" s="35">
        <v>1.2</v>
      </c>
      <c r="O510" s="7">
        <f t="shared" si="79"/>
        <v>0</v>
      </c>
      <c r="P510" s="36">
        <f t="shared" si="78"/>
        <v>0</v>
      </c>
    </row>
    <row r="511" spans="1:16" s="1" customFormat="1" ht="18.75">
      <c r="A511" s="127"/>
      <c r="B511" s="8" t="s">
        <v>270</v>
      </c>
      <c r="C511" s="118"/>
      <c r="D511" s="127"/>
      <c r="E511" s="8"/>
      <c r="F511" s="8"/>
      <c r="G511" s="18" t="s">
        <v>35</v>
      </c>
      <c r="H511" s="19">
        <v>7.7</v>
      </c>
      <c r="I511" s="118"/>
      <c r="J511" s="118"/>
      <c r="K511" s="32">
        <f t="shared" si="77"/>
        <v>3.3879999999999993E-2</v>
      </c>
      <c r="L511" s="26"/>
      <c r="M511" s="39">
        <v>240</v>
      </c>
      <c r="N511" s="35">
        <v>1.2</v>
      </c>
      <c r="O511" s="7">
        <f t="shared" si="79"/>
        <v>0</v>
      </c>
      <c r="P511" s="36">
        <f t="shared" si="78"/>
        <v>0</v>
      </c>
    </row>
    <row r="512" spans="1:16" s="1" customFormat="1" ht="18.75">
      <c r="A512" s="127"/>
      <c r="B512" s="8" t="s">
        <v>270</v>
      </c>
      <c r="C512" s="118"/>
      <c r="D512" s="127"/>
      <c r="E512" s="8"/>
      <c r="F512" s="8"/>
      <c r="G512" s="18" t="s">
        <v>21</v>
      </c>
      <c r="H512" s="19">
        <v>1.18</v>
      </c>
      <c r="I512" s="118"/>
      <c r="J512" s="118"/>
      <c r="K512" s="32">
        <f t="shared" si="77"/>
        <v>5.1919999999999987E-3</v>
      </c>
      <c r="L512" s="26"/>
      <c r="M512" s="39">
        <v>240</v>
      </c>
      <c r="N512" s="35">
        <v>1.2</v>
      </c>
      <c r="O512" s="7">
        <f t="shared" si="79"/>
        <v>0</v>
      </c>
      <c r="P512" s="36">
        <f t="shared" si="78"/>
        <v>0</v>
      </c>
    </row>
    <row r="513" spans="1:16" s="1" customFormat="1" ht="18.75">
      <c r="A513" s="127" t="s">
        <v>265</v>
      </c>
      <c r="B513" s="8" t="s">
        <v>271</v>
      </c>
      <c r="C513" s="123" t="s">
        <v>106</v>
      </c>
      <c r="D513" s="132" t="s">
        <v>374</v>
      </c>
      <c r="E513" s="127" t="s">
        <v>267</v>
      </c>
      <c r="F513" s="8"/>
      <c r="G513" s="49" t="s">
        <v>21</v>
      </c>
      <c r="H513" s="50">
        <v>2.06</v>
      </c>
      <c r="I513" s="107"/>
      <c r="J513" s="107"/>
      <c r="K513" s="32">
        <f t="shared" ref="K513:K521" si="80">H513/(1/(0.022*8/40))</f>
        <v>9.0639999999999991E-3</v>
      </c>
      <c r="L513" s="26"/>
      <c r="M513" s="39">
        <v>240</v>
      </c>
      <c r="N513" s="35">
        <v>1.2</v>
      </c>
      <c r="O513" s="7"/>
      <c r="P513" s="36">
        <f t="shared" ref="P513:P521" si="81">K513*O513/1000</f>
        <v>0</v>
      </c>
    </row>
    <row r="514" spans="1:16" s="1" customFormat="1" ht="18.75">
      <c r="A514" s="127"/>
      <c r="B514" s="8" t="s">
        <v>271</v>
      </c>
      <c r="C514" s="132"/>
      <c r="D514" s="132"/>
      <c r="E514" s="127"/>
      <c r="F514" s="8"/>
      <c r="G514" s="49" t="s">
        <v>49</v>
      </c>
      <c r="H514" s="50">
        <v>3.2</v>
      </c>
      <c r="I514" s="107"/>
      <c r="J514" s="107"/>
      <c r="K514" s="32">
        <f t="shared" si="80"/>
        <v>1.4079999999999999E-2</v>
      </c>
      <c r="L514" s="26"/>
      <c r="M514" s="39">
        <v>240</v>
      </c>
      <c r="N514" s="35">
        <v>1.2</v>
      </c>
      <c r="O514" s="7"/>
      <c r="P514" s="36">
        <f t="shared" si="81"/>
        <v>0</v>
      </c>
    </row>
    <row r="515" spans="1:16" s="1" customFormat="1" ht="18.75">
      <c r="A515" s="127"/>
      <c r="B515" s="8" t="s">
        <v>271</v>
      </c>
      <c r="C515" s="124"/>
      <c r="D515" s="124"/>
      <c r="E515" s="127"/>
      <c r="F515" s="8"/>
      <c r="G515" s="49" t="s">
        <v>50</v>
      </c>
      <c r="H515" s="50">
        <v>1.3</v>
      </c>
      <c r="I515" s="107"/>
      <c r="J515" s="107"/>
      <c r="K515" s="32">
        <f t="shared" si="80"/>
        <v>5.7199999999999994E-3</v>
      </c>
      <c r="L515" s="26"/>
      <c r="M515" s="39">
        <v>240</v>
      </c>
      <c r="N515" s="35">
        <v>1.2</v>
      </c>
      <c r="O515" s="7"/>
      <c r="P515" s="36">
        <f t="shared" si="81"/>
        <v>0</v>
      </c>
    </row>
    <row r="516" spans="1:16" s="1" customFormat="1" ht="18.75">
      <c r="A516" s="127" t="s">
        <v>265</v>
      </c>
      <c r="B516" s="8" t="s">
        <v>271</v>
      </c>
      <c r="C516" s="132" t="s">
        <v>107</v>
      </c>
      <c r="D516" s="132" t="s">
        <v>244</v>
      </c>
      <c r="E516" s="127" t="s">
        <v>267</v>
      </c>
      <c r="F516" s="8"/>
      <c r="G516" s="18" t="s">
        <v>29</v>
      </c>
      <c r="H516" s="19">
        <v>4.2</v>
      </c>
      <c r="I516" s="107"/>
      <c r="J516" s="107"/>
      <c r="K516" s="32">
        <f t="shared" si="80"/>
        <v>1.8479999999999996E-2</v>
      </c>
      <c r="L516" s="26"/>
      <c r="M516" s="39">
        <v>240</v>
      </c>
      <c r="N516" s="35">
        <v>1.2</v>
      </c>
      <c r="O516" s="7"/>
      <c r="P516" s="36">
        <f t="shared" si="81"/>
        <v>0</v>
      </c>
    </row>
    <row r="517" spans="1:16" s="1" customFormat="1" ht="18.75">
      <c r="A517" s="127"/>
      <c r="B517" s="8" t="s">
        <v>271</v>
      </c>
      <c r="C517" s="132"/>
      <c r="D517" s="132"/>
      <c r="E517" s="127"/>
      <c r="F517" s="8"/>
      <c r="G517" s="18" t="s">
        <v>21</v>
      </c>
      <c r="H517" s="19">
        <v>2.2000000000000002</v>
      </c>
      <c r="I517" s="107"/>
      <c r="J517" s="107"/>
      <c r="K517" s="32">
        <f t="shared" si="80"/>
        <v>9.6799999999999994E-3</v>
      </c>
      <c r="L517" s="26"/>
      <c r="M517" s="39">
        <v>240</v>
      </c>
      <c r="N517" s="35">
        <v>1.2</v>
      </c>
      <c r="O517" s="7"/>
      <c r="P517" s="36">
        <f t="shared" si="81"/>
        <v>0</v>
      </c>
    </row>
    <row r="518" spans="1:16" s="1" customFormat="1" ht="18.75">
      <c r="A518" s="127"/>
      <c r="B518" s="8" t="s">
        <v>271</v>
      </c>
      <c r="C518" s="124"/>
      <c r="D518" s="124"/>
      <c r="E518" s="127"/>
      <c r="F518" s="8"/>
      <c r="G518" s="18" t="s">
        <v>35</v>
      </c>
      <c r="H518" s="19">
        <v>0.3</v>
      </c>
      <c r="I518" s="107"/>
      <c r="J518" s="107"/>
      <c r="K518" s="32">
        <f t="shared" si="80"/>
        <v>1.3199999999999998E-3</v>
      </c>
      <c r="L518" s="26"/>
      <c r="M518" s="39">
        <v>240</v>
      </c>
      <c r="N518" s="35">
        <v>1.2</v>
      </c>
      <c r="O518" s="7"/>
      <c r="P518" s="36">
        <f t="shared" si="81"/>
        <v>0</v>
      </c>
    </row>
    <row r="519" spans="1:16" s="1" customFormat="1" ht="18.75">
      <c r="A519" s="127" t="s">
        <v>265</v>
      </c>
      <c r="B519" s="8" t="s">
        <v>271</v>
      </c>
      <c r="C519" s="132" t="s">
        <v>108</v>
      </c>
      <c r="D519" s="132" t="s">
        <v>173</v>
      </c>
      <c r="E519" s="127" t="s">
        <v>267</v>
      </c>
      <c r="F519" s="8"/>
      <c r="G519" s="18" t="s">
        <v>21</v>
      </c>
      <c r="H519" s="19">
        <v>2.1</v>
      </c>
      <c r="I519" s="107"/>
      <c r="J519" s="107"/>
      <c r="K519" s="32">
        <f t="shared" si="80"/>
        <v>9.2399999999999982E-3</v>
      </c>
      <c r="L519" s="26"/>
      <c r="M519" s="39">
        <v>240</v>
      </c>
      <c r="N519" s="35">
        <v>1.2</v>
      </c>
      <c r="O519" s="7"/>
      <c r="P519" s="36">
        <f t="shared" si="81"/>
        <v>0</v>
      </c>
    </row>
    <row r="520" spans="1:16" s="1" customFormat="1" ht="18.75">
      <c r="A520" s="127"/>
      <c r="B520" s="8" t="s">
        <v>271</v>
      </c>
      <c r="C520" s="132"/>
      <c r="D520" s="132"/>
      <c r="E520" s="127"/>
      <c r="F520" s="8"/>
      <c r="G520" s="18" t="s">
        <v>29</v>
      </c>
      <c r="H520" s="19">
        <v>0.16</v>
      </c>
      <c r="I520" s="107"/>
      <c r="J520" s="107"/>
      <c r="K520" s="32">
        <f t="shared" si="80"/>
        <v>7.0399999999999987E-4</v>
      </c>
      <c r="L520" s="26"/>
      <c r="M520" s="39">
        <v>240</v>
      </c>
      <c r="N520" s="35">
        <v>1.2</v>
      </c>
      <c r="O520" s="7"/>
      <c r="P520" s="36">
        <f t="shared" si="81"/>
        <v>0</v>
      </c>
    </row>
    <row r="521" spans="1:16" s="1" customFormat="1" ht="18.75">
      <c r="A521" s="127"/>
      <c r="B521" s="8" t="s">
        <v>271</v>
      </c>
      <c r="C521" s="124"/>
      <c r="D521" s="124"/>
      <c r="E521" s="127"/>
      <c r="F521" s="8"/>
      <c r="G521" s="18" t="s">
        <v>28</v>
      </c>
      <c r="H521" s="19">
        <v>0.16</v>
      </c>
      <c r="I521" s="107"/>
      <c r="J521" s="107"/>
      <c r="K521" s="32">
        <f t="shared" si="80"/>
        <v>7.0399999999999987E-4</v>
      </c>
      <c r="L521" s="26"/>
      <c r="M521" s="39">
        <v>240</v>
      </c>
      <c r="N521" s="35">
        <v>1.2</v>
      </c>
      <c r="O521" s="7"/>
      <c r="P521" s="36">
        <f t="shared" si="81"/>
        <v>0</v>
      </c>
    </row>
    <row r="522" spans="1:16" s="1" customFormat="1" ht="18.75">
      <c r="A522" s="127" t="s">
        <v>272</v>
      </c>
      <c r="B522" s="8" t="s">
        <v>273</v>
      </c>
      <c r="C522" s="127" t="s">
        <v>219</v>
      </c>
      <c r="D522" s="127" t="s">
        <v>260</v>
      </c>
      <c r="E522" s="127" t="s">
        <v>274</v>
      </c>
      <c r="F522" s="8"/>
      <c r="G522" s="18" t="s">
        <v>24</v>
      </c>
      <c r="H522" s="19">
        <v>0.78</v>
      </c>
      <c r="I522" s="118" t="s">
        <v>275</v>
      </c>
      <c r="J522" s="118">
        <v>8</v>
      </c>
      <c r="K522" s="32">
        <f t="shared" ref="K522:K525" si="82">H522/(1/(0.092*2/8))</f>
        <v>1.7940000000000001E-2</v>
      </c>
      <c r="L522" s="33"/>
      <c r="M522" s="39">
        <v>240</v>
      </c>
      <c r="N522" s="35">
        <v>1.2</v>
      </c>
      <c r="O522" s="7">
        <f>L522*M522*N522</f>
        <v>0</v>
      </c>
      <c r="P522" s="36">
        <f t="shared" ref="P522:P528" si="83">K522*O522/1000</f>
        <v>0</v>
      </c>
    </row>
    <row r="523" spans="1:16" s="1" customFormat="1" ht="18.75">
      <c r="A523" s="127"/>
      <c r="B523" s="8" t="s">
        <v>273</v>
      </c>
      <c r="C523" s="127"/>
      <c r="D523" s="127"/>
      <c r="E523" s="127"/>
      <c r="F523" s="8"/>
      <c r="G523" s="18" t="s">
        <v>21</v>
      </c>
      <c r="H523" s="19">
        <v>3.1</v>
      </c>
      <c r="I523" s="118"/>
      <c r="J523" s="118"/>
      <c r="K523" s="32">
        <f t="shared" si="82"/>
        <v>7.1300000000000002E-2</v>
      </c>
      <c r="L523" s="33"/>
      <c r="M523" s="39">
        <v>240</v>
      </c>
      <c r="N523" s="35">
        <v>1.2</v>
      </c>
      <c r="O523" s="7">
        <f>L522*M523*N523</f>
        <v>0</v>
      </c>
      <c r="P523" s="36">
        <f t="shared" si="83"/>
        <v>0</v>
      </c>
    </row>
    <row r="524" spans="1:16" s="1" customFormat="1" ht="18.75">
      <c r="A524" s="127"/>
      <c r="B524" s="8" t="s">
        <v>273</v>
      </c>
      <c r="C524" s="127"/>
      <c r="D524" s="127"/>
      <c r="E524" s="127"/>
      <c r="F524" s="8"/>
      <c r="G524" s="18" t="s">
        <v>49</v>
      </c>
      <c r="H524" s="19">
        <v>2.4</v>
      </c>
      <c r="I524" s="118"/>
      <c r="J524" s="118"/>
      <c r="K524" s="32">
        <f t="shared" si="82"/>
        <v>5.5199999999999999E-2</v>
      </c>
      <c r="L524" s="33"/>
      <c r="M524" s="39">
        <v>240</v>
      </c>
      <c r="N524" s="35">
        <v>1.2</v>
      </c>
      <c r="O524" s="7">
        <f>L522*M524*N524</f>
        <v>0</v>
      </c>
      <c r="P524" s="36">
        <f t="shared" si="83"/>
        <v>0</v>
      </c>
    </row>
    <row r="525" spans="1:16" s="1" customFormat="1" ht="18.75">
      <c r="A525" s="127"/>
      <c r="B525" s="8" t="s">
        <v>273</v>
      </c>
      <c r="C525" s="127"/>
      <c r="D525" s="127"/>
      <c r="E525" s="127"/>
      <c r="F525" s="8"/>
      <c r="G525" s="18" t="s">
        <v>25</v>
      </c>
      <c r="H525" s="19">
        <v>0.64</v>
      </c>
      <c r="I525" s="118"/>
      <c r="J525" s="118"/>
      <c r="K525" s="32">
        <f t="shared" si="82"/>
        <v>1.472E-2</v>
      </c>
      <c r="L525" s="33"/>
      <c r="M525" s="39">
        <v>240</v>
      </c>
      <c r="N525" s="35">
        <v>1.2</v>
      </c>
      <c r="O525" s="7">
        <f>L522*M525*N525</f>
        <v>0</v>
      </c>
      <c r="P525" s="36">
        <f t="shared" si="83"/>
        <v>0</v>
      </c>
    </row>
    <row r="526" spans="1:16" s="1" customFormat="1" ht="18.75">
      <c r="A526" s="127" t="s">
        <v>276</v>
      </c>
      <c r="B526" s="8" t="s">
        <v>277</v>
      </c>
      <c r="C526" s="127" t="s">
        <v>82</v>
      </c>
      <c r="D526" s="127" t="s">
        <v>70</v>
      </c>
      <c r="E526" s="127" t="s">
        <v>278</v>
      </c>
      <c r="F526" s="8"/>
      <c r="G526" s="18" t="s">
        <v>50</v>
      </c>
      <c r="H526" s="19">
        <v>0.18</v>
      </c>
      <c r="I526" s="118" t="s">
        <v>279</v>
      </c>
      <c r="J526" s="118">
        <v>20</v>
      </c>
      <c r="K526" s="32">
        <f t="shared" ref="K526:K528" si="84">H526/(1/(0.02*9/20))</f>
        <v>1.6199999999999999E-3</v>
      </c>
      <c r="L526" s="38"/>
      <c r="M526" s="39">
        <v>400</v>
      </c>
      <c r="N526" s="35">
        <v>1.2</v>
      </c>
      <c r="O526" s="7">
        <f>L526*M526*N526</f>
        <v>0</v>
      </c>
      <c r="P526" s="36">
        <f t="shared" si="83"/>
        <v>0</v>
      </c>
    </row>
    <row r="527" spans="1:16" s="1" customFormat="1" ht="18.75">
      <c r="A527" s="127"/>
      <c r="B527" s="8" t="s">
        <v>277</v>
      </c>
      <c r="C527" s="127"/>
      <c r="D527" s="127"/>
      <c r="E527" s="127"/>
      <c r="F527" s="8"/>
      <c r="G527" s="18" t="s">
        <v>21</v>
      </c>
      <c r="H527" s="19">
        <v>2.6</v>
      </c>
      <c r="I527" s="118"/>
      <c r="J527" s="118"/>
      <c r="K527" s="32">
        <f t="shared" si="84"/>
        <v>2.3400000000000001E-2</v>
      </c>
      <c r="L527" s="26"/>
      <c r="M527" s="39">
        <v>400</v>
      </c>
      <c r="N527" s="35">
        <v>1.2</v>
      </c>
      <c r="O527" s="7">
        <f>L527*M527*N527</f>
        <v>0</v>
      </c>
      <c r="P527" s="36">
        <f t="shared" si="83"/>
        <v>0</v>
      </c>
    </row>
    <row r="528" spans="1:16" s="1" customFormat="1" ht="18.75">
      <c r="A528" s="127"/>
      <c r="B528" s="8" t="s">
        <v>277</v>
      </c>
      <c r="C528" s="127"/>
      <c r="D528" s="127"/>
      <c r="E528" s="127"/>
      <c r="F528" s="8"/>
      <c r="G528" s="18" t="s">
        <v>35</v>
      </c>
      <c r="H528" s="19">
        <v>6</v>
      </c>
      <c r="I528" s="118"/>
      <c r="J528" s="118"/>
      <c r="K528" s="32">
        <f t="shared" si="84"/>
        <v>5.3999999999999999E-2</v>
      </c>
      <c r="L528" s="26"/>
      <c r="M528" s="39">
        <v>400</v>
      </c>
      <c r="N528" s="35">
        <v>1.2</v>
      </c>
      <c r="O528" s="7">
        <f>L528*M528*N528</f>
        <v>0</v>
      </c>
      <c r="P528" s="36">
        <f t="shared" si="83"/>
        <v>0</v>
      </c>
    </row>
    <row r="529" spans="1:16" s="1" customFormat="1" ht="18.75">
      <c r="A529" s="127" t="s">
        <v>280</v>
      </c>
      <c r="B529" s="8" t="s">
        <v>281</v>
      </c>
      <c r="C529" s="127" t="s">
        <v>89</v>
      </c>
      <c r="D529" s="127" t="s">
        <v>44</v>
      </c>
      <c r="E529" s="127" t="s">
        <v>282</v>
      </c>
      <c r="F529" s="8"/>
      <c r="G529" s="18" t="s">
        <v>50</v>
      </c>
      <c r="H529" s="19">
        <v>0.13200000000000001</v>
      </c>
      <c r="I529" s="118" t="s">
        <v>283</v>
      </c>
      <c r="J529" s="118">
        <v>30</v>
      </c>
      <c r="K529" s="32">
        <f t="shared" ref="K529:K546" si="85">H529/(1/(0.042*5/30))</f>
        <v>9.2400000000000023E-4</v>
      </c>
      <c r="L529" s="33"/>
      <c r="M529" s="39">
        <v>240</v>
      </c>
      <c r="N529" s="35">
        <v>1.2</v>
      </c>
      <c r="O529" s="7"/>
      <c r="P529" s="36">
        <f t="shared" ref="P529:P552" si="86">K529*O529/1000</f>
        <v>0</v>
      </c>
    </row>
    <row r="530" spans="1:16" s="1" customFormat="1" ht="18.75">
      <c r="A530" s="127"/>
      <c r="B530" s="8" t="s">
        <v>281</v>
      </c>
      <c r="C530" s="127"/>
      <c r="D530" s="127"/>
      <c r="E530" s="127"/>
      <c r="F530" s="8"/>
      <c r="G530" s="18" t="s">
        <v>21</v>
      </c>
      <c r="H530" s="19">
        <v>5.04</v>
      </c>
      <c r="I530" s="118"/>
      <c r="J530" s="118"/>
      <c r="K530" s="32">
        <f t="shared" si="85"/>
        <v>3.5280000000000006E-2</v>
      </c>
      <c r="L530" s="33"/>
      <c r="M530" s="39">
        <v>240</v>
      </c>
      <c r="N530" s="35">
        <v>1.2</v>
      </c>
      <c r="O530" s="7"/>
      <c r="P530" s="36">
        <f t="shared" si="86"/>
        <v>0</v>
      </c>
    </row>
    <row r="531" spans="1:16" s="1" customFormat="1" ht="18.75">
      <c r="A531" s="127"/>
      <c r="B531" s="8" t="s">
        <v>281</v>
      </c>
      <c r="C531" s="127"/>
      <c r="D531" s="127"/>
      <c r="E531" s="127"/>
      <c r="F531" s="8"/>
      <c r="G531" s="18" t="s">
        <v>24</v>
      </c>
      <c r="H531" s="19">
        <v>0.68</v>
      </c>
      <c r="I531" s="118"/>
      <c r="J531" s="118"/>
      <c r="K531" s="32">
        <f t="shared" si="85"/>
        <v>4.7600000000000012E-3</v>
      </c>
      <c r="L531" s="33"/>
      <c r="M531" s="39">
        <v>240</v>
      </c>
      <c r="N531" s="35">
        <v>1.2</v>
      </c>
      <c r="O531" s="7"/>
      <c r="P531" s="36">
        <f t="shared" si="86"/>
        <v>0</v>
      </c>
    </row>
    <row r="532" spans="1:16" s="1" customFormat="1" ht="18.75">
      <c r="A532" s="127" t="s">
        <v>280</v>
      </c>
      <c r="B532" s="8" t="s">
        <v>284</v>
      </c>
      <c r="C532" s="127" t="s">
        <v>89</v>
      </c>
      <c r="D532" s="127" t="s">
        <v>44</v>
      </c>
      <c r="E532" s="127" t="s">
        <v>282</v>
      </c>
      <c r="F532" s="8"/>
      <c r="G532" s="18" t="s">
        <v>50</v>
      </c>
      <c r="H532" s="19">
        <v>0.13200000000000001</v>
      </c>
      <c r="I532" s="118"/>
      <c r="J532" s="118"/>
      <c r="K532" s="32">
        <f t="shared" si="85"/>
        <v>9.2400000000000023E-4</v>
      </c>
      <c r="L532" s="33"/>
      <c r="M532" s="39">
        <v>200</v>
      </c>
      <c r="N532" s="35">
        <v>1.2</v>
      </c>
      <c r="O532" s="7">
        <f t="shared" ref="O532" si="87">L532*M532*N532</f>
        <v>0</v>
      </c>
      <c r="P532" s="36">
        <f t="shared" si="86"/>
        <v>0</v>
      </c>
    </row>
    <row r="533" spans="1:16" s="1" customFormat="1" ht="18.75">
      <c r="A533" s="127"/>
      <c r="B533" s="8" t="s">
        <v>284</v>
      </c>
      <c r="C533" s="127"/>
      <c r="D533" s="127"/>
      <c r="E533" s="127"/>
      <c r="F533" s="8"/>
      <c r="G533" s="18" t="s">
        <v>21</v>
      </c>
      <c r="H533" s="19">
        <v>5.04</v>
      </c>
      <c r="I533" s="118"/>
      <c r="J533" s="118"/>
      <c r="K533" s="32">
        <f t="shared" si="85"/>
        <v>3.5280000000000006E-2</v>
      </c>
      <c r="L533" s="33"/>
      <c r="M533" s="39">
        <v>200</v>
      </c>
      <c r="N533" s="35">
        <v>1.2</v>
      </c>
      <c r="O533" s="7">
        <f>L532*M533*N533</f>
        <v>0</v>
      </c>
      <c r="P533" s="36">
        <f t="shared" si="86"/>
        <v>0</v>
      </c>
    </row>
    <row r="534" spans="1:16" s="1" customFormat="1" ht="18.75">
      <c r="A534" s="127"/>
      <c r="B534" s="8" t="s">
        <v>284</v>
      </c>
      <c r="C534" s="127"/>
      <c r="D534" s="127"/>
      <c r="E534" s="127"/>
      <c r="F534" s="8"/>
      <c r="G534" s="18" t="s">
        <v>24</v>
      </c>
      <c r="H534" s="19">
        <v>0.68</v>
      </c>
      <c r="I534" s="118"/>
      <c r="J534" s="118"/>
      <c r="K534" s="32">
        <f t="shared" si="85"/>
        <v>4.7600000000000012E-3</v>
      </c>
      <c r="L534" s="33"/>
      <c r="M534" s="39">
        <v>200</v>
      </c>
      <c r="N534" s="35">
        <v>1.2</v>
      </c>
      <c r="O534" s="7">
        <f>L532*M534*N534</f>
        <v>0</v>
      </c>
      <c r="P534" s="36">
        <f t="shared" si="86"/>
        <v>0</v>
      </c>
    </row>
    <row r="535" spans="1:16" s="1" customFormat="1" ht="18.75">
      <c r="A535" s="127" t="s">
        <v>280</v>
      </c>
      <c r="B535" s="8" t="s">
        <v>281</v>
      </c>
      <c r="C535" s="127" t="s">
        <v>285</v>
      </c>
      <c r="D535" s="127" t="s">
        <v>244</v>
      </c>
      <c r="E535" s="127" t="s">
        <v>282</v>
      </c>
      <c r="F535" s="8"/>
      <c r="G535" s="18" t="s">
        <v>35</v>
      </c>
      <c r="H535" s="19">
        <v>3</v>
      </c>
      <c r="I535" s="118"/>
      <c r="J535" s="118"/>
      <c r="K535" s="32">
        <f t="shared" si="85"/>
        <v>2.1000000000000005E-2</v>
      </c>
      <c r="L535" s="33"/>
      <c r="M535" s="39">
        <v>240</v>
      </c>
      <c r="N535" s="35">
        <v>1.2</v>
      </c>
      <c r="O535" s="7"/>
      <c r="P535" s="36">
        <f t="shared" si="86"/>
        <v>0</v>
      </c>
    </row>
    <row r="536" spans="1:16" s="1" customFormat="1" ht="18.75">
      <c r="A536" s="127"/>
      <c r="B536" s="8" t="s">
        <v>281</v>
      </c>
      <c r="C536" s="127"/>
      <c r="D536" s="127"/>
      <c r="E536" s="127"/>
      <c r="F536" s="8"/>
      <c r="G536" s="18" t="s">
        <v>21</v>
      </c>
      <c r="H536" s="19">
        <v>4.68</v>
      </c>
      <c r="I536" s="118"/>
      <c r="J536" s="118"/>
      <c r="K536" s="32">
        <f t="shared" si="85"/>
        <v>3.2760000000000004E-2</v>
      </c>
      <c r="L536" s="33"/>
      <c r="M536" s="39">
        <v>240</v>
      </c>
      <c r="N536" s="35">
        <v>1.2</v>
      </c>
      <c r="O536" s="7"/>
      <c r="P536" s="36">
        <f t="shared" si="86"/>
        <v>0</v>
      </c>
    </row>
    <row r="537" spans="1:16" s="1" customFormat="1" ht="18.75">
      <c r="A537" s="127"/>
      <c r="B537" s="8" t="s">
        <v>281</v>
      </c>
      <c r="C537" s="127"/>
      <c r="D537" s="127"/>
      <c r="E537" s="127"/>
      <c r="F537" s="8"/>
      <c r="G537" s="18" t="s">
        <v>29</v>
      </c>
      <c r="H537" s="19">
        <v>1.8</v>
      </c>
      <c r="I537" s="118"/>
      <c r="J537" s="118"/>
      <c r="K537" s="32">
        <f t="shared" si="85"/>
        <v>1.2600000000000002E-2</v>
      </c>
      <c r="L537" s="33"/>
      <c r="M537" s="39">
        <v>240</v>
      </c>
      <c r="N537" s="35">
        <v>1.2</v>
      </c>
      <c r="O537" s="7"/>
      <c r="P537" s="36">
        <f t="shared" si="86"/>
        <v>0</v>
      </c>
    </row>
    <row r="538" spans="1:16" s="1" customFormat="1" ht="18.75">
      <c r="A538" s="127" t="s">
        <v>280</v>
      </c>
      <c r="B538" s="8" t="s">
        <v>284</v>
      </c>
      <c r="C538" s="127" t="s">
        <v>285</v>
      </c>
      <c r="D538" s="127" t="s">
        <v>244</v>
      </c>
      <c r="E538" s="127" t="s">
        <v>282</v>
      </c>
      <c r="F538" s="8"/>
      <c r="G538" s="18" t="s">
        <v>35</v>
      </c>
      <c r="H538" s="19">
        <v>3</v>
      </c>
      <c r="I538" s="118"/>
      <c r="J538" s="118"/>
      <c r="K538" s="32">
        <f t="shared" si="85"/>
        <v>2.1000000000000005E-2</v>
      </c>
      <c r="L538" s="33"/>
      <c r="M538" s="39">
        <v>200</v>
      </c>
      <c r="N538" s="35">
        <v>1.2</v>
      </c>
      <c r="O538" s="7">
        <f>L532*M538*N538</f>
        <v>0</v>
      </c>
      <c r="P538" s="36">
        <f t="shared" si="86"/>
        <v>0</v>
      </c>
    </row>
    <row r="539" spans="1:16" s="1" customFormat="1" ht="18.75">
      <c r="A539" s="127"/>
      <c r="B539" s="8" t="s">
        <v>284</v>
      </c>
      <c r="C539" s="127"/>
      <c r="D539" s="127"/>
      <c r="E539" s="127"/>
      <c r="F539" s="8"/>
      <c r="G539" s="18" t="s">
        <v>21</v>
      </c>
      <c r="H539" s="19">
        <v>4.68</v>
      </c>
      <c r="I539" s="118"/>
      <c r="J539" s="118"/>
      <c r="K539" s="32">
        <f t="shared" si="85"/>
        <v>3.2760000000000004E-2</v>
      </c>
      <c r="L539" s="33"/>
      <c r="M539" s="39">
        <v>200</v>
      </c>
      <c r="N539" s="35">
        <v>1.2</v>
      </c>
      <c r="O539" s="7">
        <f>L532*M539*N539</f>
        <v>0</v>
      </c>
      <c r="P539" s="36">
        <f t="shared" si="86"/>
        <v>0</v>
      </c>
    </row>
    <row r="540" spans="1:16" s="1" customFormat="1" ht="18.75">
      <c r="A540" s="127"/>
      <c r="B540" s="8" t="s">
        <v>284</v>
      </c>
      <c r="C540" s="127"/>
      <c r="D540" s="127"/>
      <c r="E540" s="127"/>
      <c r="F540" s="8"/>
      <c r="G540" s="18" t="s">
        <v>29</v>
      </c>
      <c r="H540" s="19">
        <v>1.8</v>
      </c>
      <c r="I540" s="118"/>
      <c r="J540" s="118"/>
      <c r="K540" s="32">
        <f t="shared" si="85"/>
        <v>1.2600000000000002E-2</v>
      </c>
      <c r="L540" s="33"/>
      <c r="M540" s="39">
        <v>200</v>
      </c>
      <c r="N540" s="35">
        <v>1.2</v>
      </c>
      <c r="O540" s="7">
        <f>L532*M540*N540</f>
        <v>0</v>
      </c>
      <c r="P540" s="36">
        <f t="shared" si="86"/>
        <v>0</v>
      </c>
    </row>
    <row r="541" spans="1:16" s="1" customFormat="1" ht="18.75">
      <c r="A541" s="127" t="s">
        <v>280</v>
      </c>
      <c r="B541" s="8" t="s">
        <v>281</v>
      </c>
      <c r="C541" s="127" t="s">
        <v>286</v>
      </c>
      <c r="D541" s="127" t="s">
        <v>87</v>
      </c>
      <c r="E541" s="127" t="s">
        <v>282</v>
      </c>
      <c r="F541" s="8"/>
      <c r="G541" s="18" t="s">
        <v>28</v>
      </c>
      <c r="H541" s="19">
        <v>2.4E-2</v>
      </c>
      <c r="I541" s="118"/>
      <c r="J541" s="118"/>
      <c r="K541" s="32">
        <f t="shared" si="85"/>
        <v>1.6800000000000004E-4</v>
      </c>
      <c r="L541" s="33"/>
      <c r="M541" s="39">
        <v>240</v>
      </c>
      <c r="N541" s="35">
        <v>1.2</v>
      </c>
      <c r="O541" s="7"/>
      <c r="P541" s="36">
        <f t="shared" si="86"/>
        <v>0</v>
      </c>
    </row>
    <row r="542" spans="1:16" s="1" customFormat="1" ht="18.75">
      <c r="A542" s="127"/>
      <c r="B542" s="8" t="s">
        <v>281</v>
      </c>
      <c r="C542" s="127"/>
      <c r="D542" s="127"/>
      <c r="E542" s="127"/>
      <c r="F542" s="8"/>
      <c r="G542" s="18" t="s">
        <v>21</v>
      </c>
      <c r="H542" s="19">
        <v>1.03</v>
      </c>
      <c r="I542" s="118"/>
      <c r="J542" s="118"/>
      <c r="K542" s="32">
        <f t="shared" si="85"/>
        <v>7.2100000000000011E-3</v>
      </c>
      <c r="L542" s="33"/>
      <c r="M542" s="39">
        <v>240</v>
      </c>
      <c r="N542" s="35">
        <v>1.2</v>
      </c>
      <c r="O542" s="7"/>
      <c r="P542" s="36">
        <f t="shared" si="86"/>
        <v>0</v>
      </c>
    </row>
    <row r="543" spans="1:16" s="1" customFormat="1" ht="18.75">
      <c r="A543" s="127"/>
      <c r="B543" s="8" t="s">
        <v>281</v>
      </c>
      <c r="C543" s="127"/>
      <c r="D543" s="127"/>
      <c r="E543" s="127"/>
      <c r="F543" s="8"/>
      <c r="G543" s="18" t="s">
        <v>29</v>
      </c>
      <c r="H543" s="19">
        <v>1.03</v>
      </c>
      <c r="I543" s="118"/>
      <c r="J543" s="118"/>
      <c r="K543" s="32">
        <f t="shared" si="85"/>
        <v>7.2100000000000011E-3</v>
      </c>
      <c r="L543" s="33"/>
      <c r="M543" s="39">
        <v>240</v>
      </c>
      <c r="N543" s="35">
        <v>1.2</v>
      </c>
      <c r="O543" s="7"/>
      <c r="P543" s="36">
        <f t="shared" si="86"/>
        <v>0</v>
      </c>
    </row>
    <row r="544" spans="1:16" s="1" customFormat="1" ht="18.75">
      <c r="A544" s="127" t="s">
        <v>280</v>
      </c>
      <c r="B544" s="8" t="s">
        <v>284</v>
      </c>
      <c r="C544" s="127" t="s">
        <v>286</v>
      </c>
      <c r="D544" s="127" t="s">
        <v>87</v>
      </c>
      <c r="E544" s="127" t="s">
        <v>282</v>
      </c>
      <c r="F544" s="8"/>
      <c r="G544" s="18" t="s">
        <v>28</v>
      </c>
      <c r="H544" s="19">
        <v>2.4E-2</v>
      </c>
      <c r="I544" s="107"/>
      <c r="J544" s="107"/>
      <c r="K544" s="32">
        <f t="shared" si="85"/>
        <v>1.6800000000000004E-4</v>
      </c>
      <c r="L544" s="26"/>
      <c r="M544" s="39">
        <v>200</v>
      </c>
      <c r="N544" s="35">
        <v>1.2</v>
      </c>
      <c r="O544" s="7">
        <f>L532*M544*N544</f>
        <v>0</v>
      </c>
      <c r="P544" s="36">
        <f t="shared" si="86"/>
        <v>0</v>
      </c>
    </row>
    <row r="545" spans="1:16" s="1" customFormat="1" ht="18.75">
      <c r="A545" s="127"/>
      <c r="B545" s="8" t="s">
        <v>284</v>
      </c>
      <c r="C545" s="127"/>
      <c r="D545" s="127"/>
      <c r="E545" s="127"/>
      <c r="F545" s="8"/>
      <c r="G545" s="18" t="s">
        <v>21</v>
      </c>
      <c r="H545" s="19">
        <v>1.03</v>
      </c>
      <c r="I545" s="107"/>
      <c r="J545" s="107"/>
      <c r="K545" s="32">
        <f t="shared" si="85"/>
        <v>7.2100000000000011E-3</v>
      </c>
      <c r="L545" s="26"/>
      <c r="M545" s="39">
        <v>200</v>
      </c>
      <c r="N545" s="35">
        <v>1.2</v>
      </c>
      <c r="O545" s="7">
        <f>L532*M545*N545</f>
        <v>0</v>
      </c>
      <c r="P545" s="36">
        <f t="shared" si="86"/>
        <v>0</v>
      </c>
    </row>
    <row r="546" spans="1:16" s="1" customFormat="1" ht="18.75">
      <c r="A546" s="127"/>
      <c r="B546" s="8" t="s">
        <v>284</v>
      </c>
      <c r="C546" s="127"/>
      <c r="D546" s="127"/>
      <c r="E546" s="127"/>
      <c r="F546" s="8"/>
      <c r="G546" s="18" t="s">
        <v>29</v>
      </c>
      <c r="H546" s="19">
        <v>1.03</v>
      </c>
      <c r="I546" s="107"/>
      <c r="J546" s="107"/>
      <c r="K546" s="32">
        <f t="shared" si="85"/>
        <v>7.2100000000000011E-3</v>
      </c>
      <c r="L546" s="26"/>
      <c r="M546" s="39">
        <v>200</v>
      </c>
      <c r="N546" s="35">
        <v>1.2</v>
      </c>
      <c r="O546" s="7">
        <f>L532*M546*N546</f>
        <v>0</v>
      </c>
      <c r="P546" s="36">
        <f t="shared" si="86"/>
        <v>0</v>
      </c>
    </row>
    <row r="547" spans="1:16" s="1" customFormat="1" ht="18.75">
      <c r="A547" s="118" t="s">
        <v>287</v>
      </c>
      <c r="B547" s="107" t="s">
        <v>288</v>
      </c>
      <c r="C547" s="126" t="s">
        <v>82</v>
      </c>
      <c r="D547" s="126" t="s">
        <v>70</v>
      </c>
      <c r="E547" s="127" t="s">
        <v>289</v>
      </c>
      <c r="F547" s="7"/>
      <c r="G547" s="18" t="s">
        <v>50</v>
      </c>
      <c r="H547" s="19">
        <v>0.18</v>
      </c>
      <c r="I547" s="118" t="s">
        <v>290</v>
      </c>
      <c r="J547" s="118">
        <v>12</v>
      </c>
      <c r="K547" s="32">
        <f t="shared" ref="K547:K552" si="88">H547/(1/(0.047*3/12))</f>
        <v>2.1150000000000001E-3</v>
      </c>
      <c r="L547" s="26"/>
      <c r="M547" s="39">
        <v>240</v>
      </c>
      <c r="N547" s="35">
        <v>1.2</v>
      </c>
      <c r="O547" s="7">
        <f t="shared" ref="O547:O552" si="89">L547*M547*N547</f>
        <v>0</v>
      </c>
      <c r="P547" s="36">
        <f t="shared" si="86"/>
        <v>0</v>
      </c>
    </row>
    <row r="548" spans="1:16" s="1" customFormat="1" ht="18.75">
      <c r="A548" s="118"/>
      <c r="B548" s="107" t="s">
        <v>288</v>
      </c>
      <c r="C548" s="126"/>
      <c r="D548" s="126"/>
      <c r="E548" s="127"/>
      <c r="F548" s="7"/>
      <c r="G548" s="18" t="s">
        <v>21</v>
      </c>
      <c r="H548" s="19">
        <v>2.6</v>
      </c>
      <c r="I548" s="118"/>
      <c r="J548" s="118"/>
      <c r="K548" s="32">
        <f t="shared" si="88"/>
        <v>3.0550000000000008E-2</v>
      </c>
      <c r="L548" s="26"/>
      <c r="M548" s="39">
        <v>240</v>
      </c>
      <c r="N548" s="35">
        <v>1.2</v>
      </c>
      <c r="O548" s="7">
        <f t="shared" si="89"/>
        <v>0</v>
      </c>
      <c r="P548" s="36">
        <f t="shared" si="86"/>
        <v>0</v>
      </c>
    </row>
    <row r="549" spans="1:16" s="1" customFormat="1" ht="18.75">
      <c r="A549" s="118"/>
      <c r="B549" s="107" t="s">
        <v>288</v>
      </c>
      <c r="C549" s="126"/>
      <c r="D549" s="126"/>
      <c r="E549" s="127"/>
      <c r="F549" s="7"/>
      <c r="G549" s="18" t="s">
        <v>35</v>
      </c>
      <c r="H549" s="19">
        <v>6</v>
      </c>
      <c r="I549" s="118"/>
      <c r="J549" s="118"/>
      <c r="K549" s="32">
        <f t="shared" si="88"/>
        <v>7.0500000000000007E-2</v>
      </c>
      <c r="L549" s="26"/>
      <c r="M549" s="39">
        <v>240</v>
      </c>
      <c r="N549" s="35">
        <v>1.2</v>
      </c>
      <c r="O549" s="7">
        <f t="shared" si="89"/>
        <v>0</v>
      </c>
      <c r="P549" s="36">
        <f t="shared" si="86"/>
        <v>0</v>
      </c>
    </row>
    <row r="550" spans="1:16" s="1" customFormat="1" ht="18.75">
      <c r="A550" s="118"/>
      <c r="B550" s="107" t="s">
        <v>288</v>
      </c>
      <c r="C550" s="126" t="s">
        <v>43</v>
      </c>
      <c r="D550" s="126" t="s">
        <v>44</v>
      </c>
      <c r="E550" s="127"/>
      <c r="F550" s="7"/>
      <c r="G550" s="18" t="s">
        <v>25</v>
      </c>
      <c r="H550" s="19">
        <v>0.54</v>
      </c>
      <c r="I550" s="118"/>
      <c r="J550" s="118"/>
      <c r="K550" s="32">
        <f t="shared" si="88"/>
        <v>6.3450000000000017E-3</v>
      </c>
      <c r="L550" s="26"/>
      <c r="M550" s="39">
        <v>240</v>
      </c>
      <c r="N550" s="35">
        <v>1.2</v>
      </c>
      <c r="O550" s="7">
        <f t="shared" si="89"/>
        <v>0</v>
      </c>
      <c r="P550" s="36">
        <f t="shared" si="86"/>
        <v>0</v>
      </c>
    </row>
    <row r="551" spans="1:16" s="1" customFormat="1" ht="18.75">
      <c r="A551" s="118"/>
      <c r="B551" s="107" t="s">
        <v>288</v>
      </c>
      <c r="C551" s="126"/>
      <c r="D551" s="126"/>
      <c r="E551" s="127"/>
      <c r="F551" s="7"/>
      <c r="G551" s="18" t="s">
        <v>21</v>
      </c>
      <c r="H551" s="19">
        <v>3.8</v>
      </c>
      <c r="I551" s="118"/>
      <c r="J551" s="118"/>
      <c r="K551" s="32">
        <f t="shared" si="88"/>
        <v>4.4650000000000009E-2</v>
      </c>
      <c r="L551" s="26"/>
      <c r="M551" s="39">
        <v>240</v>
      </c>
      <c r="N551" s="35">
        <v>1.2</v>
      </c>
      <c r="O551" s="7">
        <f t="shared" si="89"/>
        <v>0</v>
      </c>
      <c r="P551" s="36">
        <f t="shared" si="86"/>
        <v>0</v>
      </c>
    </row>
    <row r="552" spans="1:16" s="1" customFormat="1" ht="18.75">
      <c r="A552" s="118"/>
      <c r="B552" s="107" t="s">
        <v>288</v>
      </c>
      <c r="C552" s="126"/>
      <c r="D552" s="126"/>
      <c r="E552" s="127"/>
      <c r="F552" s="7"/>
      <c r="G552" s="18" t="s">
        <v>24</v>
      </c>
      <c r="H552" s="19">
        <v>0.36</v>
      </c>
      <c r="I552" s="118"/>
      <c r="J552" s="118"/>
      <c r="K552" s="32">
        <f t="shared" si="88"/>
        <v>4.2300000000000003E-3</v>
      </c>
      <c r="L552" s="26"/>
      <c r="M552" s="39">
        <v>240</v>
      </c>
      <c r="N552" s="35">
        <v>1.2</v>
      </c>
      <c r="O552" s="7">
        <f t="shared" si="89"/>
        <v>0</v>
      </c>
      <c r="P552" s="36">
        <f t="shared" si="86"/>
        <v>0</v>
      </c>
    </row>
    <row r="553" spans="1:16" s="1" customFormat="1" ht="18.95" customHeight="1">
      <c r="A553" s="107" t="s">
        <v>291</v>
      </c>
      <c r="B553" s="107" t="s">
        <v>292</v>
      </c>
      <c r="C553" s="18" t="s">
        <v>116</v>
      </c>
      <c r="D553" s="7" t="s">
        <v>365</v>
      </c>
      <c r="E553" s="7"/>
      <c r="F553" s="7"/>
      <c r="G553" s="18" t="s">
        <v>116</v>
      </c>
      <c r="H553" s="19">
        <v>10</v>
      </c>
      <c r="I553" s="107" t="s">
        <v>293</v>
      </c>
      <c r="J553" s="107">
        <v>32</v>
      </c>
      <c r="K553" s="32">
        <f>H553/(1/(0.035*4/32))</f>
        <v>4.3750000000000004E-2</v>
      </c>
      <c r="L553" s="26"/>
      <c r="M553" s="39">
        <v>240</v>
      </c>
      <c r="N553" s="35">
        <v>1.2</v>
      </c>
      <c r="O553" s="7">
        <f t="shared" ref="O553:O558" si="90">L553*M553*N553</f>
        <v>0</v>
      </c>
      <c r="P553" s="36">
        <f t="shared" ref="P553:P569" si="91">K553*O553/1000</f>
        <v>0</v>
      </c>
    </row>
    <row r="554" spans="1:16" s="1" customFormat="1" ht="18.75">
      <c r="A554" s="107" t="s">
        <v>294</v>
      </c>
      <c r="B554" s="107" t="s">
        <v>295</v>
      </c>
      <c r="C554" s="18" t="s">
        <v>116</v>
      </c>
      <c r="D554" s="7" t="s">
        <v>365</v>
      </c>
      <c r="E554" s="7"/>
      <c r="F554" s="7"/>
      <c r="G554" s="18" t="s">
        <v>116</v>
      </c>
      <c r="H554" s="19">
        <v>10</v>
      </c>
      <c r="I554" s="107" t="s">
        <v>296</v>
      </c>
      <c r="J554" s="107">
        <v>9</v>
      </c>
      <c r="K554" s="32">
        <f>H554/(1/(0.032*9/9))</f>
        <v>0.32</v>
      </c>
      <c r="L554" s="38"/>
      <c r="M554" s="39">
        <v>200</v>
      </c>
      <c r="N554" s="35">
        <v>1.2</v>
      </c>
      <c r="O554" s="7">
        <f t="shared" si="90"/>
        <v>0</v>
      </c>
      <c r="P554" s="36">
        <f t="shared" si="91"/>
        <v>0</v>
      </c>
    </row>
    <row r="555" spans="1:16" s="1" customFormat="1" ht="18.75">
      <c r="A555" s="118" t="s">
        <v>297</v>
      </c>
      <c r="B555" s="107" t="s">
        <v>298</v>
      </c>
      <c r="C555" s="18" t="s">
        <v>299</v>
      </c>
      <c r="D555" s="7" t="s">
        <v>99</v>
      </c>
      <c r="E555" s="126" t="s">
        <v>300</v>
      </c>
      <c r="F555" s="7"/>
      <c r="G555" s="18" t="s">
        <v>299</v>
      </c>
      <c r="H555" s="19">
        <v>10</v>
      </c>
      <c r="I555" s="118" t="s">
        <v>301</v>
      </c>
      <c r="J555" s="118">
        <v>110</v>
      </c>
      <c r="K555" s="32">
        <f t="shared" ref="K555:K558" si="92">H555/(1/(0.0145*5/110))</f>
        <v>6.5909090909090917E-3</v>
      </c>
      <c r="L555" s="38"/>
      <c r="M555" s="39">
        <v>270</v>
      </c>
      <c r="N555" s="35">
        <v>1.2</v>
      </c>
      <c r="O555" s="7">
        <f t="shared" si="90"/>
        <v>0</v>
      </c>
      <c r="P555" s="36">
        <f t="shared" si="91"/>
        <v>0</v>
      </c>
    </row>
    <row r="556" spans="1:16" s="1" customFormat="1" ht="18.75">
      <c r="A556" s="118"/>
      <c r="B556" s="107" t="s">
        <v>298</v>
      </c>
      <c r="C556" s="18" t="s">
        <v>302</v>
      </c>
      <c r="D556" s="7" t="s">
        <v>244</v>
      </c>
      <c r="E556" s="126"/>
      <c r="F556" s="7"/>
      <c r="G556" s="18" t="s">
        <v>302</v>
      </c>
      <c r="H556" s="19">
        <v>10</v>
      </c>
      <c r="I556" s="118"/>
      <c r="J556" s="118"/>
      <c r="K556" s="32">
        <f t="shared" si="92"/>
        <v>6.5909090909090917E-3</v>
      </c>
      <c r="L556" s="26"/>
      <c r="M556" s="39">
        <v>270</v>
      </c>
      <c r="N556" s="35">
        <v>1.2</v>
      </c>
      <c r="O556" s="7">
        <f t="shared" si="90"/>
        <v>0</v>
      </c>
      <c r="P556" s="36">
        <f t="shared" si="91"/>
        <v>0</v>
      </c>
    </row>
    <row r="557" spans="1:16" s="1" customFormat="1" ht="18.75">
      <c r="A557" s="118"/>
      <c r="B557" s="107" t="s">
        <v>298</v>
      </c>
      <c r="C557" s="18" t="s">
        <v>303</v>
      </c>
      <c r="D557" s="7" t="s">
        <v>44</v>
      </c>
      <c r="E557" s="126"/>
      <c r="F557" s="7"/>
      <c r="G557" s="18" t="s">
        <v>303</v>
      </c>
      <c r="H557" s="19">
        <v>10</v>
      </c>
      <c r="I557" s="118"/>
      <c r="J557" s="118"/>
      <c r="K557" s="32">
        <f t="shared" si="92"/>
        <v>6.5909090909090917E-3</v>
      </c>
      <c r="L557" s="26"/>
      <c r="M557" s="39">
        <v>270</v>
      </c>
      <c r="N557" s="35">
        <v>1.2</v>
      </c>
      <c r="O557" s="7">
        <f t="shared" si="90"/>
        <v>0</v>
      </c>
      <c r="P557" s="36">
        <f t="shared" si="91"/>
        <v>0</v>
      </c>
    </row>
    <row r="558" spans="1:16" s="1" customFormat="1" ht="18.75">
      <c r="A558" s="118"/>
      <c r="B558" s="107" t="s">
        <v>298</v>
      </c>
      <c r="C558" s="18" t="s">
        <v>304</v>
      </c>
      <c r="D558" s="7" t="s">
        <v>124</v>
      </c>
      <c r="E558" s="126"/>
      <c r="F558" s="7"/>
      <c r="G558" s="18" t="s">
        <v>304</v>
      </c>
      <c r="H558" s="19">
        <v>10</v>
      </c>
      <c r="I558" s="118"/>
      <c r="J558" s="118"/>
      <c r="K558" s="32">
        <f t="shared" si="92"/>
        <v>6.5909090909090917E-3</v>
      </c>
      <c r="L558" s="26"/>
      <c r="M558" s="39">
        <v>270</v>
      </c>
      <c r="N558" s="35">
        <v>1.2</v>
      </c>
      <c r="O558" s="7">
        <f t="shared" si="90"/>
        <v>0</v>
      </c>
      <c r="P558" s="36">
        <f t="shared" si="91"/>
        <v>0</v>
      </c>
    </row>
    <row r="559" spans="1:16" s="1" customFormat="1" ht="18.75">
      <c r="A559" s="118" t="s">
        <v>305</v>
      </c>
      <c r="B559" s="107" t="s">
        <v>306</v>
      </c>
      <c r="C559" s="158" t="s">
        <v>307</v>
      </c>
      <c r="D559" s="141" t="s">
        <v>308</v>
      </c>
      <c r="E559" s="7"/>
      <c r="F559" s="7"/>
      <c r="G559" s="18" t="s">
        <v>24</v>
      </c>
      <c r="H559" s="19">
        <f>4.88</f>
        <v>4.88</v>
      </c>
      <c r="I559" s="118" t="s">
        <v>309</v>
      </c>
      <c r="J559" s="118">
        <v>20</v>
      </c>
      <c r="K559" s="32">
        <f t="shared" ref="K559:K567" si="93">H559/(1/(0.028*2/20))</f>
        <v>1.3663999999999999E-2</v>
      </c>
      <c r="L559" s="33"/>
      <c r="M559" s="39">
        <v>96</v>
      </c>
      <c r="N559" s="35">
        <v>1.2</v>
      </c>
      <c r="O559" s="7"/>
      <c r="P559" s="36">
        <f t="shared" si="91"/>
        <v>0</v>
      </c>
    </row>
    <row r="560" spans="1:16" s="1" customFormat="1" ht="18.75">
      <c r="A560" s="118"/>
      <c r="B560" s="107" t="s">
        <v>306</v>
      </c>
      <c r="C560" s="118"/>
      <c r="D560" s="140"/>
      <c r="E560" s="7"/>
      <c r="F560" s="7"/>
      <c r="G560" s="18" t="s">
        <v>310</v>
      </c>
      <c r="H560" s="19">
        <f>10.9</f>
        <v>10.9</v>
      </c>
      <c r="I560" s="118"/>
      <c r="J560" s="118"/>
      <c r="K560" s="32">
        <f t="shared" si="93"/>
        <v>3.0519999999999999E-2</v>
      </c>
      <c r="L560" s="33"/>
      <c r="M560" s="39">
        <v>96</v>
      </c>
      <c r="N560" s="35">
        <v>1.2</v>
      </c>
      <c r="O560" s="7"/>
      <c r="P560" s="36">
        <f t="shared" si="91"/>
        <v>0</v>
      </c>
    </row>
    <row r="561" spans="1:16" s="1" customFormat="1" ht="18.75">
      <c r="A561" s="118"/>
      <c r="B561" s="107" t="s">
        <v>306</v>
      </c>
      <c r="C561" s="118"/>
      <c r="D561" s="140"/>
      <c r="E561" s="7"/>
      <c r="F561" s="7"/>
      <c r="G561" s="18" t="s">
        <v>21</v>
      </c>
      <c r="H561" s="19">
        <f>3.01</f>
        <v>3.01</v>
      </c>
      <c r="I561" s="118"/>
      <c r="J561" s="118"/>
      <c r="K561" s="32">
        <f t="shared" si="93"/>
        <v>8.427999999999998E-3</v>
      </c>
      <c r="L561" s="33"/>
      <c r="M561" s="39">
        <v>96</v>
      </c>
      <c r="N561" s="35">
        <v>1.2</v>
      </c>
      <c r="O561" s="7"/>
      <c r="P561" s="36">
        <f t="shared" si="91"/>
        <v>0</v>
      </c>
    </row>
    <row r="562" spans="1:16" s="1" customFormat="1" ht="18.75">
      <c r="A562" s="118" t="s">
        <v>305</v>
      </c>
      <c r="B562" s="107" t="s">
        <v>306</v>
      </c>
      <c r="C562" s="118">
        <v>108</v>
      </c>
      <c r="D562" s="141" t="s">
        <v>244</v>
      </c>
      <c r="E562" s="7"/>
      <c r="F562" s="7"/>
      <c r="G562" s="18" t="s">
        <v>29</v>
      </c>
      <c r="H562" s="19">
        <f>6.4</f>
        <v>6.4</v>
      </c>
      <c r="I562" s="118"/>
      <c r="J562" s="118"/>
      <c r="K562" s="32">
        <f t="shared" si="93"/>
        <v>1.7919999999999998E-2</v>
      </c>
      <c r="L562" s="33"/>
      <c r="M562" s="39">
        <v>96</v>
      </c>
      <c r="N562" s="35">
        <v>1.2</v>
      </c>
      <c r="O562" s="7"/>
      <c r="P562" s="36">
        <f t="shared" si="91"/>
        <v>0</v>
      </c>
    </row>
    <row r="563" spans="1:16" s="1" customFormat="1" ht="18.75">
      <c r="A563" s="118"/>
      <c r="B563" s="107" t="s">
        <v>306</v>
      </c>
      <c r="C563" s="118"/>
      <c r="D563" s="140"/>
      <c r="E563" s="7"/>
      <c r="F563" s="7"/>
      <c r="G563" s="18" t="s">
        <v>35</v>
      </c>
      <c r="H563" s="19">
        <f>1.6</f>
        <v>1.6</v>
      </c>
      <c r="I563" s="118"/>
      <c r="J563" s="118"/>
      <c r="K563" s="32">
        <f t="shared" si="93"/>
        <v>4.4799999999999996E-3</v>
      </c>
      <c r="L563" s="33"/>
      <c r="M563" s="39">
        <v>96</v>
      </c>
      <c r="N563" s="35">
        <v>1.2</v>
      </c>
      <c r="O563" s="7"/>
      <c r="P563" s="36">
        <f t="shared" si="91"/>
        <v>0</v>
      </c>
    </row>
    <row r="564" spans="1:16" s="1" customFormat="1" ht="18.75">
      <c r="A564" s="118"/>
      <c r="B564" s="107" t="s">
        <v>306</v>
      </c>
      <c r="C564" s="118"/>
      <c r="D564" s="140"/>
      <c r="E564" s="7"/>
      <c r="F564" s="7"/>
      <c r="G564" s="18" t="s">
        <v>21</v>
      </c>
      <c r="H564" s="19">
        <f>2</f>
        <v>2</v>
      </c>
      <c r="I564" s="118"/>
      <c r="J564" s="118"/>
      <c r="K564" s="32">
        <f t="shared" si="93"/>
        <v>5.5999999999999999E-3</v>
      </c>
      <c r="L564" s="33"/>
      <c r="M564" s="39">
        <v>96</v>
      </c>
      <c r="N564" s="35">
        <v>1.2</v>
      </c>
      <c r="O564" s="7"/>
      <c r="P564" s="36">
        <f t="shared" si="91"/>
        <v>0</v>
      </c>
    </row>
    <row r="565" spans="1:16" s="1" customFormat="1" ht="18.75">
      <c r="A565" s="118" t="s">
        <v>305</v>
      </c>
      <c r="B565" s="107" t="s">
        <v>306</v>
      </c>
      <c r="C565" s="158" t="s">
        <v>311</v>
      </c>
      <c r="D565" s="141" t="s">
        <v>97</v>
      </c>
      <c r="E565" s="7"/>
      <c r="F565" s="7"/>
      <c r="G565" s="18" t="s">
        <v>29</v>
      </c>
      <c r="H565" s="19">
        <f>5.1</f>
        <v>5.0999999999999996</v>
      </c>
      <c r="I565" s="118"/>
      <c r="J565" s="118"/>
      <c r="K565" s="32">
        <f t="shared" si="93"/>
        <v>1.4279999999999998E-2</v>
      </c>
      <c r="L565" s="33"/>
      <c r="M565" s="39">
        <v>96</v>
      </c>
      <c r="N565" s="35">
        <v>1.2</v>
      </c>
      <c r="O565" s="7"/>
      <c r="P565" s="36">
        <f t="shared" si="91"/>
        <v>0</v>
      </c>
    </row>
    <row r="566" spans="1:16" s="1" customFormat="1" ht="18.75">
      <c r="A566" s="118"/>
      <c r="B566" s="107" t="s">
        <v>306</v>
      </c>
      <c r="C566" s="158"/>
      <c r="D566" s="140"/>
      <c r="E566" s="7"/>
      <c r="F566" s="7"/>
      <c r="G566" s="18" t="s">
        <v>35</v>
      </c>
      <c r="H566" s="19">
        <f>2.8</f>
        <v>2.8</v>
      </c>
      <c r="I566" s="118"/>
      <c r="J566" s="118"/>
      <c r="K566" s="32">
        <f t="shared" si="93"/>
        <v>7.8399999999999997E-3</v>
      </c>
      <c r="L566" s="33"/>
      <c r="M566" s="39">
        <v>96</v>
      </c>
      <c r="N566" s="35">
        <v>1.2</v>
      </c>
      <c r="O566" s="7"/>
      <c r="P566" s="36">
        <f t="shared" si="91"/>
        <v>0</v>
      </c>
    </row>
    <row r="567" spans="1:16" s="1" customFormat="1" ht="18.75">
      <c r="A567" s="118"/>
      <c r="B567" s="107" t="s">
        <v>306</v>
      </c>
      <c r="C567" s="158"/>
      <c r="D567" s="140"/>
      <c r="E567" s="7"/>
      <c r="F567" s="7"/>
      <c r="G567" s="18" t="s">
        <v>28</v>
      </c>
      <c r="H567" s="19">
        <f>0.3</f>
        <v>0.3</v>
      </c>
      <c r="I567" s="118"/>
      <c r="J567" s="118"/>
      <c r="K567" s="32">
        <f t="shared" si="93"/>
        <v>8.3999999999999993E-4</v>
      </c>
      <c r="L567" s="33"/>
      <c r="M567" s="39">
        <v>96</v>
      </c>
      <c r="N567" s="35">
        <v>1.2</v>
      </c>
      <c r="O567" s="7"/>
      <c r="P567" s="36">
        <f t="shared" si="91"/>
        <v>0</v>
      </c>
    </row>
    <row r="568" spans="1:16" s="1" customFormat="1" ht="18.75">
      <c r="A568" s="118" t="s">
        <v>312</v>
      </c>
      <c r="B568" s="107" t="s">
        <v>306</v>
      </c>
      <c r="C568" s="118" t="s">
        <v>89</v>
      </c>
      <c r="D568" s="141" t="s">
        <v>44</v>
      </c>
      <c r="E568" s="7"/>
      <c r="F568" s="7"/>
      <c r="G568" s="18" t="s">
        <v>24</v>
      </c>
      <c r="H568" s="19">
        <f>0.68</f>
        <v>0.68</v>
      </c>
      <c r="I568" s="118" t="s">
        <v>313</v>
      </c>
      <c r="J568" s="118">
        <v>16</v>
      </c>
      <c r="K568" s="32">
        <f t="shared" ref="K568:K575" si="94">H568/(1/(0.023*16/16))</f>
        <v>1.5640000000000001E-2</v>
      </c>
      <c r="L568" s="33"/>
      <c r="M568" s="39">
        <v>96</v>
      </c>
      <c r="N568" s="35">
        <v>1.2</v>
      </c>
      <c r="O568" s="7"/>
      <c r="P568" s="36">
        <f t="shared" si="91"/>
        <v>0</v>
      </c>
    </row>
    <row r="569" spans="1:16" s="1" customFormat="1" ht="18.75">
      <c r="A569" s="118"/>
      <c r="B569" s="107" t="s">
        <v>306</v>
      </c>
      <c r="C569" s="118"/>
      <c r="D569" s="140"/>
      <c r="E569" s="7"/>
      <c r="F569" s="7"/>
      <c r="G569" s="18" t="s">
        <v>50</v>
      </c>
      <c r="H569" s="19">
        <f>0.132</f>
        <v>0.13200000000000001</v>
      </c>
      <c r="I569" s="118"/>
      <c r="J569" s="118"/>
      <c r="K569" s="32">
        <f t="shared" si="94"/>
        <v>3.0360000000000001E-3</v>
      </c>
      <c r="L569" s="33"/>
      <c r="M569" s="39">
        <v>96</v>
      </c>
      <c r="N569" s="35">
        <v>1.2</v>
      </c>
      <c r="O569" s="7"/>
      <c r="P569" s="36">
        <f t="shared" si="91"/>
        <v>0</v>
      </c>
    </row>
    <row r="570" spans="1:16" s="1" customFormat="1" ht="18.75">
      <c r="A570" s="118"/>
      <c r="B570" s="107" t="s">
        <v>306</v>
      </c>
      <c r="C570" s="118"/>
      <c r="D570" s="140"/>
      <c r="E570" s="7"/>
      <c r="F570" s="7"/>
      <c r="G570" s="18" t="s">
        <v>21</v>
      </c>
      <c r="H570" s="19">
        <f>5.04</f>
        <v>5.04</v>
      </c>
      <c r="I570" s="118"/>
      <c r="J570" s="118"/>
      <c r="K570" s="32">
        <f t="shared" si="94"/>
        <v>0.11592</v>
      </c>
      <c r="L570" s="33"/>
      <c r="M570" s="39">
        <v>96</v>
      </c>
      <c r="N570" s="35">
        <v>1.2</v>
      </c>
      <c r="O570" s="7"/>
      <c r="P570" s="36">
        <f>K570*O570/1000</f>
        <v>0</v>
      </c>
    </row>
    <row r="571" spans="1:16" s="1" customFormat="1" ht="18.75">
      <c r="A571" s="118" t="s">
        <v>312</v>
      </c>
      <c r="B571" s="107" t="s">
        <v>306</v>
      </c>
      <c r="C571" s="118" t="s">
        <v>65</v>
      </c>
      <c r="D571" s="139" t="s">
        <v>244</v>
      </c>
      <c r="E571" s="7"/>
      <c r="F571" s="7"/>
      <c r="G571" s="18" t="s">
        <v>29</v>
      </c>
      <c r="H571" s="19">
        <f>3.7</f>
        <v>3.7</v>
      </c>
      <c r="I571" s="118"/>
      <c r="J571" s="118"/>
      <c r="K571" s="32">
        <f t="shared" si="94"/>
        <v>8.5099999999999995E-2</v>
      </c>
      <c r="L571" s="33"/>
      <c r="M571" s="39">
        <v>96</v>
      </c>
      <c r="N571" s="35">
        <v>1.2</v>
      </c>
      <c r="O571" s="7"/>
      <c r="P571" s="36">
        <f t="shared" ref="P571:P617" si="95">K571*O571/1000</f>
        <v>0</v>
      </c>
    </row>
    <row r="572" spans="1:16" s="1" customFormat="1" ht="18.75">
      <c r="A572" s="118"/>
      <c r="B572" s="107" t="s">
        <v>306</v>
      </c>
      <c r="C572" s="118"/>
      <c r="D572" s="140"/>
      <c r="E572" s="7"/>
      <c r="F572" s="7"/>
      <c r="G572" s="18" t="s">
        <v>21</v>
      </c>
      <c r="H572" s="19">
        <f>2</f>
        <v>2</v>
      </c>
      <c r="I572" s="118"/>
      <c r="J572" s="118"/>
      <c r="K572" s="32">
        <f t="shared" si="94"/>
        <v>4.5999999999999999E-2</v>
      </c>
      <c r="L572" s="33"/>
      <c r="M572" s="39">
        <v>96</v>
      </c>
      <c r="N572" s="35">
        <v>1.2</v>
      </c>
      <c r="O572" s="7"/>
      <c r="P572" s="36">
        <f t="shared" si="95"/>
        <v>0</v>
      </c>
    </row>
    <row r="573" spans="1:16" s="1" customFormat="1" ht="18.75">
      <c r="A573" s="118" t="s">
        <v>312</v>
      </c>
      <c r="B573" s="107" t="s">
        <v>306</v>
      </c>
      <c r="C573" s="118" t="s">
        <v>286</v>
      </c>
      <c r="D573" s="139" t="s">
        <v>173</v>
      </c>
      <c r="E573" s="7"/>
      <c r="F573" s="7"/>
      <c r="G573" s="18" t="s">
        <v>29</v>
      </c>
      <c r="H573" s="19">
        <f>1.03</f>
        <v>1.03</v>
      </c>
      <c r="I573" s="118"/>
      <c r="J573" s="118"/>
      <c r="K573" s="32">
        <f t="shared" si="94"/>
        <v>2.3689999999999999E-2</v>
      </c>
      <c r="L573" s="33"/>
      <c r="M573" s="39">
        <v>96</v>
      </c>
      <c r="N573" s="35">
        <v>1.2</v>
      </c>
      <c r="O573" s="7"/>
      <c r="P573" s="36">
        <f t="shared" si="95"/>
        <v>0</v>
      </c>
    </row>
    <row r="574" spans="1:16" s="1" customFormat="1" ht="18.75">
      <c r="A574" s="118"/>
      <c r="B574" s="107" t="s">
        <v>306</v>
      </c>
      <c r="C574" s="118"/>
      <c r="D574" s="141"/>
      <c r="E574" s="7"/>
      <c r="F574" s="7"/>
      <c r="G574" s="18" t="s">
        <v>28</v>
      </c>
      <c r="H574" s="19">
        <f>0.0245</f>
        <v>2.4500000000000001E-2</v>
      </c>
      <c r="I574" s="118"/>
      <c r="J574" s="118"/>
      <c r="K574" s="32">
        <f t="shared" si="94"/>
        <v>5.6349999999999998E-4</v>
      </c>
      <c r="L574" s="33"/>
      <c r="M574" s="39">
        <v>96</v>
      </c>
      <c r="N574" s="35">
        <v>1.2</v>
      </c>
      <c r="O574" s="7"/>
      <c r="P574" s="36">
        <f t="shared" si="95"/>
        <v>0</v>
      </c>
    </row>
    <row r="575" spans="1:16" s="1" customFormat="1" ht="18.75">
      <c r="A575" s="118"/>
      <c r="B575" s="107" t="s">
        <v>306</v>
      </c>
      <c r="C575" s="118"/>
      <c r="D575" s="140"/>
      <c r="E575" s="7"/>
      <c r="F575" s="7"/>
      <c r="G575" s="18" t="s">
        <v>21</v>
      </c>
      <c r="H575" s="19">
        <f>0.28</f>
        <v>0.28000000000000003</v>
      </c>
      <c r="I575" s="118"/>
      <c r="J575" s="118"/>
      <c r="K575" s="32">
        <f t="shared" si="94"/>
        <v>6.4400000000000004E-3</v>
      </c>
      <c r="L575" s="33"/>
      <c r="M575" s="39">
        <v>96</v>
      </c>
      <c r="N575" s="35">
        <v>1.2</v>
      </c>
      <c r="O575" s="7"/>
      <c r="P575" s="36">
        <f t="shared" si="95"/>
        <v>0</v>
      </c>
    </row>
    <row r="576" spans="1:16" s="1" customFormat="1" ht="18.75">
      <c r="A576" s="118" t="s">
        <v>314</v>
      </c>
      <c r="B576" s="107" t="s">
        <v>306</v>
      </c>
      <c r="C576" s="118" t="s">
        <v>65</v>
      </c>
      <c r="D576" s="139" t="s">
        <v>244</v>
      </c>
      <c r="E576" s="7"/>
      <c r="F576" s="7"/>
      <c r="G576" s="18" t="s">
        <v>29</v>
      </c>
      <c r="H576" s="19">
        <f>3.7</f>
        <v>3.7</v>
      </c>
      <c r="I576" s="118" t="s">
        <v>309</v>
      </c>
      <c r="J576" s="118">
        <v>60</v>
      </c>
      <c r="K576" s="32">
        <f>H576/(1/(0.028*2/60))</f>
        <v>3.4533333333333339E-3</v>
      </c>
      <c r="L576" s="33"/>
      <c r="M576" s="39">
        <v>96</v>
      </c>
      <c r="N576" s="35">
        <v>1.2</v>
      </c>
      <c r="O576" s="7"/>
      <c r="P576" s="36">
        <f t="shared" si="95"/>
        <v>0</v>
      </c>
    </row>
    <row r="577" spans="1:16" s="1" customFormat="1" ht="18.75">
      <c r="A577" s="118"/>
      <c r="B577" s="107" t="s">
        <v>306</v>
      </c>
      <c r="C577" s="118"/>
      <c r="D577" s="140"/>
      <c r="E577" s="7"/>
      <c r="F577" s="7"/>
      <c r="G577" s="18" t="s">
        <v>21</v>
      </c>
      <c r="H577" s="19">
        <f>2</f>
        <v>2</v>
      </c>
      <c r="I577" s="118"/>
      <c r="J577" s="118"/>
      <c r="K577" s="32">
        <f t="shared" ref="K577:K583" si="96">H577/(1/(0.028*2/60))</f>
        <v>1.8666666666666669E-3</v>
      </c>
      <c r="L577" s="33"/>
      <c r="M577" s="39">
        <v>96</v>
      </c>
      <c r="N577" s="35">
        <v>1.2</v>
      </c>
      <c r="O577" s="7"/>
      <c r="P577" s="36">
        <f t="shared" si="95"/>
        <v>0</v>
      </c>
    </row>
    <row r="578" spans="1:16" s="1" customFormat="1" ht="18.75">
      <c r="A578" s="118" t="s">
        <v>314</v>
      </c>
      <c r="B578" s="107" t="s">
        <v>306</v>
      </c>
      <c r="C578" s="118" t="s">
        <v>63</v>
      </c>
      <c r="D578" s="139" t="s">
        <v>376</v>
      </c>
      <c r="E578" s="7"/>
      <c r="F578" s="7"/>
      <c r="G578" s="18" t="s">
        <v>315</v>
      </c>
      <c r="H578" s="19">
        <f>0.082</f>
        <v>8.2000000000000003E-2</v>
      </c>
      <c r="I578" s="118"/>
      <c r="J578" s="118"/>
      <c r="K578" s="32">
        <f t="shared" si="96"/>
        <v>7.6533333333333341E-5</v>
      </c>
      <c r="L578" s="33"/>
      <c r="M578" s="39">
        <v>96</v>
      </c>
      <c r="N578" s="35">
        <v>1.2</v>
      </c>
      <c r="O578" s="7"/>
      <c r="P578" s="36">
        <f t="shared" si="95"/>
        <v>0</v>
      </c>
    </row>
    <row r="579" spans="1:16" s="1" customFormat="1" ht="18.75">
      <c r="A579" s="118"/>
      <c r="B579" s="107" t="s">
        <v>306</v>
      </c>
      <c r="C579" s="118"/>
      <c r="D579" s="141"/>
      <c r="E579" s="7"/>
      <c r="F579" s="7"/>
      <c r="G579" s="18" t="s">
        <v>316</v>
      </c>
      <c r="H579" s="19">
        <f>0.044</f>
        <v>4.3999999999999997E-2</v>
      </c>
      <c r="I579" s="118"/>
      <c r="J579" s="118"/>
      <c r="K579" s="32">
        <f t="shared" si="96"/>
        <v>4.1066666666666671E-5</v>
      </c>
      <c r="L579" s="33"/>
      <c r="M579" s="39">
        <v>96</v>
      </c>
      <c r="N579" s="35">
        <v>1.2</v>
      </c>
      <c r="O579" s="7"/>
      <c r="P579" s="36">
        <f t="shared" si="95"/>
        <v>0</v>
      </c>
    </row>
    <row r="580" spans="1:16" s="1" customFormat="1" ht="18.75">
      <c r="A580" s="118"/>
      <c r="B580" s="107" t="s">
        <v>306</v>
      </c>
      <c r="C580" s="118"/>
      <c r="D580" s="140"/>
      <c r="E580" s="7"/>
      <c r="F580" s="7"/>
      <c r="G580" s="18" t="s">
        <v>21</v>
      </c>
      <c r="H580" s="19">
        <f>5.08</f>
        <v>5.08</v>
      </c>
      <c r="I580" s="118"/>
      <c r="J580" s="118"/>
      <c r="K580" s="32">
        <f t="shared" si="96"/>
        <v>4.7413333333333335E-3</v>
      </c>
      <c r="L580" s="33"/>
      <c r="M580" s="39">
        <v>96</v>
      </c>
      <c r="N580" s="35">
        <v>1.2</v>
      </c>
      <c r="O580" s="7"/>
      <c r="P580" s="36">
        <f t="shared" si="95"/>
        <v>0</v>
      </c>
    </row>
    <row r="581" spans="1:16" s="1" customFormat="1" ht="18.75">
      <c r="A581" s="118" t="s">
        <v>314</v>
      </c>
      <c r="B581" s="107" t="s">
        <v>306</v>
      </c>
      <c r="C581" s="118" t="s">
        <v>317</v>
      </c>
      <c r="D581" s="139" t="s">
        <v>373</v>
      </c>
      <c r="E581" s="7"/>
      <c r="F581" s="7"/>
      <c r="G581" s="18" t="s">
        <v>318</v>
      </c>
      <c r="H581" s="19">
        <f>0.89</f>
        <v>0.89</v>
      </c>
      <c r="I581" s="118"/>
      <c r="J581" s="118"/>
      <c r="K581" s="32">
        <f t="shared" si="96"/>
        <v>8.3066666666666673E-4</v>
      </c>
      <c r="L581" s="33"/>
      <c r="M581" s="39">
        <v>96</v>
      </c>
      <c r="N581" s="35">
        <v>1.2</v>
      </c>
      <c r="O581" s="7"/>
      <c r="P581" s="36">
        <f t="shared" si="95"/>
        <v>0</v>
      </c>
    </row>
    <row r="582" spans="1:16" s="1" customFormat="1" ht="18.75">
      <c r="A582" s="118"/>
      <c r="B582" s="107" t="s">
        <v>306</v>
      </c>
      <c r="C582" s="118"/>
      <c r="D582" s="141"/>
      <c r="E582" s="7"/>
      <c r="F582" s="7"/>
      <c r="G582" s="18" t="s">
        <v>319</v>
      </c>
      <c r="H582" s="19">
        <f>0.153</f>
        <v>0.153</v>
      </c>
      <c r="I582" s="118"/>
      <c r="J582" s="118"/>
      <c r="K582" s="32">
        <f t="shared" si="96"/>
        <v>1.428E-4</v>
      </c>
      <c r="L582" s="33"/>
      <c r="M582" s="39">
        <v>96</v>
      </c>
      <c r="N582" s="35">
        <v>1.2</v>
      </c>
      <c r="O582" s="7"/>
      <c r="P582" s="36">
        <f t="shared" si="95"/>
        <v>0</v>
      </c>
    </row>
    <row r="583" spans="1:16" s="1" customFormat="1" ht="18.75">
      <c r="A583" s="118"/>
      <c r="B583" s="107" t="s">
        <v>306</v>
      </c>
      <c r="C583" s="118"/>
      <c r="D583" s="140"/>
      <c r="E583" s="7"/>
      <c r="F583" s="7"/>
      <c r="G583" s="18" t="s">
        <v>21</v>
      </c>
      <c r="H583" s="19">
        <f>2.86</f>
        <v>2.86</v>
      </c>
      <c r="I583" s="118"/>
      <c r="J583" s="118"/>
      <c r="K583" s="32">
        <f t="shared" si="96"/>
        <v>2.6693333333333335E-3</v>
      </c>
      <c r="L583" s="33"/>
      <c r="M583" s="39">
        <v>96</v>
      </c>
      <c r="N583" s="35">
        <v>1.2</v>
      </c>
      <c r="O583" s="7"/>
      <c r="P583" s="36">
        <f t="shared" si="95"/>
        <v>0</v>
      </c>
    </row>
    <row r="584" spans="1:16" s="1" customFormat="1" ht="18.75">
      <c r="A584" s="118" t="s">
        <v>312</v>
      </c>
      <c r="B584" s="107" t="s">
        <v>320</v>
      </c>
      <c r="C584" s="118" t="s">
        <v>321</v>
      </c>
      <c r="D584" s="139" t="s">
        <v>362</v>
      </c>
      <c r="E584" s="7"/>
      <c r="F584" s="7"/>
      <c r="G584" s="18" t="s">
        <v>100</v>
      </c>
      <c r="H584" s="19">
        <v>5.8</v>
      </c>
      <c r="I584" s="118" t="s">
        <v>313</v>
      </c>
      <c r="J584" s="118">
        <v>16</v>
      </c>
      <c r="K584" s="32">
        <f t="shared" ref="K584:K592" si="97">H584/(1/(0.023*16/16))</f>
        <v>0.13339999999999999</v>
      </c>
      <c r="L584" s="38"/>
      <c r="M584" s="39">
        <v>96</v>
      </c>
      <c r="N584" s="35">
        <v>1.2</v>
      </c>
      <c r="O584" s="7"/>
      <c r="P584" s="36">
        <f t="shared" si="95"/>
        <v>0</v>
      </c>
    </row>
    <row r="585" spans="1:16" s="1" customFormat="1" ht="18.75">
      <c r="A585" s="118"/>
      <c r="B585" s="107" t="s">
        <v>320</v>
      </c>
      <c r="C585" s="118"/>
      <c r="D585" s="140"/>
      <c r="E585" s="7"/>
      <c r="F585" s="7"/>
      <c r="G585" s="18" t="s">
        <v>24</v>
      </c>
      <c r="H585" s="19">
        <v>1.94</v>
      </c>
      <c r="I585" s="118"/>
      <c r="J585" s="118"/>
      <c r="K585" s="32">
        <f t="shared" si="97"/>
        <v>4.462E-2</v>
      </c>
      <c r="L585" s="38"/>
      <c r="M585" s="39">
        <v>96</v>
      </c>
      <c r="N585" s="35">
        <v>1.2</v>
      </c>
      <c r="O585" s="7"/>
      <c r="P585" s="36">
        <f t="shared" si="95"/>
        <v>0</v>
      </c>
    </row>
    <row r="586" spans="1:16" s="1" customFormat="1" ht="18.75">
      <c r="A586" s="118"/>
      <c r="B586" s="107" t="s">
        <v>320</v>
      </c>
      <c r="C586" s="118"/>
      <c r="D586" s="140"/>
      <c r="E586" s="7"/>
      <c r="F586" s="7"/>
      <c r="G586" s="18" t="s">
        <v>21</v>
      </c>
      <c r="H586" s="19">
        <v>1.9</v>
      </c>
      <c r="I586" s="118"/>
      <c r="J586" s="118"/>
      <c r="K586" s="32">
        <f t="shared" si="97"/>
        <v>4.3699999999999996E-2</v>
      </c>
      <c r="L586" s="38"/>
      <c r="M586" s="39">
        <v>96</v>
      </c>
      <c r="N586" s="35">
        <v>1.2</v>
      </c>
      <c r="O586" s="7"/>
      <c r="P586" s="36">
        <f t="shared" si="95"/>
        <v>0</v>
      </c>
    </row>
    <row r="587" spans="1:16" s="1" customFormat="1" ht="18.75">
      <c r="A587" s="118" t="s">
        <v>312</v>
      </c>
      <c r="B587" s="107" t="s">
        <v>320</v>
      </c>
      <c r="C587" s="118" t="s">
        <v>285</v>
      </c>
      <c r="D587" s="139" t="s">
        <v>244</v>
      </c>
      <c r="E587" s="7"/>
      <c r="F587" s="7"/>
      <c r="G587" s="18" t="s">
        <v>35</v>
      </c>
      <c r="H587" s="19">
        <v>2.9</v>
      </c>
      <c r="I587" s="118"/>
      <c r="J587" s="118"/>
      <c r="K587" s="32">
        <f t="shared" si="97"/>
        <v>6.6699999999999995E-2</v>
      </c>
      <c r="L587" s="38"/>
      <c r="M587" s="39">
        <v>96</v>
      </c>
      <c r="N587" s="35">
        <v>1.2</v>
      </c>
      <c r="O587" s="7"/>
      <c r="P587" s="36">
        <f t="shared" si="95"/>
        <v>0</v>
      </c>
    </row>
    <row r="588" spans="1:16" s="1" customFormat="1" ht="18.75">
      <c r="A588" s="118"/>
      <c r="B588" s="107" t="s">
        <v>320</v>
      </c>
      <c r="C588" s="118"/>
      <c r="D588" s="140"/>
      <c r="E588" s="7"/>
      <c r="F588" s="7"/>
      <c r="G588" s="18" t="s">
        <v>29</v>
      </c>
      <c r="H588" s="19">
        <v>1.8</v>
      </c>
      <c r="I588" s="118"/>
      <c r="J588" s="118"/>
      <c r="K588" s="32">
        <f t="shared" si="97"/>
        <v>4.1399999999999999E-2</v>
      </c>
      <c r="L588" s="38"/>
      <c r="M588" s="39">
        <v>96</v>
      </c>
      <c r="N588" s="35">
        <v>1.2</v>
      </c>
      <c r="O588" s="7"/>
      <c r="P588" s="36">
        <f t="shared" si="95"/>
        <v>0</v>
      </c>
    </row>
    <row r="589" spans="1:16" s="1" customFormat="1" ht="18.75">
      <c r="A589" s="118"/>
      <c r="B589" s="107" t="s">
        <v>320</v>
      </c>
      <c r="C589" s="118"/>
      <c r="D589" s="140"/>
      <c r="E589" s="7"/>
      <c r="F589" s="7"/>
      <c r="G589" s="18" t="s">
        <v>21</v>
      </c>
      <c r="H589" s="19">
        <v>4.7</v>
      </c>
      <c r="I589" s="118"/>
      <c r="J589" s="118"/>
      <c r="K589" s="32">
        <f t="shared" si="97"/>
        <v>0.1081</v>
      </c>
      <c r="L589" s="38"/>
      <c r="M589" s="39">
        <v>96</v>
      </c>
      <c r="N589" s="35">
        <v>1.2</v>
      </c>
      <c r="O589" s="7"/>
      <c r="P589" s="36">
        <f t="shared" si="95"/>
        <v>0</v>
      </c>
    </row>
    <row r="590" spans="1:16" s="1" customFormat="1" ht="18.75">
      <c r="A590" s="118" t="s">
        <v>312</v>
      </c>
      <c r="B590" s="107" t="s">
        <v>320</v>
      </c>
      <c r="C590" s="118" t="s">
        <v>322</v>
      </c>
      <c r="D590" s="139" t="s">
        <v>376</v>
      </c>
      <c r="E590" s="7"/>
      <c r="F590" s="7"/>
      <c r="G590" s="18" t="s">
        <v>64</v>
      </c>
      <c r="H590" s="19">
        <v>0.22</v>
      </c>
      <c r="I590" s="118"/>
      <c r="J590" s="118"/>
      <c r="K590" s="32">
        <f t="shared" si="97"/>
        <v>5.0600000000000003E-3</v>
      </c>
      <c r="L590" s="38"/>
      <c r="M590" s="39">
        <v>96</v>
      </c>
      <c r="N590" s="35">
        <v>1.2</v>
      </c>
      <c r="O590" s="7"/>
      <c r="P590" s="36">
        <f t="shared" si="95"/>
        <v>0</v>
      </c>
    </row>
    <row r="591" spans="1:16" s="1" customFormat="1" ht="18.75">
      <c r="A591" s="118"/>
      <c r="B591" s="107" t="s">
        <v>320</v>
      </c>
      <c r="C591" s="118"/>
      <c r="D591" s="140"/>
      <c r="E591" s="7"/>
      <c r="F591" s="7"/>
      <c r="G591" s="18" t="s">
        <v>42</v>
      </c>
      <c r="H591" s="19">
        <v>0.24</v>
      </c>
      <c r="I591" s="118"/>
      <c r="J591" s="118"/>
      <c r="K591" s="32">
        <f t="shared" si="97"/>
        <v>5.5199999999999997E-3</v>
      </c>
      <c r="L591" s="38"/>
      <c r="M591" s="39">
        <v>96</v>
      </c>
      <c r="N591" s="35">
        <v>1.2</v>
      </c>
      <c r="O591" s="7"/>
      <c r="P591" s="36">
        <f t="shared" si="95"/>
        <v>0</v>
      </c>
    </row>
    <row r="592" spans="1:16" s="1" customFormat="1" ht="18.75">
      <c r="A592" s="118"/>
      <c r="B592" s="107" t="s">
        <v>320</v>
      </c>
      <c r="C592" s="118"/>
      <c r="D592" s="140"/>
      <c r="E592" s="7"/>
      <c r="F592" s="7"/>
      <c r="G592" s="18" t="s">
        <v>21</v>
      </c>
      <c r="H592" s="19">
        <v>5.4</v>
      </c>
      <c r="I592" s="118"/>
      <c r="J592" s="118"/>
      <c r="K592" s="32">
        <f t="shared" si="97"/>
        <v>0.1242</v>
      </c>
      <c r="L592" s="38"/>
      <c r="M592" s="39">
        <v>96</v>
      </c>
      <c r="N592" s="35">
        <v>1.2</v>
      </c>
      <c r="O592" s="7"/>
      <c r="P592" s="36">
        <f t="shared" si="95"/>
        <v>0</v>
      </c>
    </row>
    <row r="593" spans="1:16" s="1" customFormat="1" ht="18.75">
      <c r="A593" s="118" t="s">
        <v>323</v>
      </c>
      <c r="B593" s="107" t="s">
        <v>320</v>
      </c>
      <c r="C593" s="118" t="s">
        <v>324</v>
      </c>
      <c r="D593" s="139" t="s">
        <v>375</v>
      </c>
      <c r="E593" s="7"/>
      <c r="F593" s="7"/>
      <c r="G593" s="18" t="s">
        <v>35</v>
      </c>
      <c r="H593" s="19">
        <v>6.92</v>
      </c>
      <c r="I593" s="118" t="s">
        <v>325</v>
      </c>
      <c r="J593" s="118">
        <v>48</v>
      </c>
      <c r="K593" s="32">
        <f t="shared" ref="K593:K602" si="98">H593/(1/(0.06*2/48))</f>
        <v>1.7299999999999999E-2</v>
      </c>
      <c r="L593" s="38"/>
      <c r="M593" s="39">
        <v>96</v>
      </c>
      <c r="N593" s="35">
        <v>1.2</v>
      </c>
      <c r="O593" s="7"/>
      <c r="P593" s="36">
        <f t="shared" si="95"/>
        <v>0</v>
      </c>
    </row>
    <row r="594" spans="1:16" s="1" customFormat="1" ht="18.75">
      <c r="A594" s="118"/>
      <c r="B594" s="107" t="s">
        <v>320</v>
      </c>
      <c r="C594" s="118"/>
      <c r="D594" s="141"/>
      <c r="E594" s="7"/>
      <c r="F594" s="7"/>
      <c r="G594" s="18" t="s">
        <v>50</v>
      </c>
      <c r="H594" s="19">
        <v>0.32</v>
      </c>
      <c r="I594" s="118"/>
      <c r="J594" s="118"/>
      <c r="K594" s="32">
        <f t="shared" si="98"/>
        <v>8.0000000000000004E-4</v>
      </c>
      <c r="L594" s="38"/>
      <c r="M594" s="39">
        <v>96</v>
      </c>
      <c r="N594" s="35">
        <v>1.2</v>
      </c>
      <c r="O594" s="7"/>
      <c r="P594" s="36">
        <f t="shared" si="95"/>
        <v>0</v>
      </c>
    </row>
    <row r="595" spans="1:16" s="1" customFormat="1" ht="18.75">
      <c r="A595" s="118"/>
      <c r="B595" s="107" t="s">
        <v>320</v>
      </c>
      <c r="C595" s="118"/>
      <c r="D595" s="140"/>
      <c r="E595" s="7"/>
      <c r="F595" s="7"/>
      <c r="G595" s="18" t="s">
        <v>53</v>
      </c>
      <c r="H595" s="19">
        <v>0.05</v>
      </c>
      <c r="I595" s="118"/>
      <c r="J595" s="118"/>
      <c r="K595" s="32">
        <f t="shared" si="98"/>
        <v>1.25E-4</v>
      </c>
      <c r="L595" s="38"/>
      <c r="M595" s="39">
        <v>96</v>
      </c>
      <c r="N595" s="35">
        <v>1.2</v>
      </c>
      <c r="O595" s="7"/>
      <c r="P595" s="36">
        <f t="shared" si="95"/>
        <v>0</v>
      </c>
    </row>
    <row r="596" spans="1:16" s="1" customFormat="1" ht="18.75">
      <c r="A596" s="118"/>
      <c r="B596" s="107" t="s">
        <v>320</v>
      </c>
      <c r="C596" s="118"/>
      <c r="D596" s="140"/>
      <c r="E596" s="7"/>
      <c r="F596" s="7"/>
      <c r="G596" s="18" t="s">
        <v>21</v>
      </c>
      <c r="H596" s="19">
        <v>0.32</v>
      </c>
      <c r="I596" s="118"/>
      <c r="J596" s="118"/>
      <c r="K596" s="32">
        <f t="shared" si="98"/>
        <v>8.0000000000000004E-4</v>
      </c>
      <c r="L596" s="38"/>
      <c r="M596" s="39">
        <v>96</v>
      </c>
      <c r="N596" s="35">
        <v>1.2</v>
      </c>
      <c r="O596" s="7"/>
      <c r="P596" s="36">
        <f t="shared" si="95"/>
        <v>0</v>
      </c>
    </row>
    <row r="597" spans="1:16" s="1" customFormat="1" ht="18.75">
      <c r="A597" s="118" t="s">
        <v>323</v>
      </c>
      <c r="B597" s="107" t="s">
        <v>320</v>
      </c>
      <c r="C597" s="118" t="s">
        <v>326</v>
      </c>
      <c r="D597" s="139" t="s">
        <v>242</v>
      </c>
      <c r="E597" s="7"/>
      <c r="F597" s="7"/>
      <c r="G597" s="18" t="s">
        <v>25</v>
      </c>
      <c r="H597" s="19">
        <v>2.7</v>
      </c>
      <c r="I597" s="118"/>
      <c r="J597" s="118"/>
      <c r="K597" s="32">
        <f t="shared" si="98"/>
        <v>6.7500000000000008E-3</v>
      </c>
      <c r="L597" s="38"/>
      <c r="M597" s="39">
        <v>96</v>
      </c>
      <c r="N597" s="35">
        <v>1.2</v>
      </c>
      <c r="O597" s="7"/>
      <c r="P597" s="36">
        <f t="shared" si="95"/>
        <v>0</v>
      </c>
    </row>
    <row r="598" spans="1:16" s="1" customFormat="1" ht="18.75">
      <c r="A598" s="118"/>
      <c r="B598" s="107" t="s">
        <v>320</v>
      </c>
      <c r="C598" s="118"/>
      <c r="D598" s="140"/>
      <c r="E598" s="7"/>
      <c r="F598" s="7"/>
      <c r="G598" s="18" t="s">
        <v>50</v>
      </c>
      <c r="H598" s="19">
        <v>8.1</v>
      </c>
      <c r="I598" s="118"/>
      <c r="J598" s="118"/>
      <c r="K598" s="32">
        <f t="shared" si="98"/>
        <v>2.0250000000000001E-2</v>
      </c>
      <c r="L598" s="38"/>
      <c r="M598" s="39">
        <v>96</v>
      </c>
      <c r="N598" s="35">
        <v>1.2</v>
      </c>
      <c r="O598" s="7"/>
      <c r="P598" s="36">
        <f t="shared" si="95"/>
        <v>0</v>
      </c>
    </row>
    <row r="599" spans="1:16" s="1" customFormat="1" ht="18.75">
      <c r="A599" s="118"/>
      <c r="B599" s="107" t="s">
        <v>320</v>
      </c>
      <c r="C599" s="118"/>
      <c r="D599" s="140"/>
      <c r="E599" s="7"/>
      <c r="F599" s="7"/>
      <c r="G599" s="18" t="s">
        <v>21</v>
      </c>
      <c r="H599" s="19">
        <v>2.8</v>
      </c>
      <c r="I599" s="118"/>
      <c r="J599" s="118"/>
      <c r="K599" s="32">
        <f t="shared" si="98"/>
        <v>6.9999999999999993E-3</v>
      </c>
      <c r="L599" s="38"/>
      <c r="M599" s="39">
        <v>96</v>
      </c>
      <c r="N599" s="35">
        <v>1.2</v>
      </c>
      <c r="O599" s="7"/>
      <c r="P599" s="36">
        <f t="shared" si="95"/>
        <v>0</v>
      </c>
    </row>
    <row r="600" spans="1:16" s="1" customFormat="1" ht="18.75">
      <c r="A600" s="118" t="s">
        <v>323</v>
      </c>
      <c r="B600" s="107" t="s">
        <v>320</v>
      </c>
      <c r="C600" s="118" t="s">
        <v>89</v>
      </c>
      <c r="D600" s="139" t="s">
        <v>373</v>
      </c>
      <c r="E600" s="7"/>
      <c r="F600" s="7"/>
      <c r="G600" s="18" t="s">
        <v>24</v>
      </c>
      <c r="H600" s="19">
        <v>0.68</v>
      </c>
      <c r="I600" s="118"/>
      <c r="J600" s="118"/>
      <c r="K600" s="32">
        <f t="shared" si="98"/>
        <v>1.7000000000000001E-3</v>
      </c>
      <c r="L600" s="38"/>
      <c r="M600" s="39">
        <v>96</v>
      </c>
      <c r="N600" s="35">
        <v>1.2</v>
      </c>
      <c r="O600" s="7"/>
      <c r="P600" s="36">
        <f t="shared" si="95"/>
        <v>0</v>
      </c>
    </row>
    <row r="601" spans="1:16" s="1" customFormat="1" ht="18.75">
      <c r="A601" s="118"/>
      <c r="B601" s="107" t="s">
        <v>320</v>
      </c>
      <c r="C601" s="118"/>
      <c r="D601" s="140"/>
      <c r="E601" s="7"/>
      <c r="F601" s="7"/>
      <c r="G601" s="18" t="s">
        <v>50</v>
      </c>
      <c r="H601" s="19">
        <v>0.13200000000000001</v>
      </c>
      <c r="I601" s="118"/>
      <c r="J601" s="118"/>
      <c r="K601" s="32">
        <f t="shared" si="98"/>
        <v>3.3E-4</v>
      </c>
      <c r="L601" s="38"/>
      <c r="M601" s="39">
        <v>96</v>
      </c>
      <c r="N601" s="35">
        <v>1.2</v>
      </c>
      <c r="O601" s="7"/>
      <c r="P601" s="36">
        <f t="shared" si="95"/>
        <v>0</v>
      </c>
    </row>
    <row r="602" spans="1:16" s="1" customFormat="1" ht="18.75">
      <c r="A602" s="118"/>
      <c r="B602" s="107" t="s">
        <v>320</v>
      </c>
      <c r="C602" s="118"/>
      <c r="D602" s="140"/>
      <c r="E602" s="7"/>
      <c r="F602" s="7"/>
      <c r="G602" s="18" t="s">
        <v>21</v>
      </c>
      <c r="H602" s="19">
        <v>5.04</v>
      </c>
      <c r="I602" s="118"/>
      <c r="J602" s="118"/>
      <c r="K602" s="32">
        <f t="shared" si="98"/>
        <v>1.26E-2</v>
      </c>
      <c r="L602" s="38"/>
      <c r="M602" s="39">
        <v>96</v>
      </c>
      <c r="N602" s="35">
        <v>1.2</v>
      </c>
      <c r="O602" s="7"/>
      <c r="P602" s="36">
        <f t="shared" si="95"/>
        <v>0</v>
      </c>
    </row>
    <row r="603" spans="1:16" s="1" customFormat="1" ht="18.75">
      <c r="A603" s="118" t="s">
        <v>327</v>
      </c>
      <c r="B603" s="107" t="s">
        <v>328</v>
      </c>
      <c r="C603" s="158" t="s">
        <v>89</v>
      </c>
      <c r="D603" s="141" t="s">
        <v>368</v>
      </c>
      <c r="E603" s="7"/>
      <c r="F603" s="7"/>
      <c r="G603" s="18" t="s">
        <v>24</v>
      </c>
      <c r="H603" s="19">
        <v>0.68</v>
      </c>
      <c r="I603" s="118" t="s">
        <v>329</v>
      </c>
      <c r="J603" s="118">
        <v>25</v>
      </c>
      <c r="K603" s="32">
        <f t="shared" ref="K603:K611" si="99">H603/(1/(0.031*5/25))</f>
        <v>4.2160000000000001E-3</v>
      </c>
      <c r="L603" s="38"/>
      <c r="M603" s="39">
        <v>240</v>
      </c>
      <c r="N603" s="35">
        <v>1.2</v>
      </c>
      <c r="O603" s="7">
        <f>L603*M603*N603</f>
        <v>0</v>
      </c>
      <c r="P603" s="36">
        <f t="shared" si="95"/>
        <v>0</v>
      </c>
    </row>
    <row r="604" spans="1:16" s="1" customFormat="1" ht="18.75">
      <c r="A604" s="118"/>
      <c r="B604" s="107" t="s">
        <v>328</v>
      </c>
      <c r="C604" s="158"/>
      <c r="D604" s="140"/>
      <c r="E604" s="7"/>
      <c r="F604" s="7"/>
      <c r="G604" s="18" t="s">
        <v>50</v>
      </c>
      <c r="H604" s="19">
        <v>0.13200000000000001</v>
      </c>
      <c r="I604" s="118"/>
      <c r="J604" s="118"/>
      <c r="K604" s="32">
        <f t="shared" si="99"/>
        <v>8.1840000000000005E-4</v>
      </c>
      <c r="L604" s="26"/>
      <c r="M604" s="39">
        <v>240</v>
      </c>
      <c r="N604" s="35">
        <v>1.2</v>
      </c>
      <c r="O604" s="7">
        <f>L603*M604*N604</f>
        <v>0</v>
      </c>
      <c r="P604" s="36">
        <f t="shared" si="95"/>
        <v>0</v>
      </c>
    </row>
    <row r="605" spans="1:16" s="1" customFormat="1" ht="18.75">
      <c r="A605" s="118"/>
      <c r="B605" s="107" t="s">
        <v>328</v>
      </c>
      <c r="C605" s="158"/>
      <c r="D605" s="140"/>
      <c r="E605" s="7"/>
      <c r="F605" s="7"/>
      <c r="G605" s="18" t="s">
        <v>21</v>
      </c>
      <c r="H605" s="19">
        <v>5.04</v>
      </c>
      <c r="I605" s="118"/>
      <c r="J605" s="118"/>
      <c r="K605" s="32">
        <f t="shared" si="99"/>
        <v>3.1248000000000001E-2</v>
      </c>
      <c r="L605" s="26"/>
      <c r="M605" s="39">
        <v>240</v>
      </c>
      <c r="N605" s="35">
        <v>1.2</v>
      </c>
      <c r="O605" s="7">
        <f>L603*M605*N605</f>
        <v>0</v>
      </c>
      <c r="P605" s="36">
        <f t="shared" si="95"/>
        <v>0</v>
      </c>
    </row>
    <row r="606" spans="1:16" s="1" customFormat="1" ht="18.75">
      <c r="A606" s="118"/>
      <c r="B606" s="107" t="s">
        <v>328</v>
      </c>
      <c r="C606" s="158" t="s">
        <v>92</v>
      </c>
      <c r="D606" s="141" t="s">
        <v>370</v>
      </c>
      <c r="E606" s="7"/>
      <c r="F606" s="7"/>
      <c r="G606" s="18" t="s">
        <v>21</v>
      </c>
      <c r="H606" s="19">
        <v>2.1</v>
      </c>
      <c r="I606" s="118"/>
      <c r="J606" s="118"/>
      <c r="K606" s="32">
        <f t="shared" si="99"/>
        <v>1.3020000000000002E-2</v>
      </c>
      <c r="L606" s="26"/>
      <c r="M606" s="39">
        <v>240</v>
      </c>
      <c r="N606" s="35">
        <v>1.2</v>
      </c>
      <c r="O606" s="7">
        <f>L603*M606*N606</f>
        <v>0</v>
      </c>
      <c r="P606" s="36">
        <f t="shared" si="95"/>
        <v>0</v>
      </c>
    </row>
    <row r="607" spans="1:16" s="1" customFormat="1" ht="18.75">
      <c r="A607" s="118"/>
      <c r="B607" s="107" t="s">
        <v>328</v>
      </c>
      <c r="C607" s="158"/>
      <c r="D607" s="140"/>
      <c r="E607" s="7"/>
      <c r="F607" s="7"/>
      <c r="G607" s="18" t="s">
        <v>29</v>
      </c>
      <c r="H607" s="19">
        <v>0.16</v>
      </c>
      <c r="I607" s="118"/>
      <c r="J607" s="118"/>
      <c r="K607" s="32">
        <f t="shared" si="99"/>
        <v>9.9200000000000004E-4</v>
      </c>
      <c r="L607" s="26"/>
      <c r="M607" s="39">
        <v>240</v>
      </c>
      <c r="N607" s="35">
        <v>1.2</v>
      </c>
      <c r="O607" s="7">
        <f>L603*M607*N607</f>
        <v>0</v>
      </c>
      <c r="P607" s="36">
        <f t="shared" si="95"/>
        <v>0</v>
      </c>
    </row>
    <row r="608" spans="1:16" s="1" customFormat="1" ht="18.75">
      <c r="A608" s="118"/>
      <c r="B608" s="107" t="s">
        <v>328</v>
      </c>
      <c r="C608" s="158"/>
      <c r="D608" s="140"/>
      <c r="E608" s="7"/>
      <c r="F608" s="7"/>
      <c r="G608" s="18" t="s">
        <v>28</v>
      </c>
      <c r="H608" s="19">
        <v>0.16</v>
      </c>
      <c r="I608" s="118"/>
      <c r="J608" s="118"/>
      <c r="K608" s="32">
        <f t="shared" si="99"/>
        <v>9.9200000000000004E-4</v>
      </c>
      <c r="L608" s="26"/>
      <c r="M608" s="39">
        <v>240</v>
      </c>
      <c r="N608" s="35">
        <v>1.2</v>
      </c>
      <c r="O608" s="7">
        <f>L603*M608*N608</f>
        <v>0</v>
      </c>
      <c r="P608" s="36">
        <f t="shared" si="95"/>
        <v>0</v>
      </c>
    </row>
    <row r="609" spans="1:16" s="1" customFormat="1" ht="18.75">
      <c r="A609" s="118"/>
      <c r="B609" s="107" t="s">
        <v>328</v>
      </c>
      <c r="C609" s="158" t="s">
        <v>91</v>
      </c>
      <c r="D609" s="141" t="s">
        <v>369</v>
      </c>
      <c r="E609" s="7"/>
      <c r="F609" s="7"/>
      <c r="G609" s="18" t="s">
        <v>21</v>
      </c>
      <c r="H609" s="19">
        <v>2.7</v>
      </c>
      <c r="I609" s="118"/>
      <c r="J609" s="118"/>
      <c r="K609" s="32">
        <f t="shared" si="99"/>
        <v>1.6740000000000001E-2</v>
      </c>
      <c r="L609" s="26"/>
      <c r="M609" s="39">
        <v>240</v>
      </c>
      <c r="N609" s="35">
        <v>1.2</v>
      </c>
      <c r="O609" s="7">
        <f>L603*M609*N609</f>
        <v>0</v>
      </c>
      <c r="P609" s="36">
        <f t="shared" si="95"/>
        <v>0</v>
      </c>
    </row>
    <row r="610" spans="1:16" s="1" customFormat="1" ht="18.75">
      <c r="A610" s="118"/>
      <c r="B610" s="107" t="s">
        <v>328</v>
      </c>
      <c r="C610" s="158"/>
      <c r="D610" s="140"/>
      <c r="E610" s="7"/>
      <c r="F610" s="7"/>
      <c r="G610" s="18" t="s">
        <v>81</v>
      </c>
      <c r="H610" s="19">
        <v>0.67500000000000004</v>
      </c>
      <c r="I610" s="118"/>
      <c r="J610" s="118"/>
      <c r="K610" s="32">
        <f t="shared" si="99"/>
        <v>4.1850000000000004E-3</v>
      </c>
      <c r="L610" s="26"/>
      <c r="M610" s="39">
        <v>240</v>
      </c>
      <c r="N610" s="35">
        <v>1.2</v>
      </c>
      <c r="O610" s="7">
        <f>L603*M610*N610</f>
        <v>0</v>
      </c>
      <c r="P610" s="36">
        <f t="shared" si="95"/>
        <v>0</v>
      </c>
    </row>
    <row r="611" spans="1:16" s="1" customFormat="1" ht="18.75">
      <c r="A611" s="118"/>
      <c r="B611" s="107" t="s">
        <v>328</v>
      </c>
      <c r="C611" s="158"/>
      <c r="D611" s="140"/>
      <c r="E611" s="7"/>
      <c r="F611" s="7"/>
      <c r="G611" s="18" t="s">
        <v>49</v>
      </c>
      <c r="H611" s="19">
        <v>4.75</v>
      </c>
      <c r="I611" s="118"/>
      <c r="J611" s="118"/>
      <c r="K611" s="32">
        <f t="shared" si="99"/>
        <v>2.945E-2</v>
      </c>
      <c r="L611" s="26"/>
      <c r="M611" s="39">
        <v>240</v>
      </c>
      <c r="N611" s="35">
        <v>1.2</v>
      </c>
      <c r="O611" s="7">
        <f>L603*M611*N611</f>
        <v>0</v>
      </c>
      <c r="P611" s="36">
        <f t="shared" si="95"/>
        <v>0</v>
      </c>
    </row>
    <row r="612" spans="1:16" s="1" customFormat="1" ht="18.75">
      <c r="A612" s="127" t="s">
        <v>330</v>
      </c>
      <c r="B612" s="8" t="s">
        <v>331</v>
      </c>
      <c r="C612" s="127" t="s">
        <v>43</v>
      </c>
      <c r="D612" s="127" t="s">
        <v>44</v>
      </c>
      <c r="E612" s="127" t="s">
        <v>267</v>
      </c>
      <c r="F612" s="8"/>
      <c r="G612" s="18" t="s">
        <v>25</v>
      </c>
      <c r="H612" s="19">
        <v>0.54</v>
      </c>
      <c r="I612" s="118" t="s">
        <v>332</v>
      </c>
      <c r="J612" s="118">
        <v>8</v>
      </c>
      <c r="K612" s="32">
        <f t="shared" ref="K612:K614" si="100">H612/(1/(0.01*16/8))</f>
        <v>1.0800000000000001E-2</v>
      </c>
      <c r="L612" s="26"/>
      <c r="M612" s="39">
        <v>200</v>
      </c>
      <c r="N612" s="35">
        <v>1.2</v>
      </c>
      <c r="O612" s="7">
        <f t="shared" ref="O612:O617" si="101">L612*M612*N612</f>
        <v>0</v>
      </c>
      <c r="P612" s="36">
        <f t="shared" si="95"/>
        <v>0</v>
      </c>
    </row>
    <row r="613" spans="1:16" s="1" customFormat="1" ht="18.75">
      <c r="A613" s="127"/>
      <c r="B613" s="8" t="s">
        <v>331</v>
      </c>
      <c r="C613" s="127"/>
      <c r="D613" s="127"/>
      <c r="E613" s="127"/>
      <c r="F613" s="8"/>
      <c r="G613" s="18" t="s">
        <v>21</v>
      </c>
      <c r="H613" s="19">
        <v>3.8</v>
      </c>
      <c r="I613" s="118"/>
      <c r="J613" s="118"/>
      <c r="K613" s="32">
        <f t="shared" si="100"/>
        <v>7.5999999999999998E-2</v>
      </c>
      <c r="L613" s="26"/>
      <c r="M613" s="39">
        <v>200</v>
      </c>
      <c r="N613" s="35">
        <v>1.2</v>
      </c>
      <c r="O613" s="7">
        <f t="shared" si="101"/>
        <v>0</v>
      </c>
      <c r="P613" s="36">
        <f t="shared" si="95"/>
        <v>0</v>
      </c>
    </row>
    <row r="614" spans="1:16" s="1" customFormat="1" ht="18.75">
      <c r="A614" s="127"/>
      <c r="B614" s="8" t="s">
        <v>331</v>
      </c>
      <c r="C614" s="127"/>
      <c r="D614" s="127"/>
      <c r="E614" s="127"/>
      <c r="F614" s="8"/>
      <c r="G614" s="18" t="s">
        <v>24</v>
      </c>
      <c r="H614" s="19">
        <v>0.36</v>
      </c>
      <c r="I614" s="118"/>
      <c r="J614" s="118"/>
      <c r="K614" s="32">
        <f t="shared" si="100"/>
        <v>7.1999999999999998E-3</v>
      </c>
      <c r="L614" s="26"/>
      <c r="M614" s="39">
        <v>200</v>
      </c>
      <c r="N614" s="35">
        <v>1.2</v>
      </c>
      <c r="O614" s="7">
        <f t="shared" si="101"/>
        <v>0</v>
      </c>
      <c r="P614" s="36">
        <f t="shared" si="95"/>
        <v>0</v>
      </c>
    </row>
    <row r="615" spans="1:16" s="1" customFormat="1" ht="18.75">
      <c r="A615" s="127" t="s">
        <v>333</v>
      </c>
      <c r="B615" s="8" t="s">
        <v>331</v>
      </c>
      <c r="C615" s="127" t="s">
        <v>78</v>
      </c>
      <c r="D615" s="127" t="s">
        <v>360</v>
      </c>
      <c r="E615" s="127" t="s">
        <v>193</v>
      </c>
      <c r="F615" s="8"/>
      <c r="G615" s="18" t="s">
        <v>64</v>
      </c>
      <c r="H615" s="19">
        <v>0.16</v>
      </c>
      <c r="I615" s="118" t="s">
        <v>334</v>
      </c>
      <c r="J615" s="118">
        <v>36</v>
      </c>
      <c r="K615" s="32">
        <f t="shared" ref="K615:K617" si="102">H615/(1/(0.0225*6/36))</f>
        <v>6.0000000000000006E-4</v>
      </c>
      <c r="L615" s="26"/>
      <c r="M615" s="39">
        <v>200</v>
      </c>
      <c r="N615" s="35">
        <v>1.2</v>
      </c>
      <c r="O615" s="7">
        <f t="shared" si="101"/>
        <v>0</v>
      </c>
      <c r="P615" s="36">
        <f t="shared" si="95"/>
        <v>0</v>
      </c>
    </row>
    <row r="616" spans="1:16" s="1" customFormat="1" ht="18.75">
      <c r="A616" s="127"/>
      <c r="B616" s="8" t="s">
        <v>331</v>
      </c>
      <c r="C616" s="127"/>
      <c r="D616" s="127"/>
      <c r="E616" s="127"/>
      <c r="F616" s="8"/>
      <c r="G616" s="18" t="s">
        <v>21</v>
      </c>
      <c r="H616" s="19">
        <v>2</v>
      </c>
      <c r="I616" s="118"/>
      <c r="J616" s="118"/>
      <c r="K616" s="32">
        <f t="shared" si="102"/>
        <v>7.5000000000000015E-3</v>
      </c>
      <c r="L616" s="26"/>
      <c r="M616" s="39">
        <v>200</v>
      </c>
      <c r="N616" s="35">
        <v>1.2</v>
      </c>
      <c r="O616" s="7">
        <f t="shared" si="101"/>
        <v>0</v>
      </c>
      <c r="P616" s="36">
        <f t="shared" si="95"/>
        <v>0</v>
      </c>
    </row>
    <row r="617" spans="1:16" s="1" customFormat="1" ht="18.75">
      <c r="A617" s="127"/>
      <c r="B617" s="8" t="s">
        <v>331</v>
      </c>
      <c r="C617" s="127"/>
      <c r="D617" s="127"/>
      <c r="E617" s="127"/>
      <c r="F617" s="8"/>
      <c r="G617" s="18" t="s">
        <v>81</v>
      </c>
      <c r="H617" s="19">
        <v>0.2</v>
      </c>
      <c r="I617" s="118"/>
      <c r="J617" s="118"/>
      <c r="K617" s="32">
        <f t="shared" si="102"/>
        <v>7.5000000000000012E-4</v>
      </c>
      <c r="L617" s="26"/>
      <c r="M617" s="39">
        <v>200</v>
      </c>
      <c r="N617" s="35">
        <v>1.2</v>
      </c>
      <c r="O617" s="7">
        <f t="shared" si="101"/>
        <v>0</v>
      </c>
      <c r="P617" s="36">
        <f t="shared" si="95"/>
        <v>0</v>
      </c>
    </row>
    <row r="618" spans="1:16" s="1" customFormat="1" ht="18.75">
      <c r="A618" s="155" t="s">
        <v>335</v>
      </c>
      <c r="B618" s="20" t="s">
        <v>336</v>
      </c>
      <c r="C618" s="127" t="s">
        <v>43</v>
      </c>
      <c r="D618" s="127" t="s">
        <v>44</v>
      </c>
      <c r="E618" s="127" t="s">
        <v>155</v>
      </c>
      <c r="F618" s="8"/>
      <c r="G618" s="18" t="s">
        <v>25</v>
      </c>
      <c r="H618" s="19">
        <v>0.54</v>
      </c>
      <c r="I618" s="118"/>
      <c r="J618" s="118"/>
      <c r="K618" s="32">
        <f t="shared" ref="K618:K624" si="103">H618/(1/(0.068*4/9))</f>
        <v>1.6320000000000001E-2</v>
      </c>
      <c r="L618" s="33"/>
      <c r="M618" s="39">
        <v>120</v>
      </c>
      <c r="N618" s="35">
        <v>1.2</v>
      </c>
      <c r="O618" s="7"/>
      <c r="P618" s="36">
        <f t="shared" ref="P618:P624" si="104">K618*O618/1000</f>
        <v>0</v>
      </c>
    </row>
    <row r="619" spans="1:16" s="1" customFormat="1" ht="18.75">
      <c r="A619" s="156"/>
      <c r="B619" s="20" t="s">
        <v>336</v>
      </c>
      <c r="C619" s="127"/>
      <c r="D619" s="127"/>
      <c r="E619" s="127"/>
      <c r="F619" s="8"/>
      <c r="G619" s="18" t="s">
        <v>21</v>
      </c>
      <c r="H619" s="19">
        <v>3.8</v>
      </c>
      <c r="I619" s="118"/>
      <c r="J619" s="118"/>
      <c r="K619" s="32">
        <f t="shared" si="103"/>
        <v>0.11484444444444444</v>
      </c>
      <c r="L619" s="33"/>
      <c r="M619" s="39">
        <v>120</v>
      </c>
      <c r="N619" s="35">
        <v>1.2</v>
      </c>
      <c r="O619" s="7"/>
      <c r="P619" s="36">
        <f t="shared" si="104"/>
        <v>0</v>
      </c>
    </row>
    <row r="620" spans="1:16" s="1" customFormat="1" ht="18.75">
      <c r="A620" s="156"/>
      <c r="B620" s="20" t="s">
        <v>336</v>
      </c>
      <c r="C620" s="127"/>
      <c r="D620" s="127"/>
      <c r="E620" s="127"/>
      <c r="F620" s="8"/>
      <c r="G620" s="18" t="s">
        <v>24</v>
      </c>
      <c r="H620" s="19">
        <v>0.36</v>
      </c>
      <c r="I620" s="118"/>
      <c r="J620" s="118"/>
      <c r="K620" s="32">
        <f t="shared" si="103"/>
        <v>1.0880000000000001E-2</v>
      </c>
      <c r="L620" s="33"/>
      <c r="M620" s="39">
        <v>120</v>
      </c>
      <c r="N620" s="35">
        <v>1.2</v>
      </c>
      <c r="O620" s="7"/>
      <c r="P620" s="36">
        <f t="shared" si="104"/>
        <v>0</v>
      </c>
    </row>
    <row r="621" spans="1:16" s="1" customFormat="1" ht="18.75">
      <c r="A621" s="156"/>
      <c r="B621" s="20" t="s">
        <v>336</v>
      </c>
      <c r="C621" s="127" t="s">
        <v>86</v>
      </c>
      <c r="D621" s="127" t="s">
        <v>87</v>
      </c>
      <c r="E621" s="127" t="s">
        <v>155</v>
      </c>
      <c r="F621" s="8"/>
      <c r="G621" s="18" t="s">
        <v>28</v>
      </c>
      <c r="H621" s="19">
        <v>0.12</v>
      </c>
      <c r="I621" s="118"/>
      <c r="J621" s="118"/>
      <c r="K621" s="32">
        <f t="shared" si="103"/>
        <v>3.6266666666666669E-3</v>
      </c>
      <c r="L621" s="33"/>
      <c r="M621" s="39">
        <v>120</v>
      </c>
      <c r="N621" s="35">
        <v>1.2</v>
      </c>
      <c r="O621" s="7"/>
      <c r="P621" s="36">
        <f t="shared" si="104"/>
        <v>0</v>
      </c>
    </row>
    <row r="622" spans="1:16" s="1" customFormat="1" ht="18.75">
      <c r="A622" s="156"/>
      <c r="B622" s="20" t="s">
        <v>336</v>
      </c>
      <c r="C622" s="127"/>
      <c r="D622" s="127"/>
      <c r="E622" s="127"/>
      <c r="F622" s="8"/>
      <c r="G622" s="18" t="s">
        <v>88</v>
      </c>
      <c r="H622" s="19">
        <v>0.72</v>
      </c>
      <c r="I622" s="118"/>
      <c r="J622" s="118"/>
      <c r="K622" s="32">
        <f t="shared" si="103"/>
        <v>2.1760000000000002E-2</v>
      </c>
      <c r="L622" s="33"/>
      <c r="M622" s="39">
        <v>120</v>
      </c>
      <c r="N622" s="35">
        <v>1.2</v>
      </c>
      <c r="O622" s="7"/>
      <c r="P622" s="36">
        <f t="shared" si="104"/>
        <v>0</v>
      </c>
    </row>
    <row r="623" spans="1:16" s="1" customFormat="1" ht="18.75">
      <c r="A623" s="156"/>
      <c r="B623" s="20" t="s">
        <v>336</v>
      </c>
      <c r="C623" s="127"/>
      <c r="D623" s="127"/>
      <c r="E623" s="127"/>
      <c r="F623" s="8"/>
      <c r="G623" s="18" t="s">
        <v>21</v>
      </c>
      <c r="H623" s="19">
        <v>3</v>
      </c>
      <c r="I623" s="118"/>
      <c r="J623" s="118"/>
      <c r="K623" s="32">
        <f t="shared" si="103"/>
        <v>9.0666666666666673E-2</v>
      </c>
      <c r="L623" s="33"/>
      <c r="M623" s="39">
        <v>120</v>
      </c>
      <c r="N623" s="35">
        <v>1.2</v>
      </c>
      <c r="O623" s="7"/>
      <c r="P623" s="36">
        <f t="shared" si="104"/>
        <v>0</v>
      </c>
    </row>
    <row r="624" spans="1:16" s="1" customFormat="1" ht="18.75">
      <c r="A624" s="157"/>
      <c r="B624" s="20" t="s">
        <v>336</v>
      </c>
      <c r="C624" s="127"/>
      <c r="D624" s="127"/>
      <c r="E624" s="127"/>
      <c r="F624" s="8"/>
      <c r="G624" s="18" t="s">
        <v>29</v>
      </c>
      <c r="H624" s="19">
        <v>4</v>
      </c>
      <c r="I624" s="118"/>
      <c r="J624" s="118"/>
      <c r="K624" s="32">
        <f t="shared" si="103"/>
        <v>0.12088888888888889</v>
      </c>
      <c r="L624" s="33"/>
      <c r="M624" s="39">
        <v>120</v>
      </c>
      <c r="N624" s="35">
        <v>1.2</v>
      </c>
      <c r="O624" s="7"/>
      <c r="P624" s="36">
        <f t="shared" si="104"/>
        <v>0</v>
      </c>
    </row>
    <row r="625" spans="1:16" s="1" customFormat="1" ht="18.75">
      <c r="A625" s="118" t="s">
        <v>294</v>
      </c>
      <c r="B625" s="107" t="s">
        <v>337</v>
      </c>
      <c r="C625" s="135" t="s">
        <v>82</v>
      </c>
      <c r="D625" s="127" t="s">
        <v>70</v>
      </c>
      <c r="E625" s="7"/>
      <c r="F625" s="7"/>
      <c r="G625" s="18" t="s">
        <v>50</v>
      </c>
      <c r="H625" s="19">
        <v>0.18</v>
      </c>
      <c r="I625" s="118" t="s">
        <v>338</v>
      </c>
      <c r="J625" s="118">
        <v>9</v>
      </c>
      <c r="K625" s="32">
        <f t="shared" ref="K625:K630" si="105">H625/(1/(0.0315*9/9))</f>
        <v>5.6699999999999997E-3</v>
      </c>
      <c r="L625" s="38"/>
      <c r="M625" s="39">
        <v>200</v>
      </c>
      <c r="N625" s="35">
        <v>1.2</v>
      </c>
      <c r="O625" s="7">
        <f t="shared" ref="O625:O637" si="106">L625*M625*N625</f>
        <v>0</v>
      </c>
      <c r="P625" s="36">
        <f t="shared" ref="P625:P638" si="107">K625*O625/1000</f>
        <v>0</v>
      </c>
    </row>
    <row r="626" spans="1:16" s="1" customFormat="1" ht="18.75">
      <c r="A626" s="118"/>
      <c r="B626" s="107" t="s">
        <v>337</v>
      </c>
      <c r="C626" s="135"/>
      <c r="D626" s="127"/>
      <c r="E626" s="7"/>
      <c r="F626" s="7"/>
      <c r="G626" s="18" t="s">
        <v>21</v>
      </c>
      <c r="H626" s="19">
        <v>2.6</v>
      </c>
      <c r="I626" s="118"/>
      <c r="J626" s="118"/>
      <c r="K626" s="32">
        <f t="shared" si="105"/>
        <v>8.1900000000000001E-2</v>
      </c>
      <c r="L626" s="26"/>
      <c r="M626" s="39">
        <v>200</v>
      </c>
      <c r="N626" s="35">
        <v>1.2</v>
      </c>
      <c r="O626" s="7">
        <f t="shared" si="106"/>
        <v>0</v>
      </c>
      <c r="P626" s="36">
        <f t="shared" si="107"/>
        <v>0</v>
      </c>
    </row>
    <row r="627" spans="1:16" s="1" customFormat="1" ht="18.75">
      <c r="A627" s="118"/>
      <c r="B627" s="107" t="s">
        <v>337</v>
      </c>
      <c r="C627" s="135"/>
      <c r="D627" s="127"/>
      <c r="E627" s="7"/>
      <c r="F627" s="7"/>
      <c r="G627" s="18" t="s">
        <v>35</v>
      </c>
      <c r="H627" s="19">
        <v>6</v>
      </c>
      <c r="I627" s="118"/>
      <c r="J627" s="118"/>
      <c r="K627" s="32">
        <f t="shared" si="105"/>
        <v>0.189</v>
      </c>
      <c r="L627" s="26"/>
      <c r="M627" s="39">
        <v>200</v>
      </c>
      <c r="N627" s="35">
        <v>1.2</v>
      </c>
      <c r="O627" s="7">
        <f t="shared" si="106"/>
        <v>0</v>
      </c>
      <c r="P627" s="36">
        <f t="shared" si="107"/>
        <v>0</v>
      </c>
    </row>
    <row r="628" spans="1:16" s="1" customFormat="1" ht="18.75">
      <c r="A628" s="119" t="s">
        <v>339</v>
      </c>
      <c r="B628" s="107" t="s">
        <v>340</v>
      </c>
      <c r="C628" s="135" t="s">
        <v>82</v>
      </c>
      <c r="D628" s="127" t="s">
        <v>70</v>
      </c>
      <c r="E628" s="7"/>
      <c r="F628" s="7"/>
      <c r="G628" s="18" t="s">
        <v>50</v>
      </c>
      <c r="H628" s="19">
        <v>0.18</v>
      </c>
      <c r="I628" s="107"/>
      <c r="J628" s="107"/>
      <c r="K628" s="32">
        <f t="shared" si="105"/>
        <v>5.6699999999999997E-3</v>
      </c>
      <c r="L628" s="38"/>
      <c r="M628" s="39">
        <f t="shared" ref="M628:M630" si="108">320*2</f>
        <v>640</v>
      </c>
      <c r="N628" s="35">
        <v>1.2</v>
      </c>
      <c r="O628" s="7">
        <f t="shared" si="106"/>
        <v>0</v>
      </c>
      <c r="P628" s="36">
        <f t="shared" si="107"/>
        <v>0</v>
      </c>
    </row>
    <row r="629" spans="1:16" s="1" customFormat="1" ht="18.75">
      <c r="A629" s="120"/>
      <c r="B629" s="107" t="s">
        <v>340</v>
      </c>
      <c r="C629" s="135"/>
      <c r="D629" s="127"/>
      <c r="E629" s="7"/>
      <c r="F629" s="7"/>
      <c r="G629" s="18" t="s">
        <v>21</v>
      </c>
      <c r="H629" s="19">
        <v>2.6</v>
      </c>
      <c r="I629" s="107"/>
      <c r="J629" s="107"/>
      <c r="K629" s="32">
        <f t="shared" si="105"/>
        <v>8.1900000000000001E-2</v>
      </c>
      <c r="L629" s="26"/>
      <c r="M629" s="39">
        <f t="shared" si="108"/>
        <v>640</v>
      </c>
      <c r="N629" s="35">
        <v>1.2</v>
      </c>
      <c r="O629" s="7">
        <f t="shared" si="106"/>
        <v>0</v>
      </c>
      <c r="P629" s="36">
        <f t="shared" si="107"/>
        <v>0</v>
      </c>
    </row>
    <row r="630" spans="1:16" s="1" customFormat="1" ht="18.75">
      <c r="A630" s="121"/>
      <c r="B630" s="107" t="s">
        <v>340</v>
      </c>
      <c r="C630" s="135"/>
      <c r="D630" s="127"/>
      <c r="E630" s="7"/>
      <c r="F630" s="7"/>
      <c r="G630" s="18" t="s">
        <v>35</v>
      </c>
      <c r="H630" s="19">
        <v>6</v>
      </c>
      <c r="I630" s="107"/>
      <c r="J630" s="107"/>
      <c r="K630" s="32">
        <f t="shared" si="105"/>
        <v>0.189</v>
      </c>
      <c r="L630" s="26"/>
      <c r="M630" s="39">
        <f t="shared" si="108"/>
        <v>640</v>
      </c>
      <c r="N630" s="35">
        <v>1.2</v>
      </c>
      <c r="O630" s="7">
        <f t="shared" si="106"/>
        <v>0</v>
      </c>
      <c r="P630" s="36">
        <f t="shared" si="107"/>
        <v>0</v>
      </c>
    </row>
    <row r="631" spans="1:16" s="1" customFormat="1" ht="18.75">
      <c r="A631" s="120" t="s">
        <v>341</v>
      </c>
      <c r="B631" s="107" t="s">
        <v>342</v>
      </c>
      <c r="C631" s="155" t="s">
        <v>343</v>
      </c>
      <c r="D631" s="123" t="s">
        <v>376</v>
      </c>
      <c r="E631" s="7"/>
      <c r="F631" s="7"/>
      <c r="G631" s="18" t="s">
        <v>21</v>
      </c>
      <c r="H631" s="19">
        <v>0.378</v>
      </c>
      <c r="I631" s="119" t="s">
        <v>344</v>
      </c>
      <c r="J631" s="119">
        <v>9</v>
      </c>
      <c r="K631" s="32">
        <f t="shared" ref="K631:K637" si="109">H631/(1/(0.023*9/9))</f>
        <v>8.6940000000000003E-3</v>
      </c>
      <c r="L631" s="38"/>
      <c r="M631" s="39">
        <v>200</v>
      </c>
      <c r="N631" s="35">
        <v>1.2</v>
      </c>
      <c r="O631" s="7"/>
      <c r="P631" s="36">
        <f t="shared" si="107"/>
        <v>0</v>
      </c>
    </row>
    <row r="632" spans="1:16" s="1" customFormat="1" ht="18.75">
      <c r="A632" s="120"/>
      <c r="B632" s="107" t="s">
        <v>342</v>
      </c>
      <c r="C632" s="156"/>
      <c r="D632" s="132"/>
      <c r="E632" s="7"/>
      <c r="F632" s="7"/>
      <c r="G632" s="18" t="s">
        <v>64</v>
      </c>
      <c r="H632" s="19">
        <v>3.71</v>
      </c>
      <c r="I632" s="120"/>
      <c r="J632" s="120"/>
      <c r="K632" s="32">
        <f t="shared" si="109"/>
        <v>8.5330000000000003E-2</v>
      </c>
      <c r="L632" s="26"/>
      <c r="M632" s="39">
        <v>200</v>
      </c>
      <c r="N632" s="35">
        <v>1.2</v>
      </c>
      <c r="O632" s="7"/>
      <c r="P632" s="36">
        <f t="shared" si="107"/>
        <v>0</v>
      </c>
    </row>
    <row r="633" spans="1:16" s="1" customFormat="1" ht="18.75">
      <c r="A633" s="120"/>
      <c r="B633" s="107" t="s">
        <v>342</v>
      </c>
      <c r="C633" s="157"/>
      <c r="D633" s="124"/>
      <c r="E633" s="7"/>
      <c r="F633" s="7"/>
      <c r="G633" s="18" t="s">
        <v>42</v>
      </c>
      <c r="H633" s="19">
        <v>11.9</v>
      </c>
      <c r="I633" s="121"/>
      <c r="J633" s="121"/>
      <c r="K633" s="32">
        <f t="shared" si="109"/>
        <v>0.2737</v>
      </c>
      <c r="L633" s="26"/>
      <c r="M633" s="39">
        <v>200</v>
      </c>
      <c r="N633" s="35">
        <v>1.2</v>
      </c>
      <c r="O633" s="7"/>
      <c r="P633" s="36">
        <f t="shared" si="107"/>
        <v>0</v>
      </c>
    </row>
    <row r="634" spans="1:16" s="1" customFormat="1" ht="18.75">
      <c r="A634" s="120"/>
      <c r="B634" s="107" t="s">
        <v>345</v>
      </c>
      <c r="C634" s="156" t="s">
        <v>346</v>
      </c>
      <c r="D634" s="132" t="s">
        <v>244</v>
      </c>
      <c r="E634" s="7"/>
      <c r="F634" s="7"/>
      <c r="G634" s="18" t="s">
        <v>29</v>
      </c>
      <c r="H634" s="19">
        <v>5.04</v>
      </c>
      <c r="I634" s="109"/>
      <c r="J634" s="109"/>
      <c r="K634" s="32">
        <f t="shared" si="109"/>
        <v>0.11592</v>
      </c>
      <c r="L634" s="38"/>
      <c r="M634" s="39">
        <v>100</v>
      </c>
      <c r="N634" s="35">
        <v>1.2</v>
      </c>
      <c r="O634" s="7">
        <f t="shared" si="106"/>
        <v>0</v>
      </c>
      <c r="P634" s="36">
        <f t="shared" si="107"/>
        <v>0</v>
      </c>
    </row>
    <row r="635" spans="1:16" s="1" customFormat="1" ht="18.75">
      <c r="A635" s="120"/>
      <c r="B635" s="107" t="s">
        <v>345</v>
      </c>
      <c r="C635" s="156"/>
      <c r="D635" s="132"/>
      <c r="E635" s="7"/>
      <c r="F635" s="7"/>
      <c r="G635" s="18" t="s">
        <v>35</v>
      </c>
      <c r="H635" s="19">
        <v>3.52</v>
      </c>
      <c r="I635" s="109"/>
      <c r="J635" s="109"/>
      <c r="K635" s="32">
        <f t="shared" si="109"/>
        <v>8.0960000000000004E-2</v>
      </c>
      <c r="L635" s="26"/>
      <c r="M635" s="39">
        <v>100</v>
      </c>
      <c r="N635" s="35">
        <v>1.2</v>
      </c>
      <c r="O635" s="7">
        <f t="shared" si="106"/>
        <v>0</v>
      </c>
      <c r="P635" s="36">
        <f t="shared" si="107"/>
        <v>0</v>
      </c>
    </row>
    <row r="636" spans="1:16" s="1" customFormat="1" ht="18.75">
      <c r="A636" s="120"/>
      <c r="B636" s="107" t="s">
        <v>345</v>
      </c>
      <c r="C636" s="157"/>
      <c r="D636" s="124"/>
      <c r="E636" s="7"/>
      <c r="F636" s="7"/>
      <c r="G636" s="18" t="s">
        <v>21</v>
      </c>
      <c r="H636" s="19">
        <v>1.96</v>
      </c>
      <c r="I636" s="109"/>
      <c r="J636" s="109"/>
      <c r="K636" s="32">
        <f t="shared" si="109"/>
        <v>4.5079999999999995E-2</v>
      </c>
      <c r="L636" s="26"/>
      <c r="M636" s="39">
        <v>100</v>
      </c>
      <c r="N636" s="35">
        <v>1.2</v>
      </c>
      <c r="O636" s="7">
        <f t="shared" si="106"/>
        <v>0</v>
      </c>
      <c r="P636" s="36">
        <f t="shared" si="107"/>
        <v>0</v>
      </c>
    </row>
    <row r="637" spans="1:16" s="1" customFormat="1" ht="18.75">
      <c r="A637" s="121"/>
      <c r="B637" s="107" t="s">
        <v>345</v>
      </c>
      <c r="C637" s="8" t="s">
        <v>148</v>
      </c>
      <c r="D637" s="8" t="s">
        <v>149</v>
      </c>
      <c r="E637" s="7"/>
      <c r="F637" s="7"/>
      <c r="G637" s="18" t="s">
        <v>53</v>
      </c>
      <c r="H637" s="19">
        <v>6</v>
      </c>
      <c r="I637" s="109"/>
      <c r="J637" s="109"/>
      <c r="K637" s="32">
        <f t="shared" si="109"/>
        <v>0.13799999999999998</v>
      </c>
      <c r="L637" s="26"/>
      <c r="M637" s="39">
        <v>100</v>
      </c>
      <c r="N637" s="35">
        <v>1.2</v>
      </c>
      <c r="O637" s="7">
        <f t="shared" si="106"/>
        <v>0</v>
      </c>
      <c r="P637" s="36">
        <f t="shared" si="107"/>
        <v>0</v>
      </c>
    </row>
    <row r="638" spans="1:16" s="1" customFormat="1" ht="18.75">
      <c r="A638" s="118" t="s">
        <v>347</v>
      </c>
      <c r="B638" s="107" t="s">
        <v>348</v>
      </c>
      <c r="C638" s="118" t="s">
        <v>98</v>
      </c>
      <c r="D638" s="118" t="s">
        <v>99</v>
      </c>
      <c r="E638" s="7"/>
      <c r="F638" s="7"/>
      <c r="G638" s="18" t="s">
        <v>100</v>
      </c>
      <c r="H638" s="19">
        <v>7.1</v>
      </c>
      <c r="I638" s="118" t="s">
        <v>349</v>
      </c>
      <c r="J638" s="118">
        <v>16</v>
      </c>
      <c r="K638" s="32">
        <f>H638/(1/(0.0209*16/16))</f>
        <v>0.14838999999999999</v>
      </c>
      <c r="L638" s="33"/>
      <c r="M638" s="39">
        <v>200</v>
      </c>
      <c r="N638" s="35">
        <v>1.2</v>
      </c>
      <c r="O638" s="7"/>
      <c r="P638" s="36">
        <f t="shared" si="107"/>
        <v>0</v>
      </c>
    </row>
    <row r="639" spans="1:16" s="1" customFormat="1" ht="18.75">
      <c r="A639" s="118"/>
      <c r="B639" s="107" t="s">
        <v>348</v>
      </c>
      <c r="C639" s="118"/>
      <c r="D639" s="118"/>
      <c r="E639" s="7"/>
      <c r="F639" s="7"/>
      <c r="G639" s="18" t="s">
        <v>24</v>
      </c>
      <c r="H639" s="19">
        <v>0.8</v>
      </c>
      <c r="I639" s="118"/>
      <c r="J639" s="118"/>
      <c r="K639" s="32">
        <f t="shared" ref="K639:K644" si="110">H639/(1/(0.0209*16/16))</f>
        <v>1.6719999999999999E-2</v>
      </c>
      <c r="L639" s="33"/>
      <c r="M639" s="39">
        <v>200</v>
      </c>
      <c r="N639" s="35">
        <v>1.2</v>
      </c>
      <c r="O639" s="7"/>
      <c r="P639" s="36">
        <f t="shared" ref="P639:P656" si="111">K639*O639/1000</f>
        <v>0</v>
      </c>
    </row>
    <row r="640" spans="1:16" s="1" customFormat="1" ht="18.75">
      <c r="A640" s="118"/>
      <c r="B640" s="107" t="s">
        <v>348</v>
      </c>
      <c r="C640" s="118"/>
      <c r="D640" s="118"/>
      <c r="E640" s="7"/>
      <c r="F640" s="7"/>
      <c r="G640" s="18" t="s">
        <v>53</v>
      </c>
      <c r="H640" s="19">
        <v>0.03</v>
      </c>
      <c r="I640" s="118"/>
      <c r="J640" s="118"/>
      <c r="K640" s="32">
        <f t="shared" si="110"/>
        <v>6.2699999999999995E-4</v>
      </c>
      <c r="L640" s="33"/>
      <c r="M640" s="39">
        <v>200</v>
      </c>
      <c r="N640" s="35">
        <v>1.2</v>
      </c>
      <c r="O640" s="7"/>
      <c r="P640" s="36">
        <f t="shared" si="111"/>
        <v>0</v>
      </c>
    </row>
    <row r="641" spans="1:16" s="1" customFormat="1" ht="18.75">
      <c r="A641" s="118"/>
      <c r="B641" s="107" t="s">
        <v>348</v>
      </c>
      <c r="C641" s="118"/>
      <c r="D641" s="118"/>
      <c r="E641" s="7"/>
      <c r="F641" s="7"/>
      <c r="G641" s="18" t="s">
        <v>21</v>
      </c>
      <c r="H641" s="19">
        <v>0.64</v>
      </c>
      <c r="I641" s="118"/>
      <c r="J641" s="118"/>
      <c r="K641" s="32">
        <f t="shared" si="110"/>
        <v>1.3375999999999999E-2</v>
      </c>
      <c r="L641" s="33"/>
      <c r="M641" s="39">
        <v>200</v>
      </c>
      <c r="N641" s="35">
        <v>1.2</v>
      </c>
      <c r="O641" s="7"/>
      <c r="P641" s="36">
        <f t="shared" si="111"/>
        <v>0</v>
      </c>
    </row>
    <row r="642" spans="1:16" s="1" customFormat="1" ht="18.75">
      <c r="A642" s="118" t="s">
        <v>347</v>
      </c>
      <c r="B642" s="107" t="s">
        <v>350</v>
      </c>
      <c r="C642" s="119" t="s">
        <v>43</v>
      </c>
      <c r="D642" s="119" t="s">
        <v>44</v>
      </c>
      <c r="E642" s="7"/>
      <c r="F642" s="7"/>
      <c r="G642" s="89" t="s">
        <v>25</v>
      </c>
      <c r="H642" s="110">
        <v>0.54</v>
      </c>
      <c r="I642" s="107"/>
      <c r="J642" s="107"/>
      <c r="K642" s="32">
        <f t="shared" si="110"/>
        <v>1.1286000000000001E-2</v>
      </c>
      <c r="L642" s="33"/>
      <c r="M642" s="39">
        <v>200</v>
      </c>
      <c r="N642" s="35">
        <v>1.2</v>
      </c>
      <c r="O642" s="7"/>
      <c r="P642" s="36">
        <f t="shared" si="111"/>
        <v>0</v>
      </c>
    </row>
    <row r="643" spans="1:16" s="1" customFormat="1" ht="18.75">
      <c r="A643" s="118"/>
      <c r="B643" s="107" t="s">
        <v>350</v>
      </c>
      <c r="C643" s="120"/>
      <c r="D643" s="120"/>
      <c r="E643" s="7"/>
      <c r="F643" s="7"/>
      <c r="G643" s="89" t="s">
        <v>21</v>
      </c>
      <c r="H643" s="111">
        <v>3.8</v>
      </c>
      <c r="I643" s="107"/>
      <c r="J643" s="107"/>
      <c r="K643" s="32">
        <f t="shared" si="110"/>
        <v>7.9419999999999991E-2</v>
      </c>
      <c r="L643" s="33"/>
      <c r="M643" s="39">
        <v>200</v>
      </c>
      <c r="N643" s="35">
        <v>1.2</v>
      </c>
      <c r="O643" s="7"/>
      <c r="P643" s="36">
        <f t="shared" si="111"/>
        <v>0</v>
      </c>
    </row>
    <row r="644" spans="1:16" s="1" customFormat="1" ht="18.75">
      <c r="A644" s="118"/>
      <c r="B644" s="107" t="s">
        <v>350</v>
      </c>
      <c r="C644" s="121"/>
      <c r="D644" s="121"/>
      <c r="E644" s="7"/>
      <c r="F644" s="7"/>
      <c r="G644" s="89" t="s">
        <v>24</v>
      </c>
      <c r="H644" s="111">
        <v>0.36</v>
      </c>
      <c r="I644" s="107"/>
      <c r="J644" s="107"/>
      <c r="K644" s="32">
        <f t="shared" si="110"/>
        <v>7.5239999999999994E-3</v>
      </c>
      <c r="L644" s="33"/>
      <c r="M644" s="39">
        <v>200</v>
      </c>
      <c r="N644" s="35">
        <v>1.2</v>
      </c>
      <c r="O644" s="7"/>
      <c r="P644" s="36">
        <f t="shared" si="111"/>
        <v>0</v>
      </c>
    </row>
    <row r="645" spans="1:16" s="1" customFormat="1" ht="18.75">
      <c r="A645" s="135" t="s">
        <v>351</v>
      </c>
      <c r="B645" s="20" t="s">
        <v>352</v>
      </c>
      <c r="C645" s="127" t="s">
        <v>47</v>
      </c>
      <c r="D645" s="127" t="s">
        <v>48</v>
      </c>
      <c r="E645" s="127"/>
      <c r="F645" s="8"/>
      <c r="G645" s="18" t="s">
        <v>24</v>
      </c>
      <c r="H645" s="19">
        <v>2</v>
      </c>
      <c r="I645" s="7"/>
      <c r="J645" s="7"/>
      <c r="K645" s="32">
        <f t="shared" ref="K645:K651" si="112">H645/(1/(0.0101))</f>
        <v>2.0199999999999999E-2</v>
      </c>
      <c r="L645" s="26"/>
      <c r="M645" s="39">
        <v>240</v>
      </c>
      <c r="N645" s="35">
        <v>1.2</v>
      </c>
      <c r="O645" s="7">
        <f t="shared" ref="O645:O650" si="113">L645*M645*N645</f>
        <v>0</v>
      </c>
      <c r="P645" s="36">
        <f t="shared" si="111"/>
        <v>0</v>
      </c>
    </row>
    <row r="646" spans="1:16" s="1" customFormat="1" ht="18.75">
      <c r="A646" s="135"/>
      <c r="B646" s="20" t="s">
        <v>46</v>
      </c>
      <c r="C646" s="127"/>
      <c r="D646" s="127"/>
      <c r="E646" s="127"/>
      <c r="F646" s="8"/>
      <c r="G646" s="18" t="s">
        <v>49</v>
      </c>
      <c r="H646" s="19">
        <v>8.5</v>
      </c>
      <c r="I646" s="7"/>
      <c r="J646" s="7"/>
      <c r="K646" s="32">
        <f t="shared" si="112"/>
        <v>8.5849999999999996E-2</v>
      </c>
      <c r="L646" s="26"/>
      <c r="M646" s="39">
        <v>240</v>
      </c>
      <c r="N646" s="35">
        <v>1.2</v>
      </c>
      <c r="O646" s="7">
        <f t="shared" si="113"/>
        <v>0</v>
      </c>
      <c r="P646" s="36">
        <f t="shared" si="111"/>
        <v>0</v>
      </c>
    </row>
    <row r="647" spans="1:16" s="1" customFormat="1" ht="18.75">
      <c r="A647" s="135"/>
      <c r="B647" s="20" t="s">
        <v>46</v>
      </c>
      <c r="C647" s="127"/>
      <c r="D647" s="127"/>
      <c r="E647" s="127"/>
      <c r="F647" s="8"/>
      <c r="G647" s="18" t="s">
        <v>50</v>
      </c>
      <c r="H647" s="19">
        <v>0.9</v>
      </c>
      <c r="I647" s="7"/>
      <c r="J647" s="7"/>
      <c r="K647" s="32">
        <f t="shared" si="112"/>
        <v>9.0899999999999991E-3</v>
      </c>
      <c r="L647" s="26"/>
      <c r="M647" s="39">
        <v>240</v>
      </c>
      <c r="N647" s="35">
        <v>1.2</v>
      </c>
      <c r="O647" s="7">
        <f t="shared" si="113"/>
        <v>0</v>
      </c>
      <c r="P647" s="36">
        <f t="shared" si="111"/>
        <v>0</v>
      </c>
    </row>
    <row r="648" spans="1:16" s="1" customFormat="1" ht="18.75">
      <c r="A648" s="135"/>
      <c r="B648" s="20" t="s">
        <v>46</v>
      </c>
      <c r="C648" s="127"/>
      <c r="D648" s="127"/>
      <c r="E648" s="127"/>
      <c r="F648" s="8"/>
      <c r="G648" s="18" t="s">
        <v>21</v>
      </c>
      <c r="H648" s="19">
        <v>0.7</v>
      </c>
      <c r="I648" s="7"/>
      <c r="J648" s="7"/>
      <c r="K648" s="32">
        <f t="shared" si="112"/>
        <v>7.069999999999999E-3</v>
      </c>
      <c r="L648" s="26"/>
      <c r="M648" s="39">
        <v>240</v>
      </c>
      <c r="N648" s="35">
        <v>1.2</v>
      </c>
      <c r="O648" s="7">
        <f t="shared" si="113"/>
        <v>0</v>
      </c>
      <c r="P648" s="36">
        <f t="shared" si="111"/>
        <v>0</v>
      </c>
    </row>
    <row r="649" spans="1:16" s="1" customFormat="1" ht="18.75">
      <c r="A649" s="135"/>
      <c r="B649" s="20" t="s">
        <v>352</v>
      </c>
      <c r="C649" s="118" t="s">
        <v>51</v>
      </c>
      <c r="D649" s="118" t="s">
        <v>365</v>
      </c>
      <c r="E649" s="126"/>
      <c r="F649" s="7"/>
      <c r="G649" s="18" t="s">
        <v>52</v>
      </c>
      <c r="H649" s="19">
        <v>3.24</v>
      </c>
      <c r="I649" s="7"/>
      <c r="J649" s="7"/>
      <c r="K649" s="32">
        <f t="shared" si="112"/>
        <v>3.2724000000000003E-2</v>
      </c>
      <c r="L649" s="26"/>
      <c r="M649" s="39">
        <v>240</v>
      </c>
      <c r="N649" s="35">
        <v>1.2</v>
      </c>
      <c r="O649" s="7">
        <f t="shared" si="113"/>
        <v>0</v>
      </c>
      <c r="P649" s="36">
        <f t="shared" si="111"/>
        <v>0</v>
      </c>
    </row>
    <row r="650" spans="1:16" s="1" customFormat="1" ht="18.75">
      <c r="A650" s="135"/>
      <c r="B650" s="20" t="s">
        <v>352</v>
      </c>
      <c r="C650" s="118"/>
      <c r="D650" s="118"/>
      <c r="E650" s="126"/>
      <c r="F650" s="7"/>
      <c r="G650" s="18" t="s">
        <v>35</v>
      </c>
      <c r="H650" s="19">
        <v>4.5999999999999996</v>
      </c>
      <c r="I650" s="7"/>
      <c r="J650" s="7"/>
      <c r="K650" s="32">
        <f t="shared" si="112"/>
        <v>4.6459999999999994E-2</v>
      </c>
      <c r="L650" s="26"/>
      <c r="M650" s="39">
        <v>240</v>
      </c>
      <c r="N650" s="35">
        <v>1.2</v>
      </c>
      <c r="O650" s="7">
        <f t="shared" si="113"/>
        <v>0</v>
      </c>
      <c r="P650" s="36">
        <f t="shared" si="111"/>
        <v>0</v>
      </c>
    </row>
    <row r="651" spans="1:16" s="1" customFormat="1" ht="18.75">
      <c r="A651" s="135"/>
      <c r="B651" s="20" t="s">
        <v>352</v>
      </c>
      <c r="C651" s="118"/>
      <c r="D651" s="118"/>
      <c r="E651" s="126"/>
      <c r="F651" s="7"/>
      <c r="G651" s="18" t="s">
        <v>53</v>
      </c>
      <c r="H651" s="19">
        <v>0.14000000000000001</v>
      </c>
      <c r="I651" s="7"/>
      <c r="J651" s="7"/>
      <c r="K651" s="32">
        <f t="shared" si="112"/>
        <v>1.4140000000000001E-3</v>
      </c>
      <c r="L651" s="26"/>
      <c r="M651" s="39">
        <v>240</v>
      </c>
      <c r="N651" s="35">
        <v>1.2</v>
      </c>
      <c r="O651" s="7">
        <f t="shared" ref="O651:O655" si="114">L651*M651*N651</f>
        <v>0</v>
      </c>
      <c r="P651" s="36">
        <f t="shared" si="111"/>
        <v>0</v>
      </c>
    </row>
    <row r="652" spans="1:16" s="1" customFormat="1" ht="18.75">
      <c r="A652" s="135" t="s">
        <v>353</v>
      </c>
      <c r="B652" s="20" t="s">
        <v>354</v>
      </c>
      <c r="C652" s="127" t="s">
        <v>47</v>
      </c>
      <c r="D652" s="127" t="s">
        <v>48</v>
      </c>
      <c r="E652" s="127"/>
      <c r="F652" s="8"/>
      <c r="G652" s="18" t="s">
        <v>24</v>
      </c>
      <c r="H652" s="19">
        <v>2</v>
      </c>
      <c r="I652" s="7"/>
      <c r="J652" s="7"/>
      <c r="K652" s="32">
        <f t="shared" ref="K652:K655" si="115">H652/(1/(0.0181))</f>
        <v>3.6200000000000003E-2</v>
      </c>
      <c r="L652" s="26"/>
      <c r="M652" s="39">
        <v>240</v>
      </c>
      <c r="N652" s="35">
        <v>1.2</v>
      </c>
      <c r="O652" s="7">
        <f t="shared" si="114"/>
        <v>0</v>
      </c>
      <c r="P652" s="36">
        <f t="shared" si="111"/>
        <v>0</v>
      </c>
    </row>
    <row r="653" spans="1:16" s="1" customFormat="1" ht="18.75">
      <c r="A653" s="135"/>
      <c r="B653" s="20" t="s">
        <v>55</v>
      </c>
      <c r="C653" s="127"/>
      <c r="D653" s="127"/>
      <c r="E653" s="127"/>
      <c r="F653" s="8"/>
      <c r="G653" s="18" t="s">
        <v>49</v>
      </c>
      <c r="H653" s="19">
        <v>8.5</v>
      </c>
      <c r="I653" s="7"/>
      <c r="J653" s="7"/>
      <c r="K653" s="32">
        <f t="shared" si="115"/>
        <v>0.15385000000000001</v>
      </c>
      <c r="L653" s="26"/>
      <c r="M653" s="39">
        <v>240</v>
      </c>
      <c r="N653" s="35">
        <v>1.2</v>
      </c>
      <c r="O653" s="7">
        <f t="shared" si="114"/>
        <v>0</v>
      </c>
      <c r="P653" s="36">
        <f t="shared" si="111"/>
        <v>0</v>
      </c>
    </row>
    <row r="654" spans="1:16" s="1" customFormat="1" ht="18.75">
      <c r="A654" s="135"/>
      <c r="B654" s="108" t="s">
        <v>55</v>
      </c>
      <c r="C654" s="127"/>
      <c r="D654" s="127"/>
      <c r="E654" s="127"/>
      <c r="F654" s="8"/>
      <c r="G654" s="18" t="s">
        <v>50</v>
      </c>
      <c r="H654" s="19">
        <v>0.9</v>
      </c>
      <c r="I654" s="7"/>
      <c r="J654" s="7"/>
      <c r="K654" s="32">
        <f t="shared" si="115"/>
        <v>1.6290000000000002E-2</v>
      </c>
      <c r="L654" s="26"/>
      <c r="M654" s="112">
        <v>240</v>
      </c>
      <c r="N654" s="35">
        <v>1.2</v>
      </c>
      <c r="O654" s="7">
        <f t="shared" si="114"/>
        <v>0</v>
      </c>
      <c r="P654" s="36">
        <f t="shared" si="111"/>
        <v>0</v>
      </c>
    </row>
    <row r="655" spans="1:16" s="1" customFormat="1" ht="18.75">
      <c r="A655" s="160"/>
      <c r="B655" s="20" t="s">
        <v>55</v>
      </c>
      <c r="C655" s="154"/>
      <c r="D655" s="127"/>
      <c r="E655" s="127"/>
      <c r="F655" s="8"/>
      <c r="G655" s="18" t="s">
        <v>21</v>
      </c>
      <c r="H655" s="19">
        <v>0.7</v>
      </c>
      <c r="I655" s="7"/>
      <c r="J655" s="7"/>
      <c r="K655" s="32">
        <f t="shared" si="115"/>
        <v>1.2670000000000001E-2</v>
      </c>
      <c r="L655" s="113"/>
      <c r="M655" s="39">
        <v>240</v>
      </c>
      <c r="N655" s="114">
        <v>1.2</v>
      </c>
      <c r="O655" s="7">
        <f t="shared" si="114"/>
        <v>0</v>
      </c>
      <c r="P655" s="36">
        <f t="shared" si="111"/>
        <v>0</v>
      </c>
    </row>
    <row r="656" spans="1:16" ht="26.1" customHeight="1">
      <c r="A656" s="18" t="s">
        <v>355</v>
      </c>
      <c r="B656" s="18" t="s">
        <v>356</v>
      </c>
      <c r="C656" s="8" t="s">
        <v>148</v>
      </c>
      <c r="D656" s="18" t="s">
        <v>149</v>
      </c>
      <c r="E656" s="18"/>
      <c r="F656" s="18"/>
      <c r="G656" s="18" t="s">
        <v>53</v>
      </c>
      <c r="H656" s="18">
        <v>6</v>
      </c>
      <c r="I656" s="18" t="s">
        <v>357</v>
      </c>
      <c r="J656" s="18">
        <v>16</v>
      </c>
      <c r="K656" s="115">
        <f>H656/(1/(0.022*16/16))</f>
        <v>0.13199999999999998</v>
      </c>
      <c r="L656" s="116"/>
      <c r="M656" s="18">
        <v>200</v>
      </c>
      <c r="N656" s="117">
        <v>1.2</v>
      </c>
      <c r="O656" s="18"/>
      <c r="P656" s="36">
        <f t="shared" si="111"/>
        <v>0</v>
      </c>
    </row>
  </sheetData>
  <autoFilter ref="A3:P656"/>
  <mergeCells count="814">
    <mergeCell ref="A17:A19"/>
    <mergeCell ref="A20:A29"/>
    <mergeCell ref="A30:A36"/>
    <mergeCell ref="A37:A44"/>
    <mergeCell ref="A45:A47"/>
    <mergeCell ref="A48:A51"/>
    <mergeCell ref="A1:P1"/>
    <mergeCell ref="A2:F2"/>
    <mergeCell ref="A4:A6"/>
    <mergeCell ref="A7:A9"/>
    <mergeCell ref="A10:A12"/>
    <mergeCell ref="A13:A16"/>
    <mergeCell ref="E4:E6"/>
    <mergeCell ref="E7:E9"/>
    <mergeCell ref="E10:E12"/>
    <mergeCell ref="E13:E16"/>
    <mergeCell ref="F4:F7"/>
    <mergeCell ref="I4:I9"/>
    <mergeCell ref="I13:I19"/>
    <mergeCell ref="A72:A74"/>
    <mergeCell ref="A75:A77"/>
    <mergeCell ref="A78:A80"/>
    <mergeCell ref="A81:A83"/>
    <mergeCell ref="A84:A86"/>
    <mergeCell ref="A87:A89"/>
    <mergeCell ref="A52:A54"/>
    <mergeCell ref="A55:A57"/>
    <mergeCell ref="A58:A60"/>
    <mergeCell ref="A61:A64"/>
    <mergeCell ref="A65:A67"/>
    <mergeCell ref="A68:A71"/>
    <mergeCell ref="A110:A113"/>
    <mergeCell ref="A114:A116"/>
    <mergeCell ref="A117:A119"/>
    <mergeCell ref="A120:A122"/>
    <mergeCell ref="A123:A125"/>
    <mergeCell ref="A126:A128"/>
    <mergeCell ref="A90:A92"/>
    <mergeCell ref="A93:A95"/>
    <mergeCell ref="A96:A98"/>
    <mergeCell ref="A99:A101"/>
    <mergeCell ref="A102:A105"/>
    <mergeCell ref="A106:A109"/>
    <mergeCell ref="A148:A150"/>
    <mergeCell ref="A151:A153"/>
    <mergeCell ref="A154:A156"/>
    <mergeCell ref="A157:A160"/>
    <mergeCell ref="A161:A163"/>
    <mergeCell ref="A164:A166"/>
    <mergeCell ref="A129:A131"/>
    <mergeCell ref="A132:A134"/>
    <mergeCell ref="A135:A137"/>
    <mergeCell ref="A138:A140"/>
    <mergeCell ref="A141:A144"/>
    <mergeCell ref="A145:A147"/>
    <mergeCell ref="A187:A189"/>
    <mergeCell ref="A190:A192"/>
    <mergeCell ref="A193:A196"/>
    <mergeCell ref="A197:A199"/>
    <mergeCell ref="A200:A203"/>
    <mergeCell ref="A204:A206"/>
    <mergeCell ref="A167:A169"/>
    <mergeCell ref="A170:A172"/>
    <mergeCell ref="A173:A176"/>
    <mergeCell ref="A177:A179"/>
    <mergeCell ref="A180:A182"/>
    <mergeCell ref="A183:A186"/>
    <mergeCell ref="A229:A232"/>
    <mergeCell ref="A233:A235"/>
    <mergeCell ref="A236:A239"/>
    <mergeCell ref="A240:A243"/>
    <mergeCell ref="A244:A246"/>
    <mergeCell ref="A247:A249"/>
    <mergeCell ref="A207:A209"/>
    <mergeCell ref="A210:A212"/>
    <mergeCell ref="A213:A216"/>
    <mergeCell ref="A217:A219"/>
    <mergeCell ref="A220:A223"/>
    <mergeCell ref="A225:A228"/>
    <mergeCell ref="A269:A272"/>
    <mergeCell ref="A273:A275"/>
    <mergeCell ref="A276:A278"/>
    <mergeCell ref="A279:A281"/>
    <mergeCell ref="A282:A284"/>
    <mergeCell ref="A285:A288"/>
    <mergeCell ref="A250:A252"/>
    <mergeCell ref="A253:A255"/>
    <mergeCell ref="A256:A258"/>
    <mergeCell ref="A259:A261"/>
    <mergeCell ref="A263:A265"/>
    <mergeCell ref="A266:A268"/>
    <mergeCell ref="A311:A313"/>
    <mergeCell ref="A314:A317"/>
    <mergeCell ref="A318:A320"/>
    <mergeCell ref="A321:A323"/>
    <mergeCell ref="A324:A327"/>
    <mergeCell ref="A328:A330"/>
    <mergeCell ref="A289:A292"/>
    <mergeCell ref="A293:A296"/>
    <mergeCell ref="A297:A299"/>
    <mergeCell ref="A300:A303"/>
    <mergeCell ref="A304:A307"/>
    <mergeCell ref="A308:A310"/>
    <mergeCell ref="A351:A353"/>
    <mergeCell ref="A354:A356"/>
    <mergeCell ref="A357:A359"/>
    <mergeCell ref="A360:A362"/>
    <mergeCell ref="A363:A366"/>
    <mergeCell ref="A367:A370"/>
    <mergeCell ref="A331:A333"/>
    <mergeCell ref="A334:A337"/>
    <mergeCell ref="A338:A341"/>
    <mergeCell ref="A342:A344"/>
    <mergeCell ref="A345:A347"/>
    <mergeCell ref="A348:A350"/>
    <mergeCell ref="A389:A391"/>
    <mergeCell ref="A392:A393"/>
    <mergeCell ref="A394:A397"/>
    <mergeCell ref="A398:A401"/>
    <mergeCell ref="A402:A404"/>
    <mergeCell ref="A406:A409"/>
    <mergeCell ref="A371:A373"/>
    <mergeCell ref="A374:A376"/>
    <mergeCell ref="A377:A379"/>
    <mergeCell ref="A380:A382"/>
    <mergeCell ref="A383:A385"/>
    <mergeCell ref="A386:A388"/>
    <mergeCell ref="A432:A435"/>
    <mergeCell ref="A436:A439"/>
    <mergeCell ref="A442:A463"/>
    <mergeCell ref="A464:A465"/>
    <mergeCell ref="A466:A468"/>
    <mergeCell ref="A469:A471"/>
    <mergeCell ref="A411:A413"/>
    <mergeCell ref="A414:A415"/>
    <mergeCell ref="A416:A419"/>
    <mergeCell ref="A420:A423"/>
    <mergeCell ref="A424:A427"/>
    <mergeCell ref="A428:A431"/>
    <mergeCell ref="A489:A492"/>
    <mergeCell ref="A493:A495"/>
    <mergeCell ref="A496:A498"/>
    <mergeCell ref="A499:A501"/>
    <mergeCell ref="A502:A505"/>
    <mergeCell ref="A506:A509"/>
    <mergeCell ref="A472:A474"/>
    <mergeCell ref="A475:A476"/>
    <mergeCell ref="A477:A479"/>
    <mergeCell ref="A480:A482"/>
    <mergeCell ref="A483:A485"/>
    <mergeCell ref="A486:A488"/>
    <mergeCell ref="C4:C6"/>
    <mergeCell ref="C7:C9"/>
    <mergeCell ref="C10:C12"/>
    <mergeCell ref="C13:C16"/>
    <mergeCell ref="C17:C19"/>
    <mergeCell ref="C20:C23"/>
    <mergeCell ref="A612:A614"/>
    <mergeCell ref="A615:A617"/>
    <mergeCell ref="A618:A624"/>
    <mergeCell ref="A587:A589"/>
    <mergeCell ref="A590:A592"/>
    <mergeCell ref="A593:A596"/>
    <mergeCell ref="A597:A599"/>
    <mergeCell ref="A600:A602"/>
    <mergeCell ref="A603:A611"/>
    <mergeCell ref="A571:A572"/>
    <mergeCell ref="A573:A575"/>
    <mergeCell ref="A576:A577"/>
    <mergeCell ref="A578:A580"/>
    <mergeCell ref="A581:A583"/>
    <mergeCell ref="A516:A518"/>
    <mergeCell ref="A519:A521"/>
    <mergeCell ref="A522:A525"/>
    <mergeCell ref="A526:A528"/>
    <mergeCell ref="A529:A531"/>
    <mergeCell ref="A532:A534"/>
    <mergeCell ref="A535:A537"/>
    <mergeCell ref="A538:A540"/>
    <mergeCell ref="A541:A543"/>
    <mergeCell ref="A544:A546"/>
    <mergeCell ref="A510:A512"/>
    <mergeCell ref="A513:A515"/>
    <mergeCell ref="A652:A655"/>
    <mergeCell ref="A625:A627"/>
    <mergeCell ref="A628:A630"/>
    <mergeCell ref="A631:A637"/>
    <mergeCell ref="A638:A641"/>
    <mergeCell ref="A642:A644"/>
    <mergeCell ref="A645:A651"/>
    <mergeCell ref="A584:A586"/>
    <mergeCell ref="A547:A552"/>
    <mergeCell ref="A555:A558"/>
    <mergeCell ref="A559:A561"/>
    <mergeCell ref="A562:A564"/>
    <mergeCell ref="A565:A567"/>
    <mergeCell ref="A568:A570"/>
    <mergeCell ref="C43:C44"/>
    <mergeCell ref="C45:C47"/>
    <mergeCell ref="C48:C51"/>
    <mergeCell ref="C52:C54"/>
    <mergeCell ref="C55:C57"/>
    <mergeCell ref="C58:C60"/>
    <mergeCell ref="C24:C26"/>
    <mergeCell ref="C27:C29"/>
    <mergeCell ref="C30:C33"/>
    <mergeCell ref="C34:C36"/>
    <mergeCell ref="C37:C39"/>
    <mergeCell ref="C40:C42"/>
    <mergeCell ref="C81:C83"/>
    <mergeCell ref="C84:C86"/>
    <mergeCell ref="C87:C89"/>
    <mergeCell ref="C90:C92"/>
    <mergeCell ref="C93:C95"/>
    <mergeCell ref="C96:C98"/>
    <mergeCell ref="C61:C63"/>
    <mergeCell ref="C65:C67"/>
    <mergeCell ref="C68:C71"/>
    <mergeCell ref="C72:C74"/>
    <mergeCell ref="C75:C77"/>
    <mergeCell ref="C78:C80"/>
    <mergeCell ref="C120:C122"/>
    <mergeCell ref="C123:C125"/>
    <mergeCell ref="C126:C128"/>
    <mergeCell ref="C129:C131"/>
    <mergeCell ref="C132:C134"/>
    <mergeCell ref="C135:C137"/>
    <mergeCell ref="C99:C101"/>
    <mergeCell ref="C102:C105"/>
    <mergeCell ref="C106:C109"/>
    <mergeCell ref="C110:C113"/>
    <mergeCell ref="C114:C116"/>
    <mergeCell ref="C117:C119"/>
    <mergeCell ref="C157:C160"/>
    <mergeCell ref="C161:C163"/>
    <mergeCell ref="C164:C166"/>
    <mergeCell ref="C167:C169"/>
    <mergeCell ref="C170:C172"/>
    <mergeCell ref="C173:C176"/>
    <mergeCell ref="C138:C140"/>
    <mergeCell ref="C141:C143"/>
    <mergeCell ref="C145:C147"/>
    <mergeCell ref="C148:C150"/>
    <mergeCell ref="C151:C153"/>
    <mergeCell ref="C154:C156"/>
    <mergeCell ref="C197:C199"/>
    <mergeCell ref="C200:C203"/>
    <mergeCell ref="C204:C206"/>
    <mergeCell ref="C207:C209"/>
    <mergeCell ref="C210:C212"/>
    <mergeCell ref="C213:C216"/>
    <mergeCell ref="C177:C179"/>
    <mergeCell ref="C180:C182"/>
    <mergeCell ref="C183:C186"/>
    <mergeCell ref="C187:C189"/>
    <mergeCell ref="C190:C192"/>
    <mergeCell ref="C193:C196"/>
    <mergeCell ref="C240:C243"/>
    <mergeCell ref="C244:C246"/>
    <mergeCell ref="C247:C249"/>
    <mergeCell ref="C250:C252"/>
    <mergeCell ref="C253:C255"/>
    <mergeCell ref="C256:C258"/>
    <mergeCell ref="C217:C219"/>
    <mergeCell ref="C220:C223"/>
    <mergeCell ref="C225:C228"/>
    <mergeCell ref="C229:C232"/>
    <mergeCell ref="C233:C235"/>
    <mergeCell ref="C236:C239"/>
    <mergeCell ref="C282:C284"/>
    <mergeCell ref="C289:C292"/>
    <mergeCell ref="C293:C296"/>
    <mergeCell ref="C297:C299"/>
    <mergeCell ref="C300:C303"/>
    <mergeCell ref="C304:C307"/>
    <mergeCell ref="C259:C261"/>
    <mergeCell ref="C263:C265"/>
    <mergeCell ref="C266:C268"/>
    <mergeCell ref="C273:C275"/>
    <mergeCell ref="C276:C278"/>
    <mergeCell ref="C279:C281"/>
    <mergeCell ref="C328:C330"/>
    <mergeCell ref="C331:C333"/>
    <mergeCell ref="C334:C337"/>
    <mergeCell ref="C338:C341"/>
    <mergeCell ref="C342:C344"/>
    <mergeCell ref="C345:C347"/>
    <mergeCell ref="C308:C310"/>
    <mergeCell ref="C311:C313"/>
    <mergeCell ref="C314:C317"/>
    <mergeCell ref="C318:C320"/>
    <mergeCell ref="C321:C323"/>
    <mergeCell ref="C324:C327"/>
    <mergeCell ref="C367:C370"/>
    <mergeCell ref="C371:C373"/>
    <mergeCell ref="C374:C376"/>
    <mergeCell ref="C377:C379"/>
    <mergeCell ref="C380:C382"/>
    <mergeCell ref="C383:C385"/>
    <mergeCell ref="C348:C350"/>
    <mergeCell ref="C351:C353"/>
    <mergeCell ref="C354:C356"/>
    <mergeCell ref="C357:C359"/>
    <mergeCell ref="C360:C362"/>
    <mergeCell ref="C363:C365"/>
    <mergeCell ref="C406:C409"/>
    <mergeCell ref="C411:C413"/>
    <mergeCell ref="C416:C419"/>
    <mergeCell ref="C420:C423"/>
    <mergeCell ref="C424:C427"/>
    <mergeCell ref="C428:C431"/>
    <mergeCell ref="C386:C388"/>
    <mergeCell ref="C389:C391"/>
    <mergeCell ref="C392:C393"/>
    <mergeCell ref="C394:C397"/>
    <mergeCell ref="C398:C401"/>
    <mergeCell ref="C402:C404"/>
    <mergeCell ref="C451:C454"/>
    <mergeCell ref="C455:C457"/>
    <mergeCell ref="C458:C460"/>
    <mergeCell ref="C461:C463"/>
    <mergeCell ref="C464:C465"/>
    <mergeCell ref="C466:C468"/>
    <mergeCell ref="C432:C435"/>
    <mergeCell ref="C436:C439"/>
    <mergeCell ref="C442:C444"/>
    <mergeCell ref="C445:C446"/>
    <mergeCell ref="C447:C448"/>
    <mergeCell ref="C449:C450"/>
    <mergeCell ref="C486:C488"/>
    <mergeCell ref="C489:C492"/>
    <mergeCell ref="C493:C495"/>
    <mergeCell ref="C496:C498"/>
    <mergeCell ref="C499:C501"/>
    <mergeCell ref="C502:C505"/>
    <mergeCell ref="C469:C471"/>
    <mergeCell ref="C472:C474"/>
    <mergeCell ref="C475:C476"/>
    <mergeCell ref="C477:C479"/>
    <mergeCell ref="C480:C482"/>
    <mergeCell ref="C483:C485"/>
    <mergeCell ref="C532:C534"/>
    <mergeCell ref="C535:C537"/>
    <mergeCell ref="C538:C540"/>
    <mergeCell ref="C541:C543"/>
    <mergeCell ref="C506:C509"/>
    <mergeCell ref="C510:C512"/>
    <mergeCell ref="C513:C515"/>
    <mergeCell ref="C516:C518"/>
    <mergeCell ref="C519:C521"/>
    <mergeCell ref="C522:C525"/>
    <mergeCell ref="C652:C655"/>
    <mergeCell ref="D4:D6"/>
    <mergeCell ref="D7:D9"/>
    <mergeCell ref="D10:D12"/>
    <mergeCell ref="D13:D16"/>
    <mergeCell ref="D17:D19"/>
    <mergeCell ref="D20:D23"/>
    <mergeCell ref="C621:C624"/>
    <mergeCell ref="C625:C627"/>
    <mergeCell ref="C628:C630"/>
    <mergeCell ref="C631:C633"/>
    <mergeCell ref="C634:C636"/>
    <mergeCell ref="C638:C641"/>
    <mergeCell ref="C603:C605"/>
    <mergeCell ref="C606:C608"/>
    <mergeCell ref="C609:C611"/>
    <mergeCell ref="C612:C614"/>
    <mergeCell ref="C615:C617"/>
    <mergeCell ref="C618:C620"/>
    <mergeCell ref="C584:C586"/>
    <mergeCell ref="C587:C589"/>
    <mergeCell ref="C590:C592"/>
    <mergeCell ref="C593:C596"/>
    <mergeCell ref="C597:C599"/>
    <mergeCell ref="D24:D26"/>
    <mergeCell ref="D27:D29"/>
    <mergeCell ref="D30:D33"/>
    <mergeCell ref="D34:D36"/>
    <mergeCell ref="D37:D39"/>
    <mergeCell ref="D40:D42"/>
    <mergeCell ref="C642:C644"/>
    <mergeCell ref="C645:C648"/>
    <mergeCell ref="C649:C651"/>
    <mergeCell ref="C600:C602"/>
    <mergeCell ref="C568:C570"/>
    <mergeCell ref="C571:C572"/>
    <mergeCell ref="C573:C575"/>
    <mergeCell ref="C576:C577"/>
    <mergeCell ref="C578:C580"/>
    <mergeCell ref="C581:C583"/>
    <mergeCell ref="C544:C546"/>
    <mergeCell ref="C547:C549"/>
    <mergeCell ref="C550:C552"/>
    <mergeCell ref="C559:C561"/>
    <mergeCell ref="C562:C564"/>
    <mergeCell ref="C565:C567"/>
    <mergeCell ref="C526:C528"/>
    <mergeCell ref="C529:C531"/>
    <mergeCell ref="D61:D63"/>
    <mergeCell ref="D65:D67"/>
    <mergeCell ref="D68:D71"/>
    <mergeCell ref="D72:D74"/>
    <mergeCell ref="D75:D77"/>
    <mergeCell ref="D78:D80"/>
    <mergeCell ref="D43:D44"/>
    <mergeCell ref="D45:D47"/>
    <mergeCell ref="D48:D51"/>
    <mergeCell ref="D52:D54"/>
    <mergeCell ref="D55:D57"/>
    <mergeCell ref="D58:D60"/>
    <mergeCell ref="D99:D101"/>
    <mergeCell ref="D102:D105"/>
    <mergeCell ref="D106:D109"/>
    <mergeCell ref="D110:D113"/>
    <mergeCell ref="D114:D116"/>
    <mergeCell ref="D117:D119"/>
    <mergeCell ref="D81:D83"/>
    <mergeCell ref="D84:D86"/>
    <mergeCell ref="D87:D89"/>
    <mergeCell ref="D90:D92"/>
    <mergeCell ref="D93:D95"/>
    <mergeCell ref="D96:D98"/>
    <mergeCell ref="D138:D140"/>
    <mergeCell ref="D141:D143"/>
    <mergeCell ref="D145:D147"/>
    <mergeCell ref="D148:D150"/>
    <mergeCell ref="D151:D153"/>
    <mergeCell ref="D154:D156"/>
    <mergeCell ref="D120:D122"/>
    <mergeCell ref="D123:D125"/>
    <mergeCell ref="D126:D128"/>
    <mergeCell ref="D129:D131"/>
    <mergeCell ref="D132:D134"/>
    <mergeCell ref="D135:D137"/>
    <mergeCell ref="D177:D179"/>
    <mergeCell ref="D180:D182"/>
    <mergeCell ref="D183:D186"/>
    <mergeCell ref="D187:D189"/>
    <mergeCell ref="D190:D192"/>
    <mergeCell ref="D193:D196"/>
    <mergeCell ref="D157:D160"/>
    <mergeCell ref="D161:D163"/>
    <mergeCell ref="D164:D166"/>
    <mergeCell ref="D167:D169"/>
    <mergeCell ref="D170:D172"/>
    <mergeCell ref="D173:D176"/>
    <mergeCell ref="D217:D219"/>
    <mergeCell ref="D220:D223"/>
    <mergeCell ref="D225:D228"/>
    <mergeCell ref="D229:D232"/>
    <mergeCell ref="D233:D235"/>
    <mergeCell ref="D236:D239"/>
    <mergeCell ref="D197:D199"/>
    <mergeCell ref="D200:D203"/>
    <mergeCell ref="D204:D206"/>
    <mergeCell ref="D207:D209"/>
    <mergeCell ref="D210:D212"/>
    <mergeCell ref="D213:D216"/>
    <mergeCell ref="D259:D261"/>
    <mergeCell ref="D263:D265"/>
    <mergeCell ref="D266:D268"/>
    <mergeCell ref="D269:D271"/>
    <mergeCell ref="D273:D275"/>
    <mergeCell ref="D276:D278"/>
    <mergeCell ref="D240:D243"/>
    <mergeCell ref="D244:D246"/>
    <mergeCell ref="D247:D249"/>
    <mergeCell ref="D250:D252"/>
    <mergeCell ref="D253:D255"/>
    <mergeCell ref="D256:D258"/>
    <mergeCell ref="D300:D303"/>
    <mergeCell ref="D304:D307"/>
    <mergeCell ref="D308:D310"/>
    <mergeCell ref="D311:D313"/>
    <mergeCell ref="D314:D317"/>
    <mergeCell ref="D318:D320"/>
    <mergeCell ref="D279:D281"/>
    <mergeCell ref="D282:D284"/>
    <mergeCell ref="D285:D287"/>
    <mergeCell ref="D289:D292"/>
    <mergeCell ref="D293:D296"/>
    <mergeCell ref="D297:D299"/>
    <mergeCell ref="D342:D344"/>
    <mergeCell ref="D345:D347"/>
    <mergeCell ref="D348:D350"/>
    <mergeCell ref="D351:D353"/>
    <mergeCell ref="D354:D356"/>
    <mergeCell ref="D357:D359"/>
    <mergeCell ref="D321:D323"/>
    <mergeCell ref="D324:D327"/>
    <mergeCell ref="D328:D330"/>
    <mergeCell ref="D331:D333"/>
    <mergeCell ref="D334:D337"/>
    <mergeCell ref="D338:D341"/>
    <mergeCell ref="D380:D382"/>
    <mergeCell ref="D383:D385"/>
    <mergeCell ref="D386:D388"/>
    <mergeCell ref="D389:D391"/>
    <mergeCell ref="D392:D393"/>
    <mergeCell ref="D394:D397"/>
    <mergeCell ref="D360:D362"/>
    <mergeCell ref="D363:D365"/>
    <mergeCell ref="D367:D370"/>
    <mergeCell ref="D371:D373"/>
    <mergeCell ref="D374:D376"/>
    <mergeCell ref="D377:D379"/>
    <mergeCell ref="D424:D427"/>
    <mergeCell ref="D428:D431"/>
    <mergeCell ref="D432:D435"/>
    <mergeCell ref="D436:D439"/>
    <mergeCell ref="D442:D444"/>
    <mergeCell ref="D445:D446"/>
    <mergeCell ref="D398:D401"/>
    <mergeCell ref="D402:D404"/>
    <mergeCell ref="D406:D409"/>
    <mergeCell ref="D411:D413"/>
    <mergeCell ref="D416:D419"/>
    <mergeCell ref="D420:D423"/>
    <mergeCell ref="D464:D465"/>
    <mergeCell ref="D466:D468"/>
    <mergeCell ref="D469:D471"/>
    <mergeCell ref="D472:D474"/>
    <mergeCell ref="D475:D476"/>
    <mergeCell ref="D477:D479"/>
    <mergeCell ref="D447:D448"/>
    <mergeCell ref="D449:D450"/>
    <mergeCell ref="D451:D454"/>
    <mergeCell ref="D455:D457"/>
    <mergeCell ref="D458:D460"/>
    <mergeCell ref="D461:D463"/>
    <mergeCell ref="D499:D501"/>
    <mergeCell ref="D502:D505"/>
    <mergeCell ref="D506:D509"/>
    <mergeCell ref="D510:D512"/>
    <mergeCell ref="D513:D515"/>
    <mergeCell ref="D516:D518"/>
    <mergeCell ref="D480:D482"/>
    <mergeCell ref="D483:D485"/>
    <mergeCell ref="D486:D488"/>
    <mergeCell ref="D489:D492"/>
    <mergeCell ref="D493:D495"/>
    <mergeCell ref="D496:D498"/>
    <mergeCell ref="D538:D540"/>
    <mergeCell ref="D541:D543"/>
    <mergeCell ref="D544:D546"/>
    <mergeCell ref="D547:D549"/>
    <mergeCell ref="D550:D552"/>
    <mergeCell ref="D559:D561"/>
    <mergeCell ref="D519:D521"/>
    <mergeCell ref="D522:D525"/>
    <mergeCell ref="D526:D528"/>
    <mergeCell ref="D529:D531"/>
    <mergeCell ref="D532:D534"/>
    <mergeCell ref="D535:D537"/>
    <mergeCell ref="D645:D648"/>
    <mergeCell ref="D649:D651"/>
    <mergeCell ref="D652:D655"/>
    <mergeCell ref="D615:D617"/>
    <mergeCell ref="D618:D620"/>
    <mergeCell ref="D621:D624"/>
    <mergeCell ref="D625:D627"/>
    <mergeCell ref="D628:D630"/>
    <mergeCell ref="D631:D633"/>
    <mergeCell ref="D578:D580"/>
    <mergeCell ref="D581:D583"/>
    <mergeCell ref="D584:D586"/>
    <mergeCell ref="D587:D589"/>
    <mergeCell ref="D590:D592"/>
    <mergeCell ref="D593:D596"/>
    <mergeCell ref="D562:D564"/>
    <mergeCell ref="D565:D567"/>
    <mergeCell ref="D568:D570"/>
    <mergeCell ref="D571:D572"/>
    <mergeCell ref="D573:D575"/>
    <mergeCell ref="D576:D577"/>
    <mergeCell ref="D634:D636"/>
    <mergeCell ref="D638:D641"/>
    <mergeCell ref="D642:D644"/>
    <mergeCell ref="D597:D599"/>
    <mergeCell ref="D600:D602"/>
    <mergeCell ref="D603:D605"/>
    <mergeCell ref="D606:D608"/>
    <mergeCell ref="D609:D611"/>
    <mergeCell ref="D612:D614"/>
    <mergeCell ref="E43:E44"/>
    <mergeCell ref="E45:E47"/>
    <mergeCell ref="E48:E51"/>
    <mergeCell ref="E52:E54"/>
    <mergeCell ref="E55:E57"/>
    <mergeCell ref="E58:E60"/>
    <mergeCell ref="E17:E19"/>
    <mergeCell ref="E20:E23"/>
    <mergeCell ref="E27:E29"/>
    <mergeCell ref="E30:E33"/>
    <mergeCell ref="E37:E39"/>
    <mergeCell ref="E40:E42"/>
    <mergeCell ref="E114:E116"/>
    <mergeCell ref="E117:E119"/>
    <mergeCell ref="E120:E122"/>
    <mergeCell ref="E123:E125"/>
    <mergeCell ref="E145:E147"/>
    <mergeCell ref="E148:E150"/>
    <mergeCell ref="E65:E67"/>
    <mergeCell ref="E68:E71"/>
    <mergeCell ref="E99:E101"/>
    <mergeCell ref="E102:E105"/>
    <mergeCell ref="E106:E109"/>
    <mergeCell ref="E110:E113"/>
    <mergeCell ref="E170:E172"/>
    <mergeCell ref="E173:E176"/>
    <mergeCell ref="E177:E179"/>
    <mergeCell ref="E180:E182"/>
    <mergeCell ref="E183:E186"/>
    <mergeCell ref="E187:E189"/>
    <mergeCell ref="E151:E153"/>
    <mergeCell ref="E154:E156"/>
    <mergeCell ref="E157:E160"/>
    <mergeCell ref="E161:E163"/>
    <mergeCell ref="E164:E166"/>
    <mergeCell ref="E167:E169"/>
    <mergeCell ref="E210:E212"/>
    <mergeCell ref="E213:E216"/>
    <mergeCell ref="E217:E219"/>
    <mergeCell ref="E220:E223"/>
    <mergeCell ref="E225:E228"/>
    <mergeCell ref="E229:E232"/>
    <mergeCell ref="E190:E192"/>
    <mergeCell ref="E193:E196"/>
    <mergeCell ref="E197:E199"/>
    <mergeCell ref="E200:E203"/>
    <mergeCell ref="E204:E206"/>
    <mergeCell ref="E207:E209"/>
    <mergeCell ref="E293:E296"/>
    <mergeCell ref="E297:E299"/>
    <mergeCell ref="E300:E303"/>
    <mergeCell ref="E304:E307"/>
    <mergeCell ref="E308:E310"/>
    <mergeCell ref="E311:E313"/>
    <mergeCell ref="E233:E235"/>
    <mergeCell ref="E236:E239"/>
    <mergeCell ref="E240:E243"/>
    <mergeCell ref="E263:E265"/>
    <mergeCell ref="E266:E268"/>
    <mergeCell ref="E289:E292"/>
    <mergeCell ref="E338:E341"/>
    <mergeCell ref="E371:E373"/>
    <mergeCell ref="E374:E376"/>
    <mergeCell ref="E377:E379"/>
    <mergeCell ref="E380:E382"/>
    <mergeCell ref="E383:E385"/>
    <mergeCell ref="E314:E317"/>
    <mergeCell ref="E318:E320"/>
    <mergeCell ref="E321:E323"/>
    <mergeCell ref="E324:E327"/>
    <mergeCell ref="E331:E333"/>
    <mergeCell ref="E334:E337"/>
    <mergeCell ref="E414:E415"/>
    <mergeCell ref="E416:E419"/>
    <mergeCell ref="E420:E423"/>
    <mergeCell ref="E424:E427"/>
    <mergeCell ref="E386:E388"/>
    <mergeCell ref="E389:E391"/>
    <mergeCell ref="E392:E393"/>
    <mergeCell ref="E394:E397"/>
    <mergeCell ref="E398:E401"/>
    <mergeCell ref="E402:E404"/>
    <mergeCell ref="F37:F44"/>
    <mergeCell ref="F297:F300"/>
    <mergeCell ref="F394:F411"/>
    <mergeCell ref="F442:F444"/>
    <mergeCell ref="F445:F446"/>
    <mergeCell ref="F447:F448"/>
    <mergeCell ref="E547:E552"/>
    <mergeCell ref="E555:E558"/>
    <mergeCell ref="E529:E531"/>
    <mergeCell ref="E532:E534"/>
    <mergeCell ref="E535:E537"/>
    <mergeCell ref="E538:E540"/>
    <mergeCell ref="E541:E543"/>
    <mergeCell ref="E544:E546"/>
    <mergeCell ref="E489:E492"/>
    <mergeCell ref="E513:E515"/>
    <mergeCell ref="E516:E518"/>
    <mergeCell ref="E519:E521"/>
    <mergeCell ref="E522:E525"/>
    <mergeCell ref="E526:E528"/>
    <mergeCell ref="E472:E474"/>
    <mergeCell ref="E475:E476"/>
    <mergeCell ref="E477:E479"/>
    <mergeCell ref="F449:F450"/>
    <mergeCell ref="F472:F474"/>
    <mergeCell ref="F475:F476"/>
    <mergeCell ref="E645:E648"/>
    <mergeCell ref="E649:E651"/>
    <mergeCell ref="E652:E655"/>
    <mergeCell ref="E612:E614"/>
    <mergeCell ref="E615:E617"/>
    <mergeCell ref="E618:E620"/>
    <mergeCell ref="E621:E624"/>
    <mergeCell ref="E480:E482"/>
    <mergeCell ref="E483:E485"/>
    <mergeCell ref="E486:E488"/>
    <mergeCell ref="E449:E450"/>
    <mergeCell ref="E451:E454"/>
    <mergeCell ref="E458:E460"/>
    <mergeCell ref="E464:E465"/>
    <mergeCell ref="E466:E468"/>
    <mergeCell ref="E469:E471"/>
    <mergeCell ref="I177:I182"/>
    <mergeCell ref="I183:I186"/>
    <mergeCell ref="I187:I196"/>
    <mergeCell ref="I197:I206"/>
    <mergeCell ref="I207:I216"/>
    <mergeCell ref="I217:I232"/>
    <mergeCell ref="I405:I413"/>
    <mergeCell ref="F464:F465"/>
    <mergeCell ref="F466:F468"/>
    <mergeCell ref="F469:F471"/>
    <mergeCell ref="E428:E431"/>
    <mergeCell ref="E432:E435"/>
    <mergeCell ref="E436:E439"/>
    <mergeCell ref="E442:E444"/>
    <mergeCell ref="E445:E446"/>
    <mergeCell ref="E447:E448"/>
    <mergeCell ref="E406:E409"/>
    <mergeCell ref="E411:E413"/>
    <mergeCell ref="I37:I44"/>
    <mergeCell ref="I45:I51"/>
    <mergeCell ref="I52:I113"/>
    <mergeCell ref="I126:I163"/>
    <mergeCell ref="I311:I313"/>
    <mergeCell ref="I314:I323"/>
    <mergeCell ref="I324:I330"/>
    <mergeCell ref="I331:I393"/>
    <mergeCell ref="I394:I404"/>
    <mergeCell ref="I233:I272"/>
    <mergeCell ref="I273:I288"/>
    <mergeCell ref="I289:I296"/>
    <mergeCell ref="I297:I303"/>
    <mergeCell ref="I304:I307"/>
    <mergeCell ref="I308:I310"/>
    <mergeCell ref="I483:I512"/>
    <mergeCell ref="I522:I525"/>
    <mergeCell ref="I526:I528"/>
    <mergeCell ref="I529:I543"/>
    <mergeCell ref="I547:I552"/>
    <mergeCell ref="I555:I558"/>
    <mergeCell ref="I414:I415"/>
    <mergeCell ref="I416:I441"/>
    <mergeCell ref="I442:I463"/>
    <mergeCell ref="I464:I471"/>
    <mergeCell ref="I472:I476"/>
    <mergeCell ref="I477:I482"/>
    <mergeCell ref="I612:I614"/>
    <mergeCell ref="I615:I617"/>
    <mergeCell ref="I618:I624"/>
    <mergeCell ref="I625:I627"/>
    <mergeCell ref="I631:I633"/>
    <mergeCell ref="I638:I641"/>
    <mergeCell ref="I559:I567"/>
    <mergeCell ref="I568:I575"/>
    <mergeCell ref="I576:I583"/>
    <mergeCell ref="I584:I592"/>
    <mergeCell ref="I593:I602"/>
    <mergeCell ref="I603:I611"/>
    <mergeCell ref="J177:J182"/>
    <mergeCell ref="J183:J186"/>
    <mergeCell ref="J187:J196"/>
    <mergeCell ref="J197:J206"/>
    <mergeCell ref="J207:J216"/>
    <mergeCell ref="J217:J232"/>
    <mergeCell ref="J4:J9"/>
    <mergeCell ref="J13:J19"/>
    <mergeCell ref="J37:J44"/>
    <mergeCell ref="J45:J51"/>
    <mergeCell ref="J52:J113"/>
    <mergeCell ref="J126:J163"/>
    <mergeCell ref="J311:J313"/>
    <mergeCell ref="J314:J323"/>
    <mergeCell ref="J324:J330"/>
    <mergeCell ref="J331:J393"/>
    <mergeCell ref="J394:J404"/>
    <mergeCell ref="J405:J413"/>
    <mergeCell ref="J233:J272"/>
    <mergeCell ref="J273:J288"/>
    <mergeCell ref="J289:J296"/>
    <mergeCell ref="J297:J303"/>
    <mergeCell ref="J304:J307"/>
    <mergeCell ref="J308:J310"/>
    <mergeCell ref="J483:J512"/>
    <mergeCell ref="J522:J525"/>
    <mergeCell ref="J526:J528"/>
    <mergeCell ref="J529:J543"/>
    <mergeCell ref="J547:J552"/>
    <mergeCell ref="J555:J558"/>
    <mergeCell ref="J414:J415"/>
    <mergeCell ref="J416:J441"/>
    <mergeCell ref="J442:J463"/>
    <mergeCell ref="J464:J471"/>
    <mergeCell ref="J472:J476"/>
    <mergeCell ref="J477:J482"/>
    <mergeCell ref="J612:J614"/>
    <mergeCell ref="J615:J617"/>
    <mergeCell ref="J618:J624"/>
    <mergeCell ref="J625:J627"/>
    <mergeCell ref="J631:J633"/>
    <mergeCell ref="J638:J641"/>
    <mergeCell ref="J559:J567"/>
    <mergeCell ref="J568:J575"/>
    <mergeCell ref="J576:J583"/>
    <mergeCell ref="J584:J592"/>
    <mergeCell ref="J593:J602"/>
    <mergeCell ref="J603:J611"/>
  </mergeCells>
  <phoneticPr fontId="14"/>
  <pageMargins left="0.75" right="0.75" top="1" bottom="1" header="0.51" footer="0.51"/>
  <pageSetup paperSize="9" orientation="portrait" horizontalDpi="0" verticalDpi="0"/>
  <headerFooter scaleWithDoc="0"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色母 明细表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zhangxiaofeng</cp:lastModifiedBy>
  <cp:revision>1</cp:revision>
  <dcterms:created xsi:type="dcterms:W3CDTF">2015-08-05T02:43:22Z</dcterms:created>
  <dcterms:modified xsi:type="dcterms:W3CDTF">2018-06-14T01:39:36Z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true</vt:bool>
  </property>
</Properties>
</file>