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ohong/Downloads/"/>
    </mc:Choice>
  </mc:AlternateContent>
  <xr:revisionPtr revIDLastSave="0" documentId="13_ncr:1_{4D9B8663-728F-9E42-BE1B-78FD4DE86AA1}" xr6:coauthVersionLast="47" xr6:coauthVersionMax="47" xr10:uidLastSave="{00000000-0000-0000-0000-000000000000}"/>
  <bookViews>
    <workbookView xWindow="680" yWindow="640" windowWidth="27840" windowHeight="15940" xr2:uid="{BE1E4800-CA94-5E4C-BE4A-972B64BF48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" l="1"/>
  <c r="Q25" i="1" s="1"/>
  <c r="Q26" i="1" s="1"/>
  <c r="E36" i="1"/>
  <c r="F36" i="1"/>
  <c r="G36" i="1"/>
  <c r="H36" i="1"/>
  <c r="I36" i="1"/>
  <c r="J36" i="1"/>
  <c r="K36" i="1"/>
  <c r="L36" i="1"/>
  <c r="D36" i="1"/>
  <c r="C36" i="1"/>
  <c r="L34" i="1"/>
  <c r="K34" i="1"/>
  <c r="F34" i="1"/>
  <c r="G34" i="1" s="1"/>
  <c r="H34" i="1" s="1"/>
  <c r="I34" i="1" s="1"/>
  <c r="J34" i="1" s="1"/>
  <c r="E34" i="1"/>
  <c r="D34" i="1"/>
  <c r="C34" i="1"/>
  <c r="P25" i="1"/>
  <c r="P26" i="1" s="1"/>
  <c r="N25" i="1"/>
  <c r="N26" i="1" s="1"/>
  <c r="O25" i="1"/>
  <c r="O26" i="1" s="1"/>
  <c r="J25" i="1"/>
  <c r="J26" i="1" s="1"/>
  <c r="K25" i="1"/>
  <c r="L25" i="1"/>
  <c r="L26" i="1" s="1"/>
  <c r="M25" i="1"/>
  <c r="I25" i="1"/>
  <c r="I26" i="1" s="1"/>
  <c r="H25" i="1"/>
  <c r="H26" i="1" s="1"/>
  <c r="G25" i="1"/>
  <c r="G26" i="1" s="1"/>
  <c r="F25" i="1"/>
  <c r="F26" i="1" s="1"/>
  <c r="C25" i="1"/>
  <c r="D25" i="1"/>
  <c r="E25" i="1"/>
  <c r="E26" i="1" s="1"/>
  <c r="B25" i="1"/>
  <c r="B26" i="1" s="1"/>
  <c r="M26" i="1"/>
  <c r="K26" i="1"/>
  <c r="D26" i="1"/>
  <c r="C26" i="1"/>
  <c r="L14" i="1"/>
  <c r="M14" i="1"/>
  <c r="N14" i="1"/>
  <c r="O14" i="1"/>
  <c r="P14" i="1"/>
  <c r="Q14" i="1"/>
  <c r="F22" i="1"/>
  <c r="F31" i="1" s="1"/>
  <c r="L23" i="1"/>
  <c r="M23" i="1"/>
  <c r="N23" i="1"/>
  <c r="O23" i="1"/>
  <c r="P23" i="1"/>
  <c r="Q23" i="1"/>
  <c r="L22" i="1"/>
  <c r="M22" i="1"/>
  <c r="N22" i="1"/>
  <c r="O22" i="1"/>
  <c r="P22" i="1"/>
  <c r="Q22" i="1"/>
  <c r="C22" i="1"/>
  <c r="C31" i="1" s="1"/>
  <c r="D22" i="1"/>
  <c r="D27" i="1" s="1"/>
  <c r="D28" i="1" s="1"/>
  <c r="E22" i="1"/>
  <c r="E31" i="1" s="1"/>
  <c r="G22" i="1"/>
  <c r="G31" i="1" s="1"/>
  <c r="H22" i="1"/>
  <c r="H27" i="1" s="1"/>
  <c r="H28" i="1" s="1"/>
  <c r="I22" i="1"/>
  <c r="I31" i="1" s="1"/>
  <c r="J22" i="1"/>
  <c r="J31" i="1" s="1"/>
  <c r="K22" i="1"/>
  <c r="K27" i="1" s="1"/>
  <c r="K28" i="1" s="1"/>
  <c r="B22" i="1"/>
  <c r="B31" i="1" s="1"/>
  <c r="P13" i="1"/>
  <c r="P15" i="1" s="1"/>
  <c r="Q13" i="1"/>
  <c r="Q15" i="1" s="1"/>
  <c r="M13" i="1"/>
  <c r="M15" i="1" s="1"/>
  <c r="N13" i="1"/>
  <c r="N15" i="1" s="1"/>
  <c r="O13" i="1"/>
  <c r="O15" i="1" s="1"/>
  <c r="L13" i="1"/>
  <c r="L15" i="1" s="1"/>
  <c r="P10" i="1"/>
  <c r="Q10" i="1"/>
  <c r="M10" i="1"/>
  <c r="N10" i="1"/>
  <c r="O10" i="1"/>
  <c r="Q9" i="1"/>
  <c r="P9" i="1"/>
  <c r="M9" i="1"/>
  <c r="N9" i="1"/>
  <c r="O9" i="1"/>
  <c r="L10" i="1"/>
  <c r="L9" i="1"/>
  <c r="L16" i="1" s="1"/>
  <c r="D23" i="1"/>
  <c r="E23" i="1"/>
  <c r="F23" i="1"/>
  <c r="G23" i="1"/>
  <c r="H23" i="1"/>
  <c r="I23" i="1"/>
  <c r="J23" i="1"/>
  <c r="K23" i="1"/>
  <c r="C23" i="1"/>
  <c r="B23" i="1"/>
  <c r="K10" i="1"/>
  <c r="J10" i="1"/>
  <c r="I10" i="1"/>
  <c r="H10" i="1"/>
  <c r="G10" i="1"/>
  <c r="F10" i="1"/>
  <c r="E10" i="1"/>
  <c r="D10" i="1"/>
  <c r="C10" i="1"/>
  <c r="B10" i="1"/>
  <c r="K13" i="1"/>
  <c r="K15" i="1" s="1"/>
  <c r="J13" i="1"/>
  <c r="J15" i="1" s="1"/>
  <c r="I13" i="1"/>
  <c r="I15" i="1" s="1"/>
  <c r="H13" i="1"/>
  <c r="H15" i="1" s="1"/>
  <c r="G13" i="1"/>
  <c r="G15" i="1" s="1"/>
  <c r="F13" i="1"/>
  <c r="F15" i="1" s="1"/>
  <c r="E13" i="1"/>
  <c r="E15" i="1" s="1"/>
  <c r="D13" i="1"/>
  <c r="D15" i="1" s="1"/>
  <c r="C13" i="1"/>
  <c r="C15" i="1" s="1"/>
  <c r="B13" i="1"/>
  <c r="B15" i="1" s="1"/>
  <c r="J9" i="1"/>
  <c r="J16" i="1" s="1"/>
  <c r="J17" i="1" s="1"/>
  <c r="J18" i="1" s="1"/>
  <c r="K9" i="1"/>
  <c r="K16" i="1" s="1"/>
  <c r="K17" i="1" s="1"/>
  <c r="K18" i="1" s="1"/>
  <c r="D9" i="1"/>
  <c r="D16" i="1" s="1"/>
  <c r="D17" i="1" s="1"/>
  <c r="D18" i="1" s="1"/>
  <c r="E9" i="1"/>
  <c r="E14" i="1" s="1"/>
  <c r="F9" i="1"/>
  <c r="F16" i="1" s="1"/>
  <c r="F17" i="1" s="1"/>
  <c r="F18" i="1" s="1"/>
  <c r="G9" i="1"/>
  <c r="G16" i="1" s="1"/>
  <c r="G17" i="1" s="1"/>
  <c r="G18" i="1" s="1"/>
  <c r="H9" i="1"/>
  <c r="H16" i="1" s="1"/>
  <c r="H17" i="1" s="1"/>
  <c r="H18" i="1" s="1"/>
  <c r="I9" i="1"/>
  <c r="I14" i="1" s="1"/>
  <c r="C9" i="1"/>
  <c r="C16" i="1" s="1"/>
  <c r="C17" i="1" s="1"/>
  <c r="C18" i="1" s="1"/>
  <c r="B9" i="1"/>
  <c r="B14" i="1" s="1"/>
  <c r="H29" i="1" l="1"/>
  <c r="H30" i="1"/>
  <c r="D29" i="1"/>
  <c r="D30" i="1"/>
  <c r="K29" i="1"/>
  <c r="K30" i="1"/>
  <c r="J27" i="1"/>
  <c r="J28" i="1" s="1"/>
  <c r="F27" i="1"/>
  <c r="F28" i="1" s="1"/>
  <c r="G19" i="1"/>
  <c r="D31" i="1"/>
  <c r="H31" i="1"/>
  <c r="I27" i="1"/>
  <c r="I28" i="1" s="1"/>
  <c r="E27" i="1"/>
  <c r="E28" i="1" s="1"/>
  <c r="J19" i="1"/>
  <c r="B27" i="1"/>
  <c r="B28" i="1" s="1"/>
  <c r="D19" i="1"/>
  <c r="K31" i="1"/>
  <c r="G27" i="1"/>
  <c r="G28" i="1" s="1"/>
  <c r="C27" i="1"/>
  <c r="C28" i="1" s="1"/>
  <c r="H19" i="1"/>
  <c r="C19" i="1"/>
  <c r="F19" i="1"/>
  <c r="K19" i="1"/>
  <c r="B16" i="1"/>
  <c r="B17" i="1" s="1"/>
  <c r="I16" i="1"/>
  <c r="I17" i="1" s="1"/>
  <c r="E16" i="1"/>
  <c r="E17" i="1" s="1"/>
  <c r="H14" i="1"/>
  <c r="D14" i="1"/>
  <c r="K14" i="1"/>
  <c r="G14" i="1"/>
  <c r="C14" i="1"/>
  <c r="J14" i="1"/>
  <c r="F14" i="1"/>
  <c r="B18" i="1" l="1"/>
  <c r="B19" i="1"/>
  <c r="I29" i="1"/>
  <c r="I30" i="1"/>
  <c r="F30" i="1"/>
  <c r="F29" i="1"/>
  <c r="B30" i="1"/>
  <c r="B29" i="1"/>
  <c r="J30" i="1"/>
  <c r="J29" i="1"/>
  <c r="C30" i="1"/>
  <c r="C29" i="1"/>
  <c r="E18" i="1"/>
  <c r="E19" i="1"/>
  <c r="G30" i="1"/>
  <c r="G29" i="1"/>
  <c r="I18" i="1"/>
  <c r="I19" i="1"/>
  <c r="E30" i="1"/>
  <c r="E29" i="1"/>
</calcChain>
</file>

<file path=xl/sharedStrings.xml><?xml version="1.0" encoding="utf-8"?>
<sst xmlns="http://schemas.openxmlformats.org/spreadsheetml/2006/main" count="24" uniqueCount="21">
  <si>
    <t>r</t>
    <phoneticPr fontId="1" type="noConversion"/>
  </si>
  <si>
    <t>sigma</t>
    <phoneticPr fontId="1" type="noConversion"/>
  </si>
  <si>
    <t>lambda</t>
    <phoneticPr fontId="1" type="noConversion"/>
  </si>
  <si>
    <t>eta1</t>
    <phoneticPr fontId="1" type="noConversion"/>
  </si>
  <si>
    <t>eta2</t>
    <phoneticPr fontId="1" type="noConversion"/>
  </si>
  <si>
    <t>p</t>
    <phoneticPr fontId="1" type="noConversion"/>
  </si>
  <si>
    <t>q</t>
    <phoneticPr fontId="1" type="noConversion"/>
  </si>
  <si>
    <t>delta</t>
    <phoneticPr fontId="1" type="noConversion"/>
  </si>
  <si>
    <t>L1</t>
    <phoneticPr fontId="1" type="noConversion"/>
  </si>
  <si>
    <t>B/K</t>
    <phoneticPr fontId="1" type="noConversion"/>
  </si>
  <si>
    <t>1/delta</t>
    <phoneticPr fontId="1" type="noConversion"/>
  </si>
  <si>
    <t>Call Price</t>
    <phoneticPr fontId="1" type="noConversion"/>
  </si>
  <si>
    <t>Payoff</t>
    <phoneticPr fontId="1" type="noConversion"/>
  </si>
  <si>
    <t>Put</t>
    <phoneticPr fontId="1" type="noConversion"/>
  </si>
  <si>
    <t>L4</t>
    <phoneticPr fontId="1" type="noConversion"/>
  </si>
  <si>
    <t>Put Price</t>
    <phoneticPr fontId="1" type="noConversion"/>
  </si>
  <si>
    <t>ratio</t>
    <phoneticPr fontId="1" type="noConversion"/>
  </si>
  <si>
    <t>Ratio</t>
    <phoneticPr fontId="1" type="noConversion"/>
  </si>
  <si>
    <t>L2</t>
    <phoneticPr fontId="1" type="noConversion"/>
  </si>
  <si>
    <t>L3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</si>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</sst>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BEF8-94B3-B14F-B3AC-34C9B61B5A08}">
  <dimension ref="A1:Q37"/>
  <sheetViews>
    <sheetView tabSelected="1" topLeftCell="A3" workbookViewId="0">
      <selection activeCell="G37" sqref="G37"/>
    </sheetView>
  </sheetViews>
  <sheetFormatPr baseColWidth="10" defaultRowHeight="16"/>
  <cols>
    <col min="2" max="2" width="14.5" bestFit="1" customWidth="1"/>
    <col min="8" max="8" width="13.5" customWidth="1"/>
    <col min="11" max="11" width="14.5" customWidth="1"/>
    <col min="12" max="12" width="14.33203125" customWidth="1"/>
    <col min="13" max="13" width="18" customWidth="1"/>
  </cols>
  <sheetData>
    <row r="1" spans="1:17">
      <c r="A1" t="s">
        <v>0</v>
      </c>
      <c r="B1">
        <v>0.03</v>
      </c>
    </row>
    <row r="2" spans="1:17">
      <c r="A2" t="s">
        <v>1</v>
      </c>
      <c r="B2">
        <v>1</v>
      </c>
    </row>
    <row r="3" spans="1:17">
      <c r="A3" t="s">
        <v>2</v>
      </c>
      <c r="B3">
        <v>50.968400000000003</v>
      </c>
    </row>
    <row r="4" spans="1:17">
      <c r="A4" t="s">
        <v>3</v>
      </c>
      <c r="B4">
        <v>21.51</v>
      </c>
    </row>
    <row r="5" spans="1:17">
      <c r="A5" t="s">
        <v>4</v>
      </c>
      <c r="B5">
        <v>24.15</v>
      </c>
    </row>
    <row r="6" spans="1:17">
      <c r="A6" t="s">
        <v>5</v>
      </c>
      <c r="B6">
        <v>0.5645</v>
      </c>
    </row>
    <row r="7" spans="1:17">
      <c r="A7" t="s">
        <v>6</v>
      </c>
      <c r="B7">
        <v>0.4355</v>
      </c>
    </row>
    <row r="8" spans="1:17">
      <c r="A8" t="s">
        <v>8</v>
      </c>
      <c r="B8">
        <v>2.3654092169999998</v>
      </c>
      <c r="C8">
        <v>3.65446369</v>
      </c>
      <c r="D8">
        <v>4.9241188999999999</v>
      </c>
      <c r="E8">
        <v>6.9570788300000004</v>
      </c>
      <c r="F8">
        <v>9.4970018500000002</v>
      </c>
      <c r="G8">
        <v>26.956607900000002</v>
      </c>
      <c r="H8">
        <v>31.592618567765921</v>
      </c>
      <c r="I8">
        <v>41.111258300000003</v>
      </c>
      <c r="J8">
        <v>56.174807000000001</v>
      </c>
      <c r="K8">
        <v>95.175135960000006</v>
      </c>
      <c r="L8">
        <v>133.75775954</v>
      </c>
      <c r="M8">
        <v>188.46116495000001</v>
      </c>
      <c r="N8">
        <v>325.372702</v>
      </c>
      <c r="O8">
        <v>459.62253650000002</v>
      </c>
      <c r="P8">
        <v>726.04423883040499</v>
      </c>
      <c r="Q8">
        <v>1026.3210079433079</v>
      </c>
    </row>
    <row r="9" spans="1:17">
      <c r="A9" t="s">
        <v>7</v>
      </c>
      <c r="B9">
        <f>0.5*B$8^2*$B$2^2+B$8*($B$1-$B$3*($B$6*$B$4/($B$4-1)+$B$7*$B$5/($B$5+1)-1)-1/2* $B$2^2)+$B$3*($B$6*$B$4/($B$4-B$8)+$B$7*$B$5/($B$5+B$8)-1)-$B$1</f>
        <v>2.0000000006580754</v>
      </c>
      <c r="C9">
        <f>0.5*C$8^2*$B$2^2+C$8*($B$1-$B$3*($B$6*$B$4/($B$4-1)+$B$7*$B$5/($B$5+1)-1)-1/2* $B$2^2)+$B$3*($B$6*$B$4/($B$4-C$8)+$B$7*$B$5/($B$5+C$8)-1)-$B$1</f>
        <v>6.0000000089892875</v>
      </c>
      <c r="D9">
        <f t="shared" ref="D9:Q9" si="0">0.5*D$8^2*$B$2^2+D$8*($B$1-$B$3*($B$6*$B$4/($B$4-1)+$B$7*$B$5/($B$5+1)-1)-1/2* $B$2^2)+$B$3*($B$6*$B$4/($B$4-D$8)+$B$7*$B$5/($B$5+D$8)-1)-$B$1</f>
        <v>12.000000113465488</v>
      </c>
      <c r="E9">
        <f t="shared" si="0"/>
        <v>26.071428559022472</v>
      </c>
      <c r="F9">
        <f t="shared" si="0"/>
        <v>52.142857053095682</v>
      </c>
      <c r="G9">
        <f t="shared" si="0"/>
        <v>182.49999909487457</v>
      </c>
      <c r="H9">
        <f t="shared" si="0"/>
        <v>365.00000031548745</v>
      </c>
      <c r="I9">
        <f t="shared" si="0"/>
        <v>730.00000077652146</v>
      </c>
      <c r="J9">
        <f>0.5*J$8^2*$B$2^2+J$8*($B$1-$B$3*($B$6*$B$4/($B$4-1)+$B$7*$B$5/($B$5+1)-1)-1/2* $B$2^2)+$B$3*($B$6*$B$4/($B$4-J$8)+$B$7*$B$5/($B$5+J$8)-1)-$B$1</f>
        <v>1460.0000052421449</v>
      </c>
      <c r="K9">
        <f t="shared" si="0"/>
        <v>4379.9999998867033</v>
      </c>
      <c r="L9">
        <f t="shared" si="0"/>
        <v>8760.0000011559732</v>
      </c>
      <c r="M9">
        <f t="shared" si="0"/>
        <v>17520.000001140361</v>
      </c>
      <c r="N9">
        <f t="shared" si="0"/>
        <v>52559.999974518243</v>
      </c>
      <c r="O9">
        <f t="shared" si="0"/>
        <v>105119.99970558108</v>
      </c>
      <c r="P9">
        <f t="shared" si="0"/>
        <v>262799.99999899889</v>
      </c>
      <c r="Q9">
        <f t="shared" si="0"/>
        <v>525600.00029360829</v>
      </c>
    </row>
    <row r="10" spans="1:17">
      <c r="B10">
        <f t="shared" ref="B10:Q10" si="1">0.5*(B$8+B$11)*$B$2^2+($B$1-$B$3*($B$6*$B$4/($B$4-1)+$B$7*$B$5/($B$5+1)-1)-1/2* $B$2^2)-$B$3*($B$6*$B$4/(($B$4-B$11)*(B$8-$B$4))+$B$7*$B$5/(($B$5+B$11)*($B$5+B$8)))</f>
        <v>-3.3977255320394306E-7</v>
      </c>
      <c r="C10">
        <f t="shared" si="1"/>
        <v>1.1198959093405847E-7</v>
      </c>
      <c r="D10">
        <f t="shared" si="1"/>
        <v>-3.9561041020874654E-7</v>
      </c>
      <c r="E10">
        <f t="shared" si="1"/>
        <v>-5.2416892160067619E-7</v>
      </c>
      <c r="F10">
        <f t="shared" si="1"/>
        <v>-2.161771952557956E-7</v>
      </c>
      <c r="G10">
        <f t="shared" si="1"/>
        <v>-6.1534473871915907E-7</v>
      </c>
      <c r="H10">
        <f t="shared" si="1"/>
        <v>2.5071726739156475E-7</v>
      </c>
      <c r="I10">
        <f t="shared" si="1"/>
        <v>4.2055885529634907E-7</v>
      </c>
      <c r="J10">
        <f t="shared" si="1"/>
        <v>-5.1252304444915353E-7</v>
      </c>
      <c r="K10">
        <f t="shared" si="1"/>
        <v>2.7846796513131267E-7</v>
      </c>
      <c r="L10">
        <f t="shared" si="1"/>
        <v>-4.7544529024889925E-7</v>
      </c>
      <c r="M10">
        <f t="shared" si="1"/>
        <v>3.6268943404138554E-7</v>
      </c>
      <c r="N10">
        <f t="shared" si="1"/>
        <v>-5.3489480933421873E-7</v>
      </c>
      <c r="O10">
        <f t="shared" si="1"/>
        <v>-1.8330865714233369E-9</v>
      </c>
      <c r="P10">
        <f t="shared" si="1"/>
        <v>4.9540216195964604E-7</v>
      </c>
      <c r="Q10">
        <f t="shared" si="1"/>
        <v>-5.0969322273886064E-7</v>
      </c>
    </row>
    <row r="11" spans="1:17">
      <c r="A11" t="s">
        <v>18</v>
      </c>
      <c r="B11">
        <v>24.229008499999999</v>
      </c>
      <c r="C11">
        <v>24.266891000000001</v>
      </c>
      <c r="D11">
        <v>24.3252475</v>
      </c>
      <c r="E11">
        <v>24.469634800000001</v>
      </c>
      <c r="F11">
        <v>24.767254099999999</v>
      </c>
      <c r="G11">
        <v>15.874709599999999</v>
      </c>
      <c r="H11">
        <v>18.959118700000001</v>
      </c>
      <c r="I11">
        <v>20.44343593</v>
      </c>
      <c r="J11">
        <v>21.03348475</v>
      </c>
      <c r="K11">
        <v>21.363074229999999</v>
      </c>
      <c r="L11">
        <v>21.437959280000001</v>
      </c>
      <c r="M11">
        <v>21.474329650000001</v>
      </c>
      <c r="N11">
        <v>21.498186965999999</v>
      </c>
      <c r="O11">
        <v>21.504103074300001</v>
      </c>
      <c r="P11" s="1">
        <v>21.50764352825</v>
      </c>
      <c r="Q11">
        <v>21.508822146932999</v>
      </c>
    </row>
    <row r="12" spans="1:17">
      <c r="A12" t="s">
        <v>9</v>
      </c>
      <c r="B12">
        <v>2</v>
      </c>
      <c r="C12">
        <v>2</v>
      </c>
      <c r="D12">
        <v>2</v>
      </c>
      <c r="E12">
        <v>2</v>
      </c>
      <c r="F12">
        <v>1.4</v>
      </c>
      <c r="G12">
        <v>1.4</v>
      </c>
      <c r="H12">
        <v>1.4</v>
      </c>
      <c r="I12">
        <v>1.4</v>
      </c>
      <c r="J12">
        <v>1.2</v>
      </c>
      <c r="K12">
        <v>1.2</v>
      </c>
      <c r="L12">
        <v>1.1000000000000001</v>
      </c>
      <c r="M12">
        <v>1.1000000000000001</v>
      </c>
      <c r="N12">
        <v>1.05</v>
      </c>
      <c r="O12">
        <v>1.05</v>
      </c>
      <c r="P12">
        <v>1.02</v>
      </c>
      <c r="Q12">
        <f>1.05/1.046</f>
        <v>1.0038240917782026</v>
      </c>
    </row>
    <row r="13" spans="1:17">
      <c r="A13" t="s">
        <v>11</v>
      </c>
      <c r="B13">
        <f t="shared" ref="B13:Q13" si="2">($B$4-B$11)/$B$4*B$8/(B$8-B$11)*(1/B$12)^(B$11)+(B$8-$B$4)/$B$4*B$11/(B$8-B$11)*(1/B$12)^B$8</f>
        <v>0.19140819853878771</v>
      </c>
      <c r="C13">
        <f t="shared" si="2"/>
        <v>7.760939692118983E-2</v>
      </c>
      <c r="D13">
        <f t="shared" si="2"/>
        <v>3.1843510632712957E-2</v>
      </c>
      <c r="E13">
        <f t="shared" si="2"/>
        <v>7.6084894398392522E-3</v>
      </c>
      <c r="F13">
        <f t="shared" si="2"/>
        <v>3.711328220525862E-2</v>
      </c>
      <c r="G13">
        <f t="shared" si="2"/>
        <v>3.093747476448255E-3</v>
      </c>
      <c r="H13">
        <f t="shared" si="2"/>
        <v>5.2010675370076217E-4</v>
      </c>
      <c r="I13">
        <f t="shared" si="2"/>
        <v>1.024297312839981E-4</v>
      </c>
      <c r="J13">
        <f t="shared" si="2"/>
        <v>7.994555957304562E-4</v>
      </c>
      <c r="K13">
        <f t="shared" si="2"/>
        <v>1.792127091168883E-4</v>
      </c>
      <c r="L13">
        <f t="shared" si="2"/>
        <v>5.1981784670899719E-4</v>
      </c>
      <c r="M13">
        <f t="shared" si="2"/>
        <v>2.4174349241900818E-4</v>
      </c>
      <c r="N13">
        <f t="shared" si="2"/>
        <v>2.0613178357474209E-4</v>
      </c>
      <c r="O13">
        <f t="shared" si="2"/>
        <v>1.0072538805026454E-4</v>
      </c>
      <c r="P13">
        <f t="shared" si="2"/>
        <v>7.4311454845599851E-5</v>
      </c>
      <c r="Q13">
        <f t="shared" si="2"/>
        <v>1.994593331051929E-2</v>
      </c>
    </row>
    <row r="14" spans="1:17">
      <c r="A14" t="s">
        <v>10</v>
      </c>
      <c r="B14">
        <f>1/B$9</f>
        <v>0.49999999983548116</v>
      </c>
      <c r="C14">
        <f t="shared" ref="C14:Q14" si="3">1/C$9</f>
        <v>0.16666666641696423</v>
      </c>
      <c r="D14">
        <f t="shared" si="3"/>
        <v>8.3333332545378572E-2</v>
      </c>
      <c r="E14">
        <f t="shared" si="3"/>
        <v>3.8356164401813442E-2</v>
      </c>
      <c r="F14">
        <f t="shared" si="3"/>
        <v>1.9178082224794984E-2</v>
      </c>
      <c r="G14">
        <f t="shared" si="3"/>
        <v>5.4794520819703638E-3</v>
      </c>
      <c r="H14">
        <f t="shared" si="3"/>
        <v>2.7397260250291802E-3</v>
      </c>
      <c r="I14">
        <f t="shared" si="3"/>
        <v>1.3698630122414685E-3</v>
      </c>
      <c r="J14">
        <f t="shared" si="3"/>
        <v>6.8493150439006157E-4</v>
      </c>
      <c r="K14">
        <f t="shared" si="3"/>
        <v>2.2831050228901069E-4</v>
      </c>
      <c r="L14">
        <f t="shared" si="3"/>
        <v>1.1415525112648854E-4</v>
      </c>
      <c r="M14">
        <f t="shared" si="3"/>
        <v>5.7077625567061127E-5</v>
      </c>
      <c r="N14">
        <f t="shared" si="3"/>
        <v>1.9025875199482739E-5</v>
      </c>
      <c r="O14">
        <f t="shared" si="3"/>
        <v>9.5129376217731048E-6</v>
      </c>
      <c r="P14">
        <f t="shared" si="3"/>
        <v>3.8051750380662459E-6</v>
      </c>
      <c r="Q14">
        <f t="shared" si="3"/>
        <v>1.9025875179630603E-6</v>
      </c>
    </row>
    <row r="15" spans="1:17">
      <c r="A15" t="s">
        <v>12</v>
      </c>
      <c r="B15">
        <f>1/B$13</f>
        <v>5.2244366105214457</v>
      </c>
      <c r="C15">
        <f t="shared" ref="C15:Q15" si="4">1/C$13</f>
        <v>12.885037632948906</v>
      </c>
      <c r="D15">
        <f t="shared" si="4"/>
        <v>31.403572663018387</v>
      </c>
      <c r="E15">
        <f t="shared" si="4"/>
        <v>131.43213352756226</v>
      </c>
      <c r="F15">
        <f t="shared" si="4"/>
        <v>26.944531460984848</v>
      </c>
      <c r="G15">
        <f t="shared" si="4"/>
        <v>323.23258689104119</v>
      </c>
      <c r="H15">
        <f t="shared" si="4"/>
        <v>1922.6822049216059</v>
      </c>
      <c r="I15">
        <f t="shared" si="4"/>
        <v>9762.7904268086586</v>
      </c>
      <c r="J15">
        <f t="shared" si="4"/>
        <v>1250.8512109247392</v>
      </c>
      <c r="K15">
        <f t="shared" si="4"/>
        <v>5579.961404119882</v>
      </c>
      <c r="L15">
        <f t="shared" si="4"/>
        <v>1923.750802961209</v>
      </c>
      <c r="M15">
        <f t="shared" si="4"/>
        <v>4136.6160056409053</v>
      </c>
      <c r="N15">
        <f t="shared" si="4"/>
        <v>4851.2654509555841</v>
      </c>
      <c r="O15">
        <f t="shared" si="4"/>
        <v>9927.9835933813883</v>
      </c>
      <c r="P15">
        <f t="shared" si="4"/>
        <v>13456.87555273603</v>
      </c>
      <c r="Q15">
        <f t="shared" si="4"/>
        <v>50.135533115044048</v>
      </c>
    </row>
    <row r="16" spans="1:17">
      <c r="B16">
        <f>(0.5*$B$2^2-$B$1+SQRT((0.5*$B$2^2-$B$1)^2+2*$B$2^2*(B$9+$B$1)))/$B$2^2</f>
        <v>2.5390335911521955</v>
      </c>
      <c r="C16">
        <f t="shared" ref="C16:L16" si="5">(0.5*$B$2^2-$B$1+SQRT((0.5*$B$2^2-$B$1)^2+2*$B$2^2*(C$9+$B$1)))/$B$2^2</f>
        <v>3.9744115080821452</v>
      </c>
      <c r="D16">
        <f t="shared" si="5"/>
        <v>5.3975653447651988</v>
      </c>
      <c r="E16">
        <f t="shared" si="5"/>
        <v>7.7104252028485831</v>
      </c>
      <c r="F16">
        <f t="shared" si="5"/>
        <v>10.6957818334928</v>
      </c>
      <c r="G16">
        <f t="shared" si="5"/>
        <v>19.58232320231502</v>
      </c>
      <c r="H16">
        <f t="shared" si="5"/>
        <v>27.493709971633702</v>
      </c>
      <c r="I16">
        <f t="shared" si="5"/>
        <v>38.683621937118744</v>
      </c>
      <c r="J16">
        <f t="shared" si="5"/>
        <v>54.509623522784551</v>
      </c>
      <c r="K16">
        <f t="shared" si="5"/>
        <v>94.066372257547499</v>
      </c>
      <c r="L16">
        <f t="shared" si="5"/>
        <v>132.83419796271176</v>
      </c>
    </row>
    <row r="17" spans="1:17">
      <c r="B17">
        <f>(1/B$12)^B$16</f>
        <v>0.17205794402171307</v>
      </c>
      <c r="C17">
        <f t="shared" ref="C17:K17" si="6">(1/C$12)^C$16</f>
        <v>6.3618426152852806E-2</v>
      </c>
      <c r="D17">
        <f t="shared" si="6"/>
        <v>2.3723072039502528E-2</v>
      </c>
      <c r="E17">
        <f t="shared" si="6"/>
        <v>4.7745311885738365E-3</v>
      </c>
      <c r="F17">
        <f t="shared" si="6"/>
        <v>2.7355610448366562E-2</v>
      </c>
      <c r="G17">
        <f t="shared" si="6"/>
        <v>1.3755411163414518E-3</v>
      </c>
      <c r="H17">
        <f t="shared" si="6"/>
        <v>9.6028062916192041E-5</v>
      </c>
      <c r="I17">
        <f t="shared" si="6"/>
        <v>2.2245302376305889E-6</v>
      </c>
      <c r="J17">
        <f t="shared" si="6"/>
        <v>4.8290320509151893E-5</v>
      </c>
      <c r="K17">
        <f t="shared" si="6"/>
        <v>3.5621108765597492E-8</v>
      </c>
    </row>
    <row r="18" spans="1:17">
      <c r="B18">
        <f t="shared" ref="B18:K18" si="7">1/B$17</f>
        <v>5.811995520961263</v>
      </c>
      <c r="C18">
        <f t="shared" si="7"/>
        <v>15.718716423404597</v>
      </c>
      <c r="D18">
        <f t="shared" si="7"/>
        <v>42.153056667148661</v>
      </c>
      <c r="E18">
        <f t="shared" si="7"/>
        <v>209.44464712957551</v>
      </c>
      <c r="F18">
        <f t="shared" si="7"/>
        <v>36.555572462456645</v>
      </c>
      <c r="G18">
        <f t="shared" si="7"/>
        <v>726.98662956707221</v>
      </c>
      <c r="H18">
        <f t="shared" si="7"/>
        <v>10413.622535245186</v>
      </c>
      <c r="I18">
        <f t="shared" si="7"/>
        <v>449533.11179313471</v>
      </c>
      <c r="J18">
        <f t="shared" si="7"/>
        <v>20708.083720638835</v>
      </c>
      <c r="K18">
        <f t="shared" si="7"/>
        <v>28073241.812332071</v>
      </c>
    </row>
    <row r="19" spans="1:17">
      <c r="A19" t="s">
        <v>16</v>
      </c>
      <c r="B19">
        <f>B$17/B$13</f>
        <v>0.89890582187808721</v>
      </c>
      <c r="C19">
        <f t="shared" ref="C19:K19" si="8">C$17/C$13</f>
        <v>0.81972581512848941</v>
      </c>
      <c r="D19">
        <f t="shared" si="8"/>
        <v>0.74498921658253747</v>
      </c>
      <c r="E19">
        <f t="shared" si="8"/>
        <v>0.62752682070814703</v>
      </c>
      <c r="F19">
        <f t="shared" si="8"/>
        <v>0.73708410636045862</v>
      </c>
      <c r="G19">
        <f t="shared" si="8"/>
        <v>0.44461971341003809</v>
      </c>
      <c r="H19">
        <f t="shared" si="8"/>
        <v>0.18463144774205481</v>
      </c>
      <c r="I19">
        <f t="shared" si="8"/>
        <v>2.1717622508086305E-2</v>
      </c>
      <c r="J19">
        <f t="shared" si="8"/>
        <v>6.0404005884816418E-2</v>
      </c>
      <c r="K19">
        <f t="shared" si="8"/>
        <v>1.9876441208399042E-4</v>
      </c>
    </row>
    <row r="20" spans="1:17">
      <c r="A20" t="s">
        <v>19</v>
      </c>
      <c r="B20">
        <v>1.4247227273</v>
      </c>
      <c r="C20">
        <v>2.7330176100000001</v>
      </c>
      <c r="D20">
        <v>4.0323820350000004</v>
      </c>
      <c r="E20">
        <v>6.1391595700000003</v>
      </c>
      <c r="F20">
        <v>8.8321533199999998</v>
      </c>
      <c r="G20">
        <v>27.196415300000002</v>
      </c>
      <c r="H20">
        <v>30.347995622900001</v>
      </c>
      <c r="I20">
        <v>39.183132610000001</v>
      </c>
      <c r="J20">
        <v>54.167155100000002</v>
      </c>
      <c r="K20">
        <v>93.178315600000005</v>
      </c>
      <c r="L20">
        <v>131.768431784</v>
      </c>
      <c r="M20">
        <v>186.47610856</v>
      </c>
      <c r="N20">
        <v>323.39066750000001</v>
      </c>
      <c r="O20">
        <v>457.641278</v>
      </c>
      <c r="P20">
        <v>724.06344999999999</v>
      </c>
      <c r="Q20">
        <v>1024.3403760000001</v>
      </c>
    </row>
    <row r="21" spans="1:17">
      <c r="A21" t="s">
        <v>13</v>
      </c>
    </row>
    <row r="22" spans="1:17">
      <c r="A22" t="s">
        <v>7</v>
      </c>
      <c r="B22">
        <f>0.5*B$20^2*$B$2^2-B$20*($B$1-$B$3*($B$6*$B$4/($B$4-1)+$B$7*$B$5/($B$5+1)-1)-1/2* $B$2^2)+$B$3*($B$6*$B$4/($B$4+B$20)+$B$7*$B$5/($B$5-B$20)-1)-$B$1</f>
        <v>2.0000000001105471</v>
      </c>
      <c r="C22">
        <f t="shared" ref="C22:Q22" si="9">0.5*C$20^2*$B$2^2-C$20*($B$1-$B$3*($B$6*$B$4/($B$4-1)+$B$7*$B$5/($B$5+1)-1)-1/2* $B$2^2)+$B$3*($B$6*$B$4/($B$4+C$20)+$B$7*$B$5/($B$5-C$20)-1)-$B$1</f>
        <v>6.000000004306866</v>
      </c>
      <c r="D22">
        <f t="shared" si="9"/>
        <v>11.999999973877333</v>
      </c>
      <c r="E22">
        <f t="shared" si="9"/>
        <v>26.07142855217116</v>
      </c>
      <c r="F22">
        <f t="shared" si="9"/>
        <v>52.142857123478308</v>
      </c>
      <c r="G22">
        <f t="shared" si="9"/>
        <v>182.50000017089241</v>
      </c>
      <c r="H22">
        <f t="shared" si="9"/>
        <v>364.99999995919023</v>
      </c>
      <c r="I22">
        <f t="shared" si="9"/>
        <v>729.99999959711522</v>
      </c>
      <c r="J22">
        <f t="shared" si="9"/>
        <v>1459.9999985116249</v>
      </c>
      <c r="K22">
        <f t="shared" si="9"/>
        <v>4379.9999995474618</v>
      </c>
      <c r="L22">
        <f t="shared" si="9"/>
        <v>8759.9999995763046</v>
      </c>
      <c r="M22">
        <f t="shared" si="9"/>
        <v>17519.999998321018</v>
      </c>
      <c r="N22">
        <f t="shared" si="9"/>
        <v>52560.000015213933</v>
      </c>
      <c r="O22">
        <f t="shared" si="9"/>
        <v>105119.99975878722</v>
      </c>
      <c r="P22">
        <f t="shared" si="9"/>
        <v>262800.00024838891</v>
      </c>
      <c r="Q22">
        <f t="shared" si="9"/>
        <v>525600.00041376916</v>
      </c>
    </row>
    <row r="23" spans="1:17">
      <c r="B23">
        <f>0.5*(B$8+B$24)*$B$2^2-($B$1-$B$3*($B$6*$B$4/($B$4-1)+$B$7*$B$5/($B$5+1)-1)-1/2* $B$2^2)-$B$3*($B$6*$B$4/(($B$4+B$24)*(B$8+$B$4))+$B$7*$B$5/((B$24-$B$5)*($B$5-B$8)))</f>
        <v>-1.2401480908863505E-7</v>
      </c>
      <c r="C23">
        <f>0.5*(C$8+C$24)*$B$2^2-($B$1-$B$3*($B$6*$B$4/($B$4-1)+$B$7*$B$5/($B$5+1)-1)-1/2* $B$2^2)-$B$3*($B$6*$B$4/(($B$4+C$24)*(C$8+$B$4))+$B$7*$B$5/((C$24-$B$5)*($B$5-C$8)))</f>
        <v>1.8694990622236674E-7</v>
      </c>
      <c r="D23">
        <f t="shared" ref="D23:Q23" si="10">0.5*(D$8+D$24)*$B$2^2-($B$1-$B$3*($B$6*$B$4/($B$4-1)+$B$7*$B$5/($B$5+1)-1)-1/2* $B$2^2)-$B$3*($B$6*$B$4/(($B$4+D$24)*(D$8+$B$4))+$B$7*$B$5/((D$24-$B$5)*($B$5-D$8)))</f>
        <v>5.1015661028941395E-8</v>
      </c>
      <c r="E23">
        <f t="shared" si="10"/>
        <v>6.3335933475627826E-7</v>
      </c>
      <c r="F23">
        <f t="shared" si="10"/>
        <v>3.6827444915843444E-7</v>
      </c>
      <c r="G23">
        <f>0.5*(G$8+G$24)*$B$2^2-($B$1-$B$3*($B$6*$B$4/($B$4-1)+$B$7*$B$5/($B$5+1)-1)-1/2* $B$2^2)-$B$3*($B$6*$B$4/(($B$4+G$24)*(G$8+$B$4))+$B$7*$B$5/((G$24-$B$5)*($B$5-G$8)))</f>
        <v>-8.7854907349083078E-8</v>
      </c>
      <c r="H23">
        <f t="shared" si="10"/>
        <v>3.1391958188464741E-7</v>
      </c>
      <c r="I23">
        <f t="shared" si="10"/>
        <v>4.4302034751808606E-7</v>
      </c>
      <c r="J23">
        <f t="shared" si="10"/>
        <v>-1.7118399142646012E-7</v>
      </c>
      <c r="K23">
        <f t="shared" si="10"/>
        <v>-7.5723473003108666E-7</v>
      </c>
      <c r="L23">
        <f t="shared" si="10"/>
        <v>1.0206375122834288E-7</v>
      </c>
      <c r="M23">
        <f t="shared" si="10"/>
        <v>-8.6444504177052295E-7</v>
      </c>
      <c r="N23">
        <f t="shared" si="10"/>
        <v>-1.105962610381539E-8</v>
      </c>
      <c r="O23">
        <f t="shared" si="10"/>
        <v>-6.7986258045493742E-7</v>
      </c>
      <c r="P23">
        <f t="shared" si="10"/>
        <v>1.7979442645810195E-7</v>
      </c>
      <c r="Q23">
        <f t="shared" si="10"/>
        <v>-6.0877277974213939E-7</v>
      </c>
    </row>
    <row r="24" spans="1:17">
      <c r="A24" t="s">
        <v>14</v>
      </c>
      <c r="B24">
        <v>25.841622000000001</v>
      </c>
      <c r="C24">
        <v>25.8670878</v>
      </c>
      <c r="D24">
        <v>25.902494820000001</v>
      </c>
      <c r="E24">
        <v>25.983723600000001</v>
      </c>
      <c r="F24">
        <v>26.139340799999999</v>
      </c>
      <c r="G24">
        <v>15.397207699999999</v>
      </c>
      <c r="H24">
        <v>21.508841</v>
      </c>
      <c r="I24">
        <v>23.189954749999998</v>
      </c>
      <c r="J24">
        <v>23.73945088</v>
      </c>
      <c r="K24">
        <v>24.025196704999999</v>
      </c>
      <c r="L24">
        <v>24.088733900000001</v>
      </c>
      <c r="M24">
        <v>24.119571568000001</v>
      </c>
      <c r="N24">
        <v>24.1398718893</v>
      </c>
      <c r="O24">
        <v>24.144931085900001</v>
      </c>
      <c r="P24">
        <v>24.147969196070001</v>
      </c>
      <c r="Q24">
        <v>24.148983509167</v>
      </c>
    </row>
    <row r="25" spans="1:17">
      <c r="A25" t="s">
        <v>15</v>
      </c>
      <c r="B25">
        <f>($B$5-B$24)/$B$5*B$20/(B$20-B$24)*(1/B$12)^(B$24)+(B$20-$B$5)/$B$5*B$24/(B$20-B$24)*(1/B$12)^B$20</f>
        <v>0.37096850280316523</v>
      </c>
      <c r="C25">
        <f t="shared" ref="C25:E25" si="11">($B$5-C$24)/$B$5*C$20/(C$20-C$24)*(1/C$12)^(C$24)+(C$20-$B$5)/$B$5*C$24/(C$20-C$24)*(1/C$12)^C$20</f>
        <v>0.14914762903800738</v>
      </c>
      <c r="D25">
        <f t="shared" si="11"/>
        <v>6.0295104106001668E-2</v>
      </c>
      <c r="E25">
        <f t="shared" si="11"/>
        <v>1.3854967181248627E-2</v>
      </c>
      <c r="F25">
        <f>($B$5-F$24)/$B$5*F$20/(F$20-F$24)*(1/F$12)^(F$24)+(F$20-$B$5)/$B$5*F$24/(F$20-F$24)*(1/F$12)^F$20</f>
        <v>4.9065910348785803E-2</v>
      </c>
      <c r="G25">
        <f>($B$5-G$24)/$B$5*G$20/(G$20-G$24)*(1/G$12)^(G$24)+(G$20-$B$5)/$B$5*G$24/(G$20-G$24)*(1/G$12)^G$20</f>
        <v>4.7155956636380832E-3</v>
      </c>
      <c r="H25">
        <f>($B$5-H$24)/$B$5*H$20/(H$20-H$24)*(1/H$12)^(H$24)+(H$20-$B$5)/$B$5*H$24/(H$20-H$24)*(1/H$12)^H$20</f>
        <v>2.9307047739259365E-4</v>
      </c>
      <c r="I25">
        <f>($B$5-I$24)/$B$5*I$20/(I$20-I$24)*(1/I$12)^(I$24)+(I$20-$B$5)/$B$5*I$24/(I$20-I$24)*(1/I$12)^I$20</f>
        <v>4.1492965009202086E-5</v>
      </c>
      <c r="J25">
        <f>($B$5-J$24)/$B$5*J$20/(J$20-J$24)*(1/J$12)^(J$24)+(J$20-$B$5)/$B$5*J$24/(J$20-J$24)*(1/J$12)^J$20</f>
        <v>4.4905067727076507E-4</v>
      </c>
      <c r="K25">
        <f t="shared" ref="K25:M25" si="12">($B$5-K$24)/$B$5*K$20/(K$20-K$24)*(1/K$12)^(K$24)+(K$20-$B$5)/$B$5*K$24/(K$20-K$24)*(1/K$12)^K$20</f>
        <v>8.7231652436253846E-5</v>
      </c>
      <c r="L25">
        <f t="shared" si="12"/>
        <v>3.1602660575862947E-4</v>
      </c>
      <c r="M25">
        <f t="shared" si="12"/>
        <v>1.4527773899423801E-4</v>
      </c>
      <c r="N25">
        <f>($B$5-N$24)/$B$5*N$20/(N$20-N$24)*(1/N$12)^(N$24)+(N$20-$B$5)/$B$5*N$24/(N$20-N$24)*(1/N$12)^N$20</f>
        <v>1.3971182835520002E-4</v>
      </c>
      <c r="O25">
        <f t="shared" ref="O25" si="13">($B$5-O$24)/$B$5*O$20/(O$20-O$24)*(1/O$12)^(O$24)+(O$20-$B$5)/$B$5*O$24/(O$20-O$24)*(1/O$12)^O$20</f>
        <v>6.8222032942950246E-5</v>
      </c>
      <c r="P25">
        <f>($B$5-P$24)/$B$5*P$20/(P$20-P$24)*(1/P$12)^(P$24)+(P$20-$B$5)/$B$5*P$24/(P$20-P$24)*(1/P$12)^P$20</f>
        <v>5.4519646814474415E-5</v>
      </c>
      <c r="Q25">
        <f>($B$5-Q$24)/$B$5*Q$20/(Q$20-Q$24)*(1/Q$12)^(Q$24)+(Q$20-$B$5)/$B$5*Q$24/(Q$20-Q$24)*(1/Q$12)^Q$20</f>
        <v>2.0084944508044298E-2</v>
      </c>
    </row>
    <row r="26" spans="1:17">
      <c r="A26" t="s">
        <v>12</v>
      </c>
      <c r="B26">
        <f>1/B$25</f>
        <v>2.6956466450484529</v>
      </c>
      <c r="C26">
        <f t="shared" ref="C26:Q26" si="14">1/C$25</f>
        <v>6.7047663207919275</v>
      </c>
      <c r="D26">
        <f t="shared" si="14"/>
        <v>16.585094508535093</v>
      </c>
      <c r="E26">
        <f t="shared" si="14"/>
        <v>72.176280673793613</v>
      </c>
      <c r="F26">
        <f t="shared" si="14"/>
        <v>20.380748933250889</v>
      </c>
      <c r="G26">
        <f t="shared" si="14"/>
        <v>212.06228678828239</v>
      </c>
      <c r="H26">
        <f t="shared" si="14"/>
        <v>3412.1485347035218</v>
      </c>
      <c r="I26">
        <f t="shared" si="14"/>
        <v>24100.471002210263</v>
      </c>
      <c r="J26">
        <f t="shared" si="14"/>
        <v>2226.9201464694102</v>
      </c>
      <c r="K26">
        <f t="shared" si="14"/>
        <v>11463.728727720349</v>
      </c>
      <c r="L26">
        <f t="shared" si="14"/>
        <v>3164.2905431948552</v>
      </c>
      <c r="M26">
        <f t="shared" si="14"/>
        <v>6883.3670383572107</v>
      </c>
      <c r="N26">
        <f t="shared" si="14"/>
        <v>7157.5901036641217</v>
      </c>
      <c r="O26">
        <f t="shared" si="14"/>
        <v>14658.021124000168</v>
      </c>
      <c r="P26">
        <f t="shared" si="14"/>
        <v>18342.01170456794</v>
      </c>
      <c r="Q26">
        <f t="shared" si="14"/>
        <v>49.788536861502713</v>
      </c>
    </row>
    <row r="27" spans="1:17">
      <c r="B27">
        <f>-(0.5*$B$2^2-$B$1-SQRT((0.5*$B$2^2-$B$1)^2+2*$B$2^2*(B$22+$B$1)))/$B$2^2</f>
        <v>1.5990335908875657</v>
      </c>
      <c r="C27">
        <f t="shared" ref="C27:K27" si="15">-(0.5*$B$2^2-$B$1-SQRT((0.5*$B$2^2-$B$1)^2+2*$B$2^2*(C$22+$B$1)))/$B$2^2</f>
        <v>3.0344115067459949</v>
      </c>
      <c r="D27">
        <f t="shared" si="15"/>
        <v>4.457565316437182</v>
      </c>
      <c r="E27">
        <f t="shared" si="15"/>
        <v>6.7704252019023254</v>
      </c>
      <c r="F27">
        <f t="shared" si="15"/>
        <v>9.7557818403756595</v>
      </c>
      <c r="G27">
        <f t="shared" si="15"/>
        <v>18.642323258614709</v>
      </c>
      <c r="H27">
        <f t="shared" si="15"/>
        <v>26.55370995844909</v>
      </c>
      <c r="I27">
        <f t="shared" si="15"/>
        <v>37.743621906255242</v>
      </c>
      <c r="J27">
        <f t="shared" si="15"/>
        <v>53.569623398236686</v>
      </c>
      <c r="K27">
        <f t="shared" si="15"/>
        <v>93.12637225392298</v>
      </c>
    </row>
    <row r="28" spans="1:17">
      <c r="B28">
        <f>(1/B$12)^B$27</f>
        <v>0.33009802435035746</v>
      </c>
      <c r="C28">
        <f t="shared" ref="C28:K28" si="16">(1/C$12)^C$27</f>
        <v>0.12205374718579136</v>
      </c>
      <c r="D28">
        <f t="shared" si="16"/>
        <v>4.5513384509003739E-2</v>
      </c>
      <c r="E28">
        <f t="shared" si="16"/>
        <v>9.1600729176046346E-3</v>
      </c>
      <c r="F28">
        <f t="shared" si="16"/>
        <v>3.7532436902591046E-2</v>
      </c>
      <c r="G28">
        <f t="shared" si="16"/>
        <v>1.8872695016264498E-3</v>
      </c>
      <c r="H28">
        <f t="shared" si="16"/>
        <v>1.3175239658492403E-4</v>
      </c>
      <c r="I28">
        <f t="shared" si="16"/>
        <v>3.0520993856000989E-6</v>
      </c>
      <c r="J28">
        <f t="shared" si="16"/>
        <v>5.7317926209770149E-5</v>
      </c>
      <c r="K28">
        <f t="shared" si="16"/>
        <v>4.2280275160648875E-8</v>
      </c>
    </row>
    <row r="29" spans="1:17">
      <c r="B29">
        <f>1/B$28</f>
        <v>3.0294031658263609</v>
      </c>
      <c r="C29">
        <f t="shared" ref="C29:K29" si="17">1/C$28</f>
        <v>8.1931118302971111</v>
      </c>
      <c r="D29">
        <f t="shared" si="17"/>
        <v>21.971558713726811</v>
      </c>
      <c r="E29">
        <f t="shared" si="17"/>
        <v>109.16943664041275</v>
      </c>
      <c r="F29">
        <f t="shared" si="17"/>
        <v>26.643620359512685</v>
      </c>
      <c r="G29">
        <f t="shared" si="17"/>
        <v>529.86603086533194</v>
      </c>
      <c r="H29">
        <f t="shared" si="17"/>
        <v>7589.9947622996524</v>
      </c>
      <c r="I29">
        <f t="shared" si="17"/>
        <v>327643.32797222515</v>
      </c>
      <c r="J29">
        <f t="shared" si="17"/>
        <v>17446.548856988211</v>
      </c>
      <c r="K29">
        <f t="shared" si="17"/>
        <v>23651690.917345796</v>
      </c>
    </row>
    <row r="30" spans="1:17">
      <c r="A30" t="s">
        <v>17</v>
      </c>
      <c r="B30">
        <f>B$28/B$25</f>
        <v>0.88982763187716363</v>
      </c>
      <c r="C30">
        <f t="shared" ref="C30:K30" si="18">C$28/C$25</f>
        <v>0.81834185345774646</v>
      </c>
      <c r="D30">
        <f t="shared" si="18"/>
        <v>0.75484378348512404</v>
      </c>
      <c r="E30">
        <f t="shared" si="18"/>
        <v>0.66113999389344769</v>
      </c>
      <c r="F30">
        <f t="shared" si="18"/>
        <v>0.76493917336478878</v>
      </c>
      <c r="G30">
        <f t="shared" si="18"/>
        <v>0.40021868630068697</v>
      </c>
      <c r="H30">
        <f t="shared" si="18"/>
        <v>0.44955874695092585</v>
      </c>
      <c r="I30">
        <f t="shared" si="18"/>
        <v>7.3557032738518949E-2</v>
      </c>
      <c r="J30">
        <f t="shared" si="18"/>
        <v>0.12764244463038418</v>
      </c>
      <c r="K30">
        <f t="shared" si="18"/>
        <v>4.8468960497505162E-4</v>
      </c>
    </row>
    <row r="31" spans="1:17">
      <c r="B31">
        <f>12/B$22</f>
        <v>5.9999999996683586</v>
      </c>
      <c r="C31">
        <f t="shared" ref="C31" si="19">12/C$22</f>
        <v>1.9999999985643779</v>
      </c>
      <c r="D31">
        <f>365/D$22</f>
        <v>30.416666732880369</v>
      </c>
      <c r="E31">
        <f>365/E$22</f>
        <v>14.000000010340967</v>
      </c>
      <c r="F31">
        <f>365/F$22</f>
        <v>7.0000000026015421</v>
      </c>
      <c r="G31">
        <f>365*24/G$22</f>
        <v>47.999999955052957</v>
      </c>
      <c r="H31">
        <f>365*24/H$22</f>
        <v>24.000000002683382</v>
      </c>
      <c r="I31">
        <f>365*24*60/I$22</f>
        <v>720.00000039736585</v>
      </c>
      <c r="J31">
        <f t="shared" ref="J31:K31" si="20">365*24*60/J$22</f>
        <v>360.00000036699663</v>
      </c>
      <c r="K31">
        <f t="shared" si="20"/>
        <v>120.0000000123983</v>
      </c>
    </row>
    <row r="33" spans="2:12">
      <c r="B33" t="s">
        <v>20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</row>
    <row r="34" spans="2:12">
      <c r="B34" s="1">
        <v>51063.177100000001</v>
      </c>
      <c r="C34">
        <f>B$34/2.71828</f>
        <v>18785.105691834542</v>
      </c>
      <c r="D34">
        <f>C$34/2.71828</f>
        <v>6910.6588327304553</v>
      </c>
      <c r="E34">
        <f>D$34/2.71828</f>
        <v>2542.2910195897607</v>
      </c>
      <c r="F34">
        <f t="shared" ref="F34:J34" si="21">E$34/2.71828</f>
        <v>935.2572286849628</v>
      </c>
      <c r="G34">
        <f t="shared" si="21"/>
        <v>344.06213807443044</v>
      </c>
      <c r="H34">
        <f t="shared" si="21"/>
        <v>126.57347222303457</v>
      </c>
      <c r="I34">
        <f t="shared" si="21"/>
        <v>46.563809549801555</v>
      </c>
      <c r="J34">
        <f t="shared" si="21"/>
        <v>17.12987975845077</v>
      </c>
      <c r="K34">
        <f>J$34/2.71828</f>
        <v>6.3017348317505073</v>
      </c>
      <c r="L34">
        <f>K$34/2.71828</f>
        <v>2.3182802477119751</v>
      </c>
    </row>
    <row r="35" spans="2:12">
      <c r="B35" t="s">
        <v>20</v>
      </c>
      <c r="C35">
        <v>1.0409999999999999</v>
      </c>
      <c r="D35">
        <v>1.042</v>
      </c>
      <c r="E35">
        <v>1.0429999999999999</v>
      </c>
      <c r="F35">
        <v>1.044</v>
      </c>
      <c r="G35">
        <v>1.0449999999999999</v>
      </c>
      <c r="H35">
        <v>1.046</v>
      </c>
      <c r="I35">
        <v>1.0469999999999999</v>
      </c>
      <c r="J35">
        <v>1.048</v>
      </c>
      <c r="K35">
        <v>1.0489999999999999</v>
      </c>
      <c r="L35">
        <v>1.05</v>
      </c>
    </row>
    <row r="36" spans="2:12">
      <c r="B36" s="1">
        <v>51063.177100000001</v>
      </c>
      <c r="C36">
        <f>$B$36/B$37</f>
        <v>9.8053480337164469</v>
      </c>
      <c r="D36">
        <f>$B$36/C$37</f>
        <v>22.332999654923643</v>
      </c>
      <c r="E36">
        <f t="shared" ref="E36:L36" si="22">$B$36/D$37</f>
        <v>55.761430440580106</v>
      </c>
      <c r="F36">
        <f t="shared" si="22"/>
        <v>145.01184507200324</v>
      </c>
      <c r="G36">
        <f t="shared" si="22"/>
        <v>383.21453409880883</v>
      </c>
      <c r="H36">
        <f t="shared" si="22"/>
        <v>1018.5027250598358</v>
      </c>
      <c r="I36">
        <f t="shared" si="22"/>
        <v>1.531015425115352</v>
      </c>
      <c r="J36">
        <f t="shared" si="22"/>
        <v>1.8886220150013662</v>
      </c>
      <c r="K36">
        <f t="shared" si="22"/>
        <v>5.0963273984745472</v>
      </c>
      <c r="L36">
        <f t="shared" si="22"/>
        <v>51063.177100000001</v>
      </c>
    </row>
    <row r="37" spans="2:12">
      <c r="B37">
        <v>5207.6863487573637</v>
      </c>
      <c r="C37">
        <v>2286.445076299563</v>
      </c>
      <c r="D37">
        <v>915.7436725805195</v>
      </c>
      <c r="E37">
        <v>352.13107642789748</v>
      </c>
      <c r="F37">
        <v>133.2495836048686</v>
      </c>
      <c r="G37">
        <v>50.135533115044048</v>
      </c>
      <c r="H37">
        <v>33352.490290000002</v>
      </c>
      <c r="I37">
        <v>27037.266692013574</v>
      </c>
      <c r="J37">
        <v>10019.602962573486</v>
      </c>
      <c r="K37">
        <v>1</v>
      </c>
      <c r="L37">
        <v>46861.664730322875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2021-11-06T05:02:10Z</dcterms:created>
  <dcterms:modified xsi:type="dcterms:W3CDTF">2021-11-13T17:28:35Z</dcterms:modified>
</cp:coreProperties>
</file>