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2.xml" ContentType="application/vnd.openxmlformats-officedocument.drawingml.chart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charts/chart2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3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4.xml" ContentType="application/vnd.openxmlformats-officedocument.drawing+xml"/>
  <Override PartName="/xl/charts/chart3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4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4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4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4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4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4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4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5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5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5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n/Downloads/476Stuff/"/>
    </mc:Choice>
  </mc:AlternateContent>
  <xr:revisionPtr revIDLastSave="0" documentId="13_ncr:1_{35AF279D-BA3D-B840-B218-647423948021}" xr6:coauthVersionLast="45" xr6:coauthVersionMax="45" xr10:uidLastSave="{00000000-0000-0000-0000-000000000000}"/>
  <bookViews>
    <workbookView xWindow="0" yWindow="460" windowWidth="28800" windowHeight="16720" firstSheet="1" activeTab="3" xr2:uid="{9247D833-8BBD-B141-B3E1-9A5F504879F3}"/>
  </bookViews>
  <sheets>
    <sheet name="EGS3_OSS_TRUNC" sheetId="32" r:id="rId1"/>
    <sheet name="LC_Special_TRUNC" sheetId="33" r:id="rId2"/>
    <sheet name="Covariate Sheet" sheetId="7" r:id="rId3"/>
    <sheet name="EGS1_OOS_FINAL" sheetId="16" r:id="rId4"/>
    <sheet name="EGS3_OSS_Forecast" sheetId="30" r:id="rId5"/>
    <sheet name="LC_Special_Forecast" sheetId="31" r:id="rId6"/>
    <sheet name="EGS3_OSS_Whatif" sheetId="36" r:id="rId7"/>
    <sheet name="LC_Special_FIN (2)" sheetId="37" r:id="rId8"/>
    <sheet name="EGS3_OSS_Baseline" sheetId="35" r:id="rId9"/>
    <sheet name="EGS3_OSS_FIN" sheetId="26" r:id="rId10"/>
    <sheet name="LC_Special_FIN" sheetId="27" r:id="rId11"/>
    <sheet name="Sheet34" sheetId="34" r:id="rId12"/>
    <sheet name="EGS3_OSS_HOMO" sheetId="24" r:id="rId13"/>
    <sheet name="LC_Special_HOMO" sheetId="25" r:id="rId14"/>
    <sheet name="EGS3_OSS_HCNB" sheetId="22" r:id="rId15"/>
    <sheet name="LC_Special_HCNB" sheetId="23" r:id="rId16"/>
    <sheet name="EGS3_OOS_FULL1" sheetId="12" r:id="rId17"/>
    <sheet name="LC_Special_Full1" sheetId="13" r:id="rId18"/>
    <sheet name="EGS3_OOS_FULL2" sheetId="28" r:id="rId19"/>
    <sheet name="LC_Special_Full2" sheetId="29" r:id="rId20"/>
    <sheet name="EGS2_OSS_FINAL Check" sheetId="38" r:id="rId21"/>
    <sheet name="Sheet2" sheetId="39" r:id="rId22"/>
    <sheet name="EGS2_OSS_FINAL" sheetId="21" r:id="rId23"/>
    <sheet name="EGS2_OSS_HCNB" sheetId="20" r:id="rId24"/>
    <sheet name="EGS2_OSS_NO_CASE" sheetId="19" r:id="rId25"/>
    <sheet name="EGS2_OSS_Full" sheetId="3" r:id="rId26"/>
    <sheet name="EGS1_OOS_NO_CASE" sheetId="17" r:id="rId27"/>
    <sheet name="EGS1_OOS_NO_STATE" sheetId="18" r:id="rId28"/>
    <sheet name="EGS1_OOS_HCNB" sheetId="14" r:id="rId29"/>
    <sheet name="EGS1_OOS_Full " sheetId="11" r:id="rId30"/>
    <sheet name="Sheet1" sheetId="1" r:id="rId31"/>
  </sheets>
  <definedNames>
    <definedName name="solver_adj" localSheetId="3" hidden="1">EGS1_OOS_FINAL!$I$2:$I$4</definedName>
    <definedName name="solver_adj" localSheetId="29" hidden="1">'EGS1_OOS_Full '!$H$1:$H$5</definedName>
    <definedName name="solver_adj" localSheetId="28" hidden="1">EGS1_OOS_HCNB!$H$1:$H$4</definedName>
    <definedName name="solver_adj" localSheetId="26" hidden="1">EGS1_OOS_NO_CASE!$H$2,EGS1_OOS_NO_CASE!$H$4</definedName>
    <definedName name="solver_adj" localSheetId="27" hidden="1">EGS1_OOS_NO_STATE!$H$2,EGS1_OOS_NO_STATE!$H$3</definedName>
    <definedName name="solver_adj" localSheetId="22" hidden="1">EGS2_OSS_FINAL!$K$2,EGS2_OSS_FINAL!$K$4:$K$6,EGS2_OSS_FINAL!$K$8,EGS2_OSS_FINAL!$H$8</definedName>
    <definedName name="solver_adj" localSheetId="20" hidden="1">'EGS2_OSS_FINAL Check'!$K$2,'EGS2_OSS_FINAL Check'!$K$4:$K$6,'EGS2_OSS_FINAL Check'!$K$8,'EGS2_OSS_FINAL Check'!$H$8</definedName>
    <definedName name="solver_adj" localSheetId="25" hidden="1">EGS2_OSS_Full!$J$1:$J$8,EGS2_OSS_Full!$G$8:$G$9</definedName>
    <definedName name="solver_adj" localSheetId="23" hidden="1">EGS2_OSS_HCNB!$J$1:$J$2,EGS2_OSS_HCNB!$J$4:$J$6,EGS2_OSS_HCNB!$J$8,EGS2_OSS_HCNB!$G$8</definedName>
    <definedName name="solver_adj" localSheetId="24" hidden="1">EGS2_OSS_NO_CASE!$J$1:$J$2,EGS2_OSS_NO_CASE!$J$4:$J$6,EGS2_OSS_NO_CASE!$J$8,EGS2_OSS_NO_CASE!$G$8,EGS2_OSS_NO_CASE!$G$9</definedName>
    <definedName name="solver_adj" localSheetId="16" hidden="1">EGS3_OOS_FULL1!$J$1:$J$2,EGS3_OOS_FULL1!$J$5:$J$6,EGS3_OOS_FULL1!$J$8,EGS3_OOS_FULL1!$J$10,EGS3_OOS_FULL1!$G$9:$G$10,EGS3_OOS_FULL1!$J$3,EGS3_OOS_FULL1!$J$7</definedName>
    <definedName name="solver_adj" localSheetId="18" hidden="1">EGS3_OOS_FULL2!$J$1:$J$2,EGS3_OOS_FULL2!$J$5:$J$6,EGS3_OOS_FULL2!$J$8,EGS3_OOS_FULL2!$J$10,EGS3_OOS_FULL2!$G$9:$G$10,EGS3_OOS_FULL2!$J$3,EGS3_OOS_FULL2!$J$7,EGS3_OOS_FULL2!$K$3,EGS3_OOS_FULL2!$K$7</definedName>
    <definedName name="solver_adj" localSheetId="8" hidden="1">EGS3_OSS_Baseline!$J$2:$J$3,EGS3_OSS_Baseline!$J$6:$J$8,EGS3_OSS_Baseline!$J$10,EGS3_OSS_Baseline!$G$9</definedName>
    <definedName name="solver_adj" localSheetId="9" hidden="1">EGS3_OSS_FIN!$K$2:$K$3,EGS3_OSS_FIN!$K$6:$K$8,EGS3_OSS_FIN!$K$10,EGS3_OSS_FIN!$H$9</definedName>
    <definedName name="solver_adj" localSheetId="4" hidden="1">EGS3_OSS_Forecast!$K$2:$K$3,EGS3_OSS_Forecast!$K$6:$K$8,EGS3_OSS_Forecast!$K$10,EGS3_OSS_Forecast!$H$9</definedName>
    <definedName name="solver_adj" localSheetId="14" hidden="1">EGS3_OSS_HCNB!$J$1:$J$3,EGS3_OSS_HCNB!$J$5:$J$8,EGS3_OSS_HCNB!$J$10,EGS3_OSS_HCNB!$G$9</definedName>
    <definedName name="solver_adj" localSheetId="12" hidden="1">EGS3_OSS_HOMO!$K$2,EGS3_OSS_HOMO!$K$3,EGS3_OSS_HOMO!$K$6,EGS3_OSS_HOMO!$K$7,EGS3_OSS_HOMO!$K$8,EGS3_OSS_HOMO!$K$10,EGS3_OSS_HOMO!$H$9</definedName>
    <definedName name="solver_adj" localSheetId="0" hidden="1">EGS3_OSS_TRUNC!$J$2:$J$3,EGS3_OSS_TRUNC!$J$6:$J$8,EGS3_OSS_TRUNC!$J$10,EGS3_OSS_TRUNC!$G$9</definedName>
    <definedName name="solver_adj" localSheetId="6" hidden="1">EGS3_OSS_Whatif!$J$2:$J$3,EGS3_OSS_Whatif!$J$6:$J$8,EGS3_OSS_Whatif!$J$10,EGS3_OSS_Whatif!$G$9</definedName>
    <definedName name="solver_adj" localSheetId="10" hidden="1">LC_Special_FIN!$P$1:$P$3,LC_Special_FIN!$P$5:$P$8,LC_Special_FIN!$M$9:$M$10,LC_Special_FIN!$P$10</definedName>
    <definedName name="solver_adj" localSheetId="7" hidden="1">'LC_Special_FIN (2)'!$P$1:$P$3,'LC_Special_FIN (2)'!$P$5:$P$8,'LC_Special_FIN (2)'!$M$9:$M$10,'LC_Special_FIN (2)'!$P$10</definedName>
    <definedName name="solver_adj" localSheetId="5" hidden="1">LC_Special_Forecast!$P$1:$P$3,LC_Special_Forecast!$P$5:$P$8,LC_Special_Forecast!$M$9:$M$10,LC_Special_Forecast!$P$10</definedName>
    <definedName name="solver_adj" localSheetId="17" hidden="1">LC_Special_Full1!$P$1:$P$3,LC_Special_Full1!$P$5:$P$8,LC_Special_Full1!$M$9:$M$10,LC_Special_Full1!$P$10</definedName>
    <definedName name="solver_adj" localSheetId="19" hidden="1">LC_Special_Full2!$P$1:$P$3,LC_Special_Full2!$P$5:$P$8,LC_Special_Full2!$M$9:$M$10,LC_Special_Full2!$P$10</definedName>
    <definedName name="solver_adj" localSheetId="15" hidden="1">LC_Special_HCNB!$P$1:$P$3,LC_Special_HCNB!$P$5:$P$8,LC_Special_HCNB!$M$9:$M$10,LC_Special_HCNB!$P$10</definedName>
    <definedName name="solver_adj" localSheetId="13" hidden="1">LC_Special_HOMO!$P$1:$P$3,LC_Special_HOMO!$P$5:$P$8,LC_Special_HOMO!$M$9:$M$10,LC_Special_HOMO!$P$10</definedName>
    <definedName name="solver_adj" localSheetId="1" hidden="1">LC_Special_TRUNC!$P$1:$P$3,LC_Special_TRUNC!$P$5:$P$8,LC_Special_TRUNC!$M$9:$M$10,LC_Special_TRUNC!$P$10</definedName>
    <definedName name="solver_cvg" localSheetId="3" hidden="1">0.0001</definedName>
    <definedName name="solver_cvg" localSheetId="29" hidden="1">0.0001</definedName>
    <definedName name="solver_cvg" localSheetId="28" hidden="1">0.0001</definedName>
    <definedName name="solver_cvg" localSheetId="26" hidden="1">0.0001</definedName>
    <definedName name="solver_cvg" localSheetId="27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3" hidden="1">0.0001</definedName>
    <definedName name="solver_cvg" localSheetId="24" hidden="1">0.0001</definedName>
    <definedName name="solver_cvg" localSheetId="16" hidden="1">0.0001</definedName>
    <definedName name="solver_cvg" localSheetId="18" hidden="1">0.0001</definedName>
    <definedName name="solver_cvg" localSheetId="8" hidden="1">0.0001</definedName>
    <definedName name="solver_cvg" localSheetId="9" hidden="1">0.0001</definedName>
    <definedName name="solver_cvg" localSheetId="4" hidden="1">0.0001</definedName>
    <definedName name="solver_cvg" localSheetId="14" hidden="1">0.0001</definedName>
    <definedName name="solver_cvg" localSheetId="12" hidden="1">0.0001</definedName>
    <definedName name="solver_cvg" localSheetId="0" hidden="1">0.0001</definedName>
    <definedName name="solver_cvg" localSheetId="6" hidden="1">0.0001</definedName>
    <definedName name="solver_cvg" localSheetId="10" hidden="1">0.0001</definedName>
    <definedName name="solver_cvg" localSheetId="7" hidden="1">0.0001</definedName>
    <definedName name="solver_cvg" localSheetId="5" hidden="1">0.0001</definedName>
    <definedName name="solver_cvg" localSheetId="17" hidden="1">0.0001</definedName>
    <definedName name="solver_cvg" localSheetId="19" hidden="1">0.0001</definedName>
    <definedName name="solver_cvg" localSheetId="15" hidden="1">0.0001</definedName>
    <definedName name="solver_cvg" localSheetId="13" hidden="1">0.0001</definedName>
    <definedName name="solver_cvg" localSheetId="1" hidden="1">0.0001</definedName>
    <definedName name="solver_drv" localSheetId="3" hidden="1">1</definedName>
    <definedName name="solver_drv" localSheetId="29" hidden="1">1</definedName>
    <definedName name="solver_drv" localSheetId="28" hidden="1">1</definedName>
    <definedName name="solver_drv" localSheetId="26" hidden="1">1</definedName>
    <definedName name="solver_drv" localSheetId="27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3" hidden="1">1</definedName>
    <definedName name="solver_drv" localSheetId="24" hidden="1">1</definedName>
    <definedName name="solver_drv" localSheetId="16" hidden="1">1</definedName>
    <definedName name="solver_drv" localSheetId="18" hidden="1">1</definedName>
    <definedName name="solver_drv" localSheetId="8" hidden="1">1</definedName>
    <definedName name="solver_drv" localSheetId="9" hidden="1">1</definedName>
    <definedName name="solver_drv" localSheetId="4" hidden="1">1</definedName>
    <definedName name="solver_drv" localSheetId="14" hidden="1">1</definedName>
    <definedName name="solver_drv" localSheetId="12" hidden="1">1</definedName>
    <definedName name="solver_drv" localSheetId="0" hidden="1">1</definedName>
    <definedName name="solver_drv" localSheetId="6" hidden="1">1</definedName>
    <definedName name="solver_drv" localSheetId="10" hidden="1">1</definedName>
    <definedName name="solver_drv" localSheetId="7" hidden="1">1</definedName>
    <definedName name="solver_drv" localSheetId="5" hidden="1">1</definedName>
    <definedName name="solver_drv" localSheetId="17" hidden="1">1</definedName>
    <definedName name="solver_drv" localSheetId="19" hidden="1">1</definedName>
    <definedName name="solver_drv" localSheetId="15" hidden="1">1</definedName>
    <definedName name="solver_drv" localSheetId="13" hidden="1">1</definedName>
    <definedName name="solver_drv" localSheetId="1" hidden="1">1</definedName>
    <definedName name="solver_eng" localSheetId="3" hidden="1">1</definedName>
    <definedName name="solver_eng" localSheetId="29" hidden="1">1</definedName>
    <definedName name="solver_eng" localSheetId="28" hidden="1">1</definedName>
    <definedName name="solver_eng" localSheetId="26" hidden="1">1</definedName>
    <definedName name="solver_eng" localSheetId="27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3" hidden="1">1</definedName>
    <definedName name="solver_eng" localSheetId="24" hidden="1">1</definedName>
    <definedName name="solver_eng" localSheetId="16" hidden="1">1</definedName>
    <definedName name="solver_eng" localSheetId="18" hidden="1">1</definedName>
    <definedName name="solver_eng" localSheetId="8" hidden="1">1</definedName>
    <definedName name="solver_eng" localSheetId="9" hidden="1">1</definedName>
    <definedName name="solver_eng" localSheetId="4" hidden="1">1</definedName>
    <definedName name="solver_eng" localSheetId="14" hidden="1">1</definedName>
    <definedName name="solver_eng" localSheetId="12" hidden="1">1</definedName>
    <definedName name="solver_eng" localSheetId="0" hidden="1">1</definedName>
    <definedName name="solver_eng" localSheetId="6" hidden="1">1</definedName>
    <definedName name="solver_eng" localSheetId="10" hidden="1">1</definedName>
    <definedName name="solver_eng" localSheetId="7" hidden="1">1</definedName>
    <definedName name="solver_eng" localSheetId="5" hidden="1">1</definedName>
    <definedName name="solver_eng" localSheetId="17" hidden="1">1</definedName>
    <definedName name="solver_eng" localSheetId="19" hidden="1">1</definedName>
    <definedName name="solver_eng" localSheetId="15" hidden="1">1</definedName>
    <definedName name="solver_eng" localSheetId="13" hidden="1">1</definedName>
    <definedName name="solver_eng" localSheetId="1" hidden="1">1</definedName>
    <definedName name="solver_est" localSheetId="3" hidden="1">1</definedName>
    <definedName name="solver_est" localSheetId="29" hidden="1">1</definedName>
    <definedName name="solver_est" localSheetId="28" hidden="1">1</definedName>
    <definedName name="solver_est" localSheetId="26" hidden="1">1</definedName>
    <definedName name="solver_est" localSheetId="27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3" hidden="1">1</definedName>
    <definedName name="solver_est" localSheetId="24" hidden="1">1</definedName>
    <definedName name="solver_est" localSheetId="16" hidden="1">1</definedName>
    <definedName name="solver_est" localSheetId="18" hidden="1">1</definedName>
    <definedName name="solver_est" localSheetId="8" hidden="1">1</definedName>
    <definedName name="solver_est" localSheetId="9" hidden="1">1</definedName>
    <definedName name="solver_est" localSheetId="4" hidden="1">1</definedName>
    <definedName name="solver_est" localSheetId="14" hidden="1">1</definedName>
    <definedName name="solver_est" localSheetId="12" hidden="1">1</definedName>
    <definedName name="solver_est" localSheetId="0" hidden="1">1</definedName>
    <definedName name="solver_est" localSheetId="6" hidden="1">1</definedName>
    <definedName name="solver_est" localSheetId="10" hidden="1">1</definedName>
    <definedName name="solver_est" localSheetId="7" hidden="1">1</definedName>
    <definedName name="solver_est" localSheetId="5" hidden="1">1</definedName>
    <definedName name="solver_est" localSheetId="17" hidden="1">1</definedName>
    <definedName name="solver_est" localSheetId="19" hidden="1">1</definedName>
    <definedName name="solver_est" localSheetId="15" hidden="1">1</definedName>
    <definedName name="solver_est" localSheetId="13" hidden="1">1</definedName>
    <definedName name="solver_est" localSheetId="1" hidden="1">1</definedName>
    <definedName name="solver_itr" localSheetId="3" hidden="1">100</definedName>
    <definedName name="solver_itr" localSheetId="29" hidden="1">100</definedName>
    <definedName name="solver_itr" localSheetId="28" hidden="1">100</definedName>
    <definedName name="solver_itr" localSheetId="26" hidden="1">100</definedName>
    <definedName name="solver_itr" localSheetId="27" hidden="1">100</definedName>
    <definedName name="solver_itr" localSheetId="22" hidden="1">100</definedName>
    <definedName name="solver_itr" localSheetId="20" hidden="1">100</definedName>
    <definedName name="solver_itr" localSheetId="25" hidden="1">100</definedName>
    <definedName name="solver_itr" localSheetId="23" hidden="1">100</definedName>
    <definedName name="solver_itr" localSheetId="24" hidden="1">100</definedName>
    <definedName name="solver_itr" localSheetId="16" hidden="1">1000</definedName>
    <definedName name="solver_itr" localSheetId="18" hidden="1">1000</definedName>
    <definedName name="solver_itr" localSheetId="8" hidden="1">1000</definedName>
    <definedName name="solver_itr" localSheetId="9" hidden="1">1000</definedName>
    <definedName name="solver_itr" localSheetId="4" hidden="1">1000</definedName>
    <definedName name="solver_itr" localSheetId="14" hidden="1">1000</definedName>
    <definedName name="solver_itr" localSheetId="12" hidden="1">1000</definedName>
    <definedName name="solver_itr" localSheetId="0" hidden="1">1000</definedName>
    <definedName name="solver_itr" localSheetId="6" hidden="1">1000</definedName>
    <definedName name="solver_itr" localSheetId="10" hidden="1">1000</definedName>
    <definedName name="solver_itr" localSheetId="7" hidden="1">1000</definedName>
    <definedName name="solver_itr" localSheetId="5" hidden="1">1000</definedName>
    <definedName name="solver_itr" localSheetId="17" hidden="1">1000</definedName>
    <definedName name="solver_itr" localSheetId="19" hidden="1">1000</definedName>
    <definedName name="solver_itr" localSheetId="15" hidden="1">1000</definedName>
    <definedName name="solver_itr" localSheetId="13" hidden="1">1000</definedName>
    <definedName name="solver_itr" localSheetId="1" hidden="1">1000</definedName>
    <definedName name="solver_lhs1" localSheetId="3" hidden="1">EGS1_OOS_FINAL!$I$2</definedName>
    <definedName name="solver_lhs1" localSheetId="29" hidden="1">'EGS1_OOS_Full '!$H$1:$H$2</definedName>
    <definedName name="solver_lhs1" localSheetId="28" hidden="1">EGS1_OOS_HCNB!$H$1:$H$2</definedName>
    <definedName name="solver_lhs1" localSheetId="26" hidden="1">EGS1_OOS_NO_CASE!$H$2</definedName>
    <definedName name="solver_lhs1" localSheetId="27" hidden="1">EGS1_OOS_NO_STATE!$H$2</definedName>
    <definedName name="solver_lhs1" localSheetId="22" hidden="1">EGS2_OSS_FINAL!$K$2</definedName>
    <definedName name="solver_lhs1" localSheetId="20" hidden="1">'EGS2_OSS_FINAL Check'!$K$2</definedName>
    <definedName name="solver_lhs1" localSheetId="25" hidden="1">EGS2_OSS_Full!$J$1:$J$2</definedName>
    <definedName name="solver_lhs1" localSheetId="23" hidden="1">EGS2_OSS_HCNB!$J$1:$J$2</definedName>
    <definedName name="solver_lhs1" localSheetId="24" hidden="1">EGS2_OSS_NO_CASE!$J$1:$J$2</definedName>
    <definedName name="solver_lhs1" localSheetId="16" hidden="1">EGS3_OOS_FULL1!$J$11</definedName>
    <definedName name="solver_lhs1" localSheetId="18" hidden="1">EGS3_OOS_FULL2!$J$11</definedName>
    <definedName name="solver_lhs1" localSheetId="8" hidden="1">EGS3_OSS_Baseline!$J$10</definedName>
    <definedName name="solver_lhs1" localSheetId="9" hidden="1">EGS3_OSS_FIN!$K$10</definedName>
    <definedName name="solver_lhs1" localSheetId="4" hidden="1">EGS3_OSS_Forecast!$K$10</definedName>
    <definedName name="solver_lhs1" localSheetId="14" hidden="1">EGS3_OSS_HCNB!$J$11</definedName>
    <definedName name="solver_lhs1" localSheetId="12" hidden="1">EGS3_OSS_HOMO!$K$10</definedName>
    <definedName name="solver_lhs1" localSheetId="0" hidden="1">EGS3_OSS_TRUNC!$J$10</definedName>
    <definedName name="solver_lhs1" localSheetId="6" hidden="1">EGS3_OSS_Whatif!$J$10</definedName>
    <definedName name="solver_lhs1" localSheetId="10" hidden="1">LC_Special_FIN!$P$11</definedName>
    <definedName name="solver_lhs1" localSheetId="7" hidden="1">'LC_Special_FIN (2)'!$P$11</definedName>
    <definedName name="solver_lhs1" localSheetId="5" hidden="1">LC_Special_Forecast!$P$11</definedName>
    <definedName name="solver_lhs1" localSheetId="17" hidden="1">LC_Special_Full1!$P$11</definedName>
    <definedName name="solver_lhs1" localSheetId="19" hidden="1">LC_Special_Full2!$P$11</definedName>
    <definedName name="solver_lhs1" localSheetId="15" hidden="1">LC_Special_HCNB!$P$11</definedName>
    <definedName name="solver_lhs1" localSheetId="13" hidden="1">LC_Special_HOMO!$P$11</definedName>
    <definedName name="solver_lhs1" localSheetId="1" hidden="1">LC_Special_TRUNC!$P$11</definedName>
    <definedName name="solver_lhs2" localSheetId="3" hidden="1">EGS1_OOS_FINAL!$I$5</definedName>
    <definedName name="solver_lhs2" localSheetId="29" hidden="1">'EGS1_OOS_Full '!$H$5</definedName>
    <definedName name="solver_lhs2" localSheetId="28" hidden="1">EGS1_OOS_HCNB!$H$5</definedName>
    <definedName name="solver_lhs2" localSheetId="26" hidden="1">EGS1_OOS_NO_CASE!$H$5</definedName>
    <definedName name="solver_lhs2" localSheetId="27" hidden="1">EGS1_OOS_NO_STATE!$H$5</definedName>
    <definedName name="solver_lhs2" localSheetId="22" hidden="1">EGS2_OSS_FINAL!$K$5:$K$6</definedName>
    <definedName name="solver_lhs2" localSheetId="20" hidden="1">'EGS2_OSS_FINAL Check'!$K$5:$K$6</definedName>
    <definedName name="solver_lhs2" localSheetId="25" hidden="1">EGS2_OSS_Full!$J$5:$J$6</definedName>
    <definedName name="solver_lhs2" localSheetId="23" hidden="1">EGS2_OSS_HCNB!$J$5:$J$6</definedName>
    <definedName name="solver_lhs2" localSheetId="24" hidden="1">EGS2_OSS_NO_CASE!$J$5:$J$6</definedName>
    <definedName name="solver_lhs2" localSheetId="16" hidden="1">EGS3_OOS_FULL1!$J$11</definedName>
    <definedName name="solver_lhs2" localSheetId="18" hidden="1">EGS3_OOS_FULL2!$J$11</definedName>
    <definedName name="solver_lhs2" localSheetId="8" hidden="1">EGS3_OSS_Baseline!$J$2</definedName>
    <definedName name="solver_lhs2" localSheetId="9" hidden="1">EGS3_OSS_FIN!$K$2</definedName>
    <definedName name="solver_lhs2" localSheetId="4" hidden="1">EGS3_OSS_Forecast!$K$2</definedName>
    <definedName name="solver_lhs2" localSheetId="14" hidden="1">EGS3_OSS_HCNB!$J$11</definedName>
    <definedName name="solver_lhs2" localSheetId="12" hidden="1">EGS3_OSS_HOMO!$K$2</definedName>
    <definedName name="solver_lhs2" localSheetId="0" hidden="1">EGS3_OSS_TRUNC!$J$2</definedName>
    <definedName name="solver_lhs2" localSheetId="6" hidden="1">EGS3_OSS_Whatif!$J$2</definedName>
    <definedName name="solver_lhs2" localSheetId="10" hidden="1">LC_Special_FIN!$P$11</definedName>
    <definedName name="solver_lhs2" localSheetId="7" hidden="1">'LC_Special_FIN (2)'!$P$11</definedName>
    <definedName name="solver_lhs2" localSheetId="5" hidden="1">LC_Special_Forecast!$P$11</definedName>
    <definedName name="solver_lhs2" localSheetId="17" hidden="1">LC_Special_Full1!$P$11</definedName>
    <definedName name="solver_lhs2" localSheetId="19" hidden="1">LC_Special_Full2!$P$11</definedName>
    <definedName name="solver_lhs2" localSheetId="15" hidden="1">LC_Special_HCNB!$P$11</definedName>
    <definedName name="solver_lhs2" localSheetId="13" hidden="1">LC_Special_HOMO!$P$11</definedName>
    <definedName name="solver_lhs2" localSheetId="1" hidden="1">LC_Special_TRUNC!$P$11</definedName>
    <definedName name="solver_lhs3" localSheetId="3" hidden="1">EGS1_OOS_FINAL!$I$5</definedName>
    <definedName name="solver_lhs3" localSheetId="29" hidden="1">'EGS1_OOS_Full '!$H$5</definedName>
    <definedName name="solver_lhs3" localSheetId="28" hidden="1">EGS1_OOS_HCNB!$H$5</definedName>
    <definedName name="solver_lhs3" localSheetId="26" hidden="1">EGS1_OOS_NO_CASE!$H$5</definedName>
    <definedName name="solver_lhs3" localSheetId="27" hidden="1">EGS1_OOS_NO_STATE!$H$5</definedName>
    <definedName name="solver_lhs3" localSheetId="22" hidden="1">EGS2_OSS_FINAL!$K$6</definedName>
    <definedName name="solver_lhs3" localSheetId="20" hidden="1">'EGS2_OSS_FINAL Check'!$K$6</definedName>
    <definedName name="solver_lhs3" localSheetId="25" hidden="1">EGS2_OSS_Full!$J$6</definedName>
    <definedName name="solver_lhs3" localSheetId="23" hidden="1">EGS2_OSS_HCNB!$J$6</definedName>
    <definedName name="solver_lhs3" localSheetId="24" hidden="1">EGS2_OSS_NO_CASE!$J$6</definedName>
    <definedName name="solver_lhs3" localSheetId="16" hidden="1">EGS3_OOS_FULL1!$J$1:$J$2</definedName>
    <definedName name="solver_lhs3" localSheetId="18" hidden="1">EGS3_OOS_FULL2!$J$1:$J$2</definedName>
    <definedName name="solver_lhs3" localSheetId="8" hidden="1">EGS3_OSS_Baseline!$J$6</definedName>
    <definedName name="solver_lhs3" localSheetId="9" hidden="1">EGS3_OSS_FIN!$K$6</definedName>
    <definedName name="solver_lhs3" localSheetId="4" hidden="1">EGS3_OSS_Forecast!$K$6</definedName>
    <definedName name="solver_lhs3" localSheetId="14" hidden="1">EGS3_OSS_HCNB!$J$1:$J$2</definedName>
    <definedName name="solver_lhs3" localSheetId="12" hidden="1">EGS3_OSS_HOMO!$K$6</definedName>
    <definedName name="solver_lhs3" localSheetId="0" hidden="1">EGS3_OSS_TRUNC!$J$6</definedName>
    <definedName name="solver_lhs3" localSheetId="6" hidden="1">EGS3_OSS_Whatif!$J$6</definedName>
    <definedName name="solver_lhs3" localSheetId="10" hidden="1">LC_Special_FIN!$P$1:$P$2</definedName>
    <definedName name="solver_lhs3" localSheetId="7" hidden="1">'LC_Special_FIN (2)'!$P$1:$P$2</definedName>
    <definedName name="solver_lhs3" localSheetId="5" hidden="1">LC_Special_Forecast!$P$1:$P$2</definedName>
    <definedName name="solver_lhs3" localSheetId="17" hidden="1">LC_Special_Full1!$P$1:$P$2</definedName>
    <definedName name="solver_lhs3" localSheetId="19" hidden="1">LC_Special_Full2!$P$1:$P$2</definedName>
    <definedName name="solver_lhs3" localSheetId="15" hidden="1">LC_Special_HCNB!$P$1:$P$2</definedName>
    <definedName name="solver_lhs3" localSheetId="13" hidden="1">LC_Special_HOMO!$P$1:$P$2</definedName>
    <definedName name="solver_lhs3" localSheetId="1" hidden="1">LC_Special_TRUNC!$P$1:$P$2</definedName>
    <definedName name="solver_lhs4" localSheetId="22" hidden="1">EGS2_OSS_FINAL!$K$9</definedName>
    <definedName name="solver_lhs4" localSheetId="20" hidden="1">'EGS2_OSS_FINAL Check'!$K$9</definedName>
    <definedName name="solver_lhs4" localSheetId="25" hidden="1">EGS2_OSS_Full!$J$9</definedName>
    <definedName name="solver_lhs4" localSheetId="23" hidden="1">EGS2_OSS_HCNB!$J$9</definedName>
    <definedName name="solver_lhs4" localSheetId="24" hidden="1">EGS2_OSS_NO_CASE!$J$9</definedName>
    <definedName name="solver_lhs4" localSheetId="16" hidden="1">EGS3_OOS_FULL1!$J$6</definedName>
    <definedName name="solver_lhs4" localSheetId="18" hidden="1">EGS3_OOS_FULL2!$J$6</definedName>
    <definedName name="solver_lhs4" localSheetId="8" hidden="1">EGS3_OSS_Baseline!$J$8</definedName>
    <definedName name="solver_lhs4" localSheetId="9" hidden="1">EGS3_OSS_FIN!$K$8</definedName>
    <definedName name="solver_lhs4" localSheetId="4" hidden="1">EGS3_OSS_Forecast!$K$8</definedName>
    <definedName name="solver_lhs4" localSheetId="14" hidden="1">EGS3_OSS_HCNB!$J$6</definedName>
    <definedName name="solver_lhs4" localSheetId="12" hidden="1">EGS3_OSS_HOMO!$K$8</definedName>
    <definedName name="solver_lhs4" localSheetId="0" hidden="1">EGS3_OSS_TRUNC!$J$8</definedName>
    <definedName name="solver_lhs4" localSheetId="6" hidden="1">EGS3_OSS_Whatif!$J$8</definedName>
    <definedName name="solver_lhs4" localSheetId="10" hidden="1">LC_Special_FIN!$P$6</definedName>
    <definedName name="solver_lhs4" localSheetId="7" hidden="1">'LC_Special_FIN (2)'!$P$6</definedName>
    <definedName name="solver_lhs4" localSheetId="5" hidden="1">LC_Special_Forecast!$P$6</definedName>
    <definedName name="solver_lhs4" localSheetId="17" hidden="1">LC_Special_Full1!$P$6</definedName>
    <definedName name="solver_lhs4" localSheetId="19" hidden="1">LC_Special_Full2!$P$6</definedName>
    <definedName name="solver_lhs4" localSheetId="15" hidden="1">LC_Special_HCNB!$P$6</definedName>
    <definedName name="solver_lhs4" localSheetId="13" hidden="1">LC_Special_HOMO!$P$6</definedName>
    <definedName name="solver_lhs4" localSheetId="1" hidden="1">LC_Special_TRUNC!$P$6</definedName>
    <definedName name="solver_lhs5" localSheetId="22" hidden="1">EGS2_OSS_FINAL!$K$9</definedName>
    <definedName name="solver_lhs5" localSheetId="20" hidden="1">'EGS2_OSS_FINAL Check'!$K$9</definedName>
    <definedName name="solver_lhs5" localSheetId="25" hidden="1">EGS2_OSS_Full!$J$9</definedName>
    <definedName name="solver_lhs5" localSheetId="23" hidden="1">EGS2_OSS_HCNB!$J$9</definedName>
    <definedName name="solver_lhs5" localSheetId="24" hidden="1">EGS2_OSS_NO_CASE!$J$9</definedName>
    <definedName name="solver_lhs5" localSheetId="16" hidden="1">EGS3_OOS_FULL1!$J$8</definedName>
    <definedName name="solver_lhs5" localSheetId="18" hidden="1">EGS3_OOS_FULL2!$J$8</definedName>
    <definedName name="solver_lhs5" localSheetId="8" hidden="1">EGS3_OSS_Baseline!$J$8</definedName>
    <definedName name="solver_lhs5" localSheetId="9" hidden="1">EGS3_OSS_FIN!$K$8</definedName>
    <definedName name="solver_lhs5" localSheetId="4" hidden="1">EGS3_OSS_Forecast!$K$8</definedName>
    <definedName name="solver_lhs5" localSheetId="14" hidden="1">EGS3_OSS_HCNB!$J$8</definedName>
    <definedName name="solver_lhs5" localSheetId="12" hidden="1">EGS3_OSS_HOMO!$K$8</definedName>
    <definedName name="solver_lhs5" localSheetId="0" hidden="1">EGS3_OSS_TRUNC!$J$8</definedName>
    <definedName name="solver_lhs5" localSheetId="6" hidden="1">EGS3_OSS_Whatif!$J$8</definedName>
    <definedName name="solver_lhs5" localSheetId="10" hidden="1">LC_Special_FIN!$P$8</definedName>
    <definedName name="solver_lhs5" localSheetId="7" hidden="1">'LC_Special_FIN (2)'!$P$8</definedName>
    <definedName name="solver_lhs5" localSheetId="5" hidden="1">LC_Special_Forecast!$P$8</definedName>
    <definedName name="solver_lhs5" localSheetId="17" hidden="1">LC_Special_Full1!$P$8</definedName>
    <definedName name="solver_lhs5" localSheetId="19" hidden="1">LC_Special_Full2!$P$8</definedName>
    <definedName name="solver_lhs5" localSheetId="15" hidden="1">LC_Special_HCNB!$P$8</definedName>
    <definedName name="solver_lhs5" localSheetId="13" hidden="1">LC_Special_HOMO!$P$8</definedName>
    <definedName name="solver_lhs5" localSheetId="1" hidden="1">LC_Special_TRUNC!$P$8</definedName>
    <definedName name="solver_lhs6" localSheetId="22" hidden="1">EGS2_OSS_FINAL!$K$9</definedName>
    <definedName name="solver_lhs6" localSheetId="20" hidden="1">'EGS2_OSS_FINAL Check'!$K$9</definedName>
    <definedName name="solver_lhs6" localSheetId="25" hidden="1">EGS2_OSS_Full!$J$9</definedName>
    <definedName name="solver_lhs6" localSheetId="23" hidden="1">EGS2_OSS_HCNB!$J$9</definedName>
    <definedName name="solver_lhs6" localSheetId="24" hidden="1">EGS2_OSS_NO_CASE!$J$9</definedName>
    <definedName name="solver_lin" localSheetId="3" hidden="1">2</definedName>
    <definedName name="solver_lin" localSheetId="29" hidden="1">2</definedName>
    <definedName name="solver_lin" localSheetId="28" hidden="1">2</definedName>
    <definedName name="solver_lin" localSheetId="26" hidden="1">2</definedName>
    <definedName name="solver_lin" localSheetId="27" hidden="1">2</definedName>
    <definedName name="solver_lin" localSheetId="22" hidden="1">2</definedName>
    <definedName name="solver_lin" localSheetId="20" hidden="1">2</definedName>
    <definedName name="solver_lin" localSheetId="25" hidden="1">2</definedName>
    <definedName name="solver_lin" localSheetId="23" hidden="1">2</definedName>
    <definedName name="solver_lin" localSheetId="24" hidden="1">2</definedName>
    <definedName name="solver_lin" localSheetId="16" hidden="1">2</definedName>
    <definedName name="solver_lin" localSheetId="18" hidden="1">2</definedName>
    <definedName name="solver_lin" localSheetId="8" hidden="1">2</definedName>
    <definedName name="solver_lin" localSheetId="9" hidden="1">2</definedName>
    <definedName name="solver_lin" localSheetId="4" hidden="1">2</definedName>
    <definedName name="solver_lin" localSheetId="14" hidden="1">2</definedName>
    <definedName name="solver_lin" localSheetId="12" hidden="1">2</definedName>
    <definedName name="solver_lin" localSheetId="0" hidden="1">2</definedName>
    <definedName name="solver_lin" localSheetId="6" hidden="1">2</definedName>
    <definedName name="solver_lin" localSheetId="10" hidden="1">2</definedName>
    <definedName name="solver_lin" localSheetId="7" hidden="1">2</definedName>
    <definedName name="solver_lin" localSheetId="5" hidden="1">2</definedName>
    <definedName name="solver_lin" localSheetId="17" hidden="1">2</definedName>
    <definedName name="solver_lin" localSheetId="19" hidden="1">2</definedName>
    <definedName name="solver_lin" localSheetId="15" hidden="1">2</definedName>
    <definedName name="solver_lin" localSheetId="13" hidden="1">2</definedName>
    <definedName name="solver_lin" localSheetId="1" hidden="1">2</definedName>
    <definedName name="solver_mip" localSheetId="3" hidden="1">2147483647</definedName>
    <definedName name="solver_mip" localSheetId="29" hidden="1">2147483647</definedName>
    <definedName name="solver_mip" localSheetId="28" hidden="1">2147483647</definedName>
    <definedName name="solver_mip" localSheetId="26" hidden="1">2147483647</definedName>
    <definedName name="solver_mip" localSheetId="27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3" hidden="1">2147483647</definedName>
    <definedName name="solver_mip" localSheetId="24" hidden="1">2147483647</definedName>
    <definedName name="solver_mip" localSheetId="16" hidden="1">2147483647</definedName>
    <definedName name="solver_mip" localSheetId="18" hidden="1">2147483647</definedName>
    <definedName name="solver_mip" localSheetId="8" hidden="1">2147483647</definedName>
    <definedName name="solver_mip" localSheetId="9" hidden="1">2147483647</definedName>
    <definedName name="solver_mip" localSheetId="4" hidden="1">2147483647</definedName>
    <definedName name="solver_mip" localSheetId="14" hidden="1">2147483647</definedName>
    <definedName name="solver_mip" localSheetId="12" hidden="1">2147483647</definedName>
    <definedName name="solver_mip" localSheetId="0" hidden="1">2147483647</definedName>
    <definedName name="solver_mip" localSheetId="6" hidden="1">2147483647</definedName>
    <definedName name="solver_mip" localSheetId="10" hidden="1">2147483647</definedName>
    <definedName name="solver_mip" localSheetId="7" hidden="1">2147483647</definedName>
    <definedName name="solver_mip" localSheetId="5" hidden="1">2147483647</definedName>
    <definedName name="solver_mip" localSheetId="17" hidden="1">2147483647</definedName>
    <definedName name="solver_mip" localSheetId="19" hidden="1">2147483647</definedName>
    <definedName name="solver_mip" localSheetId="15" hidden="1">2147483647</definedName>
    <definedName name="solver_mip" localSheetId="13" hidden="1">2147483647</definedName>
    <definedName name="solver_mip" localSheetId="1" hidden="1">2147483647</definedName>
    <definedName name="solver_mni" localSheetId="3" hidden="1">30</definedName>
    <definedName name="solver_mni" localSheetId="29" hidden="1">30</definedName>
    <definedName name="solver_mni" localSheetId="28" hidden="1">30</definedName>
    <definedName name="solver_mni" localSheetId="26" hidden="1">30</definedName>
    <definedName name="solver_mni" localSheetId="27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3" hidden="1">30</definedName>
    <definedName name="solver_mni" localSheetId="24" hidden="1">30</definedName>
    <definedName name="solver_mni" localSheetId="16" hidden="1">30</definedName>
    <definedName name="solver_mni" localSheetId="18" hidden="1">30</definedName>
    <definedName name="solver_mni" localSheetId="8" hidden="1">30</definedName>
    <definedName name="solver_mni" localSheetId="9" hidden="1">30</definedName>
    <definedName name="solver_mni" localSheetId="4" hidden="1">30</definedName>
    <definedName name="solver_mni" localSheetId="14" hidden="1">30</definedName>
    <definedName name="solver_mni" localSheetId="12" hidden="1">30</definedName>
    <definedName name="solver_mni" localSheetId="0" hidden="1">30</definedName>
    <definedName name="solver_mni" localSheetId="6" hidden="1">30</definedName>
    <definedName name="solver_mni" localSheetId="10" hidden="1">30</definedName>
    <definedName name="solver_mni" localSheetId="7" hidden="1">30</definedName>
    <definedName name="solver_mni" localSheetId="5" hidden="1">30</definedName>
    <definedName name="solver_mni" localSheetId="17" hidden="1">30</definedName>
    <definedName name="solver_mni" localSheetId="19" hidden="1">30</definedName>
    <definedName name="solver_mni" localSheetId="15" hidden="1">30</definedName>
    <definedName name="solver_mni" localSheetId="13" hidden="1">30</definedName>
    <definedName name="solver_mni" localSheetId="1" hidden="1">30</definedName>
    <definedName name="solver_mrt" localSheetId="3" hidden="1">0.075</definedName>
    <definedName name="solver_mrt" localSheetId="29" hidden="1">0.075</definedName>
    <definedName name="solver_mrt" localSheetId="28" hidden="1">0.075</definedName>
    <definedName name="solver_mrt" localSheetId="26" hidden="1">0.075</definedName>
    <definedName name="solver_mrt" localSheetId="27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3" hidden="1">0.075</definedName>
    <definedName name="solver_mrt" localSheetId="24" hidden="1">0.075</definedName>
    <definedName name="solver_mrt" localSheetId="16" hidden="1">0.075</definedName>
    <definedName name="solver_mrt" localSheetId="18" hidden="1">0.075</definedName>
    <definedName name="solver_mrt" localSheetId="8" hidden="1">0.075</definedName>
    <definedName name="solver_mrt" localSheetId="9" hidden="1">0.075</definedName>
    <definedName name="solver_mrt" localSheetId="4" hidden="1">0.075</definedName>
    <definedName name="solver_mrt" localSheetId="14" hidden="1">0.075</definedName>
    <definedName name="solver_mrt" localSheetId="12" hidden="1">0.075</definedName>
    <definedName name="solver_mrt" localSheetId="0" hidden="1">0.075</definedName>
    <definedName name="solver_mrt" localSheetId="6" hidden="1">0.075</definedName>
    <definedName name="solver_mrt" localSheetId="10" hidden="1">0.075</definedName>
    <definedName name="solver_mrt" localSheetId="7" hidden="1">0.075</definedName>
    <definedName name="solver_mrt" localSheetId="5" hidden="1">0.075</definedName>
    <definedName name="solver_mrt" localSheetId="17" hidden="1">0.075</definedName>
    <definedName name="solver_mrt" localSheetId="19" hidden="1">0.075</definedName>
    <definedName name="solver_mrt" localSheetId="15" hidden="1">0.075</definedName>
    <definedName name="solver_mrt" localSheetId="13" hidden="1">0.075</definedName>
    <definedName name="solver_mrt" localSheetId="1" hidden="1">0.075</definedName>
    <definedName name="solver_msl" localSheetId="3" hidden="1">2</definedName>
    <definedName name="solver_msl" localSheetId="29" hidden="1">2</definedName>
    <definedName name="solver_msl" localSheetId="28" hidden="1">2</definedName>
    <definedName name="solver_msl" localSheetId="26" hidden="1">2</definedName>
    <definedName name="solver_msl" localSheetId="27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3" hidden="1">2</definedName>
    <definedName name="solver_msl" localSheetId="24" hidden="1">2</definedName>
    <definedName name="solver_msl" localSheetId="16" hidden="1">2</definedName>
    <definedName name="solver_msl" localSheetId="18" hidden="1">2</definedName>
    <definedName name="solver_msl" localSheetId="8" hidden="1">2</definedName>
    <definedName name="solver_msl" localSheetId="9" hidden="1">2</definedName>
    <definedName name="solver_msl" localSheetId="4" hidden="1">2</definedName>
    <definedName name="solver_msl" localSheetId="14" hidden="1">2</definedName>
    <definedName name="solver_msl" localSheetId="12" hidden="1">2</definedName>
    <definedName name="solver_msl" localSheetId="0" hidden="1">2</definedName>
    <definedName name="solver_msl" localSheetId="6" hidden="1">2</definedName>
    <definedName name="solver_msl" localSheetId="10" hidden="1">2</definedName>
    <definedName name="solver_msl" localSheetId="7" hidden="1">2</definedName>
    <definedName name="solver_msl" localSheetId="5" hidden="1">2</definedName>
    <definedName name="solver_msl" localSheetId="17" hidden="1">2</definedName>
    <definedName name="solver_msl" localSheetId="19" hidden="1">2</definedName>
    <definedName name="solver_msl" localSheetId="15" hidden="1">2</definedName>
    <definedName name="solver_msl" localSheetId="13" hidden="1">2</definedName>
    <definedName name="solver_msl" localSheetId="1" hidden="1">2</definedName>
    <definedName name="solver_neg" localSheetId="3" hidden="1">2</definedName>
    <definedName name="solver_neg" localSheetId="29" hidden="1">2</definedName>
    <definedName name="solver_neg" localSheetId="28" hidden="1">2</definedName>
    <definedName name="solver_neg" localSheetId="26" hidden="1">2</definedName>
    <definedName name="solver_neg" localSheetId="27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3" hidden="1">2</definedName>
    <definedName name="solver_neg" localSheetId="24" hidden="1">2</definedName>
    <definedName name="solver_neg" localSheetId="16" hidden="1">2</definedName>
    <definedName name="solver_neg" localSheetId="18" hidden="1">2</definedName>
    <definedName name="solver_neg" localSheetId="8" hidden="1">2</definedName>
    <definedName name="solver_neg" localSheetId="9" hidden="1">2</definedName>
    <definedName name="solver_neg" localSheetId="4" hidden="1">2</definedName>
    <definedName name="solver_neg" localSheetId="14" hidden="1">2</definedName>
    <definedName name="solver_neg" localSheetId="12" hidden="1">2</definedName>
    <definedName name="solver_neg" localSheetId="0" hidden="1">2</definedName>
    <definedName name="solver_neg" localSheetId="6" hidden="1">2</definedName>
    <definedName name="solver_neg" localSheetId="10" hidden="1">2</definedName>
    <definedName name="solver_neg" localSheetId="7" hidden="1">2</definedName>
    <definedName name="solver_neg" localSheetId="5" hidden="1">2</definedName>
    <definedName name="solver_neg" localSheetId="17" hidden="1">2</definedName>
    <definedName name="solver_neg" localSheetId="19" hidden="1">2</definedName>
    <definedName name="solver_neg" localSheetId="15" hidden="1">2</definedName>
    <definedName name="solver_neg" localSheetId="13" hidden="1">2</definedName>
    <definedName name="solver_neg" localSheetId="1" hidden="1">2</definedName>
    <definedName name="solver_nod" localSheetId="3" hidden="1">2147483647</definedName>
    <definedName name="solver_nod" localSheetId="29" hidden="1">2147483647</definedName>
    <definedName name="solver_nod" localSheetId="28" hidden="1">2147483647</definedName>
    <definedName name="solver_nod" localSheetId="26" hidden="1">2147483647</definedName>
    <definedName name="solver_nod" localSheetId="27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3" hidden="1">2147483647</definedName>
    <definedName name="solver_nod" localSheetId="24" hidden="1">2147483647</definedName>
    <definedName name="solver_nod" localSheetId="16" hidden="1">2147483647</definedName>
    <definedName name="solver_nod" localSheetId="18" hidden="1">2147483647</definedName>
    <definedName name="solver_nod" localSheetId="8" hidden="1">2147483647</definedName>
    <definedName name="solver_nod" localSheetId="9" hidden="1">2147483647</definedName>
    <definedName name="solver_nod" localSheetId="4" hidden="1">2147483647</definedName>
    <definedName name="solver_nod" localSheetId="14" hidden="1">2147483647</definedName>
    <definedName name="solver_nod" localSheetId="12" hidden="1">2147483647</definedName>
    <definedName name="solver_nod" localSheetId="0" hidden="1">2147483647</definedName>
    <definedName name="solver_nod" localSheetId="6" hidden="1">2147483647</definedName>
    <definedName name="solver_nod" localSheetId="10" hidden="1">2147483647</definedName>
    <definedName name="solver_nod" localSheetId="7" hidden="1">2147483647</definedName>
    <definedName name="solver_nod" localSheetId="5" hidden="1">2147483647</definedName>
    <definedName name="solver_nod" localSheetId="17" hidden="1">2147483647</definedName>
    <definedName name="solver_nod" localSheetId="19" hidden="1">2147483647</definedName>
    <definedName name="solver_nod" localSheetId="15" hidden="1">2147483647</definedName>
    <definedName name="solver_nod" localSheetId="13" hidden="1">2147483647</definedName>
    <definedName name="solver_nod" localSheetId="1" hidden="1">2147483647</definedName>
    <definedName name="solver_num" localSheetId="3" hidden="1">1</definedName>
    <definedName name="solver_num" localSheetId="29" hidden="1">3</definedName>
    <definedName name="solver_num" localSheetId="28" hidden="1">3</definedName>
    <definedName name="solver_num" localSheetId="26" hidden="1">1</definedName>
    <definedName name="solver_num" localSheetId="27" hidden="1">1</definedName>
    <definedName name="solver_num" localSheetId="22" hidden="1">2</definedName>
    <definedName name="solver_num" localSheetId="20" hidden="1">2</definedName>
    <definedName name="solver_num" localSheetId="25" hidden="1">2</definedName>
    <definedName name="solver_num" localSheetId="23" hidden="1">2</definedName>
    <definedName name="solver_num" localSheetId="24" hidden="1">2</definedName>
    <definedName name="solver_num" localSheetId="16" hidden="1">5</definedName>
    <definedName name="solver_num" localSheetId="18" hidden="1">5</definedName>
    <definedName name="solver_num" localSheetId="8" hidden="1">4</definedName>
    <definedName name="solver_num" localSheetId="9" hidden="1">4</definedName>
    <definedName name="solver_num" localSheetId="4" hidden="1">4</definedName>
    <definedName name="solver_num" localSheetId="14" hidden="1">5</definedName>
    <definedName name="solver_num" localSheetId="12" hidden="1">4</definedName>
    <definedName name="solver_num" localSheetId="0" hidden="1">4</definedName>
    <definedName name="solver_num" localSheetId="6" hidden="1">4</definedName>
    <definedName name="solver_num" localSheetId="10" hidden="1">5</definedName>
    <definedName name="solver_num" localSheetId="7" hidden="1">5</definedName>
    <definedName name="solver_num" localSheetId="5" hidden="1">5</definedName>
    <definedName name="solver_num" localSheetId="17" hidden="1">5</definedName>
    <definedName name="solver_num" localSheetId="19" hidden="1">5</definedName>
    <definedName name="solver_num" localSheetId="15" hidden="1">5</definedName>
    <definedName name="solver_num" localSheetId="13" hidden="1">5</definedName>
    <definedName name="solver_num" localSheetId="1" hidden="1">5</definedName>
    <definedName name="solver_nwt" localSheetId="3" hidden="1">1</definedName>
    <definedName name="solver_nwt" localSheetId="29" hidden="1">1</definedName>
    <definedName name="solver_nwt" localSheetId="28" hidden="1">1</definedName>
    <definedName name="solver_nwt" localSheetId="26" hidden="1">1</definedName>
    <definedName name="solver_nwt" localSheetId="27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3" hidden="1">1</definedName>
    <definedName name="solver_nwt" localSheetId="24" hidden="1">1</definedName>
    <definedName name="solver_nwt" localSheetId="16" hidden="1">1</definedName>
    <definedName name="solver_nwt" localSheetId="18" hidden="1">1</definedName>
    <definedName name="solver_nwt" localSheetId="8" hidden="1">1</definedName>
    <definedName name="solver_nwt" localSheetId="9" hidden="1">1</definedName>
    <definedName name="solver_nwt" localSheetId="4" hidden="1">1</definedName>
    <definedName name="solver_nwt" localSheetId="14" hidden="1">1</definedName>
    <definedName name="solver_nwt" localSheetId="12" hidden="1">1</definedName>
    <definedName name="solver_nwt" localSheetId="0" hidden="1">1</definedName>
    <definedName name="solver_nwt" localSheetId="6" hidden="1">1</definedName>
    <definedName name="solver_nwt" localSheetId="10" hidden="1">1</definedName>
    <definedName name="solver_nwt" localSheetId="7" hidden="1">1</definedName>
    <definedName name="solver_nwt" localSheetId="5" hidden="1">1</definedName>
    <definedName name="solver_nwt" localSheetId="17" hidden="1">1</definedName>
    <definedName name="solver_nwt" localSheetId="19" hidden="1">1</definedName>
    <definedName name="solver_nwt" localSheetId="15" hidden="1">1</definedName>
    <definedName name="solver_nwt" localSheetId="13" hidden="1">1</definedName>
    <definedName name="solver_nwt" localSheetId="1" hidden="1">1</definedName>
    <definedName name="solver_opt" localSheetId="3" hidden="1">EGS1_OOS_FINAL!$I$6</definedName>
    <definedName name="solver_opt" localSheetId="29" hidden="1">'EGS1_OOS_Full '!$Q$4</definedName>
    <definedName name="solver_opt" localSheetId="28" hidden="1">EGS1_OOS_HCNB!$Q$4</definedName>
    <definedName name="solver_opt" localSheetId="26" hidden="1">EGS1_OOS_NO_CASE!$Q$4</definedName>
    <definedName name="solver_opt" localSheetId="27" hidden="1">EGS1_OOS_NO_STATE!$Q$4</definedName>
    <definedName name="solver_opt" localSheetId="22" hidden="1">EGS2_OSS_FINAL!$W$3</definedName>
    <definedName name="solver_opt" localSheetId="20" hidden="1">'EGS2_OSS_FINAL Check'!$W$3</definedName>
    <definedName name="solver_opt" localSheetId="25" hidden="1">EGS2_OSS_Full!$V$3</definedName>
    <definedName name="solver_opt" localSheetId="23" hidden="1">EGS2_OSS_HCNB!$V$3</definedName>
    <definedName name="solver_opt" localSheetId="24" hidden="1">EGS2_OSS_NO_CASE!$V$3</definedName>
    <definedName name="solver_opt" localSheetId="16" hidden="1">EGS3_OOS_FULL1!$U$6</definedName>
    <definedName name="solver_opt" localSheetId="18" hidden="1">EGS3_OOS_FULL2!$W$6</definedName>
    <definedName name="solver_opt" localSheetId="8" hidden="1">EGS3_OSS_Baseline!$U$6</definedName>
    <definedName name="solver_opt" localSheetId="9" hidden="1">EGS3_OSS_FIN!$V$6</definedName>
    <definedName name="solver_opt" localSheetId="4" hidden="1">EGS3_OSS_Forecast!$V$6</definedName>
    <definedName name="solver_opt" localSheetId="14" hidden="1">EGS3_OSS_HCNB!$U$6</definedName>
    <definedName name="solver_opt" localSheetId="12" hidden="1">EGS3_OSS_HOMO!$V$6</definedName>
    <definedName name="solver_opt" localSheetId="0" hidden="1">EGS3_OSS_TRUNC!$U$6</definedName>
    <definedName name="solver_opt" localSheetId="6" hidden="1">EGS3_OSS_Whatif!$U$6</definedName>
    <definedName name="solver_opt" localSheetId="10" hidden="1">LC_Special_FIN!$P$13</definedName>
    <definedName name="solver_opt" localSheetId="7" hidden="1">'LC_Special_FIN (2)'!$P$13</definedName>
    <definedName name="solver_opt" localSheetId="5" hidden="1">LC_Special_Forecast!$P$13</definedName>
    <definedName name="solver_opt" localSheetId="17" hidden="1">LC_Special_Full1!$P$13</definedName>
    <definedName name="solver_opt" localSheetId="19" hidden="1">LC_Special_Full2!$P$13</definedName>
    <definedName name="solver_opt" localSheetId="15" hidden="1">LC_Special_HCNB!$P$13</definedName>
    <definedName name="solver_opt" localSheetId="13" hidden="1">LC_Special_HOMO!$P$13</definedName>
    <definedName name="solver_opt" localSheetId="1" hidden="1">LC_Special_TRUNC!$P$13</definedName>
    <definedName name="solver_pre" localSheetId="3" hidden="1">0.000001</definedName>
    <definedName name="solver_pre" localSheetId="29" hidden="1">0.000001</definedName>
    <definedName name="solver_pre" localSheetId="28" hidden="1">0.000001</definedName>
    <definedName name="solver_pre" localSheetId="26" hidden="1">0.000001</definedName>
    <definedName name="solver_pre" localSheetId="27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3" hidden="1">0.000001</definedName>
    <definedName name="solver_pre" localSheetId="24" hidden="1">0.000001</definedName>
    <definedName name="solver_pre" localSheetId="16" hidden="1">0.000001</definedName>
    <definedName name="solver_pre" localSheetId="18" hidden="1">0.000001</definedName>
    <definedName name="solver_pre" localSheetId="8" hidden="1">0.000001</definedName>
    <definedName name="solver_pre" localSheetId="9" hidden="1">0.000001</definedName>
    <definedName name="solver_pre" localSheetId="4" hidden="1">0.000001</definedName>
    <definedName name="solver_pre" localSheetId="14" hidden="1">0.000001</definedName>
    <definedName name="solver_pre" localSheetId="12" hidden="1">0.000001</definedName>
    <definedName name="solver_pre" localSheetId="0" hidden="1">0.000001</definedName>
    <definedName name="solver_pre" localSheetId="6" hidden="1">0.000001</definedName>
    <definedName name="solver_pre" localSheetId="10" hidden="1">0.000001</definedName>
    <definedName name="solver_pre" localSheetId="7" hidden="1">0.000001</definedName>
    <definedName name="solver_pre" localSheetId="5" hidden="1">0.000001</definedName>
    <definedName name="solver_pre" localSheetId="17" hidden="1">0.000001</definedName>
    <definedName name="solver_pre" localSheetId="19" hidden="1">0.000001</definedName>
    <definedName name="solver_pre" localSheetId="15" hidden="1">0.000001</definedName>
    <definedName name="solver_pre" localSheetId="13" hidden="1">0.000001</definedName>
    <definedName name="solver_pre" localSheetId="1" hidden="1">0.000001</definedName>
    <definedName name="solver_rbv" localSheetId="3" hidden="1">1</definedName>
    <definedName name="solver_rbv" localSheetId="29" hidden="1">1</definedName>
    <definedName name="solver_rbv" localSheetId="28" hidden="1">1</definedName>
    <definedName name="solver_rbv" localSheetId="26" hidden="1">1</definedName>
    <definedName name="solver_rbv" localSheetId="27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3" hidden="1">1</definedName>
    <definedName name="solver_rbv" localSheetId="24" hidden="1">1</definedName>
    <definedName name="solver_rbv" localSheetId="16" hidden="1">1</definedName>
    <definedName name="solver_rbv" localSheetId="18" hidden="1">1</definedName>
    <definedName name="solver_rbv" localSheetId="8" hidden="1">1</definedName>
    <definedName name="solver_rbv" localSheetId="9" hidden="1">1</definedName>
    <definedName name="solver_rbv" localSheetId="4" hidden="1">1</definedName>
    <definedName name="solver_rbv" localSheetId="14" hidden="1">1</definedName>
    <definedName name="solver_rbv" localSheetId="12" hidden="1">1</definedName>
    <definedName name="solver_rbv" localSheetId="0" hidden="1">1</definedName>
    <definedName name="solver_rbv" localSheetId="6" hidden="1">1</definedName>
    <definedName name="solver_rbv" localSheetId="10" hidden="1">1</definedName>
    <definedName name="solver_rbv" localSheetId="7" hidden="1">1</definedName>
    <definedName name="solver_rbv" localSheetId="5" hidden="1">1</definedName>
    <definedName name="solver_rbv" localSheetId="17" hidden="1">1</definedName>
    <definedName name="solver_rbv" localSheetId="19" hidden="1">1</definedName>
    <definedName name="solver_rbv" localSheetId="15" hidden="1">1</definedName>
    <definedName name="solver_rbv" localSheetId="13" hidden="1">1</definedName>
    <definedName name="solver_rbv" localSheetId="1" hidden="1">1</definedName>
    <definedName name="solver_rel1" localSheetId="3" hidden="1">3</definedName>
    <definedName name="solver_rel1" localSheetId="29" hidden="1">3</definedName>
    <definedName name="solver_rel1" localSheetId="28" hidden="1">3</definedName>
    <definedName name="solver_rel1" localSheetId="26" hidden="1">3</definedName>
    <definedName name="solver_rel1" localSheetId="27" hidden="1">3</definedName>
    <definedName name="solver_rel1" localSheetId="22" hidden="1">3</definedName>
    <definedName name="solver_rel1" localSheetId="20" hidden="1">3</definedName>
    <definedName name="solver_rel1" localSheetId="25" hidden="1">3</definedName>
    <definedName name="solver_rel1" localSheetId="23" hidden="1">3</definedName>
    <definedName name="solver_rel1" localSheetId="24" hidden="1">3</definedName>
    <definedName name="solver_rel1" localSheetId="16" hidden="1">1</definedName>
    <definedName name="solver_rel1" localSheetId="18" hidden="1">1</definedName>
    <definedName name="solver_rel1" localSheetId="8" hidden="1">3</definedName>
    <definedName name="solver_rel1" localSheetId="9" hidden="1">3</definedName>
    <definedName name="solver_rel1" localSheetId="4" hidden="1">3</definedName>
    <definedName name="solver_rel1" localSheetId="14" hidden="1">1</definedName>
    <definedName name="solver_rel1" localSheetId="12" hidden="1">3</definedName>
    <definedName name="solver_rel1" localSheetId="0" hidden="1">3</definedName>
    <definedName name="solver_rel1" localSheetId="6" hidden="1">3</definedName>
    <definedName name="solver_rel1" localSheetId="10" hidden="1">1</definedName>
    <definedName name="solver_rel1" localSheetId="7" hidden="1">1</definedName>
    <definedName name="solver_rel1" localSheetId="5" hidden="1">1</definedName>
    <definedName name="solver_rel1" localSheetId="17" hidden="1">1</definedName>
    <definedName name="solver_rel1" localSheetId="19" hidden="1">1</definedName>
    <definedName name="solver_rel1" localSheetId="15" hidden="1">1</definedName>
    <definedName name="solver_rel1" localSheetId="13" hidden="1">1</definedName>
    <definedName name="solver_rel1" localSheetId="1" hidden="1">1</definedName>
    <definedName name="solver_rel2" localSheetId="3" hidden="1">1</definedName>
    <definedName name="solver_rel2" localSheetId="29" hidden="1">1</definedName>
    <definedName name="solver_rel2" localSheetId="28" hidden="1">1</definedName>
    <definedName name="solver_rel2" localSheetId="26" hidden="1">1</definedName>
    <definedName name="solver_rel2" localSheetId="27" hidden="1">1</definedName>
    <definedName name="solver_rel2" localSheetId="22" hidden="1">3</definedName>
    <definedName name="solver_rel2" localSheetId="20" hidden="1">3</definedName>
    <definedName name="solver_rel2" localSheetId="25" hidden="1">3</definedName>
    <definedName name="solver_rel2" localSheetId="23" hidden="1">3</definedName>
    <definedName name="solver_rel2" localSheetId="24" hidden="1">3</definedName>
    <definedName name="solver_rel2" localSheetId="16" hidden="1">3</definedName>
    <definedName name="solver_rel2" localSheetId="18" hidden="1">3</definedName>
    <definedName name="solver_rel2" localSheetId="8" hidden="1">3</definedName>
    <definedName name="solver_rel2" localSheetId="9" hidden="1">3</definedName>
    <definedName name="solver_rel2" localSheetId="4" hidden="1">3</definedName>
    <definedName name="solver_rel2" localSheetId="14" hidden="1">3</definedName>
    <definedName name="solver_rel2" localSheetId="12" hidden="1">3</definedName>
    <definedName name="solver_rel2" localSheetId="0" hidden="1">3</definedName>
    <definedName name="solver_rel2" localSheetId="6" hidden="1">3</definedName>
    <definedName name="solver_rel2" localSheetId="10" hidden="1">3</definedName>
    <definedName name="solver_rel2" localSheetId="7" hidden="1">3</definedName>
    <definedName name="solver_rel2" localSheetId="5" hidden="1">3</definedName>
    <definedName name="solver_rel2" localSheetId="17" hidden="1">3</definedName>
    <definedName name="solver_rel2" localSheetId="19" hidden="1">3</definedName>
    <definedName name="solver_rel2" localSheetId="15" hidden="1">3</definedName>
    <definedName name="solver_rel2" localSheetId="13" hidden="1">3</definedName>
    <definedName name="solver_rel2" localSheetId="1" hidden="1">3</definedName>
    <definedName name="solver_rel3" localSheetId="3" hidden="1">3</definedName>
    <definedName name="solver_rel3" localSheetId="29" hidden="1">3</definedName>
    <definedName name="solver_rel3" localSheetId="28" hidden="1">3</definedName>
    <definedName name="solver_rel3" localSheetId="26" hidden="1">3</definedName>
    <definedName name="solver_rel3" localSheetId="27" hidden="1">3</definedName>
    <definedName name="solver_rel3" localSheetId="22" hidden="1">3</definedName>
    <definedName name="solver_rel3" localSheetId="20" hidden="1">3</definedName>
    <definedName name="solver_rel3" localSheetId="25" hidden="1">3</definedName>
    <definedName name="solver_rel3" localSheetId="23" hidden="1">3</definedName>
    <definedName name="solver_rel3" localSheetId="24" hidden="1">3</definedName>
    <definedName name="solver_rel3" localSheetId="16" hidden="1">3</definedName>
    <definedName name="solver_rel3" localSheetId="18" hidden="1">3</definedName>
    <definedName name="solver_rel3" localSheetId="8" hidden="1">3</definedName>
    <definedName name="solver_rel3" localSheetId="9" hidden="1">3</definedName>
    <definedName name="solver_rel3" localSheetId="4" hidden="1">3</definedName>
    <definedName name="solver_rel3" localSheetId="14" hidden="1">3</definedName>
    <definedName name="solver_rel3" localSheetId="12" hidden="1">3</definedName>
    <definedName name="solver_rel3" localSheetId="0" hidden="1">3</definedName>
    <definedName name="solver_rel3" localSheetId="6" hidden="1">3</definedName>
    <definedName name="solver_rel3" localSheetId="10" hidden="1">3</definedName>
    <definedName name="solver_rel3" localSheetId="7" hidden="1">3</definedName>
    <definedName name="solver_rel3" localSheetId="5" hidden="1">3</definedName>
    <definedName name="solver_rel3" localSheetId="17" hidden="1">3</definedName>
    <definedName name="solver_rel3" localSheetId="19" hidden="1">3</definedName>
    <definedName name="solver_rel3" localSheetId="15" hidden="1">3</definedName>
    <definedName name="solver_rel3" localSheetId="13" hidden="1">3</definedName>
    <definedName name="solver_rel3" localSheetId="1" hidden="1">3</definedName>
    <definedName name="solver_rel4" localSheetId="22" hidden="1">1</definedName>
    <definedName name="solver_rel4" localSheetId="20" hidden="1">1</definedName>
    <definedName name="solver_rel4" localSheetId="25" hidden="1">1</definedName>
    <definedName name="solver_rel4" localSheetId="23" hidden="1">1</definedName>
    <definedName name="solver_rel4" localSheetId="24" hidden="1">1</definedName>
    <definedName name="solver_rel4" localSheetId="16" hidden="1">3</definedName>
    <definedName name="solver_rel4" localSheetId="18" hidden="1">3</definedName>
    <definedName name="solver_rel4" localSheetId="8" hidden="1">3</definedName>
    <definedName name="solver_rel4" localSheetId="9" hidden="1">3</definedName>
    <definedName name="solver_rel4" localSheetId="4" hidden="1">3</definedName>
    <definedName name="solver_rel4" localSheetId="14" hidden="1">3</definedName>
    <definedName name="solver_rel4" localSheetId="12" hidden="1">3</definedName>
    <definedName name="solver_rel4" localSheetId="0" hidden="1">3</definedName>
    <definedName name="solver_rel4" localSheetId="6" hidden="1">3</definedName>
    <definedName name="solver_rel4" localSheetId="10" hidden="1">3</definedName>
    <definedName name="solver_rel4" localSheetId="7" hidden="1">3</definedName>
    <definedName name="solver_rel4" localSheetId="5" hidden="1">3</definedName>
    <definedName name="solver_rel4" localSheetId="17" hidden="1">3</definedName>
    <definedName name="solver_rel4" localSheetId="19" hidden="1">3</definedName>
    <definedName name="solver_rel4" localSheetId="15" hidden="1">3</definedName>
    <definedName name="solver_rel4" localSheetId="13" hidden="1">3</definedName>
    <definedName name="solver_rel4" localSheetId="1" hidden="1">3</definedName>
    <definedName name="solver_rel5" localSheetId="22" hidden="1">3</definedName>
    <definedName name="solver_rel5" localSheetId="20" hidden="1">3</definedName>
    <definedName name="solver_rel5" localSheetId="25" hidden="1">3</definedName>
    <definedName name="solver_rel5" localSheetId="23" hidden="1">3</definedName>
    <definedName name="solver_rel5" localSheetId="24" hidden="1">3</definedName>
    <definedName name="solver_rel5" localSheetId="16" hidden="1">3</definedName>
    <definedName name="solver_rel5" localSheetId="18" hidden="1">3</definedName>
    <definedName name="solver_rel5" localSheetId="8" hidden="1">3</definedName>
    <definedName name="solver_rel5" localSheetId="9" hidden="1">3</definedName>
    <definedName name="solver_rel5" localSheetId="4" hidden="1">3</definedName>
    <definedName name="solver_rel5" localSheetId="14" hidden="1">3</definedName>
    <definedName name="solver_rel5" localSheetId="12" hidden="1">3</definedName>
    <definedName name="solver_rel5" localSheetId="0" hidden="1">3</definedName>
    <definedName name="solver_rel5" localSheetId="6" hidden="1">3</definedName>
    <definedName name="solver_rel5" localSheetId="10" hidden="1">3</definedName>
    <definedName name="solver_rel5" localSheetId="7" hidden="1">3</definedName>
    <definedName name="solver_rel5" localSheetId="5" hidden="1">3</definedName>
    <definedName name="solver_rel5" localSheetId="17" hidden="1">3</definedName>
    <definedName name="solver_rel5" localSheetId="19" hidden="1">3</definedName>
    <definedName name="solver_rel5" localSheetId="15" hidden="1">3</definedName>
    <definedName name="solver_rel5" localSheetId="13" hidden="1">3</definedName>
    <definedName name="solver_rel5" localSheetId="1" hidden="1">3</definedName>
    <definedName name="solver_rel6" localSheetId="22" hidden="1">3</definedName>
    <definedName name="solver_rel6" localSheetId="20" hidden="1">3</definedName>
    <definedName name="solver_rel6" localSheetId="25" hidden="1">3</definedName>
    <definedName name="solver_rel6" localSheetId="23" hidden="1">3</definedName>
    <definedName name="solver_rel6" localSheetId="24" hidden="1">3</definedName>
    <definedName name="solver_rhs1" localSheetId="3" hidden="1">0.00001</definedName>
    <definedName name="solver_rhs1" localSheetId="29" hidden="1">0.00001</definedName>
    <definedName name="solver_rhs1" localSheetId="28" hidden="1">0.00001</definedName>
    <definedName name="solver_rhs1" localSheetId="26" hidden="1">0.00001</definedName>
    <definedName name="solver_rhs1" localSheetId="27" hidden="1">0.00001</definedName>
    <definedName name="solver_rhs1" localSheetId="22" hidden="1">0.00001</definedName>
    <definedName name="solver_rhs1" localSheetId="20" hidden="1">0.00001</definedName>
    <definedName name="solver_rhs1" localSheetId="25" hidden="1">0.00001</definedName>
    <definedName name="solver_rhs1" localSheetId="23" hidden="1">0.00001</definedName>
    <definedName name="solver_rhs1" localSheetId="24" hidden="1">0.00001</definedName>
    <definedName name="solver_rhs1" localSheetId="16" hidden="1">0.9999</definedName>
    <definedName name="solver_rhs1" localSheetId="18" hidden="1">0.9999</definedName>
    <definedName name="solver_rhs1" localSheetId="8" hidden="1">0.00001</definedName>
    <definedName name="solver_rhs1" localSheetId="9" hidden="1">0.00001</definedName>
    <definedName name="solver_rhs1" localSheetId="4" hidden="1">0.00001</definedName>
    <definedName name="solver_rhs1" localSheetId="14" hidden="1">0.9999</definedName>
    <definedName name="solver_rhs1" localSheetId="12" hidden="1">0.0001</definedName>
    <definedName name="solver_rhs1" localSheetId="0" hidden="1">0.00001</definedName>
    <definedName name="solver_rhs1" localSheetId="6" hidden="1">0.00001</definedName>
    <definedName name="solver_rhs1" localSheetId="10" hidden="1">0.9999</definedName>
    <definedName name="solver_rhs1" localSheetId="7" hidden="1">0.9999</definedName>
    <definedName name="solver_rhs1" localSheetId="5" hidden="1">0.9999</definedName>
    <definedName name="solver_rhs1" localSheetId="17" hidden="1">0.9999</definedName>
    <definedName name="solver_rhs1" localSheetId="19" hidden="1">0.9999</definedName>
    <definedName name="solver_rhs1" localSheetId="15" hidden="1">0.9999</definedName>
    <definedName name="solver_rhs1" localSheetId="13" hidden="1">0.9999</definedName>
    <definedName name="solver_rhs1" localSheetId="1" hidden="1">0.9999</definedName>
    <definedName name="solver_rhs2" localSheetId="3" hidden="1">0.9999</definedName>
    <definedName name="solver_rhs2" localSheetId="29" hidden="1">0.999999999999</definedName>
    <definedName name="solver_rhs2" localSheetId="28" hidden="1">0.9999</definedName>
    <definedName name="solver_rhs2" localSheetId="26" hidden="1">0.9999</definedName>
    <definedName name="solver_rhs2" localSheetId="27" hidden="1">0.9999</definedName>
    <definedName name="solver_rhs2" localSheetId="22" hidden="1">0.0001</definedName>
    <definedName name="solver_rhs2" localSheetId="20" hidden="1">0.0001</definedName>
    <definedName name="solver_rhs2" localSheetId="25" hidden="1">0.0001</definedName>
    <definedName name="solver_rhs2" localSheetId="23" hidden="1">0.0001</definedName>
    <definedName name="solver_rhs2" localSheetId="24" hidden="1">0.0001</definedName>
    <definedName name="solver_rhs2" localSheetId="16" hidden="1">0.0001</definedName>
    <definedName name="solver_rhs2" localSheetId="18" hidden="1">0.0001</definedName>
    <definedName name="solver_rhs2" localSheetId="8" hidden="1">0.00001</definedName>
    <definedName name="solver_rhs2" localSheetId="9" hidden="1">0.00001</definedName>
    <definedName name="solver_rhs2" localSheetId="4" hidden="1">0.00001</definedName>
    <definedName name="solver_rhs2" localSheetId="14" hidden="1">0.0001</definedName>
    <definedName name="solver_rhs2" localSheetId="12" hidden="1">0.00001</definedName>
    <definedName name="solver_rhs2" localSheetId="0" hidden="1">0.00001</definedName>
    <definedName name="solver_rhs2" localSheetId="6" hidden="1">0.00001</definedName>
    <definedName name="solver_rhs2" localSheetId="10" hidden="1">0.0001</definedName>
    <definedName name="solver_rhs2" localSheetId="7" hidden="1">0.0001</definedName>
    <definedName name="solver_rhs2" localSheetId="5" hidden="1">0.0001</definedName>
    <definedName name="solver_rhs2" localSheetId="17" hidden="1">0.0001</definedName>
    <definedName name="solver_rhs2" localSheetId="19" hidden="1">0.0001</definedName>
    <definedName name="solver_rhs2" localSheetId="15" hidden="1">0.0001</definedName>
    <definedName name="solver_rhs2" localSheetId="13" hidden="1">0.0001</definedName>
    <definedName name="solver_rhs2" localSheetId="1" hidden="1">0.0001</definedName>
    <definedName name="solver_rhs3" localSheetId="3" hidden="1">0.0001</definedName>
    <definedName name="solver_rhs3" localSheetId="29" hidden="1">0.0001</definedName>
    <definedName name="solver_rhs3" localSheetId="28" hidden="1">0.0001</definedName>
    <definedName name="solver_rhs3" localSheetId="26" hidden="1">0.0001</definedName>
    <definedName name="solver_rhs3" localSheetId="27" hidden="1">0.0001</definedName>
    <definedName name="solver_rhs3" localSheetId="22" hidden="1">0</definedName>
    <definedName name="solver_rhs3" localSheetId="20" hidden="1">0</definedName>
    <definedName name="solver_rhs3" localSheetId="25" hidden="1">0</definedName>
    <definedName name="solver_rhs3" localSheetId="23" hidden="1">0</definedName>
    <definedName name="solver_rhs3" localSheetId="24" hidden="1">0</definedName>
    <definedName name="solver_rhs3" localSheetId="16" hidden="1">0.00001</definedName>
    <definedName name="solver_rhs3" localSheetId="18" hidden="1">0.00001</definedName>
    <definedName name="solver_rhs3" localSheetId="8" hidden="1">0.00001</definedName>
    <definedName name="solver_rhs3" localSheetId="9" hidden="1">0.00001</definedName>
    <definedName name="solver_rhs3" localSheetId="4" hidden="1">0.00001</definedName>
    <definedName name="solver_rhs3" localSheetId="14" hidden="1">0.00001</definedName>
    <definedName name="solver_rhs3" localSheetId="12" hidden="1">0.00001</definedName>
    <definedName name="solver_rhs3" localSheetId="0" hidden="1">0.00001</definedName>
    <definedName name="solver_rhs3" localSheetId="6" hidden="1">0.00001</definedName>
    <definedName name="solver_rhs3" localSheetId="10" hidden="1">0.00001</definedName>
    <definedName name="solver_rhs3" localSheetId="7" hidden="1">0.00001</definedName>
    <definedName name="solver_rhs3" localSheetId="5" hidden="1">0.00001</definedName>
    <definedName name="solver_rhs3" localSheetId="17" hidden="1">0.00001</definedName>
    <definedName name="solver_rhs3" localSheetId="19" hidden="1">0.00001</definedName>
    <definedName name="solver_rhs3" localSheetId="15" hidden="1">0.00001</definedName>
    <definedName name="solver_rhs3" localSheetId="13" hidden="1">0.00001</definedName>
    <definedName name="solver_rhs3" localSheetId="1" hidden="1">0.00001</definedName>
    <definedName name="solver_rhs4" localSheetId="22" hidden="1">0.999999</definedName>
    <definedName name="solver_rhs4" localSheetId="20" hidden="1">0.999999</definedName>
    <definedName name="solver_rhs4" localSheetId="25" hidden="1">0.999999</definedName>
    <definedName name="solver_rhs4" localSheetId="23" hidden="1">0.999999</definedName>
    <definedName name="solver_rhs4" localSheetId="24" hidden="1">0.999999</definedName>
    <definedName name="solver_rhs4" localSheetId="16" hidden="1">0.00001</definedName>
    <definedName name="solver_rhs4" localSheetId="18" hidden="1">0.00001</definedName>
    <definedName name="solver_rhs4" localSheetId="8" hidden="1">0.000001</definedName>
    <definedName name="solver_rhs4" localSheetId="9" hidden="1">0.000001</definedName>
    <definedName name="solver_rhs4" localSheetId="4" hidden="1">0.000001</definedName>
    <definedName name="solver_rhs4" localSheetId="14" hidden="1">0.00001</definedName>
    <definedName name="solver_rhs4" localSheetId="12" hidden="1">0.001</definedName>
    <definedName name="solver_rhs4" localSheetId="0" hidden="1">0.000001</definedName>
    <definedName name="solver_rhs4" localSheetId="6" hidden="1">0.000001</definedName>
    <definedName name="solver_rhs4" localSheetId="10" hidden="1">0.00001</definedName>
    <definedName name="solver_rhs4" localSheetId="7" hidden="1">0.00001</definedName>
    <definedName name="solver_rhs4" localSheetId="5" hidden="1">0.00001</definedName>
    <definedName name="solver_rhs4" localSheetId="17" hidden="1">0.00001</definedName>
    <definedName name="solver_rhs4" localSheetId="19" hidden="1">0.00001</definedName>
    <definedName name="solver_rhs4" localSheetId="15" hidden="1">0.00001</definedName>
    <definedName name="solver_rhs4" localSheetId="13" hidden="1">0.00001</definedName>
    <definedName name="solver_rhs4" localSheetId="1" hidden="1">0.00001</definedName>
    <definedName name="solver_rhs5" localSheetId="22" hidden="1">0.000001</definedName>
    <definedName name="solver_rhs5" localSheetId="20" hidden="1">0.000001</definedName>
    <definedName name="solver_rhs5" localSheetId="25" hidden="1">0.000001</definedName>
    <definedName name="solver_rhs5" localSheetId="23" hidden="1">0.000001</definedName>
    <definedName name="solver_rhs5" localSheetId="24" hidden="1">0.000001</definedName>
    <definedName name="solver_rhs5" localSheetId="16" hidden="1">0.001</definedName>
    <definedName name="solver_rhs5" localSheetId="18" hidden="1">0.001</definedName>
    <definedName name="solver_rhs5" localSheetId="8" hidden="1">0.001</definedName>
    <definedName name="solver_rhs5" localSheetId="9" hidden="1">0.001</definedName>
    <definedName name="solver_rhs5" localSheetId="4" hidden="1">0.001</definedName>
    <definedName name="solver_rhs5" localSheetId="14" hidden="1">0.001</definedName>
    <definedName name="solver_rhs5" localSheetId="12" hidden="1">0.001</definedName>
    <definedName name="solver_rhs5" localSheetId="0" hidden="1">0.001</definedName>
    <definedName name="solver_rhs5" localSheetId="6" hidden="1">0.001</definedName>
    <definedName name="solver_rhs5" localSheetId="10" hidden="1">0.001</definedName>
    <definedName name="solver_rhs5" localSheetId="7" hidden="1">0.001</definedName>
    <definedName name="solver_rhs5" localSheetId="5" hidden="1">0.001</definedName>
    <definedName name="solver_rhs5" localSheetId="17" hidden="1">0.001</definedName>
    <definedName name="solver_rhs5" localSheetId="19" hidden="1">0.001</definedName>
    <definedName name="solver_rhs5" localSheetId="15" hidden="1">0.001</definedName>
    <definedName name="solver_rhs5" localSheetId="13" hidden="1">0.001</definedName>
    <definedName name="solver_rhs5" localSheetId="1" hidden="1">0.001</definedName>
    <definedName name="solver_rhs6" localSheetId="22" hidden="1">0.000001</definedName>
    <definedName name="solver_rhs6" localSheetId="20" hidden="1">0.000001</definedName>
    <definedName name="solver_rhs6" localSheetId="25" hidden="1">0.000001</definedName>
    <definedName name="solver_rhs6" localSheetId="23" hidden="1">0.000001</definedName>
    <definedName name="solver_rhs6" localSheetId="24" hidden="1">0.000001</definedName>
    <definedName name="solver_rlx" localSheetId="3" hidden="1">1</definedName>
    <definedName name="solver_rlx" localSheetId="29" hidden="1">1</definedName>
    <definedName name="solver_rlx" localSheetId="28" hidden="1">1</definedName>
    <definedName name="solver_rlx" localSheetId="26" hidden="1">1</definedName>
    <definedName name="solver_rlx" localSheetId="27" hidden="1">1</definedName>
    <definedName name="solver_rlx" localSheetId="22" hidden="1">1</definedName>
    <definedName name="solver_rlx" localSheetId="20" hidden="1">1</definedName>
    <definedName name="solver_rlx" localSheetId="25" hidden="1">1</definedName>
    <definedName name="solver_rlx" localSheetId="23" hidden="1">1</definedName>
    <definedName name="solver_rlx" localSheetId="24" hidden="1">1</definedName>
    <definedName name="solver_rlx" localSheetId="16" hidden="1">1</definedName>
    <definedName name="solver_rlx" localSheetId="18" hidden="1">1</definedName>
    <definedName name="solver_rlx" localSheetId="8" hidden="1">1</definedName>
    <definedName name="solver_rlx" localSheetId="9" hidden="1">1</definedName>
    <definedName name="solver_rlx" localSheetId="4" hidden="1">1</definedName>
    <definedName name="solver_rlx" localSheetId="14" hidden="1">1</definedName>
    <definedName name="solver_rlx" localSheetId="12" hidden="1">1</definedName>
    <definedName name="solver_rlx" localSheetId="0" hidden="1">1</definedName>
    <definedName name="solver_rlx" localSheetId="6" hidden="1">1</definedName>
    <definedName name="solver_rlx" localSheetId="10" hidden="1">1</definedName>
    <definedName name="solver_rlx" localSheetId="7" hidden="1">1</definedName>
    <definedName name="solver_rlx" localSheetId="5" hidden="1">1</definedName>
    <definedName name="solver_rlx" localSheetId="17" hidden="1">1</definedName>
    <definedName name="solver_rlx" localSheetId="19" hidden="1">1</definedName>
    <definedName name="solver_rlx" localSheetId="15" hidden="1">1</definedName>
    <definedName name="solver_rlx" localSheetId="13" hidden="1">1</definedName>
    <definedName name="solver_rlx" localSheetId="1" hidden="1">1</definedName>
    <definedName name="solver_rsd" localSheetId="3" hidden="1">0</definedName>
    <definedName name="solver_rsd" localSheetId="29" hidden="1">0</definedName>
    <definedName name="solver_rsd" localSheetId="28" hidden="1">0</definedName>
    <definedName name="solver_rsd" localSheetId="26" hidden="1">0</definedName>
    <definedName name="solver_rsd" localSheetId="27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3" hidden="1">0</definedName>
    <definedName name="solver_rsd" localSheetId="24" hidden="1">0</definedName>
    <definedName name="solver_rsd" localSheetId="16" hidden="1">0</definedName>
    <definedName name="solver_rsd" localSheetId="18" hidden="1">0</definedName>
    <definedName name="solver_rsd" localSheetId="8" hidden="1">0</definedName>
    <definedName name="solver_rsd" localSheetId="9" hidden="1">0</definedName>
    <definedName name="solver_rsd" localSheetId="4" hidden="1">0</definedName>
    <definedName name="solver_rsd" localSheetId="14" hidden="1">0</definedName>
    <definedName name="solver_rsd" localSheetId="12" hidden="1">0</definedName>
    <definedName name="solver_rsd" localSheetId="0" hidden="1">0</definedName>
    <definedName name="solver_rsd" localSheetId="6" hidden="1">0</definedName>
    <definedName name="solver_rsd" localSheetId="10" hidden="1">0</definedName>
    <definedName name="solver_rsd" localSheetId="7" hidden="1">0</definedName>
    <definedName name="solver_rsd" localSheetId="5" hidden="1">0</definedName>
    <definedName name="solver_rsd" localSheetId="17" hidden="1">0</definedName>
    <definedName name="solver_rsd" localSheetId="19" hidden="1">0</definedName>
    <definedName name="solver_rsd" localSheetId="15" hidden="1">0</definedName>
    <definedName name="solver_rsd" localSheetId="13" hidden="1">0</definedName>
    <definedName name="solver_rsd" localSheetId="1" hidden="1">0</definedName>
    <definedName name="solver_scl" localSheetId="3" hidden="1">2</definedName>
    <definedName name="solver_scl" localSheetId="29" hidden="1">2</definedName>
    <definedName name="solver_scl" localSheetId="28" hidden="1">2</definedName>
    <definedName name="solver_scl" localSheetId="26" hidden="1">2</definedName>
    <definedName name="solver_scl" localSheetId="27" hidden="1">2</definedName>
    <definedName name="solver_scl" localSheetId="22" hidden="1">2</definedName>
    <definedName name="solver_scl" localSheetId="20" hidden="1">2</definedName>
    <definedName name="solver_scl" localSheetId="25" hidden="1">2</definedName>
    <definedName name="solver_scl" localSheetId="23" hidden="1">2</definedName>
    <definedName name="solver_scl" localSheetId="24" hidden="1">2</definedName>
    <definedName name="solver_scl" localSheetId="16" hidden="1">2</definedName>
    <definedName name="solver_scl" localSheetId="18" hidden="1">2</definedName>
    <definedName name="solver_scl" localSheetId="8" hidden="1">2</definedName>
    <definedName name="solver_scl" localSheetId="9" hidden="1">2</definedName>
    <definedName name="solver_scl" localSheetId="4" hidden="1">2</definedName>
    <definedName name="solver_scl" localSheetId="14" hidden="1">2</definedName>
    <definedName name="solver_scl" localSheetId="12" hidden="1">2</definedName>
    <definedName name="solver_scl" localSheetId="0" hidden="1">2</definedName>
    <definedName name="solver_scl" localSheetId="6" hidden="1">2</definedName>
    <definedName name="solver_scl" localSheetId="10" hidden="1">2</definedName>
    <definedName name="solver_scl" localSheetId="7" hidden="1">2</definedName>
    <definedName name="solver_scl" localSheetId="5" hidden="1">2</definedName>
    <definedName name="solver_scl" localSheetId="17" hidden="1">2</definedName>
    <definedName name="solver_scl" localSheetId="19" hidden="1">2</definedName>
    <definedName name="solver_scl" localSheetId="15" hidden="1">2</definedName>
    <definedName name="solver_scl" localSheetId="13" hidden="1">2</definedName>
    <definedName name="solver_scl" localSheetId="1" hidden="1">2</definedName>
    <definedName name="solver_sho" localSheetId="3" hidden="1">2</definedName>
    <definedName name="solver_sho" localSheetId="29" hidden="1">2</definedName>
    <definedName name="solver_sho" localSheetId="28" hidden="1">2</definedName>
    <definedName name="solver_sho" localSheetId="26" hidden="1">2</definedName>
    <definedName name="solver_sho" localSheetId="27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3" hidden="1">2</definedName>
    <definedName name="solver_sho" localSheetId="24" hidden="1">2</definedName>
    <definedName name="solver_sho" localSheetId="16" hidden="1">2</definedName>
    <definedName name="solver_sho" localSheetId="18" hidden="1">2</definedName>
    <definedName name="solver_sho" localSheetId="8" hidden="1">2</definedName>
    <definedName name="solver_sho" localSheetId="9" hidden="1">2</definedName>
    <definedName name="solver_sho" localSheetId="4" hidden="1">2</definedName>
    <definedName name="solver_sho" localSheetId="14" hidden="1">2</definedName>
    <definedName name="solver_sho" localSheetId="12" hidden="1">2</definedName>
    <definedName name="solver_sho" localSheetId="0" hidden="1">2</definedName>
    <definedName name="solver_sho" localSheetId="6" hidden="1">2</definedName>
    <definedName name="solver_sho" localSheetId="10" hidden="1">2</definedName>
    <definedName name="solver_sho" localSheetId="7" hidden="1">2</definedName>
    <definedName name="solver_sho" localSheetId="5" hidden="1">2</definedName>
    <definedName name="solver_sho" localSheetId="17" hidden="1">2</definedName>
    <definedName name="solver_sho" localSheetId="19" hidden="1">2</definedName>
    <definedName name="solver_sho" localSheetId="15" hidden="1">2</definedName>
    <definedName name="solver_sho" localSheetId="13" hidden="1">2</definedName>
    <definedName name="solver_sho" localSheetId="1" hidden="1">2</definedName>
    <definedName name="solver_ssz" localSheetId="3" hidden="1">100</definedName>
    <definedName name="solver_ssz" localSheetId="29" hidden="1">100</definedName>
    <definedName name="solver_ssz" localSheetId="28" hidden="1">100</definedName>
    <definedName name="solver_ssz" localSheetId="26" hidden="1">100</definedName>
    <definedName name="solver_ssz" localSheetId="27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3" hidden="1">100</definedName>
    <definedName name="solver_ssz" localSheetId="24" hidden="1">100</definedName>
    <definedName name="solver_ssz" localSheetId="16" hidden="1">100</definedName>
    <definedName name="solver_ssz" localSheetId="18" hidden="1">100</definedName>
    <definedName name="solver_ssz" localSheetId="8" hidden="1">100</definedName>
    <definedName name="solver_ssz" localSheetId="9" hidden="1">100</definedName>
    <definedName name="solver_ssz" localSheetId="4" hidden="1">100</definedName>
    <definedName name="solver_ssz" localSheetId="14" hidden="1">100</definedName>
    <definedName name="solver_ssz" localSheetId="12" hidden="1">100</definedName>
    <definedName name="solver_ssz" localSheetId="0" hidden="1">100</definedName>
    <definedName name="solver_ssz" localSheetId="6" hidden="1">100</definedName>
    <definedName name="solver_ssz" localSheetId="10" hidden="1">100</definedName>
    <definedName name="solver_ssz" localSheetId="7" hidden="1">100</definedName>
    <definedName name="solver_ssz" localSheetId="5" hidden="1">100</definedName>
    <definedName name="solver_ssz" localSheetId="17" hidden="1">100</definedName>
    <definedName name="solver_ssz" localSheetId="19" hidden="1">100</definedName>
    <definedName name="solver_ssz" localSheetId="15" hidden="1">100</definedName>
    <definedName name="solver_ssz" localSheetId="13" hidden="1">100</definedName>
    <definedName name="solver_ssz" localSheetId="1" hidden="1">100</definedName>
    <definedName name="solver_tim" localSheetId="3" hidden="1">100</definedName>
    <definedName name="solver_tim" localSheetId="29" hidden="1">100</definedName>
    <definedName name="solver_tim" localSheetId="28" hidden="1">100</definedName>
    <definedName name="solver_tim" localSheetId="26" hidden="1">100</definedName>
    <definedName name="solver_tim" localSheetId="27" hidden="1">100</definedName>
    <definedName name="solver_tim" localSheetId="22" hidden="1">100</definedName>
    <definedName name="solver_tim" localSheetId="20" hidden="1">100</definedName>
    <definedName name="solver_tim" localSheetId="25" hidden="1">100</definedName>
    <definedName name="solver_tim" localSheetId="23" hidden="1">100</definedName>
    <definedName name="solver_tim" localSheetId="24" hidden="1">100</definedName>
    <definedName name="solver_tim" localSheetId="16" hidden="1">1000</definedName>
    <definedName name="solver_tim" localSheetId="18" hidden="1">1000</definedName>
    <definedName name="solver_tim" localSheetId="8" hidden="1">1000</definedName>
    <definedName name="solver_tim" localSheetId="9" hidden="1">1000</definedName>
    <definedName name="solver_tim" localSheetId="4" hidden="1">1000</definedName>
    <definedName name="solver_tim" localSheetId="14" hidden="1">1000</definedName>
    <definedName name="solver_tim" localSheetId="12" hidden="1">1000</definedName>
    <definedName name="solver_tim" localSheetId="0" hidden="1">1000</definedName>
    <definedName name="solver_tim" localSheetId="6" hidden="1">1000</definedName>
    <definedName name="solver_tim" localSheetId="10" hidden="1">1000</definedName>
    <definedName name="solver_tim" localSheetId="7" hidden="1">1000</definedName>
    <definedName name="solver_tim" localSheetId="5" hidden="1">1000</definedName>
    <definedName name="solver_tim" localSheetId="17" hidden="1">1000</definedName>
    <definedName name="solver_tim" localSheetId="19" hidden="1">1000</definedName>
    <definedName name="solver_tim" localSheetId="15" hidden="1">1000</definedName>
    <definedName name="solver_tim" localSheetId="13" hidden="1">1000</definedName>
    <definedName name="solver_tim" localSheetId="1" hidden="1">1000</definedName>
    <definedName name="solver_tol" localSheetId="3" hidden="1">0.05</definedName>
    <definedName name="solver_tol" localSheetId="29" hidden="1">0.05</definedName>
    <definedName name="solver_tol" localSheetId="28" hidden="1">0.05</definedName>
    <definedName name="solver_tol" localSheetId="26" hidden="1">0.05</definedName>
    <definedName name="solver_tol" localSheetId="27" hidden="1">0.05</definedName>
    <definedName name="solver_tol" localSheetId="22" hidden="1">0.05</definedName>
    <definedName name="solver_tol" localSheetId="20" hidden="1">0.05</definedName>
    <definedName name="solver_tol" localSheetId="25" hidden="1">0.05</definedName>
    <definedName name="solver_tol" localSheetId="23" hidden="1">0.05</definedName>
    <definedName name="solver_tol" localSheetId="24" hidden="1">0.05</definedName>
    <definedName name="solver_tol" localSheetId="16" hidden="1">0.01</definedName>
    <definedName name="solver_tol" localSheetId="18" hidden="1">0.01</definedName>
    <definedName name="solver_tol" localSheetId="8" hidden="1">0.01</definedName>
    <definedName name="solver_tol" localSheetId="9" hidden="1">0.01</definedName>
    <definedName name="solver_tol" localSheetId="4" hidden="1">0.01</definedName>
    <definedName name="solver_tol" localSheetId="14" hidden="1">0.01</definedName>
    <definedName name="solver_tol" localSheetId="12" hidden="1">0.01</definedName>
    <definedName name="solver_tol" localSheetId="0" hidden="1">0.01</definedName>
    <definedName name="solver_tol" localSheetId="6" hidden="1">0.01</definedName>
    <definedName name="solver_tol" localSheetId="10" hidden="1">0.05</definedName>
    <definedName name="solver_tol" localSheetId="7" hidden="1">0.05</definedName>
    <definedName name="solver_tol" localSheetId="5" hidden="1">0.05</definedName>
    <definedName name="solver_tol" localSheetId="17" hidden="1">0.05</definedName>
    <definedName name="solver_tol" localSheetId="19" hidden="1">0.05</definedName>
    <definedName name="solver_tol" localSheetId="15" hidden="1">0.05</definedName>
    <definedName name="solver_tol" localSheetId="13" hidden="1">0.05</definedName>
    <definedName name="solver_tol" localSheetId="1" hidden="1">0.05</definedName>
    <definedName name="solver_typ" localSheetId="3" hidden="1">1</definedName>
    <definedName name="solver_typ" localSheetId="29" hidden="1">2</definedName>
    <definedName name="solver_typ" localSheetId="28" hidden="1">2</definedName>
    <definedName name="solver_typ" localSheetId="26" hidden="1">2</definedName>
    <definedName name="solver_typ" localSheetId="27" hidden="1">2</definedName>
    <definedName name="solver_typ" localSheetId="22" hidden="1">2</definedName>
    <definedName name="solver_typ" localSheetId="20" hidden="1">2</definedName>
    <definedName name="solver_typ" localSheetId="25" hidden="1">2</definedName>
    <definedName name="solver_typ" localSheetId="23" hidden="1">2</definedName>
    <definedName name="solver_typ" localSheetId="24" hidden="1">2</definedName>
    <definedName name="solver_typ" localSheetId="16" hidden="1">2</definedName>
    <definedName name="solver_typ" localSheetId="18" hidden="1">2</definedName>
    <definedName name="solver_typ" localSheetId="8" hidden="1">2</definedName>
    <definedName name="solver_typ" localSheetId="9" hidden="1">2</definedName>
    <definedName name="solver_typ" localSheetId="4" hidden="1">2</definedName>
    <definedName name="solver_typ" localSheetId="14" hidden="1">2</definedName>
    <definedName name="solver_typ" localSheetId="12" hidden="1">2</definedName>
    <definedName name="solver_typ" localSheetId="0" hidden="1">2</definedName>
    <definedName name="solver_typ" localSheetId="6" hidden="1">2</definedName>
    <definedName name="solver_typ" localSheetId="10" hidden="1">1</definedName>
    <definedName name="solver_typ" localSheetId="7" hidden="1">1</definedName>
    <definedName name="solver_typ" localSheetId="5" hidden="1">1</definedName>
    <definedName name="solver_typ" localSheetId="17" hidden="1">1</definedName>
    <definedName name="solver_typ" localSheetId="19" hidden="1">1</definedName>
    <definedName name="solver_typ" localSheetId="15" hidden="1">1</definedName>
    <definedName name="solver_typ" localSheetId="13" hidden="1">1</definedName>
    <definedName name="solver_typ" localSheetId="1" hidden="1">1</definedName>
    <definedName name="solver_val" localSheetId="3" hidden="1">0</definedName>
    <definedName name="solver_val" localSheetId="29" hidden="1">0</definedName>
    <definedName name="solver_val" localSheetId="28" hidden="1">0</definedName>
    <definedName name="solver_val" localSheetId="26" hidden="1">0</definedName>
    <definedName name="solver_val" localSheetId="27" hidden="1">0</definedName>
    <definedName name="solver_val" localSheetId="22" hidden="1">0</definedName>
    <definedName name="solver_val" localSheetId="20" hidden="1">0</definedName>
    <definedName name="solver_val" localSheetId="25" hidden="1">0</definedName>
    <definedName name="solver_val" localSheetId="23" hidden="1">0</definedName>
    <definedName name="solver_val" localSheetId="24" hidden="1">0</definedName>
    <definedName name="solver_val" localSheetId="16" hidden="1">0</definedName>
    <definedName name="solver_val" localSheetId="18" hidden="1">0</definedName>
    <definedName name="solver_val" localSheetId="8" hidden="1">0</definedName>
    <definedName name="solver_val" localSheetId="9" hidden="1">0</definedName>
    <definedName name="solver_val" localSheetId="4" hidden="1">0</definedName>
    <definedName name="solver_val" localSheetId="14" hidden="1">0</definedName>
    <definedName name="solver_val" localSheetId="12" hidden="1">0</definedName>
    <definedName name="solver_val" localSheetId="0" hidden="1">0</definedName>
    <definedName name="solver_val" localSheetId="6" hidden="1">0</definedName>
    <definedName name="solver_val" localSheetId="10" hidden="1">0</definedName>
    <definedName name="solver_val" localSheetId="7" hidden="1">0</definedName>
    <definedName name="solver_val" localSheetId="5" hidden="1">0</definedName>
    <definedName name="solver_val" localSheetId="17" hidden="1">0</definedName>
    <definedName name="solver_val" localSheetId="19" hidden="1">0</definedName>
    <definedName name="solver_val" localSheetId="15" hidden="1">0</definedName>
    <definedName name="solver_val" localSheetId="13" hidden="1">0</definedName>
    <definedName name="solver_val" localSheetId="1" hidden="1">0</definedName>
    <definedName name="solver_ver" localSheetId="3" hidden="1">2</definedName>
    <definedName name="solver_ver" localSheetId="29" hidden="1">2</definedName>
    <definedName name="solver_ver" localSheetId="28" hidden="1">2</definedName>
    <definedName name="solver_ver" localSheetId="26" hidden="1">2</definedName>
    <definedName name="solver_ver" localSheetId="27" hidden="1">2</definedName>
    <definedName name="solver_ver" localSheetId="22" hidden="1">2</definedName>
    <definedName name="solver_ver" localSheetId="20" hidden="1">2</definedName>
    <definedName name="solver_ver" localSheetId="25" hidden="1">2</definedName>
    <definedName name="solver_ver" localSheetId="23" hidden="1">2</definedName>
    <definedName name="solver_ver" localSheetId="24" hidden="1">2</definedName>
    <definedName name="solver_ver" localSheetId="16" hidden="1">2</definedName>
    <definedName name="solver_ver" localSheetId="18" hidden="1">2</definedName>
    <definedName name="solver_ver" localSheetId="8" hidden="1">2</definedName>
    <definedName name="solver_ver" localSheetId="9" hidden="1">2</definedName>
    <definedName name="solver_ver" localSheetId="4" hidden="1">2</definedName>
    <definedName name="solver_ver" localSheetId="14" hidden="1">2</definedName>
    <definedName name="solver_ver" localSheetId="12" hidden="1">2</definedName>
    <definedName name="solver_ver" localSheetId="0" hidden="1">2</definedName>
    <definedName name="solver_ver" localSheetId="6" hidden="1">2</definedName>
    <definedName name="solver_ver" localSheetId="10" hidden="1">2</definedName>
    <definedName name="solver_ver" localSheetId="7" hidden="1">2</definedName>
    <definedName name="solver_ver" localSheetId="5" hidden="1">2</definedName>
    <definedName name="solver_ver" localSheetId="17" hidden="1">2</definedName>
    <definedName name="solver_ver" localSheetId="19" hidden="1">2</definedName>
    <definedName name="solver_ver" localSheetId="15" hidden="1">2</definedName>
    <definedName name="solver_ver" localSheetId="13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6" l="1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14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15" i="16"/>
  <c r="AC14" i="16"/>
  <c r="AB16" i="16"/>
  <c r="AB17" i="16"/>
  <c r="AB18" i="16"/>
  <c r="AB19" i="16"/>
  <c r="AB20" i="16"/>
  <c r="AB21" i="16"/>
  <c r="AB22" i="16"/>
  <c r="AB23" i="16"/>
  <c r="AB24" i="16"/>
  <c r="AB25" i="16"/>
  <c r="AB26" i="16"/>
  <c r="AB27" i="16"/>
  <c r="AB28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8" i="16"/>
  <c r="AB59" i="16"/>
  <c r="AB60" i="16"/>
  <c r="AB61" i="16"/>
  <c r="AB62" i="16"/>
  <c r="AB63" i="16"/>
  <c r="AB64" i="16"/>
  <c r="AB65" i="16"/>
  <c r="AB66" i="16"/>
  <c r="AB67" i="16"/>
  <c r="AB68" i="16"/>
  <c r="AB69" i="16"/>
  <c r="AB70" i="16"/>
  <c r="AB71" i="16"/>
  <c r="AB15" i="16"/>
  <c r="AB14" i="16"/>
  <c r="V79" i="30" l="1"/>
  <c r="V74" i="30"/>
  <c r="V58" i="30"/>
  <c r="V59" i="30"/>
  <c r="V60" i="30"/>
  <c r="V61" i="30"/>
  <c r="V62" i="30"/>
  <c r="V63" i="30"/>
  <c r="V64" i="30"/>
  <c r="V65" i="30"/>
  <c r="V66" i="30"/>
  <c r="V67" i="30"/>
  <c r="V68" i="30"/>
  <c r="V69" i="30"/>
  <c r="V70" i="30"/>
  <c r="V71" i="30"/>
  <c r="V72" i="30"/>
  <c r="V73" i="30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P55" i="16" s="1"/>
  <c r="N55" i="16" s="1" a="1"/>
  <c r="N55" i="16" s="1"/>
  <c r="W56" i="16"/>
  <c r="P56" i="16" s="1"/>
  <c r="N56" i="16" s="1" a="1"/>
  <c r="N56" i="16" s="1"/>
  <c r="W57" i="16"/>
  <c r="P57" i="16" s="1"/>
  <c r="N57" i="16" s="1" a="1"/>
  <c r="N57" i="16" s="1"/>
  <c r="W58" i="16"/>
  <c r="P58" i="16" s="1"/>
  <c r="N58" i="16" s="1" a="1"/>
  <c r="N58" i="16" s="1"/>
  <c r="W59" i="16"/>
  <c r="P59" i="16" s="1"/>
  <c r="N59" i="16" s="1" a="1"/>
  <c r="N59" i="16" s="1"/>
  <c r="W60" i="16"/>
  <c r="P60" i="16" s="1"/>
  <c r="N60" i="16" s="1" a="1"/>
  <c r="N60" i="16" s="1"/>
  <c r="W61" i="16"/>
  <c r="P61" i="16" s="1"/>
  <c r="N61" i="16" s="1" a="1"/>
  <c r="N61" i="16" s="1"/>
  <c r="W62" i="16"/>
  <c r="P62" i="16" s="1"/>
  <c r="N62" i="16" s="1" a="1"/>
  <c r="N62" i="16" s="1"/>
  <c r="W63" i="16"/>
  <c r="P63" i="16" s="1"/>
  <c r="N63" i="16" s="1" a="1"/>
  <c r="N63" i="16" s="1"/>
  <c r="W64" i="16"/>
  <c r="P64" i="16" s="1"/>
  <c r="N64" i="16" s="1" a="1"/>
  <c r="N64" i="16" s="1"/>
  <c r="W65" i="16"/>
  <c r="P65" i="16" s="1"/>
  <c r="N65" i="16" s="1" a="1"/>
  <c r="N65" i="16" s="1"/>
  <c r="W66" i="16"/>
  <c r="P66" i="16" s="1"/>
  <c r="N66" i="16" s="1" a="1"/>
  <c r="N66" i="16" s="1"/>
  <c r="W67" i="16"/>
  <c r="P67" i="16" s="1"/>
  <c r="N67" i="16" s="1" a="1"/>
  <c r="N67" i="16" s="1"/>
  <c r="W68" i="16"/>
  <c r="P68" i="16" s="1"/>
  <c r="N68" i="16" s="1" a="1"/>
  <c r="N68" i="16" s="1"/>
  <c r="W69" i="16"/>
  <c r="P69" i="16" s="1"/>
  <c r="N69" i="16" s="1" a="1"/>
  <c r="N69" i="16" s="1"/>
  <c r="W70" i="16"/>
  <c r="P70" i="16" s="1"/>
  <c r="N70" i="16" s="1" a="1"/>
  <c r="N70" i="16" s="1"/>
  <c r="W71" i="16"/>
  <c r="P71" i="16" s="1"/>
  <c r="N71" i="16" s="1" a="1"/>
  <c r="N71" i="16" s="1"/>
  <c r="W16" i="16"/>
  <c r="W14" i="16"/>
  <c r="P1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14" i="16"/>
  <c r="W15" i="16"/>
  <c r="A58" i="30" l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M39" i="26"/>
  <c r="AC9" i="34"/>
  <c r="AC8" i="34"/>
  <c r="AC6" i="34"/>
  <c r="AC5" i="34"/>
  <c r="AC3" i="34"/>
  <c r="AC4" i="34"/>
  <c r="A58" i="26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Y9" i="34"/>
  <c r="Y8" i="34"/>
  <c r="Y6" i="34"/>
  <c r="Y5" i="34"/>
  <c r="Y4" i="34"/>
  <c r="Y3" i="34"/>
  <c r="U7" i="34"/>
  <c r="U6" i="34"/>
  <c r="U5" i="34"/>
  <c r="U4" i="34"/>
  <c r="U3" i="34"/>
  <c r="Q5" i="34"/>
  <c r="Q4" i="34"/>
  <c r="Q3" i="34"/>
  <c r="A58" i="24"/>
  <c r="A59" i="24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55" i="38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56" i="2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55" i="21"/>
  <c r="H56" i="38"/>
  <c r="AB54" i="38"/>
  <c r="V54" i="38"/>
  <c r="T54" i="38"/>
  <c r="AB53" i="38"/>
  <c r="V53" i="38"/>
  <c r="T53" i="38"/>
  <c r="AB52" i="38"/>
  <c r="AA54" i="38" s="1"/>
  <c r="U54" i="38" s="1"/>
  <c r="V52" i="38"/>
  <c r="T52" i="38"/>
  <c r="AB51" i="38"/>
  <c r="V51" i="38"/>
  <c r="T51" i="38"/>
  <c r="AB50" i="38"/>
  <c r="V50" i="38"/>
  <c r="T50" i="38"/>
  <c r="AB49" i="38"/>
  <c r="V49" i="38"/>
  <c r="T49" i="38"/>
  <c r="AB48" i="38"/>
  <c r="V48" i="38"/>
  <c r="T48" i="38"/>
  <c r="AB47" i="38"/>
  <c r="AA47" i="38"/>
  <c r="V47" i="38"/>
  <c r="T47" i="38"/>
  <c r="AB46" i="38"/>
  <c r="V46" i="38"/>
  <c r="T46" i="38"/>
  <c r="AB45" i="38"/>
  <c r="AA46" i="38" s="1"/>
  <c r="AA45" i="38"/>
  <c r="V45" i="38"/>
  <c r="T45" i="38"/>
  <c r="AB44" i="38"/>
  <c r="V44" i="38"/>
  <c r="T44" i="38"/>
  <c r="AB43" i="38"/>
  <c r="AA43" i="38"/>
  <c r="V43" i="38"/>
  <c r="T43" i="38"/>
  <c r="AB42" i="38"/>
  <c r="V42" i="38"/>
  <c r="T42" i="38"/>
  <c r="AB41" i="38"/>
  <c r="V41" i="38"/>
  <c r="T41" i="38"/>
  <c r="AB40" i="38"/>
  <c r="AA41" i="38" s="1"/>
  <c r="V40" i="38"/>
  <c r="T40" i="38"/>
  <c r="AB39" i="38"/>
  <c r="V39" i="38"/>
  <c r="T39" i="38"/>
  <c r="AB38" i="38"/>
  <c r="V38" i="38"/>
  <c r="T38" i="38"/>
  <c r="C38" i="38"/>
  <c r="C39" i="38" s="1"/>
  <c r="C40" i="38" s="1"/>
  <c r="C41" i="38" s="1"/>
  <c r="C42" i="38" s="1"/>
  <c r="C43" i="38" s="1"/>
  <c r="C44" i="38" s="1"/>
  <c r="C45" i="38" s="1"/>
  <c r="C46" i="38" s="1"/>
  <c r="C47" i="38" s="1"/>
  <c r="C48" i="38" s="1"/>
  <c r="C49" i="38" s="1"/>
  <c r="C50" i="38" s="1"/>
  <c r="C51" i="38" s="1"/>
  <c r="C52" i="38" s="1"/>
  <c r="C53" i="38" s="1"/>
  <c r="C54" i="38" s="1"/>
  <c r="AB37" i="38"/>
  <c r="AA39" i="38" s="1"/>
  <c r="V37" i="38"/>
  <c r="T37" i="38"/>
  <c r="AB36" i="38"/>
  <c r="V36" i="38"/>
  <c r="T36" i="38"/>
  <c r="G36" i="38"/>
  <c r="AB35" i="38"/>
  <c r="V35" i="38"/>
  <c r="T35" i="38"/>
  <c r="G35" i="38"/>
  <c r="AB34" i="38"/>
  <c r="V34" i="38"/>
  <c r="T34" i="38"/>
  <c r="G34" i="38"/>
  <c r="AB33" i="38"/>
  <c r="V33" i="38"/>
  <c r="T33" i="38"/>
  <c r="G33" i="38"/>
  <c r="AB32" i="38"/>
  <c r="V32" i="38"/>
  <c r="T32" i="38"/>
  <c r="G32" i="38"/>
  <c r="AB31" i="38"/>
  <c r="AA33" i="38" s="1"/>
  <c r="U33" i="38" s="1"/>
  <c r="R33" i="38" s="1" a="1"/>
  <c r="R33" i="38" s="1"/>
  <c r="V31" i="38"/>
  <c r="T31" i="38"/>
  <c r="G31" i="38"/>
  <c r="AB30" i="38"/>
  <c r="AA32" i="38" s="1"/>
  <c r="V30" i="38"/>
  <c r="T30" i="38"/>
  <c r="G30" i="38"/>
  <c r="AB29" i="38"/>
  <c r="V29" i="38"/>
  <c r="T29" i="38"/>
  <c r="G29" i="38"/>
  <c r="AB28" i="38"/>
  <c r="V28" i="38"/>
  <c r="T28" i="38"/>
  <c r="G28" i="38"/>
  <c r="AB27" i="38"/>
  <c r="V27" i="38"/>
  <c r="T27" i="38"/>
  <c r="G27" i="38"/>
  <c r="AB26" i="38"/>
  <c r="AA28" i="38" s="1"/>
  <c r="V26" i="38"/>
  <c r="T26" i="38"/>
  <c r="G26" i="38"/>
  <c r="AB25" i="38"/>
  <c r="V25" i="38"/>
  <c r="T25" i="38"/>
  <c r="G25" i="38"/>
  <c r="AB24" i="38"/>
  <c r="V24" i="38"/>
  <c r="T24" i="38"/>
  <c r="G24" i="38"/>
  <c r="AB23" i="38"/>
  <c r="V23" i="38"/>
  <c r="T23" i="38"/>
  <c r="G23" i="38"/>
  <c r="AB22" i="38"/>
  <c r="V22" i="38"/>
  <c r="T22" i="38"/>
  <c r="G22" i="38"/>
  <c r="AB21" i="38"/>
  <c r="V21" i="38"/>
  <c r="T21" i="38"/>
  <c r="G21" i="38"/>
  <c r="AB20" i="38"/>
  <c r="V20" i="38"/>
  <c r="T20" i="38"/>
  <c r="G20" i="38"/>
  <c r="AB19" i="38"/>
  <c r="AA21" i="38" s="1"/>
  <c r="U21" i="38" s="1"/>
  <c r="R21" i="38" s="1" a="1"/>
  <c r="R21" i="38" s="1"/>
  <c r="V19" i="38"/>
  <c r="T19" i="38"/>
  <c r="G19" i="38"/>
  <c r="AB18" i="38"/>
  <c r="AA20" i="38" s="1"/>
  <c r="V18" i="38"/>
  <c r="T18" i="38"/>
  <c r="G18" i="38"/>
  <c r="AB17" i="38"/>
  <c r="V17" i="38"/>
  <c r="T17" i="38"/>
  <c r="G17" i="38"/>
  <c r="AB16" i="38"/>
  <c r="V16" i="38"/>
  <c r="T16" i="38"/>
  <c r="G16" i="38"/>
  <c r="AB15" i="38"/>
  <c r="V15" i="38"/>
  <c r="T15" i="38"/>
  <c r="G15" i="38"/>
  <c r="D15" i="38"/>
  <c r="D16" i="38" s="1"/>
  <c r="D17" i="38" s="1"/>
  <c r="D18" i="38" s="1"/>
  <c r="B15" i="38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AB14" i="38"/>
  <c r="AA14" i="38" s="1"/>
  <c r="V14" i="38"/>
  <c r="T14" i="38"/>
  <c r="G14" i="38"/>
  <c r="D14" i="38"/>
  <c r="I9" i="38"/>
  <c r="I8" i="38"/>
  <c r="A55" i="16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E56" i="18"/>
  <c r="AX74" i="37"/>
  <c r="AR74" i="37"/>
  <c r="AQ74" i="37"/>
  <c r="AX73" i="37"/>
  <c r="AR73" i="37"/>
  <c r="AQ73" i="37"/>
  <c r="AX72" i="37"/>
  <c r="AR72" i="37"/>
  <c r="AQ72" i="37"/>
  <c r="AO72" i="37"/>
  <c r="AX71" i="37"/>
  <c r="AR71" i="37"/>
  <c r="AQ71" i="37"/>
  <c r="AX70" i="37"/>
  <c r="AR70" i="37"/>
  <c r="AQ70" i="37"/>
  <c r="AX69" i="37"/>
  <c r="AR69" i="37"/>
  <c r="AQ69" i="37"/>
  <c r="AO69" i="37"/>
  <c r="AX68" i="37"/>
  <c r="AR68" i="37"/>
  <c r="AQ68" i="37"/>
  <c r="AX67" i="37"/>
  <c r="AW67" i="37"/>
  <c r="AR67" i="37"/>
  <c r="AQ67" i="37"/>
  <c r="AO67" i="37"/>
  <c r="AX66" i="37"/>
  <c r="AR66" i="37"/>
  <c r="AQ66" i="37"/>
  <c r="AX65" i="37"/>
  <c r="AR65" i="37"/>
  <c r="AQ65" i="37"/>
  <c r="AX64" i="37"/>
  <c r="AR64" i="37"/>
  <c r="AQ64" i="37"/>
  <c r="AX63" i="37"/>
  <c r="AR63" i="37"/>
  <c r="AQ63" i="37"/>
  <c r="AX62" i="37"/>
  <c r="AR62" i="37"/>
  <c r="AQ62" i="37"/>
  <c r="AX61" i="37"/>
  <c r="AR61" i="37"/>
  <c r="AQ61" i="37"/>
  <c r="AX60" i="37"/>
  <c r="AR60" i="37"/>
  <c r="AQ60" i="37"/>
  <c r="AO60" i="37"/>
  <c r="AX59" i="37"/>
  <c r="AR59" i="37"/>
  <c r="AQ59" i="37"/>
  <c r="AX58" i="37"/>
  <c r="AR58" i="37"/>
  <c r="AQ58" i="37"/>
  <c r="AO58" i="37"/>
  <c r="U58" i="37"/>
  <c r="AX57" i="37"/>
  <c r="AR57" i="37"/>
  <c r="AQ57" i="37"/>
  <c r="AO57" i="37"/>
  <c r="AX56" i="37"/>
  <c r="AR56" i="37"/>
  <c r="AQ56" i="37"/>
  <c r="AX55" i="37"/>
  <c r="AR55" i="37"/>
  <c r="AO55" i="37" s="1"/>
  <c r="AQ55" i="37"/>
  <c r="AX54" i="37"/>
  <c r="AR54" i="37"/>
  <c r="AQ54" i="37"/>
  <c r="AX53" i="37"/>
  <c r="AR53" i="37"/>
  <c r="AQ53" i="37"/>
  <c r="AX52" i="37"/>
  <c r="AR52" i="37"/>
  <c r="AQ52" i="37"/>
  <c r="AX51" i="37"/>
  <c r="AR51" i="37"/>
  <c r="AQ51" i="37"/>
  <c r="AX50" i="37"/>
  <c r="AR50" i="37"/>
  <c r="AQ50" i="37"/>
  <c r="AX49" i="37"/>
  <c r="AR49" i="37"/>
  <c r="AQ49" i="37"/>
  <c r="AX48" i="37"/>
  <c r="AR48" i="37"/>
  <c r="AQ48" i="37"/>
  <c r="AX47" i="37"/>
  <c r="AR47" i="37"/>
  <c r="AO47" i="37" s="1"/>
  <c r="J47" i="37" s="1"/>
  <c r="AQ47" i="37"/>
  <c r="AX46" i="37"/>
  <c r="AR46" i="37"/>
  <c r="AQ46" i="37"/>
  <c r="AX45" i="37"/>
  <c r="AR45" i="37"/>
  <c r="AQ45" i="37"/>
  <c r="AO45" i="37"/>
  <c r="H45" i="37"/>
  <c r="AX44" i="37"/>
  <c r="AR44" i="37"/>
  <c r="AQ44" i="37"/>
  <c r="AO44" i="37"/>
  <c r="B44" i="37"/>
  <c r="B45" i="37" s="1"/>
  <c r="B46" i="37" s="1"/>
  <c r="B47" i="37" s="1"/>
  <c r="B48" i="37" s="1"/>
  <c r="B49" i="37" s="1"/>
  <c r="B50" i="37" s="1"/>
  <c r="B51" i="37" s="1"/>
  <c r="B52" i="37" s="1"/>
  <c r="B53" i="37" s="1"/>
  <c r="B54" i="37" s="1"/>
  <c r="B55" i="37" s="1"/>
  <c r="B56" i="37" s="1"/>
  <c r="B57" i="37" s="1"/>
  <c r="B58" i="37" s="1"/>
  <c r="B59" i="37" s="1"/>
  <c r="B60" i="37" s="1"/>
  <c r="B61" i="37" s="1"/>
  <c r="B62" i="37" s="1"/>
  <c r="B63" i="37" s="1"/>
  <c r="B64" i="37" s="1"/>
  <c r="B65" i="37" s="1"/>
  <c r="B66" i="37" s="1"/>
  <c r="B67" i="37" s="1"/>
  <c r="B68" i="37" s="1"/>
  <c r="B69" i="37" s="1"/>
  <c r="B70" i="37" s="1"/>
  <c r="B71" i="37" s="1"/>
  <c r="B72" i="37" s="1"/>
  <c r="B73" i="37" s="1"/>
  <c r="B74" i="37" s="1"/>
  <c r="AX43" i="37"/>
  <c r="AW44" i="37" s="1"/>
  <c r="AR43" i="37"/>
  <c r="AQ43" i="37"/>
  <c r="AO43" i="37"/>
  <c r="AX42" i="37"/>
  <c r="AR42" i="37"/>
  <c r="AQ42" i="37"/>
  <c r="AX41" i="37"/>
  <c r="AR41" i="37"/>
  <c r="AQ41" i="37"/>
  <c r="B41" i="37"/>
  <c r="B42" i="37" s="1"/>
  <c r="B43" i="37" s="1"/>
  <c r="AX40" i="37"/>
  <c r="AW40" i="37"/>
  <c r="AR40" i="37"/>
  <c r="AQ40" i="37"/>
  <c r="AX39" i="37"/>
  <c r="AR39" i="37"/>
  <c r="AQ39" i="37"/>
  <c r="AX38" i="37"/>
  <c r="AR38" i="37"/>
  <c r="AO38" i="37" s="1"/>
  <c r="AQ38" i="37"/>
  <c r="AX37" i="37"/>
  <c r="AR37" i="37"/>
  <c r="AQ37" i="37"/>
  <c r="AX36" i="37"/>
  <c r="AR36" i="37"/>
  <c r="AQ36" i="37"/>
  <c r="AO36" i="37"/>
  <c r="AX35" i="37"/>
  <c r="AR35" i="37"/>
  <c r="AQ35" i="37"/>
  <c r="AX34" i="37"/>
  <c r="AR34" i="37"/>
  <c r="AO34" i="37" s="1"/>
  <c r="AQ34" i="37"/>
  <c r="AX33" i="37"/>
  <c r="AR33" i="37"/>
  <c r="AQ33" i="37"/>
  <c r="AX32" i="37"/>
  <c r="AR32" i="37"/>
  <c r="AQ32" i="37"/>
  <c r="AO32" i="37"/>
  <c r="AX31" i="37"/>
  <c r="AW31" i="37"/>
  <c r="AR31" i="37"/>
  <c r="AQ31" i="37"/>
  <c r="AX30" i="37"/>
  <c r="AR30" i="37"/>
  <c r="AQ30" i="37"/>
  <c r="AO30" i="37"/>
  <c r="AX29" i="37"/>
  <c r="AR29" i="37"/>
  <c r="AQ29" i="37"/>
  <c r="AX28" i="37"/>
  <c r="AR28" i="37"/>
  <c r="AQ28" i="37"/>
  <c r="AO28" i="37"/>
  <c r="AX27" i="37"/>
  <c r="AW27" i="37" s="1"/>
  <c r="AR27" i="37"/>
  <c r="AQ27" i="37"/>
  <c r="AX26" i="37"/>
  <c r="AW28" i="37" s="1"/>
  <c r="AR26" i="37"/>
  <c r="AO26" i="37" s="1"/>
  <c r="AQ26" i="37"/>
  <c r="AX25" i="37"/>
  <c r="AR25" i="37"/>
  <c r="AQ25" i="37"/>
  <c r="AX24" i="37"/>
  <c r="AW26" i="37" s="1"/>
  <c r="AR24" i="37"/>
  <c r="AQ24" i="37"/>
  <c r="AO24" i="37"/>
  <c r="AX23" i="37"/>
  <c r="AR23" i="37"/>
  <c r="AQ23" i="37"/>
  <c r="AX22" i="37"/>
  <c r="AR22" i="37"/>
  <c r="AO22" i="37" s="1"/>
  <c r="AQ22" i="37"/>
  <c r="AX21" i="37"/>
  <c r="AR21" i="37"/>
  <c r="AQ21" i="37"/>
  <c r="AO21" i="37"/>
  <c r="AX20" i="37"/>
  <c r="AR20" i="37"/>
  <c r="AQ20" i="37"/>
  <c r="AO20" i="37"/>
  <c r="AX19" i="37"/>
  <c r="AR19" i="37"/>
  <c r="AQ19" i="37"/>
  <c r="AX18" i="37"/>
  <c r="AW18" i="37"/>
  <c r="AR18" i="37"/>
  <c r="AQ18" i="37"/>
  <c r="AO18" i="37"/>
  <c r="A18" i="37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50" i="37" s="1"/>
  <c r="A51" i="37" s="1"/>
  <c r="A52" i="37" s="1"/>
  <c r="A53" i="37" s="1"/>
  <c r="A54" i="37" s="1"/>
  <c r="A55" i="37" s="1"/>
  <c r="A56" i="37" s="1"/>
  <c r="A57" i="37" s="1"/>
  <c r="AX17" i="37"/>
  <c r="AW19" i="37" s="1"/>
  <c r="AR17" i="37"/>
  <c r="AQ17" i="37"/>
  <c r="AZ13" i="37"/>
  <c r="AZ12" i="37"/>
  <c r="AZ11" i="37"/>
  <c r="AW33" i="37" s="1"/>
  <c r="P10" i="37"/>
  <c r="M10" i="37"/>
  <c r="M9" i="37"/>
  <c r="P8" i="37"/>
  <c r="P7" i="37"/>
  <c r="AO73" i="37" s="1"/>
  <c r="P6" i="37"/>
  <c r="G59" i="36"/>
  <c r="Z57" i="36"/>
  <c r="T57" i="36"/>
  <c r="Q57" i="36" s="1"/>
  <c r="S57" i="36"/>
  <c r="R57" i="36" s="1"/>
  <c r="Z56" i="36"/>
  <c r="T56" i="36"/>
  <c r="Q56" i="36" s="1"/>
  <c r="S56" i="36"/>
  <c r="R56" i="36" s="1"/>
  <c r="Z55" i="36"/>
  <c r="T55" i="36"/>
  <c r="Q55" i="36" s="1"/>
  <c r="S55" i="36"/>
  <c r="R55" i="36" s="1"/>
  <c r="Z54" i="36"/>
  <c r="T54" i="36"/>
  <c r="Q54" i="36" s="1"/>
  <c r="S54" i="36"/>
  <c r="R54" i="36"/>
  <c r="Z53" i="36"/>
  <c r="Y53" i="36"/>
  <c r="T53" i="36"/>
  <c r="S53" i="36"/>
  <c r="R53" i="36"/>
  <c r="Q53" i="36"/>
  <c r="Z52" i="36"/>
  <c r="Y52" i="36"/>
  <c r="T52" i="36"/>
  <c r="Q52" i="36" s="1"/>
  <c r="S52" i="36"/>
  <c r="R52" i="36" s="1"/>
  <c r="Z51" i="36"/>
  <c r="T51" i="36"/>
  <c r="Q51" i="36" s="1"/>
  <c r="S51" i="36"/>
  <c r="R51" i="36" s="1"/>
  <c r="Z50" i="36"/>
  <c r="T50" i="36"/>
  <c r="S50" i="36"/>
  <c r="R50" i="36"/>
  <c r="Q50" i="36"/>
  <c r="Z49" i="36"/>
  <c r="T49" i="36"/>
  <c r="S49" i="36"/>
  <c r="R49" i="36" s="1"/>
  <c r="Q49" i="36"/>
  <c r="Z48" i="36"/>
  <c r="Y48" i="36"/>
  <c r="T48" i="36"/>
  <c r="Q48" i="36" s="1"/>
  <c r="S48" i="36"/>
  <c r="R48" i="36" s="1"/>
  <c r="Z47" i="36"/>
  <c r="T47" i="36"/>
  <c r="Q47" i="36" s="1"/>
  <c r="S47" i="36"/>
  <c r="R47" i="36" s="1"/>
  <c r="Z46" i="36"/>
  <c r="T46" i="36"/>
  <c r="Q46" i="36" s="1"/>
  <c r="S46" i="36"/>
  <c r="R46" i="36" s="1"/>
  <c r="Z45" i="36"/>
  <c r="Y45" i="36" s="1"/>
  <c r="T45" i="36"/>
  <c r="S45" i="36"/>
  <c r="R45" i="36" s="1"/>
  <c r="Q45" i="36"/>
  <c r="Z44" i="36"/>
  <c r="T44" i="36"/>
  <c r="Q44" i="36" s="1"/>
  <c r="S44" i="36"/>
  <c r="R44" i="36" s="1"/>
  <c r="Z43" i="36"/>
  <c r="T43" i="36"/>
  <c r="Q43" i="36" s="1"/>
  <c r="S43" i="36"/>
  <c r="R43" i="36" s="1"/>
  <c r="Z42" i="36"/>
  <c r="Y44" i="36" s="1"/>
  <c r="T42" i="36"/>
  <c r="Q42" i="36" s="1"/>
  <c r="S42" i="36"/>
  <c r="R42" i="36" s="1"/>
  <c r="Z41" i="36"/>
  <c r="Y41" i="36"/>
  <c r="T41" i="36"/>
  <c r="Q41" i="36" s="1"/>
  <c r="S41" i="36"/>
  <c r="R41" i="36"/>
  <c r="B41" i="36"/>
  <c r="L41" i="36" s="1"/>
  <c r="Z40" i="36"/>
  <c r="T40" i="36"/>
  <c r="S40" i="36"/>
  <c r="R40" i="36" s="1"/>
  <c r="Q40" i="36"/>
  <c r="P40" i="36"/>
  <c r="L40" i="36"/>
  <c r="Z39" i="36"/>
  <c r="T39" i="36"/>
  <c r="Q39" i="36" s="1"/>
  <c r="S39" i="36"/>
  <c r="R39" i="36" s="1"/>
  <c r="L39" i="36"/>
  <c r="Z38" i="36"/>
  <c r="Y40" i="36" s="1"/>
  <c r="Y38" i="36"/>
  <c r="T38" i="36"/>
  <c r="Q38" i="36" s="1"/>
  <c r="S38" i="36"/>
  <c r="R38" i="36" s="1"/>
  <c r="Z37" i="36"/>
  <c r="T37" i="36"/>
  <c r="Q37" i="36" s="1"/>
  <c r="S37" i="36"/>
  <c r="R37" i="36"/>
  <c r="Z36" i="36"/>
  <c r="T36" i="36"/>
  <c r="Q36" i="36" s="1"/>
  <c r="S36" i="36"/>
  <c r="R36" i="36"/>
  <c r="Z35" i="36"/>
  <c r="T35" i="36"/>
  <c r="S35" i="36"/>
  <c r="R35" i="36"/>
  <c r="Q35" i="36"/>
  <c r="Z34" i="36"/>
  <c r="T34" i="36"/>
  <c r="Q34" i="36" s="1"/>
  <c r="S34" i="36"/>
  <c r="R34" i="36" s="1"/>
  <c r="Z33" i="36"/>
  <c r="Y35" i="36" s="1"/>
  <c r="T33" i="36"/>
  <c r="Q33" i="36" s="1"/>
  <c r="S33" i="36"/>
  <c r="R33" i="36"/>
  <c r="Z32" i="36"/>
  <c r="Y34" i="36" s="1"/>
  <c r="T32" i="36"/>
  <c r="S32" i="36"/>
  <c r="R32" i="36"/>
  <c r="Q32" i="36"/>
  <c r="Z31" i="36"/>
  <c r="Y33" i="36" s="1"/>
  <c r="T31" i="36"/>
  <c r="Q31" i="36" s="1"/>
  <c r="S31" i="36"/>
  <c r="R31" i="36"/>
  <c r="Z30" i="36"/>
  <c r="T30" i="36"/>
  <c r="Q30" i="36" s="1"/>
  <c r="S30" i="36"/>
  <c r="R30" i="36" s="1"/>
  <c r="Z29" i="36"/>
  <c r="T29" i="36"/>
  <c r="Q29" i="36" s="1"/>
  <c r="S29" i="36"/>
  <c r="R29" i="36" s="1"/>
  <c r="Z28" i="36"/>
  <c r="T28" i="36"/>
  <c r="S28" i="36"/>
  <c r="R28" i="36"/>
  <c r="Q28" i="36"/>
  <c r="Z27" i="36"/>
  <c r="Y29" i="36" s="1"/>
  <c r="T27" i="36"/>
  <c r="Q27" i="36" s="1"/>
  <c r="S27" i="36"/>
  <c r="R27" i="36" s="1"/>
  <c r="Z26" i="36"/>
  <c r="T26" i="36"/>
  <c r="Q26" i="36" s="1"/>
  <c r="S26" i="36"/>
  <c r="R26" i="36"/>
  <c r="Z25" i="36"/>
  <c r="T25" i="36"/>
  <c r="S25" i="36"/>
  <c r="R25" i="36" s="1"/>
  <c r="Q25" i="36"/>
  <c r="Z24" i="36"/>
  <c r="T24" i="36"/>
  <c r="Q24" i="36" s="1"/>
  <c r="S24" i="36"/>
  <c r="R24" i="36" s="1"/>
  <c r="Z23" i="36"/>
  <c r="T23" i="36"/>
  <c r="Q23" i="36" s="1"/>
  <c r="S23" i="36"/>
  <c r="R23" i="36"/>
  <c r="Z22" i="36"/>
  <c r="Y24" i="36" s="1"/>
  <c r="Y22" i="36"/>
  <c r="T22" i="36"/>
  <c r="Q22" i="36" s="1"/>
  <c r="S22" i="36"/>
  <c r="R22" i="36" s="1"/>
  <c r="Z21" i="36"/>
  <c r="Y23" i="36" s="1"/>
  <c r="T21" i="36"/>
  <c r="S21" i="36"/>
  <c r="R21" i="36"/>
  <c r="Q21" i="36"/>
  <c r="Z20" i="36"/>
  <c r="T20" i="36"/>
  <c r="Q20" i="36" s="1"/>
  <c r="S20" i="36"/>
  <c r="R20" i="36" s="1"/>
  <c r="Z19" i="36"/>
  <c r="Y21" i="36" s="1"/>
  <c r="T19" i="36"/>
  <c r="Q19" i="36" s="1"/>
  <c r="S19" i="36"/>
  <c r="R19" i="36" s="1"/>
  <c r="Z18" i="36"/>
  <c r="T18" i="36"/>
  <c r="S18" i="36"/>
  <c r="R18" i="36" s="1"/>
  <c r="Q18" i="36"/>
  <c r="C18" i="36"/>
  <c r="A18" i="36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38" i="36" s="1"/>
  <c r="A39" i="36" s="1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50" i="36" s="1"/>
  <c r="A51" i="36" s="1"/>
  <c r="A52" i="36" s="1"/>
  <c r="A53" i="36" s="1"/>
  <c r="A54" i="36" s="1"/>
  <c r="A55" i="36" s="1"/>
  <c r="A56" i="36" s="1"/>
  <c r="A57" i="36" s="1"/>
  <c r="Z17" i="36"/>
  <c r="Y17" i="36" s="1"/>
  <c r="T17" i="36"/>
  <c r="Q17" i="36" s="1"/>
  <c r="S17" i="36"/>
  <c r="R17" i="36" s="1"/>
  <c r="O17" i="36" s="1"/>
  <c r="C17" i="36"/>
  <c r="H10" i="36"/>
  <c r="H9" i="36"/>
  <c r="N9" i="37" s="1"/>
  <c r="L6" i="36"/>
  <c r="K6" i="36"/>
  <c r="K2" i="36"/>
  <c r="N11" i="35"/>
  <c r="Z57" i="35"/>
  <c r="T57" i="35"/>
  <c r="Q57" i="35" s="1"/>
  <c r="S57" i="35"/>
  <c r="R57" i="35" s="1"/>
  <c r="Z56" i="35"/>
  <c r="T56" i="35"/>
  <c r="Q56" i="35" s="1"/>
  <c r="S56" i="35"/>
  <c r="R56" i="35"/>
  <c r="Z55" i="35"/>
  <c r="T55" i="35"/>
  <c r="Q55" i="35" s="1"/>
  <c r="S55" i="35"/>
  <c r="R55" i="35" s="1"/>
  <c r="Z54" i="35"/>
  <c r="T54" i="35"/>
  <c r="S54" i="35"/>
  <c r="R54" i="35" s="1"/>
  <c r="Q54" i="35"/>
  <c r="Z53" i="35"/>
  <c r="T53" i="35"/>
  <c r="Q53" i="35" s="1"/>
  <c r="S53" i="35"/>
  <c r="R53" i="35" s="1"/>
  <c r="Z52" i="35"/>
  <c r="Y54" i="35" s="1"/>
  <c r="T52" i="35"/>
  <c r="Q52" i="35" s="1"/>
  <c r="S52" i="35"/>
  <c r="R52" i="35" s="1"/>
  <c r="Z51" i="35"/>
  <c r="Y53" i="35" s="1"/>
  <c r="Y51" i="35"/>
  <c r="T51" i="35"/>
  <c r="S51" i="35"/>
  <c r="R51" i="35" s="1"/>
  <c r="Q51" i="35"/>
  <c r="Z50" i="35"/>
  <c r="Y52" i="35" s="1"/>
  <c r="T50" i="35"/>
  <c r="S50" i="35"/>
  <c r="R50" i="35" s="1"/>
  <c r="Q50" i="35"/>
  <c r="Z49" i="35"/>
  <c r="T49" i="35"/>
  <c r="S49" i="35"/>
  <c r="R49" i="35" s="1"/>
  <c r="Q49" i="35"/>
  <c r="Z48" i="35"/>
  <c r="Y50" i="35" s="1"/>
  <c r="T48" i="35"/>
  <c r="Q48" i="35" s="1"/>
  <c r="S48" i="35"/>
  <c r="R48" i="35"/>
  <c r="Z47" i="35"/>
  <c r="T47" i="35"/>
  <c r="Q47" i="35" s="1"/>
  <c r="S47" i="35"/>
  <c r="R47" i="35" s="1"/>
  <c r="Z46" i="35"/>
  <c r="Y46" i="35"/>
  <c r="T46" i="35"/>
  <c r="S46" i="35"/>
  <c r="R46" i="35" s="1"/>
  <c r="Q46" i="35"/>
  <c r="Z45" i="35"/>
  <c r="Y47" i="35" s="1"/>
  <c r="T45" i="35"/>
  <c r="S45" i="35"/>
  <c r="R45" i="35" s="1"/>
  <c r="Q45" i="35"/>
  <c r="Z44" i="35"/>
  <c r="T44" i="35"/>
  <c r="Q44" i="35" s="1"/>
  <c r="S44" i="35"/>
  <c r="R44" i="35" s="1"/>
  <c r="Z43" i="35"/>
  <c r="Y45" i="35" s="1"/>
  <c r="Y43" i="35"/>
  <c r="T43" i="35"/>
  <c r="S43" i="35"/>
  <c r="R43" i="35" s="1"/>
  <c r="Q43" i="35"/>
  <c r="Z42" i="35"/>
  <c r="Y44" i="35" s="1"/>
  <c r="T42" i="35"/>
  <c r="S42" i="35"/>
  <c r="R42" i="35" s="1"/>
  <c r="Q42" i="35"/>
  <c r="Z41" i="35"/>
  <c r="T41" i="35"/>
  <c r="Q41" i="35" s="1"/>
  <c r="S41" i="35"/>
  <c r="R41" i="35" s="1"/>
  <c r="B41" i="35"/>
  <c r="Z40" i="35"/>
  <c r="Y42" i="35" s="1"/>
  <c r="T40" i="35"/>
  <c r="Q40" i="35" s="1"/>
  <c r="P40" i="35" s="1"/>
  <c r="S40" i="35"/>
  <c r="R40" i="35"/>
  <c r="Z39" i="35"/>
  <c r="Y41" i="35" s="1"/>
  <c r="T39" i="35"/>
  <c r="Q39" i="35" s="1"/>
  <c r="S39" i="35"/>
  <c r="R39" i="35"/>
  <c r="Z38" i="35"/>
  <c r="Y39" i="35" s="1"/>
  <c r="T38" i="35"/>
  <c r="S38" i="35"/>
  <c r="R38" i="35"/>
  <c r="Q38" i="35"/>
  <c r="Z37" i="35"/>
  <c r="T37" i="35"/>
  <c r="Q37" i="35" s="1"/>
  <c r="S37" i="35"/>
  <c r="R37" i="35"/>
  <c r="Z36" i="35"/>
  <c r="T36" i="35"/>
  <c r="Q36" i="35" s="1"/>
  <c r="S36" i="35"/>
  <c r="R36" i="35" s="1"/>
  <c r="Z35" i="35"/>
  <c r="T35" i="35"/>
  <c r="Q35" i="35" s="1"/>
  <c r="S35" i="35"/>
  <c r="R35" i="35" s="1"/>
  <c r="Z34" i="35"/>
  <c r="T34" i="35"/>
  <c r="Q34" i="35" s="1"/>
  <c r="S34" i="35"/>
  <c r="R34" i="35" s="1"/>
  <c r="Z33" i="35"/>
  <c r="T33" i="35"/>
  <c r="Q33" i="35" s="1"/>
  <c r="S33" i="35"/>
  <c r="R33" i="35" s="1"/>
  <c r="Z32" i="35"/>
  <c r="Y34" i="35" s="1"/>
  <c r="T32" i="35"/>
  <c r="Q32" i="35" s="1"/>
  <c r="S32" i="35"/>
  <c r="R32" i="35" s="1"/>
  <c r="Z31" i="35"/>
  <c r="Y33" i="35" s="1"/>
  <c r="T31" i="35"/>
  <c r="Q31" i="35" s="1"/>
  <c r="S31" i="35"/>
  <c r="R31" i="35" s="1"/>
  <c r="Z30" i="35"/>
  <c r="Y32" i="35" s="1"/>
  <c r="T30" i="35"/>
  <c r="Q30" i="35" s="1"/>
  <c r="S30" i="35"/>
  <c r="R30" i="35" s="1"/>
  <c r="Z29" i="35"/>
  <c r="T29" i="35"/>
  <c r="Q29" i="35" s="1"/>
  <c r="S29" i="35"/>
  <c r="R29" i="35"/>
  <c r="Z28" i="35"/>
  <c r="T28" i="35"/>
  <c r="Q28" i="35" s="1"/>
  <c r="S28" i="35"/>
  <c r="R28" i="35" s="1"/>
  <c r="Z27" i="35"/>
  <c r="T27" i="35"/>
  <c r="Q27" i="35" s="1"/>
  <c r="S27" i="35"/>
  <c r="R27" i="35" s="1"/>
  <c r="Z26" i="35"/>
  <c r="T26" i="35"/>
  <c r="Q26" i="35" s="1"/>
  <c r="S26" i="35"/>
  <c r="R26" i="35" s="1"/>
  <c r="Z25" i="35"/>
  <c r="T25" i="35"/>
  <c r="Q25" i="35" s="1"/>
  <c r="S25" i="35"/>
  <c r="R25" i="35" s="1"/>
  <c r="Z24" i="35"/>
  <c r="T24" i="35"/>
  <c r="Q24" i="35" s="1"/>
  <c r="S24" i="35"/>
  <c r="R24" i="35" s="1"/>
  <c r="Z23" i="35"/>
  <c r="Y24" i="35" s="1"/>
  <c r="Y23" i="35"/>
  <c r="T23" i="35"/>
  <c r="S23" i="35"/>
  <c r="R23" i="35" s="1"/>
  <c r="Q23" i="35"/>
  <c r="Z22" i="35"/>
  <c r="T22" i="35"/>
  <c r="S22" i="35"/>
  <c r="R22" i="35"/>
  <c r="Q22" i="35"/>
  <c r="Z21" i="35"/>
  <c r="T21" i="35"/>
  <c r="S21" i="35"/>
  <c r="R21" i="35" s="1"/>
  <c r="Q21" i="35"/>
  <c r="Z20" i="35"/>
  <c r="Y22" i="35" s="1"/>
  <c r="T20" i="35"/>
  <c r="Q20" i="35" s="1"/>
  <c r="S20" i="35"/>
  <c r="R20" i="35"/>
  <c r="A20" i="35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Z19" i="35"/>
  <c r="T19" i="35"/>
  <c r="Q19" i="35" s="1"/>
  <c r="S19" i="35"/>
  <c r="R19" i="35" s="1"/>
  <c r="Z18" i="35"/>
  <c r="T18" i="35"/>
  <c r="Q18" i="35" s="1"/>
  <c r="S18" i="35"/>
  <c r="R18" i="35" s="1"/>
  <c r="A18" i="35"/>
  <c r="A19" i="35" s="1"/>
  <c r="Z17" i="35"/>
  <c r="Y19" i="35" s="1"/>
  <c r="Y17" i="35"/>
  <c r="T17" i="35"/>
  <c r="S17" i="35"/>
  <c r="R17" i="35" s="1"/>
  <c r="O17" i="35" s="1"/>
  <c r="E17" i="35" s="1"/>
  <c r="Q17" i="35"/>
  <c r="C17" i="35"/>
  <c r="C18" i="35" s="1"/>
  <c r="H10" i="35"/>
  <c r="J12" i="35" s="1"/>
  <c r="H9" i="35"/>
  <c r="L6" i="35"/>
  <c r="K6" i="35"/>
  <c r="K2" i="35"/>
  <c r="M6" i="26"/>
  <c r="L6" i="26"/>
  <c r="L2" i="26"/>
  <c r="H10" i="32"/>
  <c r="H9" i="32"/>
  <c r="O18" i="36" l="1"/>
  <c r="E17" i="36"/>
  <c r="P41" i="36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Y21" i="35"/>
  <c r="Y26" i="35"/>
  <c r="Y38" i="35"/>
  <c r="Y48" i="35"/>
  <c r="Y26" i="36"/>
  <c r="AW22" i="37"/>
  <c r="AO25" i="37"/>
  <c r="AO29" i="37"/>
  <c r="AO33" i="37"/>
  <c r="E42" i="37"/>
  <c r="E45" i="37"/>
  <c r="AO46" i="37"/>
  <c r="E47" i="37" s="1"/>
  <c r="AJ73" i="37"/>
  <c r="AA23" i="38"/>
  <c r="AA42" i="38"/>
  <c r="Y27" i="36"/>
  <c r="Y36" i="36"/>
  <c r="Y51" i="36"/>
  <c r="AW17" i="37"/>
  <c r="AW35" i="37"/>
  <c r="AO42" i="37"/>
  <c r="F45" i="37"/>
  <c r="AO48" i="37"/>
  <c r="K48" i="37" s="1"/>
  <c r="AO56" i="37"/>
  <c r="S56" i="37" s="1"/>
  <c r="AO61" i="37"/>
  <c r="X61" i="37" s="1"/>
  <c r="AA24" i="38"/>
  <c r="AA40" i="38"/>
  <c r="S40" i="38" s="1"/>
  <c r="Q40" i="38" s="1" a="1"/>
  <c r="Q40" i="38" s="1"/>
  <c r="AA37" i="38"/>
  <c r="AW50" i="37"/>
  <c r="J11" i="32"/>
  <c r="Y31" i="36"/>
  <c r="AW59" i="37"/>
  <c r="AD68" i="37"/>
  <c r="AI73" i="37"/>
  <c r="K10" i="38"/>
  <c r="AW38" i="37"/>
  <c r="E43" i="37"/>
  <c r="S57" i="37"/>
  <c r="AE68" i="37"/>
  <c r="Y37" i="36"/>
  <c r="Y43" i="36"/>
  <c r="Y57" i="36"/>
  <c r="AO71" i="37"/>
  <c r="AO17" i="37"/>
  <c r="AO37" i="37"/>
  <c r="F43" i="37"/>
  <c r="AW45" i="37"/>
  <c r="AO51" i="37"/>
  <c r="N51" i="37" s="1"/>
  <c r="AO53" i="37"/>
  <c r="P61" i="37" s="1"/>
  <c r="T57" i="37"/>
  <c r="AW64" i="37"/>
  <c r="AD67" i="37"/>
  <c r="AO68" i="37"/>
  <c r="AA38" i="38"/>
  <c r="Y30" i="35"/>
  <c r="Y31" i="35"/>
  <c r="Y30" i="36"/>
  <c r="Y32" i="36"/>
  <c r="B42" i="36"/>
  <c r="Y56" i="36"/>
  <c r="AW30" i="37"/>
  <c r="AW34" i="37"/>
  <c r="AW47" i="37"/>
  <c r="AW49" i="37"/>
  <c r="AW62" i="37"/>
  <c r="AW66" i="37"/>
  <c r="AA44" i="38"/>
  <c r="U44" i="38" s="1"/>
  <c r="R44" i="38" s="1" a="1"/>
  <c r="R44" i="38" s="1"/>
  <c r="AA52" i="38"/>
  <c r="S52" i="38" s="1"/>
  <c r="Q52" i="38" s="1" a="1"/>
  <c r="Q52" i="38" s="1"/>
  <c r="AA36" i="38"/>
  <c r="AA25" i="38"/>
  <c r="U25" i="38" s="1"/>
  <c r="R25" i="38" s="1" a="1"/>
  <c r="R25" i="38" s="1"/>
  <c r="AA53" i="38"/>
  <c r="AA29" i="38"/>
  <c r="U29" i="38" s="1"/>
  <c r="R29" i="38" s="1" a="1"/>
  <c r="R29" i="38" s="1"/>
  <c r="AA18" i="38"/>
  <c r="S18" i="38" s="1"/>
  <c r="Q18" i="38" s="1" a="1"/>
  <c r="Q18" i="38" s="1"/>
  <c r="AA35" i="38"/>
  <c r="AA51" i="38"/>
  <c r="U20" i="38"/>
  <c r="R20" i="38" s="1" a="1"/>
  <c r="R20" i="38" s="1"/>
  <c r="S20" i="38"/>
  <c r="Q20" i="38" s="1" a="1"/>
  <c r="Q20" i="38" s="1"/>
  <c r="U46" i="38"/>
  <c r="R46" i="38" s="1" a="1"/>
  <c r="R46" i="38" s="1"/>
  <c r="S46" i="38"/>
  <c r="Q46" i="38" s="1" a="1"/>
  <c r="Q46" i="38" s="1"/>
  <c r="AA50" i="38"/>
  <c r="AA48" i="38"/>
  <c r="AA49" i="38"/>
  <c r="D19" i="38"/>
  <c r="S14" i="38"/>
  <c r="Q14" i="38" s="1" a="1"/>
  <c r="Q14" i="38" s="1"/>
  <c r="U14" i="38"/>
  <c r="R14" i="38" s="1" a="1"/>
  <c r="R14" i="38" s="1"/>
  <c r="O14" i="38" s="1"/>
  <c r="U38" i="38"/>
  <c r="R38" i="38" s="1" a="1"/>
  <c r="R38" i="38" s="1"/>
  <c r="S38" i="38"/>
  <c r="Q38" i="38" s="1" a="1"/>
  <c r="Q38" i="38" s="1"/>
  <c r="U42" i="38"/>
  <c r="R42" i="38" s="1" a="1"/>
  <c r="R42" i="38" s="1"/>
  <c r="S42" i="38"/>
  <c r="Q42" i="38" s="1" a="1"/>
  <c r="Q42" i="38" s="1"/>
  <c r="AA15" i="38"/>
  <c r="AA17" i="38"/>
  <c r="U32" i="38"/>
  <c r="R32" i="38" s="1" a="1"/>
  <c r="R32" i="38" s="1"/>
  <c r="S32" i="38"/>
  <c r="Q32" i="38" s="1" a="1"/>
  <c r="Q32" i="38" s="1"/>
  <c r="AA16" i="38"/>
  <c r="U40" i="38"/>
  <c r="R40" i="38" s="1" a="1"/>
  <c r="R40" i="38" s="1"/>
  <c r="AA26" i="38"/>
  <c r="AA27" i="38"/>
  <c r="U37" i="38"/>
  <c r="R37" i="38" s="1" a="1"/>
  <c r="R37" i="38" s="1"/>
  <c r="S37" i="38"/>
  <c r="Q37" i="38" s="1" a="1"/>
  <c r="Q37" i="38" s="1"/>
  <c r="P37" i="38" s="1"/>
  <c r="G37" i="38" s="1"/>
  <c r="U28" i="38"/>
  <c r="R28" i="38" s="1" a="1"/>
  <c r="R28" i="38" s="1"/>
  <c r="S28" i="38"/>
  <c r="Q28" i="38" s="1" a="1"/>
  <c r="Q28" i="38" s="1"/>
  <c r="U39" i="38"/>
  <c r="R39" i="38" s="1" a="1"/>
  <c r="R39" i="38" s="1"/>
  <c r="S39" i="38"/>
  <c r="Q39" i="38" s="1" a="1"/>
  <c r="Q39" i="38" s="1"/>
  <c r="U41" i="38"/>
  <c r="R41" i="38" s="1" a="1"/>
  <c r="R41" i="38" s="1"/>
  <c r="S41" i="38"/>
  <c r="Q41" i="38" s="1" a="1"/>
  <c r="Q41" i="38" s="1"/>
  <c r="U43" i="38"/>
  <c r="R43" i="38" s="1" a="1"/>
  <c r="R43" i="38" s="1"/>
  <c r="S43" i="38"/>
  <c r="Q43" i="38" s="1" a="1"/>
  <c r="Q43" i="38" s="1"/>
  <c r="U45" i="38"/>
  <c r="R45" i="38" s="1" a="1"/>
  <c r="R45" i="38" s="1"/>
  <c r="S45" i="38"/>
  <c r="Q45" i="38" s="1" a="1"/>
  <c r="Q45" i="38" s="1"/>
  <c r="U47" i="38"/>
  <c r="R47" i="38" s="1" a="1"/>
  <c r="R47" i="38" s="1"/>
  <c r="S47" i="38"/>
  <c r="Q47" i="38" s="1" a="1"/>
  <c r="Q47" i="38" s="1"/>
  <c r="AA19" i="38"/>
  <c r="S21" i="38"/>
  <c r="Q21" i="38" s="1" a="1"/>
  <c r="Q21" i="38" s="1"/>
  <c r="AA22" i="38"/>
  <c r="U24" i="38"/>
  <c r="R24" i="38" s="1" a="1"/>
  <c r="R24" i="38" s="1"/>
  <c r="S24" i="38"/>
  <c r="Q24" i="38" s="1" a="1"/>
  <c r="Q24" i="38" s="1"/>
  <c r="U52" i="38"/>
  <c r="R52" i="38" s="1" a="1"/>
  <c r="R52" i="38" s="1"/>
  <c r="R54" i="38" a="1"/>
  <c r="R54" i="38" s="1"/>
  <c r="AA34" i="38"/>
  <c r="S33" i="38"/>
  <c r="Q33" i="38" s="1" a="1"/>
  <c r="Q33" i="38" s="1"/>
  <c r="AA30" i="38"/>
  <c r="AA31" i="38"/>
  <c r="U36" i="38"/>
  <c r="R36" i="38" s="1" a="1"/>
  <c r="R36" i="38" s="1"/>
  <c r="S36" i="38"/>
  <c r="Q36" i="38" s="1" a="1"/>
  <c r="Q36" i="38" s="1"/>
  <c r="S54" i="38"/>
  <c r="Q54" i="38" s="1" a="1"/>
  <c r="Q54" i="38" s="1"/>
  <c r="O19" i="36"/>
  <c r="E18" i="36"/>
  <c r="Y18" i="36"/>
  <c r="Y20" i="36"/>
  <c r="Y19" i="36"/>
  <c r="Y50" i="36"/>
  <c r="Y49" i="36"/>
  <c r="Y28" i="36"/>
  <c r="AW55" i="37"/>
  <c r="AW54" i="37"/>
  <c r="AW41" i="37"/>
  <c r="AW42" i="37"/>
  <c r="J12" i="36"/>
  <c r="P12" i="37" s="1"/>
  <c r="N10" i="37"/>
  <c r="P11" i="37"/>
  <c r="Y42" i="36"/>
  <c r="AW32" i="37"/>
  <c r="AW65" i="37"/>
  <c r="C19" i="36"/>
  <c r="AW23" i="37"/>
  <c r="AW24" i="37"/>
  <c r="AW20" i="37"/>
  <c r="E51" i="37"/>
  <c r="E44" i="37"/>
  <c r="Y55" i="36"/>
  <c r="AW48" i="37"/>
  <c r="AW63" i="37"/>
  <c r="AW39" i="37"/>
  <c r="F47" i="37"/>
  <c r="G45" i="37"/>
  <c r="J48" i="37"/>
  <c r="AW53" i="37"/>
  <c r="AW70" i="37"/>
  <c r="Y54" i="36"/>
  <c r="AW36" i="37"/>
  <c r="Y47" i="36"/>
  <c r="AW57" i="37"/>
  <c r="Y25" i="36"/>
  <c r="Y39" i="36"/>
  <c r="Y46" i="36"/>
  <c r="AW56" i="37"/>
  <c r="AW37" i="37"/>
  <c r="AW43" i="37"/>
  <c r="AW46" i="37"/>
  <c r="AW61" i="37"/>
  <c r="AW60" i="37"/>
  <c r="AW68" i="37"/>
  <c r="AW74" i="37"/>
  <c r="AH71" i="37"/>
  <c r="AH73" i="37"/>
  <c r="AF69" i="37"/>
  <c r="W60" i="37"/>
  <c r="R58" i="37"/>
  <c r="R57" i="37"/>
  <c r="R56" i="37"/>
  <c r="AE69" i="37"/>
  <c r="V60" i="37"/>
  <c r="Q57" i="37"/>
  <c r="Q56" i="37"/>
  <c r="AD69" i="37"/>
  <c r="AB65" i="37"/>
  <c r="AA64" i="37"/>
  <c r="AW21" i="37"/>
  <c r="AW25" i="37"/>
  <c r="AW29" i="37"/>
  <c r="AO40" i="37"/>
  <c r="C45" i="37" s="1"/>
  <c r="D41" i="37"/>
  <c r="F44" i="37"/>
  <c r="AO50" i="37"/>
  <c r="F51" i="37"/>
  <c r="AO54" i="37"/>
  <c r="AO59" i="37"/>
  <c r="U59" i="37" s="1"/>
  <c r="AO62" i="37"/>
  <c r="W65" i="37" s="1"/>
  <c r="AH72" i="37"/>
  <c r="AO66" i="37"/>
  <c r="AC67" i="37" s="1"/>
  <c r="AO63" i="37"/>
  <c r="AO52" i="37"/>
  <c r="AO65" i="37"/>
  <c r="AO64" i="37"/>
  <c r="AA68" i="37" s="1"/>
  <c r="AO49" i="37"/>
  <c r="AO70" i="37"/>
  <c r="AE71" i="37" s="1"/>
  <c r="AO74" i="37"/>
  <c r="AW71" i="37"/>
  <c r="AW58" i="37"/>
  <c r="AW51" i="37"/>
  <c r="AW73" i="37"/>
  <c r="AW72" i="37"/>
  <c r="AO19" i="37"/>
  <c r="AO23" i="37"/>
  <c r="AO27" i="37"/>
  <c r="AO31" i="37"/>
  <c r="AO35" i="37"/>
  <c r="AO39" i="37"/>
  <c r="AO41" i="37"/>
  <c r="D42" i="37" s="1"/>
  <c r="G44" i="37"/>
  <c r="I48" i="37"/>
  <c r="AW52" i="37"/>
  <c r="R55" i="37"/>
  <c r="T58" i="37"/>
  <c r="V67" i="37"/>
  <c r="AW69" i="37"/>
  <c r="AI72" i="37"/>
  <c r="AE73" i="37"/>
  <c r="O18" i="35"/>
  <c r="O19" i="35" s="1"/>
  <c r="Y25" i="35"/>
  <c r="B42" i="35"/>
  <c r="P41" i="35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C19" i="35"/>
  <c r="Y36" i="35"/>
  <c r="Y55" i="35"/>
  <c r="Y56" i="35"/>
  <c r="Y57" i="35"/>
  <c r="Y37" i="35"/>
  <c r="Y35" i="35"/>
  <c r="Y40" i="35"/>
  <c r="Y29" i="35"/>
  <c r="Y49" i="35"/>
  <c r="Y28" i="35"/>
  <c r="J11" i="35"/>
  <c r="G17" i="35" s="1"/>
  <c r="Y20" i="35"/>
  <c r="Y18" i="35"/>
  <c r="Y27" i="35"/>
  <c r="J12" i="32"/>
  <c r="T57" i="32"/>
  <c r="S57" i="32"/>
  <c r="T56" i="32"/>
  <c r="S56" i="32"/>
  <c r="T55" i="32"/>
  <c r="S55" i="32"/>
  <c r="T54" i="32"/>
  <c r="S54" i="32"/>
  <c r="T53" i="32"/>
  <c r="S53" i="32"/>
  <c r="T52" i="32"/>
  <c r="S52" i="32"/>
  <c r="T51" i="32"/>
  <c r="S51" i="32"/>
  <c r="T50" i="32"/>
  <c r="S50" i="32"/>
  <c r="T49" i="32"/>
  <c r="S49" i="32"/>
  <c r="T48" i="32"/>
  <c r="S48" i="32"/>
  <c r="T47" i="32"/>
  <c r="S47" i="32"/>
  <c r="T46" i="32"/>
  <c r="S46" i="32"/>
  <c r="T45" i="32"/>
  <c r="S45" i="32"/>
  <c r="T44" i="32"/>
  <c r="S44" i="32"/>
  <c r="T43" i="32"/>
  <c r="S43" i="32"/>
  <c r="T42" i="32"/>
  <c r="S42" i="32"/>
  <c r="T41" i="32"/>
  <c r="S41" i="32"/>
  <c r="T40" i="32"/>
  <c r="S40" i="32"/>
  <c r="T39" i="32"/>
  <c r="S39" i="32"/>
  <c r="T38" i="32"/>
  <c r="S38" i="32"/>
  <c r="T37" i="32"/>
  <c r="S37" i="32"/>
  <c r="T36" i="32"/>
  <c r="S36" i="32"/>
  <c r="T35" i="32"/>
  <c r="S35" i="32"/>
  <c r="T34" i="32"/>
  <c r="S34" i="32"/>
  <c r="T33" i="32"/>
  <c r="S33" i="32"/>
  <c r="T32" i="32"/>
  <c r="S32" i="32"/>
  <c r="T31" i="32"/>
  <c r="S31" i="32"/>
  <c r="T30" i="32"/>
  <c r="S30" i="32"/>
  <c r="T29" i="32"/>
  <c r="S29" i="32"/>
  <c r="T28" i="32"/>
  <c r="S28" i="32"/>
  <c r="T27" i="32"/>
  <c r="S27" i="32"/>
  <c r="T26" i="32"/>
  <c r="S26" i="32"/>
  <c r="T25" i="32"/>
  <c r="S25" i="32"/>
  <c r="T24" i="32"/>
  <c r="S24" i="32"/>
  <c r="T23" i="32"/>
  <c r="S23" i="32"/>
  <c r="T22" i="32"/>
  <c r="S22" i="32"/>
  <c r="T21" i="32"/>
  <c r="S21" i="32"/>
  <c r="T20" i="32"/>
  <c r="S20" i="32"/>
  <c r="T19" i="32"/>
  <c r="S19" i="32"/>
  <c r="T18" i="32"/>
  <c r="S18" i="32"/>
  <c r="T17" i="32"/>
  <c r="S17" i="32"/>
  <c r="AR74" i="33"/>
  <c r="AQ74" i="33"/>
  <c r="AR73" i="33"/>
  <c r="AQ73" i="33"/>
  <c r="AR72" i="33"/>
  <c r="AQ72" i="33"/>
  <c r="AR71" i="33"/>
  <c r="AQ71" i="33"/>
  <c r="AR70" i="33"/>
  <c r="AQ70" i="33"/>
  <c r="AR69" i="33"/>
  <c r="AQ69" i="33"/>
  <c r="AR68" i="33"/>
  <c r="AQ68" i="33"/>
  <c r="AR67" i="33"/>
  <c r="AQ67" i="33"/>
  <c r="AR66" i="33"/>
  <c r="AQ66" i="33"/>
  <c r="AR65" i="33"/>
  <c r="AQ65" i="33"/>
  <c r="AR64" i="33"/>
  <c r="AQ64" i="33"/>
  <c r="AR63" i="33"/>
  <c r="AQ63" i="33"/>
  <c r="AR62" i="33"/>
  <c r="AQ62" i="33"/>
  <c r="AR61" i="33"/>
  <c r="AQ61" i="33"/>
  <c r="AR60" i="33"/>
  <c r="AQ60" i="33"/>
  <c r="AR59" i="33"/>
  <c r="AQ59" i="33"/>
  <c r="AR58" i="33"/>
  <c r="AQ58" i="33"/>
  <c r="AR57" i="33"/>
  <c r="AQ57" i="33"/>
  <c r="AR56" i="33"/>
  <c r="AQ56" i="33"/>
  <c r="AR55" i="33"/>
  <c r="AQ55" i="33"/>
  <c r="AR54" i="33"/>
  <c r="AQ54" i="33"/>
  <c r="AR53" i="33"/>
  <c r="AQ53" i="33"/>
  <c r="AR52" i="33"/>
  <c r="AQ52" i="33"/>
  <c r="AR51" i="33"/>
  <c r="AQ51" i="33"/>
  <c r="AR50" i="33"/>
  <c r="AQ50" i="33"/>
  <c r="AR49" i="33"/>
  <c r="AQ49" i="33"/>
  <c r="AR48" i="33"/>
  <c r="AQ48" i="33"/>
  <c r="AR47" i="33"/>
  <c r="AQ47" i="33"/>
  <c r="AR46" i="33"/>
  <c r="AQ46" i="33"/>
  <c r="AR45" i="33"/>
  <c r="AQ45" i="33"/>
  <c r="AR44" i="33"/>
  <c r="AQ44" i="33"/>
  <c r="AR43" i="33"/>
  <c r="AQ43" i="33"/>
  <c r="AR42" i="33"/>
  <c r="AQ42" i="33"/>
  <c r="AR41" i="33"/>
  <c r="AQ41" i="33"/>
  <c r="AR40" i="33"/>
  <c r="AQ40" i="33"/>
  <c r="AR39" i="33"/>
  <c r="AQ39" i="33"/>
  <c r="AR38" i="33"/>
  <c r="AQ38" i="33"/>
  <c r="AR37" i="33"/>
  <c r="AQ37" i="33"/>
  <c r="AR36" i="33"/>
  <c r="AQ36" i="33"/>
  <c r="AR35" i="33"/>
  <c r="AQ35" i="33"/>
  <c r="AR34" i="33"/>
  <c r="AQ34" i="33"/>
  <c r="AR33" i="33"/>
  <c r="AQ33" i="33"/>
  <c r="AR32" i="33"/>
  <c r="AQ32" i="33"/>
  <c r="AR31" i="33"/>
  <c r="AQ31" i="33"/>
  <c r="AR30" i="33"/>
  <c r="AQ30" i="33"/>
  <c r="AR29" i="33"/>
  <c r="AQ29" i="33"/>
  <c r="AR28" i="33"/>
  <c r="AQ28" i="33"/>
  <c r="AR27" i="33"/>
  <c r="AQ27" i="33"/>
  <c r="AR26" i="33"/>
  <c r="AQ26" i="33"/>
  <c r="AR25" i="33"/>
  <c r="AQ25" i="33"/>
  <c r="AR24" i="33"/>
  <c r="AQ24" i="33"/>
  <c r="AR23" i="33"/>
  <c r="AQ23" i="33"/>
  <c r="AR22" i="33"/>
  <c r="AQ22" i="33"/>
  <c r="AR21" i="33"/>
  <c r="AQ21" i="33"/>
  <c r="AR20" i="33"/>
  <c r="AQ20" i="33"/>
  <c r="AR19" i="33"/>
  <c r="AQ19" i="33"/>
  <c r="AR18" i="33"/>
  <c r="AQ18" i="33"/>
  <c r="AR17" i="33"/>
  <c r="AQ17" i="33"/>
  <c r="P6" i="31"/>
  <c r="I10" i="30"/>
  <c r="I9" i="30"/>
  <c r="K11" i="30" s="1"/>
  <c r="P11" i="31" s="1"/>
  <c r="U74" i="30"/>
  <c r="T74" i="30"/>
  <c r="U73" i="30"/>
  <c r="T73" i="30"/>
  <c r="U72" i="30"/>
  <c r="T72" i="30"/>
  <c r="U71" i="30"/>
  <c r="T71" i="30"/>
  <c r="S71" i="30" s="1"/>
  <c r="U70" i="30"/>
  <c r="T70" i="30"/>
  <c r="U69" i="30"/>
  <c r="T69" i="30"/>
  <c r="U68" i="30"/>
  <c r="T68" i="30"/>
  <c r="U67" i="30"/>
  <c r="T67" i="30"/>
  <c r="U66" i="30"/>
  <c r="T66" i="30"/>
  <c r="U65" i="30"/>
  <c r="T65" i="30"/>
  <c r="U64" i="30"/>
  <c r="T64" i="30"/>
  <c r="U63" i="30"/>
  <c r="T63" i="30"/>
  <c r="U62" i="30"/>
  <c r="T62" i="30"/>
  <c r="U61" i="30"/>
  <c r="T61" i="30"/>
  <c r="U60" i="30"/>
  <c r="T60" i="30"/>
  <c r="U59" i="30"/>
  <c r="T59" i="30"/>
  <c r="U58" i="30"/>
  <c r="T58" i="30"/>
  <c r="U57" i="30"/>
  <c r="T57" i="30"/>
  <c r="U56" i="30"/>
  <c r="T56" i="30"/>
  <c r="U55" i="30"/>
  <c r="T55" i="30"/>
  <c r="U54" i="30"/>
  <c r="T54" i="30"/>
  <c r="U53" i="30"/>
  <c r="T53" i="30"/>
  <c r="U52" i="30"/>
  <c r="T52" i="30"/>
  <c r="U51" i="30"/>
  <c r="T51" i="30"/>
  <c r="U50" i="30"/>
  <c r="T50" i="30"/>
  <c r="U49" i="30"/>
  <c r="T49" i="30"/>
  <c r="U48" i="30"/>
  <c r="T48" i="30"/>
  <c r="U47" i="30"/>
  <c r="T47" i="30"/>
  <c r="S47" i="30" s="1"/>
  <c r="U46" i="30"/>
  <c r="T46" i="30"/>
  <c r="U45" i="30"/>
  <c r="T45" i="30"/>
  <c r="U44" i="30"/>
  <c r="T44" i="30"/>
  <c r="U43" i="30"/>
  <c r="T43" i="30"/>
  <c r="U42" i="30"/>
  <c r="T42" i="30"/>
  <c r="U41" i="30"/>
  <c r="T41" i="30"/>
  <c r="U40" i="30"/>
  <c r="T40" i="30"/>
  <c r="U39" i="30"/>
  <c r="T39" i="30"/>
  <c r="U38" i="30"/>
  <c r="T38" i="30"/>
  <c r="U37" i="30"/>
  <c r="T37" i="30"/>
  <c r="U36" i="30"/>
  <c r="T36" i="30"/>
  <c r="U35" i="30"/>
  <c r="T35" i="30"/>
  <c r="U34" i="30"/>
  <c r="T34" i="30"/>
  <c r="U33" i="30"/>
  <c r="T33" i="30"/>
  <c r="U32" i="30"/>
  <c r="T32" i="30"/>
  <c r="U31" i="30"/>
  <c r="T31" i="30"/>
  <c r="U30" i="30"/>
  <c r="T30" i="30"/>
  <c r="U29" i="30"/>
  <c r="T29" i="30"/>
  <c r="U28" i="30"/>
  <c r="T28" i="30"/>
  <c r="U27" i="30"/>
  <c r="T27" i="30"/>
  <c r="U26" i="30"/>
  <c r="T26" i="30"/>
  <c r="U25" i="30"/>
  <c r="T25" i="30"/>
  <c r="U24" i="30"/>
  <c r="T24" i="30"/>
  <c r="U23" i="30"/>
  <c r="T23" i="30"/>
  <c r="U22" i="30"/>
  <c r="T22" i="30"/>
  <c r="U21" i="30"/>
  <c r="T21" i="30"/>
  <c r="U20" i="30"/>
  <c r="T20" i="30"/>
  <c r="U19" i="30"/>
  <c r="T19" i="30"/>
  <c r="U18" i="30"/>
  <c r="T18" i="30"/>
  <c r="U17" i="30"/>
  <c r="T17" i="30"/>
  <c r="AR74" i="31"/>
  <c r="AQ74" i="31"/>
  <c r="AR73" i="31"/>
  <c r="AQ73" i="31"/>
  <c r="AR72" i="31"/>
  <c r="AQ72" i="31"/>
  <c r="AR71" i="31"/>
  <c r="AQ71" i="31"/>
  <c r="AR70" i="31"/>
  <c r="AQ70" i="31"/>
  <c r="AR69" i="31"/>
  <c r="AQ69" i="31"/>
  <c r="AR68" i="31"/>
  <c r="AQ68" i="31"/>
  <c r="AR67" i="31"/>
  <c r="AQ67" i="31"/>
  <c r="AR66" i="31"/>
  <c r="AQ66" i="31"/>
  <c r="AR65" i="31"/>
  <c r="AQ65" i="31"/>
  <c r="AR64" i="31"/>
  <c r="AQ64" i="31"/>
  <c r="AR63" i="31"/>
  <c r="AQ63" i="31"/>
  <c r="AR62" i="31"/>
  <c r="AQ62" i="31"/>
  <c r="AR61" i="31"/>
  <c r="AQ61" i="31"/>
  <c r="AR60" i="31"/>
  <c r="AQ60" i="31"/>
  <c r="AR59" i="31"/>
  <c r="AQ59" i="31"/>
  <c r="AR58" i="31"/>
  <c r="AQ58" i="31"/>
  <c r="AR57" i="31"/>
  <c r="AQ57" i="31"/>
  <c r="AR56" i="31"/>
  <c r="AQ56" i="31"/>
  <c r="AR55" i="31"/>
  <c r="AQ55" i="31"/>
  <c r="AR54" i="31"/>
  <c r="AQ54" i="31"/>
  <c r="AR53" i="31"/>
  <c r="AQ53" i="31"/>
  <c r="AR52" i="31"/>
  <c r="AQ52" i="31"/>
  <c r="AR51" i="31"/>
  <c r="AQ51" i="31"/>
  <c r="AR50" i="31"/>
  <c r="AQ50" i="31"/>
  <c r="AR49" i="31"/>
  <c r="AQ49" i="31"/>
  <c r="AR48" i="31"/>
  <c r="AQ48" i="31"/>
  <c r="AR47" i="31"/>
  <c r="AQ47" i="31"/>
  <c r="AR46" i="31"/>
  <c r="AQ46" i="31"/>
  <c r="AR45" i="31"/>
  <c r="AQ45" i="31"/>
  <c r="AR44" i="31"/>
  <c r="AQ44" i="31"/>
  <c r="AR43" i="31"/>
  <c r="AQ43" i="31"/>
  <c r="AR42" i="31"/>
  <c r="AQ42" i="31"/>
  <c r="AR41" i="31"/>
  <c r="AQ41" i="31"/>
  <c r="AR40" i="31"/>
  <c r="AQ40" i="31"/>
  <c r="AR39" i="31"/>
  <c r="AQ39" i="31"/>
  <c r="AR38" i="31"/>
  <c r="AQ38" i="31"/>
  <c r="AR37" i="31"/>
  <c r="AQ37" i="31"/>
  <c r="AR36" i="31"/>
  <c r="AQ36" i="31"/>
  <c r="AR35" i="31"/>
  <c r="AQ35" i="31"/>
  <c r="AR34" i="31"/>
  <c r="AQ34" i="31"/>
  <c r="AR33" i="31"/>
  <c r="AQ33" i="31"/>
  <c r="AR32" i="31"/>
  <c r="AQ32" i="31"/>
  <c r="AR31" i="31"/>
  <c r="AQ31" i="31"/>
  <c r="AR30" i="31"/>
  <c r="AQ30" i="31"/>
  <c r="AR29" i="31"/>
  <c r="AQ29" i="31"/>
  <c r="AR28" i="31"/>
  <c r="AQ28" i="31"/>
  <c r="AR27" i="31"/>
  <c r="AQ27" i="31"/>
  <c r="AR26" i="31"/>
  <c r="AQ26" i="31"/>
  <c r="AR25" i="31"/>
  <c r="AQ25" i="31"/>
  <c r="AR24" i="31"/>
  <c r="AQ24" i="31"/>
  <c r="AR23" i="31"/>
  <c r="AQ23" i="31"/>
  <c r="AR22" i="31"/>
  <c r="AQ22" i="31"/>
  <c r="AR21" i="31"/>
  <c r="AQ21" i="31"/>
  <c r="AR20" i="31"/>
  <c r="AQ20" i="31"/>
  <c r="AR19" i="31"/>
  <c r="AQ19" i="31"/>
  <c r="AR18" i="31"/>
  <c r="AQ18" i="31"/>
  <c r="AR17" i="31"/>
  <c r="AQ17" i="31"/>
  <c r="P6" i="27"/>
  <c r="I10" i="26"/>
  <c r="I9" i="26"/>
  <c r="K11" i="26" s="1"/>
  <c r="AC7" i="34" s="1"/>
  <c r="AR74" i="27"/>
  <c r="AQ74" i="27"/>
  <c r="AR73" i="27"/>
  <c r="AQ73" i="27"/>
  <c r="AR72" i="27"/>
  <c r="AQ72" i="27"/>
  <c r="AR71" i="27"/>
  <c r="AQ71" i="27"/>
  <c r="AR70" i="27"/>
  <c r="AQ70" i="27"/>
  <c r="AR69" i="27"/>
  <c r="AQ69" i="27"/>
  <c r="AR68" i="27"/>
  <c r="AQ68" i="27"/>
  <c r="AR67" i="27"/>
  <c r="AQ67" i="27"/>
  <c r="AR66" i="27"/>
  <c r="AQ66" i="27"/>
  <c r="AR65" i="27"/>
  <c r="AQ65" i="27"/>
  <c r="AR64" i="27"/>
  <c r="AQ64" i="27"/>
  <c r="AR63" i="27"/>
  <c r="AQ63" i="27"/>
  <c r="AR62" i="27"/>
  <c r="AQ62" i="27"/>
  <c r="AR61" i="27"/>
  <c r="AQ61" i="27"/>
  <c r="AR60" i="27"/>
  <c r="AQ60" i="27"/>
  <c r="AR59" i="27"/>
  <c r="AQ59" i="27"/>
  <c r="AR58" i="27"/>
  <c r="AQ58" i="27"/>
  <c r="AR57" i="27"/>
  <c r="AQ57" i="27"/>
  <c r="AR56" i="27"/>
  <c r="AQ56" i="27"/>
  <c r="AR55" i="27"/>
  <c r="AQ55" i="27"/>
  <c r="AR54" i="27"/>
  <c r="AQ54" i="27"/>
  <c r="AR53" i="27"/>
  <c r="AQ53" i="27"/>
  <c r="AR52" i="27"/>
  <c r="AQ52" i="27"/>
  <c r="AR51" i="27"/>
  <c r="AQ51" i="27"/>
  <c r="AR50" i="27"/>
  <c r="AQ50" i="27"/>
  <c r="AR49" i="27"/>
  <c r="AQ49" i="27"/>
  <c r="AR48" i="27"/>
  <c r="AQ48" i="27"/>
  <c r="AR47" i="27"/>
  <c r="AQ47" i="27"/>
  <c r="AR46" i="27"/>
  <c r="AQ46" i="27"/>
  <c r="AR45" i="27"/>
  <c r="AQ45" i="27"/>
  <c r="AR44" i="27"/>
  <c r="AQ44" i="27"/>
  <c r="AR43" i="27"/>
  <c r="AQ43" i="27"/>
  <c r="AR42" i="27"/>
  <c r="AQ42" i="27"/>
  <c r="AR41" i="27"/>
  <c r="AQ41" i="27"/>
  <c r="AR40" i="27"/>
  <c r="AQ40" i="27"/>
  <c r="AR39" i="27"/>
  <c r="AQ39" i="27"/>
  <c r="AR38" i="27"/>
  <c r="AQ38" i="27"/>
  <c r="AR37" i="27"/>
  <c r="AQ37" i="27"/>
  <c r="AR36" i="27"/>
  <c r="AQ36" i="27"/>
  <c r="AR35" i="27"/>
  <c r="AQ35" i="27"/>
  <c r="AR34" i="27"/>
  <c r="AQ34" i="27"/>
  <c r="AR33" i="27"/>
  <c r="AQ33" i="27"/>
  <c r="AR32" i="27"/>
  <c r="AQ32" i="27"/>
  <c r="AR31" i="27"/>
  <c r="AQ31" i="27"/>
  <c r="AR30" i="27"/>
  <c r="AQ30" i="27"/>
  <c r="AR29" i="27"/>
  <c r="AQ29" i="27"/>
  <c r="AR28" i="27"/>
  <c r="AQ28" i="27"/>
  <c r="AR27" i="27"/>
  <c r="AQ27" i="27"/>
  <c r="AR26" i="27"/>
  <c r="AQ26" i="27"/>
  <c r="AR25" i="27"/>
  <c r="AQ25" i="27"/>
  <c r="AR24" i="27"/>
  <c r="AQ24" i="27"/>
  <c r="AR23" i="27"/>
  <c r="AQ23" i="27"/>
  <c r="AR22" i="27"/>
  <c r="AQ22" i="27"/>
  <c r="AR21" i="27"/>
  <c r="AQ21" i="27"/>
  <c r="AR20" i="27"/>
  <c r="AQ20" i="27"/>
  <c r="AR19" i="27"/>
  <c r="AQ19" i="27"/>
  <c r="AR18" i="27"/>
  <c r="AQ18" i="27"/>
  <c r="AR17" i="27"/>
  <c r="AQ17" i="27"/>
  <c r="U57" i="26"/>
  <c r="T57" i="26"/>
  <c r="U56" i="26"/>
  <c r="T56" i="26"/>
  <c r="U55" i="26"/>
  <c r="T55" i="26"/>
  <c r="S55" i="26" s="1"/>
  <c r="U54" i="26"/>
  <c r="T54" i="26"/>
  <c r="U53" i="26"/>
  <c r="T53" i="26"/>
  <c r="U52" i="26"/>
  <c r="T52" i="26"/>
  <c r="U51" i="26"/>
  <c r="R51" i="26" s="1"/>
  <c r="T51" i="26"/>
  <c r="U50" i="26"/>
  <c r="T50" i="26"/>
  <c r="U49" i="26"/>
  <c r="T49" i="26"/>
  <c r="U48" i="26"/>
  <c r="T48" i="26"/>
  <c r="U47" i="26"/>
  <c r="T47" i="26"/>
  <c r="U46" i="26"/>
  <c r="T46" i="26"/>
  <c r="U45" i="26"/>
  <c r="T45" i="26"/>
  <c r="U44" i="26"/>
  <c r="T44" i="26"/>
  <c r="U43" i="26"/>
  <c r="T43" i="26"/>
  <c r="U42" i="26"/>
  <c r="T42" i="26"/>
  <c r="U41" i="26"/>
  <c r="T41" i="26"/>
  <c r="U40" i="26"/>
  <c r="T40" i="26"/>
  <c r="U39" i="26"/>
  <c r="T39" i="26"/>
  <c r="U38" i="26"/>
  <c r="T38" i="26"/>
  <c r="U37" i="26"/>
  <c r="T37" i="26"/>
  <c r="U36" i="26"/>
  <c r="T36" i="26"/>
  <c r="U35" i="26"/>
  <c r="T35" i="26"/>
  <c r="U34" i="26"/>
  <c r="T34" i="26"/>
  <c r="U33" i="26"/>
  <c r="T33" i="26"/>
  <c r="U32" i="26"/>
  <c r="T32" i="26"/>
  <c r="U31" i="26"/>
  <c r="T31" i="26"/>
  <c r="U30" i="26"/>
  <c r="T30" i="26"/>
  <c r="U29" i="26"/>
  <c r="T29" i="26"/>
  <c r="U28" i="26"/>
  <c r="T28" i="26"/>
  <c r="U27" i="26"/>
  <c r="T27" i="26"/>
  <c r="U26" i="26"/>
  <c r="T26" i="26"/>
  <c r="U25" i="26"/>
  <c r="T25" i="26"/>
  <c r="U24" i="26"/>
  <c r="T24" i="26"/>
  <c r="U23" i="26"/>
  <c r="T23" i="26"/>
  <c r="U22" i="26"/>
  <c r="T22" i="26"/>
  <c r="U21" i="26"/>
  <c r="T21" i="26"/>
  <c r="U20" i="26"/>
  <c r="T20" i="26"/>
  <c r="U19" i="26"/>
  <c r="T19" i="26"/>
  <c r="U18" i="26"/>
  <c r="T18" i="26"/>
  <c r="U17" i="26"/>
  <c r="T17" i="26"/>
  <c r="P6" i="25"/>
  <c r="I10" i="24"/>
  <c r="I9" i="24"/>
  <c r="K11" i="24" s="1"/>
  <c r="Y7" i="34" s="1"/>
  <c r="AR74" i="25"/>
  <c r="AQ74" i="25"/>
  <c r="AR73" i="25"/>
  <c r="AQ73" i="25"/>
  <c r="AR72" i="25"/>
  <c r="AQ72" i="25"/>
  <c r="AR71" i="25"/>
  <c r="AQ71" i="25"/>
  <c r="AR70" i="25"/>
  <c r="AQ70" i="25"/>
  <c r="AR69" i="25"/>
  <c r="AQ69" i="25"/>
  <c r="AR68" i="25"/>
  <c r="AQ68" i="25"/>
  <c r="AR67" i="25"/>
  <c r="AQ67" i="25"/>
  <c r="AR66" i="25"/>
  <c r="AQ66" i="25"/>
  <c r="AR65" i="25"/>
  <c r="AQ65" i="25"/>
  <c r="AR64" i="25"/>
  <c r="AQ64" i="25"/>
  <c r="AR63" i="25"/>
  <c r="AQ63" i="25"/>
  <c r="AR62" i="25"/>
  <c r="AQ62" i="25"/>
  <c r="AR61" i="25"/>
  <c r="AQ61" i="25"/>
  <c r="AR60" i="25"/>
  <c r="AQ60" i="25"/>
  <c r="AR59" i="25"/>
  <c r="AQ59" i="25"/>
  <c r="AR58" i="25"/>
  <c r="AQ58" i="25"/>
  <c r="AR57" i="25"/>
  <c r="AQ57" i="25"/>
  <c r="AR56" i="25"/>
  <c r="AQ56" i="25"/>
  <c r="AR55" i="25"/>
  <c r="AQ55" i="25"/>
  <c r="AR54" i="25"/>
  <c r="AQ54" i="25"/>
  <c r="AR53" i="25"/>
  <c r="AQ53" i="25"/>
  <c r="AR52" i="25"/>
  <c r="AQ52" i="25"/>
  <c r="AR51" i="25"/>
  <c r="AQ51" i="25"/>
  <c r="AR50" i="25"/>
  <c r="AQ50" i="25"/>
  <c r="AR49" i="25"/>
  <c r="AQ49" i="25"/>
  <c r="AR48" i="25"/>
  <c r="AQ48" i="25"/>
  <c r="AR47" i="25"/>
  <c r="AQ47" i="25"/>
  <c r="AR46" i="25"/>
  <c r="AQ46" i="25"/>
  <c r="AR45" i="25"/>
  <c r="AQ45" i="25"/>
  <c r="AR44" i="25"/>
  <c r="AQ44" i="25"/>
  <c r="AR43" i="25"/>
  <c r="AQ43" i="25"/>
  <c r="AR42" i="25"/>
  <c r="AQ42" i="25"/>
  <c r="AR41" i="25"/>
  <c r="AQ41" i="25"/>
  <c r="AR40" i="25"/>
  <c r="AQ40" i="25"/>
  <c r="AR39" i="25"/>
  <c r="AQ39" i="25"/>
  <c r="AR38" i="25"/>
  <c r="AQ38" i="25"/>
  <c r="AR37" i="25"/>
  <c r="AQ37" i="25"/>
  <c r="AR36" i="25"/>
  <c r="AQ36" i="25"/>
  <c r="AR35" i="25"/>
  <c r="AQ35" i="25"/>
  <c r="AR34" i="25"/>
  <c r="AQ34" i="25"/>
  <c r="AR33" i="25"/>
  <c r="AQ33" i="25"/>
  <c r="AR32" i="25"/>
  <c r="AQ32" i="25"/>
  <c r="AR31" i="25"/>
  <c r="AQ31" i="25"/>
  <c r="AR30" i="25"/>
  <c r="AQ30" i="25"/>
  <c r="AR29" i="25"/>
  <c r="AQ29" i="25"/>
  <c r="AR28" i="25"/>
  <c r="AQ28" i="25"/>
  <c r="AR27" i="25"/>
  <c r="AQ27" i="25"/>
  <c r="AR26" i="25"/>
  <c r="AQ26" i="25"/>
  <c r="AR25" i="25"/>
  <c r="AQ25" i="25"/>
  <c r="AR24" i="25"/>
  <c r="AQ24" i="25"/>
  <c r="AR23" i="25"/>
  <c r="AQ23" i="25"/>
  <c r="AR22" i="25"/>
  <c r="AQ22" i="25"/>
  <c r="AR21" i="25"/>
  <c r="AQ21" i="25"/>
  <c r="AR20" i="25"/>
  <c r="AQ20" i="25"/>
  <c r="AR19" i="25"/>
  <c r="AQ19" i="25"/>
  <c r="AR18" i="25"/>
  <c r="AQ18" i="25"/>
  <c r="AR17" i="25"/>
  <c r="AQ17" i="25"/>
  <c r="U57" i="24"/>
  <c r="T57" i="24"/>
  <c r="U56" i="24"/>
  <c r="T56" i="24"/>
  <c r="U55" i="24"/>
  <c r="T55" i="24"/>
  <c r="U54" i="24"/>
  <c r="R54" i="24" s="1"/>
  <c r="T54" i="24"/>
  <c r="U53" i="24"/>
  <c r="T53" i="24"/>
  <c r="U52" i="24"/>
  <c r="T52" i="24"/>
  <c r="U51" i="24"/>
  <c r="T51" i="24"/>
  <c r="U50" i="24"/>
  <c r="T50" i="24"/>
  <c r="U49" i="24"/>
  <c r="T49" i="24"/>
  <c r="U48" i="24"/>
  <c r="T48" i="24"/>
  <c r="U47" i="24"/>
  <c r="T47" i="24"/>
  <c r="U46" i="24"/>
  <c r="T46" i="24"/>
  <c r="U45" i="24"/>
  <c r="T45" i="24"/>
  <c r="U44" i="24"/>
  <c r="T44" i="24"/>
  <c r="U43" i="24"/>
  <c r="T43" i="24"/>
  <c r="U42" i="24"/>
  <c r="T42" i="24"/>
  <c r="U41" i="24"/>
  <c r="T41" i="24"/>
  <c r="U40" i="24"/>
  <c r="T40" i="24"/>
  <c r="U39" i="24"/>
  <c r="T39" i="24"/>
  <c r="U38" i="24"/>
  <c r="T38" i="24"/>
  <c r="S38" i="24" s="1"/>
  <c r="U37" i="24"/>
  <c r="T37" i="24"/>
  <c r="U36" i="24"/>
  <c r="T36" i="24"/>
  <c r="U35" i="24"/>
  <c r="R35" i="24" s="1"/>
  <c r="T35" i="24"/>
  <c r="S35" i="24" s="1"/>
  <c r="U34" i="24"/>
  <c r="T34" i="24"/>
  <c r="U33" i="24"/>
  <c r="T33" i="24"/>
  <c r="U32" i="24"/>
  <c r="T32" i="24"/>
  <c r="U31" i="24"/>
  <c r="T31" i="24"/>
  <c r="U30" i="24"/>
  <c r="T30" i="24"/>
  <c r="U29" i="24"/>
  <c r="T29" i="24"/>
  <c r="U28" i="24"/>
  <c r="T28" i="24"/>
  <c r="U27" i="24"/>
  <c r="T27" i="24"/>
  <c r="U26" i="24"/>
  <c r="T26" i="24"/>
  <c r="U25" i="24"/>
  <c r="T25" i="24"/>
  <c r="U24" i="24"/>
  <c r="T24" i="24"/>
  <c r="U23" i="24"/>
  <c r="T23" i="24"/>
  <c r="U22" i="24"/>
  <c r="T22" i="24"/>
  <c r="U21" i="24"/>
  <c r="T21" i="24"/>
  <c r="U20" i="24"/>
  <c r="T20" i="24"/>
  <c r="U19" i="24"/>
  <c r="T19" i="24"/>
  <c r="U18" i="24"/>
  <c r="T18" i="24"/>
  <c r="U17" i="24"/>
  <c r="T17" i="24"/>
  <c r="T57" i="22"/>
  <c r="S57" i="22"/>
  <c r="T56" i="22"/>
  <c r="S56" i="22"/>
  <c r="T55" i="22"/>
  <c r="S55" i="22"/>
  <c r="T54" i="22"/>
  <c r="S54" i="22"/>
  <c r="T53" i="22"/>
  <c r="S53" i="22"/>
  <c r="T52" i="22"/>
  <c r="S52" i="22"/>
  <c r="T51" i="22"/>
  <c r="S51" i="22"/>
  <c r="T50" i="22"/>
  <c r="S50" i="22"/>
  <c r="T49" i="22"/>
  <c r="S49" i="22"/>
  <c r="T48" i="22"/>
  <c r="S48" i="22"/>
  <c r="T47" i="22"/>
  <c r="S47" i="22"/>
  <c r="T46" i="22"/>
  <c r="S46" i="22"/>
  <c r="T45" i="22"/>
  <c r="S45" i="22"/>
  <c r="T44" i="22"/>
  <c r="S44" i="22"/>
  <c r="T43" i="22"/>
  <c r="S43" i="22"/>
  <c r="T42" i="22"/>
  <c r="S42" i="22"/>
  <c r="T41" i="22"/>
  <c r="S41" i="22"/>
  <c r="T40" i="22"/>
  <c r="S40" i="22"/>
  <c r="T39" i="22"/>
  <c r="S39" i="22"/>
  <c r="T38" i="22"/>
  <c r="S38" i="22"/>
  <c r="T37" i="22"/>
  <c r="S37" i="22"/>
  <c r="T36" i="22"/>
  <c r="S36" i="22"/>
  <c r="T35" i="22"/>
  <c r="S35" i="22"/>
  <c r="T34" i="22"/>
  <c r="S34" i="22"/>
  <c r="T33" i="22"/>
  <c r="S33" i="22"/>
  <c r="T32" i="22"/>
  <c r="S32" i="22"/>
  <c r="T31" i="22"/>
  <c r="S31" i="22"/>
  <c r="T30" i="22"/>
  <c r="S30" i="22"/>
  <c r="T29" i="22"/>
  <c r="S29" i="22"/>
  <c r="T28" i="22"/>
  <c r="S28" i="22"/>
  <c r="T27" i="22"/>
  <c r="S27" i="22"/>
  <c r="T26" i="22"/>
  <c r="S26" i="22"/>
  <c r="T25" i="22"/>
  <c r="S25" i="22"/>
  <c r="T24" i="22"/>
  <c r="S24" i="22"/>
  <c r="T23" i="22"/>
  <c r="S23" i="22"/>
  <c r="T22" i="22"/>
  <c r="S22" i="22"/>
  <c r="T21" i="22"/>
  <c r="S21" i="22"/>
  <c r="T20" i="22"/>
  <c r="S20" i="22"/>
  <c r="T19" i="22"/>
  <c r="S19" i="22"/>
  <c r="T18" i="22"/>
  <c r="S18" i="22"/>
  <c r="T17" i="22"/>
  <c r="S17" i="22"/>
  <c r="AR74" i="23"/>
  <c r="AQ74" i="23"/>
  <c r="AR73" i="23"/>
  <c r="AQ73" i="23"/>
  <c r="AR72" i="23"/>
  <c r="AQ72" i="23"/>
  <c r="AR71" i="23"/>
  <c r="AQ71" i="23"/>
  <c r="AR70" i="23"/>
  <c r="AQ70" i="23"/>
  <c r="AR69" i="23"/>
  <c r="AQ69" i="23"/>
  <c r="AR68" i="23"/>
  <c r="AQ68" i="23"/>
  <c r="AR67" i="23"/>
  <c r="AQ67" i="23"/>
  <c r="AR66" i="23"/>
  <c r="AQ66" i="23"/>
  <c r="AR65" i="23"/>
  <c r="AQ65" i="23"/>
  <c r="AR64" i="23"/>
  <c r="AQ64" i="23"/>
  <c r="AR63" i="23"/>
  <c r="AQ63" i="23"/>
  <c r="AR62" i="23"/>
  <c r="AQ62" i="23"/>
  <c r="AR61" i="23"/>
  <c r="AQ61" i="23"/>
  <c r="AR60" i="23"/>
  <c r="AQ60" i="23"/>
  <c r="AR59" i="23"/>
  <c r="AQ59" i="23"/>
  <c r="AR58" i="23"/>
  <c r="AQ58" i="23"/>
  <c r="AR57" i="23"/>
  <c r="AQ57" i="23"/>
  <c r="AR56" i="23"/>
  <c r="AQ56" i="23"/>
  <c r="AR55" i="23"/>
  <c r="AQ55" i="23"/>
  <c r="AR54" i="23"/>
  <c r="AQ54" i="23"/>
  <c r="AR53" i="23"/>
  <c r="AQ53" i="23"/>
  <c r="AR52" i="23"/>
  <c r="AQ52" i="23"/>
  <c r="AR51" i="23"/>
  <c r="AQ51" i="23"/>
  <c r="AR50" i="23"/>
  <c r="AQ50" i="23"/>
  <c r="AR49" i="23"/>
  <c r="AQ49" i="23"/>
  <c r="AR48" i="23"/>
  <c r="AQ48" i="23"/>
  <c r="AR47" i="23"/>
  <c r="AQ47" i="23"/>
  <c r="AR46" i="23"/>
  <c r="AQ46" i="23"/>
  <c r="AR45" i="23"/>
  <c r="AQ45" i="23"/>
  <c r="AR44" i="23"/>
  <c r="AQ44" i="23"/>
  <c r="AR43" i="23"/>
  <c r="AQ43" i="23"/>
  <c r="AR42" i="23"/>
  <c r="AQ42" i="23"/>
  <c r="AR41" i="23"/>
  <c r="AQ41" i="23"/>
  <c r="AR40" i="23"/>
  <c r="AQ40" i="23"/>
  <c r="AR39" i="23"/>
  <c r="AQ39" i="23"/>
  <c r="AR38" i="23"/>
  <c r="AQ38" i="23"/>
  <c r="AR37" i="23"/>
  <c r="AQ37" i="23"/>
  <c r="AR36" i="23"/>
  <c r="AQ36" i="23"/>
  <c r="AR35" i="23"/>
  <c r="AQ35" i="23"/>
  <c r="AR34" i="23"/>
  <c r="AQ34" i="23"/>
  <c r="AR33" i="23"/>
  <c r="AQ33" i="23"/>
  <c r="AR32" i="23"/>
  <c r="AQ32" i="23"/>
  <c r="AR31" i="23"/>
  <c r="AQ31" i="23"/>
  <c r="AR30" i="23"/>
  <c r="AQ30" i="23"/>
  <c r="AR29" i="23"/>
  <c r="AQ29" i="23"/>
  <c r="AR28" i="23"/>
  <c r="AQ28" i="23"/>
  <c r="AR27" i="23"/>
  <c r="AQ27" i="23"/>
  <c r="AR26" i="23"/>
  <c r="AQ26" i="23"/>
  <c r="AR25" i="23"/>
  <c r="AQ25" i="23"/>
  <c r="AR24" i="23"/>
  <c r="AQ24" i="23"/>
  <c r="AR23" i="23"/>
  <c r="AQ23" i="23"/>
  <c r="AR22" i="23"/>
  <c r="AQ22" i="23"/>
  <c r="AR21" i="23"/>
  <c r="AQ21" i="23"/>
  <c r="AR20" i="23"/>
  <c r="AQ20" i="23"/>
  <c r="AR19" i="23"/>
  <c r="AQ19" i="23"/>
  <c r="AR18" i="23"/>
  <c r="AQ18" i="23"/>
  <c r="AR17" i="23"/>
  <c r="AQ17" i="23"/>
  <c r="AX74" i="33"/>
  <c r="AX73" i="33"/>
  <c r="AX72" i="33"/>
  <c r="AX71" i="33"/>
  <c r="AW73" i="33" s="1"/>
  <c r="AX70" i="33"/>
  <c r="AX69" i="33"/>
  <c r="AX68" i="33"/>
  <c r="AX67" i="33"/>
  <c r="AX66" i="33"/>
  <c r="AX65" i="33"/>
  <c r="AX64" i="33"/>
  <c r="AX63" i="33"/>
  <c r="AX62" i="33"/>
  <c r="AX61" i="33"/>
  <c r="AX60" i="33"/>
  <c r="AX59" i="33"/>
  <c r="AX58" i="33"/>
  <c r="AX57" i="33"/>
  <c r="AX56" i="33"/>
  <c r="AX55" i="33"/>
  <c r="AW56" i="33" s="1"/>
  <c r="AX54" i="33"/>
  <c r="AX53" i="33"/>
  <c r="AX52" i="33"/>
  <c r="AX51" i="33"/>
  <c r="AX50" i="33"/>
  <c r="AX49" i="33"/>
  <c r="AX48" i="33"/>
  <c r="AX47" i="33"/>
  <c r="AX46" i="33"/>
  <c r="AX45" i="33"/>
  <c r="AX44" i="33"/>
  <c r="AX43" i="33"/>
  <c r="AX42" i="33"/>
  <c r="AX41" i="33"/>
  <c r="AX40" i="33"/>
  <c r="AX39" i="33"/>
  <c r="AW41" i="33" s="1"/>
  <c r="AX38" i="33"/>
  <c r="AX37" i="33"/>
  <c r="AX36" i="33"/>
  <c r="AX35" i="33"/>
  <c r="AX34" i="33"/>
  <c r="AX33" i="33"/>
  <c r="AX32" i="33"/>
  <c r="AX31" i="33"/>
  <c r="AX30" i="33"/>
  <c r="AX29" i="33"/>
  <c r="AX28" i="33"/>
  <c r="AX27" i="33"/>
  <c r="AX26" i="33"/>
  <c r="AX25" i="33"/>
  <c r="AX24" i="33"/>
  <c r="AX23" i="33"/>
  <c r="AW25" i="33" s="1"/>
  <c r="AX22" i="33"/>
  <c r="AX21" i="33"/>
  <c r="AX20" i="33"/>
  <c r="AX19" i="33"/>
  <c r="AX18" i="33"/>
  <c r="AW18" i="33" s="1"/>
  <c r="AX17" i="33"/>
  <c r="AW17" i="33"/>
  <c r="AX74" i="31"/>
  <c r="AX73" i="31"/>
  <c r="AX72" i="31"/>
  <c r="AX71" i="31"/>
  <c r="AX70" i="31"/>
  <c r="AX69" i="31"/>
  <c r="AX68" i="31"/>
  <c r="AX67" i="31"/>
  <c r="AX66" i="31"/>
  <c r="AX65" i="31"/>
  <c r="AX64" i="31"/>
  <c r="AX63" i="31"/>
  <c r="AX62" i="31"/>
  <c r="AX61" i="31"/>
  <c r="AX60" i="31"/>
  <c r="AX59" i="31"/>
  <c r="AX58" i="31"/>
  <c r="AX57" i="31"/>
  <c r="AX56" i="31"/>
  <c r="AX55" i="31"/>
  <c r="AX54" i="31"/>
  <c r="AX53" i="31"/>
  <c r="AX52" i="31"/>
  <c r="AX51" i="31"/>
  <c r="AX50" i="31"/>
  <c r="AX49" i="31"/>
  <c r="AX48" i="31"/>
  <c r="AX47" i="31"/>
  <c r="AX46" i="31"/>
  <c r="AX45" i="31"/>
  <c r="AX44" i="31"/>
  <c r="AX43" i="31"/>
  <c r="AX42" i="31"/>
  <c r="AX41" i="31"/>
  <c r="AX40" i="31"/>
  <c r="AX39" i="31"/>
  <c r="AX38" i="31"/>
  <c r="AX37" i="31"/>
  <c r="AX36" i="31"/>
  <c r="AX35" i="31"/>
  <c r="AX34" i="31"/>
  <c r="AX33" i="31"/>
  <c r="AX32" i="31"/>
  <c r="AX31" i="31"/>
  <c r="AX30" i="31"/>
  <c r="AX29" i="31"/>
  <c r="AX28" i="31"/>
  <c r="AX27" i="31"/>
  <c r="AX26" i="31"/>
  <c r="AX25" i="31"/>
  <c r="AX24" i="31"/>
  <c r="AX23" i="31"/>
  <c r="AX22" i="31"/>
  <c r="AX21" i="31"/>
  <c r="AX20" i="31"/>
  <c r="AX19" i="31"/>
  <c r="AX18" i="31"/>
  <c r="AW18" i="31"/>
  <c r="AX17" i="31"/>
  <c r="AW17" i="31"/>
  <c r="AX74" i="27"/>
  <c r="AX73" i="27"/>
  <c r="AX72" i="27"/>
  <c r="AX71" i="27"/>
  <c r="AX70" i="27"/>
  <c r="AX69" i="27"/>
  <c r="AX68" i="27"/>
  <c r="AX67" i="27"/>
  <c r="AX66" i="27"/>
  <c r="AX65" i="27"/>
  <c r="AX64" i="27"/>
  <c r="AX63" i="27"/>
  <c r="AX62" i="27"/>
  <c r="AX61" i="27"/>
  <c r="AX60" i="27"/>
  <c r="AX59" i="27"/>
  <c r="AX58" i="27"/>
  <c r="AX57" i="27"/>
  <c r="AX56" i="27"/>
  <c r="AX55" i="27"/>
  <c r="AX54" i="27"/>
  <c r="AX53" i="27"/>
  <c r="AX52" i="27"/>
  <c r="AX51" i="27"/>
  <c r="AX50" i="27"/>
  <c r="AX49" i="27"/>
  <c r="AX48" i="27"/>
  <c r="AX47" i="27"/>
  <c r="AX46" i="27"/>
  <c r="AX45" i="27"/>
  <c r="AX44" i="27"/>
  <c r="AX43" i="27"/>
  <c r="AX42" i="27"/>
  <c r="AX41" i="27"/>
  <c r="AX40" i="27"/>
  <c r="AX39" i="27"/>
  <c r="AX38" i="27"/>
  <c r="AX37" i="27"/>
  <c r="AX36" i="27"/>
  <c r="AX35" i="27"/>
  <c r="AX34" i="27"/>
  <c r="AX33" i="27"/>
  <c r="AX32" i="27"/>
  <c r="AX31" i="27"/>
  <c r="AX30" i="27"/>
  <c r="AX29" i="27"/>
  <c r="AX28" i="27"/>
  <c r="AX27" i="27"/>
  <c r="AX26" i="27"/>
  <c r="AX25" i="27"/>
  <c r="AX24" i="27"/>
  <c r="AX23" i="27"/>
  <c r="AX22" i="27"/>
  <c r="AX21" i="27"/>
  <c r="AX20" i="27"/>
  <c r="AX19" i="27"/>
  <c r="AX18" i="27"/>
  <c r="AW18" i="27" s="1"/>
  <c r="AX17" i="27"/>
  <c r="AW17" i="27" s="1"/>
  <c r="AX74" i="25"/>
  <c r="AX73" i="25"/>
  <c r="AX72" i="25"/>
  <c r="AX71" i="25"/>
  <c r="AX70" i="25"/>
  <c r="AX69" i="25"/>
  <c r="AX68" i="25"/>
  <c r="AX67" i="25"/>
  <c r="AX66" i="25"/>
  <c r="AX65" i="25"/>
  <c r="AX64" i="25"/>
  <c r="AX63" i="25"/>
  <c r="AX62" i="25"/>
  <c r="AX61" i="25"/>
  <c r="AX60" i="25"/>
  <c r="AX59" i="25"/>
  <c r="AX58" i="25"/>
  <c r="AX57" i="25"/>
  <c r="AX56" i="25"/>
  <c r="AX55" i="25"/>
  <c r="AX54" i="25"/>
  <c r="AX53" i="25"/>
  <c r="AX52" i="25"/>
  <c r="AX51" i="25"/>
  <c r="AX50" i="25"/>
  <c r="AX49" i="25"/>
  <c r="AX48" i="25"/>
  <c r="AX47" i="25"/>
  <c r="AX46" i="25"/>
  <c r="AX45" i="25"/>
  <c r="AX44" i="25"/>
  <c r="AX43" i="25"/>
  <c r="AX42" i="25"/>
  <c r="AX41" i="25"/>
  <c r="AX40" i="25"/>
  <c r="AX39" i="25"/>
  <c r="AX38" i="25"/>
  <c r="AX37" i="25"/>
  <c r="AX36" i="25"/>
  <c r="AX35" i="25"/>
  <c r="AX34" i="25"/>
  <c r="AX33" i="25"/>
  <c r="AX32" i="25"/>
  <c r="AX31" i="25"/>
  <c r="AX30" i="25"/>
  <c r="AX29" i="25"/>
  <c r="AX28" i="25"/>
  <c r="AX27" i="25"/>
  <c r="AX26" i="25"/>
  <c r="AX25" i="25"/>
  <c r="AX24" i="25"/>
  <c r="AX23" i="25"/>
  <c r="AX22" i="25"/>
  <c r="AX21" i="25"/>
  <c r="AX20" i="25"/>
  <c r="AX19" i="25"/>
  <c r="AX18" i="25"/>
  <c r="AW18" i="25"/>
  <c r="AX17" i="25"/>
  <c r="AW17" i="25"/>
  <c r="AX74" i="23"/>
  <c r="AX73" i="23"/>
  <c r="AX72" i="23"/>
  <c r="AX71" i="23"/>
  <c r="AX70" i="23"/>
  <c r="AX69" i="23"/>
  <c r="AX68" i="23"/>
  <c r="AX67" i="23"/>
  <c r="AX66" i="23"/>
  <c r="AX65" i="23"/>
  <c r="AX64" i="23"/>
  <c r="AX63" i="23"/>
  <c r="AX62" i="23"/>
  <c r="AX61" i="23"/>
  <c r="AX60" i="23"/>
  <c r="AX59" i="23"/>
  <c r="AX58" i="23"/>
  <c r="AX57" i="23"/>
  <c r="AX56" i="23"/>
  <c r="AX55" i="23"/>
  <c r="AX54" i="23"/>
  <c r="AX53" i="23"/>
  <c r="AX52" i="23"/>
  <c r="AX51" i="23"/>
  <c r="AX50" i="23"/>
  <c r="AX49" i="23"/>
  <c r="AX48" i="23"/>
  <c r="AX47" i="23"/>
  <c r="AX46" i="23"/>
  <c r="AX45" i="23"/>
  <c r="AX44" i="23"/>
  <c r="AX43" i="23"/>
  <c r="AX42" i="23"/>
  <c r="AX41" i="23"/>
  <c r="AX40" i="23"/>
  <c r="AX39" i="23"/>
  <c r="AX38" i="23"/>
  <c r="AX37" i="23"/>
  <c r="AX36" i="23"/>
  <c r="AX35" i="23"/>
  <c r="AX34" i="23"/>
  <c r="AX33" i="23"/>
  <c r="AX32" i="23"/>
  <c r="AX31" i="23"/>
  <c r="AX30" i="23"/>
  <c r="AX29" i="23"/>
  <c r="AX28" i="23"/>
  <c r="AX27" i="23"/>
  <c r="AX26" i="23"/>
  <c r="AX25" i="23"/>
  <c r="AX24" i="23"/>
  <c r="AX23" i="23"/>
  <c r="AX22" i="23"/>
  <c r="AX21" i="23"/>
  <c r="AX20" i="23"/>
  <c r="AX19" i="23"/>
  <c r="AX18" i="23"/>
  <c r="AW18" i="23"/>
  <c r="AX17" i="23"/>
  <c r="AW17" i="23" s="1"/>
  <c r="AX74" i="13"/>
  <c r="AX73" i="13"/>
  <c r="AX72" i="13"/>
  <c r="AX71" i="13"/>
  <c r="AW73" i="13" s="1"/>
  <c r="AX70" i="13"/>
  <c r="AX69" i="13"/>
  <c r="AX68" i="13"/>
  <c r="AX67" i="13"/>
  <c r="AX66" i="13"/>
  <c r="AX65" i="13"/>
  <c r="AX64" i="13"/>
  <c r="AX63" i="13"/>
  <c r="AX62" i="13"/>
  <c r="AX61" i="13"/>
  <c r="AX60" i="13"/>
  <c r="AX59" i="13"/>
  <c r="AX58" i="13"/>
  <c r="AX57" i="13"/>
  <c r="AX56" i="13"/>
  <c r="AX55" i="13"/>
  <c r="AX54" i="13"/>
  <c r="AX53" i="13"/>
  <c r="AX52" i="13"/>
  <c r="AX51" i="13"/>
  <c r="AX50" i="13"/>
  <c r="AX49" i="13"/>
  <c r="AX48" i="13"/>
  <c r="AX47" i="13"/>
  <c r="AX46" i="13"/>
  <c r="AX45" i="13"/>
  <c r="AX44" i="13"/>
  <c r="AX43" i="13"/>
  <c r="AX42" i="13"/>
  <c r="AX41" i="13"/>
  <c r="AX40" i="13"/>
  <c r="AX39" i="13"/>
  <c r="AW41" i="13" s="1"/>
  <c r="AX38" i="13"/>
  <c r="AX37" i="13"/>
  <c r="AX36" i="13"/>
  <c r="AX35" i="13"/>
  <c r="AX34" i="13"/>
  <c r="AX33" i="13"/>
  <c r="AW35" i="13" s="1"/>
  <c r="AX32" i="13"/>
  <c r="AX31" i="13"/>
  <c r="AX30" i="13"/>
  <c r="AX29" i="13"/>
  <c r="AX28" i="13"/>
  <c r="AX27" i="13"/>
  <c r="AX26" i="13"/>
  <c r="AX25" i="13"/>
  <c r="AX24" i="13"/>
  <c r="AX23" i="13"/>
  <c r="AX22" i="13"/>
  <c r="AX21" i="13"/>
  <c r="AX20" i="13"/>
  <c r="AX19" i="13"/>
  <c r="AX18" i="13"/>
  <c r="AW18" i="13" s="1"/>
  <c r="AX17" i="13"/>
  <c r="AW17" i="13" s="1"/>
  <c r="AY59" i="29"/>
  <c r="AY60" i="29"/>
  <c r="AY61" i="29"/>
  <c r="AY62" i="29"/>
  <c r="AY63" i="29"/>
  <c r="AY64" i="29"/>
  <c r="AY65" i="29"/>
  <c r="AY66" i="29"/>
  <c r="AY67" i="29"/>
  <c r="AY68" i="29"/>
  <c r="AY69" i="29"/>
  <c r="AY70" i="29"/>
  <c r="AY71" i="29"/>
  <c r="AY72" i="29"/>
  <c r="AY73" i="29"/>
  <c r="AY74" i="29"/>
  <c r="AY58" i="29"/>
  <c r="Z53" i="30"/>
  <c r="Z61" i="30"/>
  <c r="AA74" i="30"/>
  <c r="AA73" i="30"/>
  <c r="AA72" i="30"/>
  <c r="AA71" i="30"/>
  <c r="Z73" i="30" s="1"/>
  <c r="AA70" i="30"/>
  <c r="Z72" i="30" s="1"/>
  <c r="AA69" i="30"/>
  <c r="AA68" i="30"/>
  <c r="S70" i="30" s="1"/>
  <c r="AA67" i="30"/>
  <c r="Z69" i="30" s="1"/>
  <c r="AA66" i="30"/>
  <c r="Z68" i="30" s="1"/>
  <c r="AA65" i="30"/>
  <c r="Z67" i="30" s="1"/>
  <c r="AA64" i="30"/>
  <c r="AA63" i="30"/>
  <c r="Z65" i="30" s="1"/>
  <c r="AA62" i="30"/>
  <c r="Z64" i="30" s="1"/>
  <c r="AA61" i="30"/>
  <c r="AA60" i="30"/>
  <c r="S62" i="30" s="1"/>
  <c r="AA59" i="30"/>
  <c r="AA58" i="30"/>
  <c r="Z60" i="30" s="1"/>
  <c r="AA57" i="30"/>
  <c r="Z59" i="30" s="1"/>
  <c r="R59" i="30" s="1"/>
  <c r="AA56" i="30"/>
  <c r="AA55" i="30"/>
  <c r="Z57" i="30" s="1"/>
  <c r="AA54" i="30"/>
  <c r="AA53" i="30"/>
  <c r="AA52" i="30"/>
  <c r="AA51" i="30"/>
  <c r="R52" i="30" s="1"/>
  <c r="AA50" i="30"/>
  <c r="Z52" i="30" s="1"/>
  <c r="AA49" i="30"/>
  <c r="Z51" i="30" s="1"/>
  <c r="AA48" i="30"/>
  <c r="AA47" i="30"/>
  <c r="R48" i="30" s="1"/>
  <c r="AA46" i="30"/>
  <c r="AA45" i="30"/>
  <c r="AA44" i="30"/>
  <c r="AA43" i="30"/>
  <c r="R45" i="30" s="1"/>
  <c r="AA42" i="30"/>
  <c r="Z44" i="30" s="1"/>
  <c r="AA41" i="30"/>
  <c r="Z43" i="30" s="1"/>
  <c r="AA40" i="30"/>
  <c r="AA39" i="30"/>
  <c r="Z41" i="30" s="1"/>
  <c r="AA38" i="30"/>
  <c r="Z40" i="30" s="1"/>
  <c r="AA37" i="30"/>
  <c r="AA36" i="30"/>
  <c r="R38" i="30" s="1"/>
  <c r="AA35" i="30"/>
  <c r="R36" i="30" s="1"/>
  <c r="AA34" i="30"/>
  <c r="Z36" i="30" s="1"/>
  <c r="AA33" i="30"/>
  <c r="Z35" i="30" s="1"/>
  <c r="AA32" i="30"/>
  <c r="AA31" i="30"/>
  <c r="Z33" i="30" s="1"/>
  <c r="AA30" i="30"/>
  <c r="Z32" i="30" s="1"/>
  <c r="AA29" i="30"/>
  <c r="AA28" i="30"/>
  <c r="AA27" i="30"/>
  <c r="AA26" i="30"/>
  <c r="Z28" i="30" s="1"/>
  <c r="AA25" i="30"/>
  <c r="Z27" i="30" s="1"/>
  <c r="R27" i="30" s="1"/>
  <c r="AA24" i="30"/>
  <c r="AA23" i="30"/>
  <c r="Z25" i="30" s="1"/>
  <c r="AA22" i="30"/>
  <c r="AA21" i="30"/>
  <c r="AA20" i="30"/>
  <c r="AA19" i="30"/>
  <c r="R21" i="30" s="1"/>
  <c r="AA18" i="30"/>
  <c r="Z20" i="30" s="1"/>
  <c r="Z18" i="30"/>
  <c r="AA17" i="30"/>
  <c r="Z17" i="30" s="1"/>
  <c r="R17" i="30" s="1"/>
  <c r="H11" i="28"/>
  <c r="H10" i="28"/>
  <c r="H9" i="28"/>
  <c r="G14" i="21"/>
  <c r="G16" i="21"/>
  <c r="S18" i="12"/>
  <c r="S19" i="12"/>
  <c r="S20" i="12"/>
  <c r="S21" i="12"/>
  <c r="S22" i="12"/>
  <c r="S23" i="12"/>
  <c r="S24" i="12"/>
  <c r="R24" i="12" s="1"/>
  <c r="S25" i="12"/>
  <c r="S26" i="12"/>
  <c r="S27" i="12"/>
  <c r="S28" i="12"/>
  <c r="S29" i="12"/>
  <c r="S30" i="12"/>
  <c r="R30" i="12" s="1"/>
  <c r="S31" i="12"/>
  <c r="S32" i="12"/>
  <c r="S33" i="12"/>
  <c r="S34" i="12"/>
  <c r="S35" i="12"/>
  <c r="S36" i="12"/>
  <c r="S37" i="12"/>
  <c r="S38" i="12"/>
  <c r="R38" i="12" s="1"/>
  <c r="S39" i="12"/>
  <c r="S40" i="12"/>
  <c r="S41" i="12"/>
  <c r="S42" i="12"/>
  <c r="S43" i="12"/>
  <c r="S44" i="12"/>
  <c r="S45" i="12"/>
  <c r="S46" i="12"/>
  <c r="S47" i="12"/>
  <c r="S48" i="12"/>
  <c r="R48" i="12" s="1"/>
  <c r="S49" i="12"/>
  <c r="S50" i="12"/>
  <c r="S51" i="12"/>
  <c r="S52" i="12"/>
  <c r="S53" i="12"/>
  <c r="S54" i="12"/>
  <c r="S55" i="12"/>
  <c r="S56" i="12"/>
  <c r="S57" i="12"/>
  <c r="S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17" i="12"/>
  <c r="AR66" i="13"/>
  <c r="AR67" i="13"/>
  <c r="AR68" i="13"/>
  <c r="AR69" i="13"/>
  <c r="AR70" i="13"/>
  <c r="AR71" i="13"/>
  <c r="AR72" i="13"/>
  <c r="AR73" i="13"/>
  <c r="AR74" i="13"/>
  <c r="AQ18" i="13"/>
  <c r="AR18" i="13"/>
  <c r="AQ19" i="13"/>
  <c r="AR19" i="13"/>
  <c r="AQ20" i="13"/>
  <c r="AR20" i="13"/>
  <c r="AQ21" i="13"/>
  <c r="AR21" i="13"/>
  <c r="AQ22" i="13"/>
  <c r="AR22" i="13"/>
  <c r="AQ23" i="13"/>
  <c r="AR23" i="13"/>
  <c r="AQ24" i="13"/>
  <c r="AR24" i="13"/>
  <c r="AQ25" i="13"/>
  <c r="AR25" i="13"/>
  <c r="AQ26" i="13"/>
  <c r="AR26" i="13"/>
  <c r="AQ27" i="13"/>
  <c r="AR27" i="13"/>
  <c r="AQ28" i="13"/>
  <c r="AR28" i="13"/>
  <c r="AQ29" i="13"/>
  <c r="AR29" i="13"/>
  <c r="AQ30" i="13"/>
  <c r="AR30" i="13"/>
  <c r="AQ31" i="13"/>
  <c r="AR31" i="13"/>
  <c r="AQ32" i="13"/>
  <c r="AR32" i="13"/>
  <c r="AQ33" i="13"/>
  <c r="AR33" i="13"/>
  <c r="AQ34" i="13"/>
  <c r="AR34" i="13"/>
  <c r="AQ35" i="13"/>
  <c r="AR35" i="13"/>
  <c r="AQ36" i="13"/>
  <c r="AR36" i="13"/>
  <c r="AQ37" i="13"/>
  <c r="AR37" i="13"/>
  <c r="AQ38" i="13"/>
  <c r="AR38" i="13"/>
  <c r="AQ39" i="13"/>
  <c r="AR39" i="13"/>
  <c r="AQ40" i="13"/>
  <c r="AR40" i="13"/>
  <c r="AQ41" i="13"/>
  <c r="AR41" i="13"/>
  <c r="AQ42" i="13"/>
  <c r="AR42" i="13"/>
  <c r="AQ43" i="13"/>
  <c r="AR43" i="13"/>
  <c r="AQ44" i="13"/>
  <c r="AR44" i="13"/>
  <c r="AQ45" i="13"/>
  <c r="AR45" i="13"/>
  <c r="AQ46" i="13"/>
  <c r="AR46" i="13"/>
  <c r="AQ47" i="13"/>
  <c r="AR47" i="13"/>
  <c r="AQ48" i="13"/>
  <c r="AR48" i="13"/>
  <c r="AQ49" i="13"/>
  <c r="AR49" i="13"/>
  <c r="AQ50" i="13"/>
  <c r="AR50" i="13"/>
  <c r="AQ51" i="13"/>
  <c r="AR51" i="13"/>
  <c r="AQ52" i="13"/>
  <c r="AR52" i="13"/>
  <c r="AQ53" i="13"/>
  <c r="AR53" i="13"/>
  <c r="AQ54" i="13"/>
  <c r="AR54" i="13"/>
  <c r="AQ55" i="13"/>
  <c r="AR55" i="13"/>
  <c r="AQ56" i="13"/>
  <c r="AR56" i="13"/>
  <c r="AQ57" i="13"/>
  <c r="AR57" i="13"/>
  <c r="AQ58" i="13"/>
  <c r="AR58" i="13"/>
  <c r="AQ59" i="13"/>
  <c r="AR59" i="13"/>
  <c r="AQ60" i="13"/>
  <c r="AR60" i="13"/>
  <c r="AQ61" i="13"/>
  <c r="AR61" i="13"/>
  <c r="AQ62" i="13"/>
  <c r="AR62" i="13"/>
  <c r="AQ63" i="13"/>
  <c r="AR63" i="13"/>
  <c r="AQ64" i="13"/>
  <c r="AR64" i="13"/>
  <c r="AQ65" i="13"/>
  <c r="AR65" i="13"/>
  <c r="AQ66" i="13"/>
  <c r="AQ67" i="13"/>
  <c r="AQ68" i="13"/>
  <c r="AQ69" i="13"/>
  <c r="AQ70" i="13"/>
  <c r="AQ71" i="13"/>
  <c r="AQ72" i="13"/>
  <c r="AQ73" i="13"/>
  <c r="AQ74" i="13"/>
  <c r="AR17" i="13"/>
  <c r="AQ17" i="13"/>
  <c r="B41" i="33"/>
  <c r="B42" i="33" s="1"/>
  <c r="B43" i="33" s="1"/>
  <c r="B44" i="33" s="1"/>
  <c r="B45" i="33" s="1"/>
  <c r="B46" i="33" s="1"/>
  <c r="B47" i="33" s="1"/>
  <c r="B48" i="33" s="1"/>
  <c r="B49" i="33" s="1"/>
  <c r="B50" i="33" s="1"/>
  <c r="B51" i="33" s="1"/>
  <c r="B52" i="33" s="1"/>
  <c r="B53" i="33" s="1"/>
  <c r="B54" i="33" s="1"/>
  <c r="B55" i="33" s="1"/>
  <c r="B56" i="33" s="1"/>
  <c r="B57" i="33" s="1"/>
  <c r="B58" i="33" s="1"/>
  <c r="B59" i="33" s="1"/>
  <c r="B60" i="33" s="1"/>
  <c r="B61" i="33" s="1"/>
  <c r="B62" i="33" s="1"/>
  <c r="B63" i="33" s="1"/>
  <c r="B64" i="33" s="1"/>
  <c r="B65" i="33" s="1"/>
  <c r="B66" i="33" s="1"/>
  <c r="B67" i="33" s="1"/>
  <c r="B68" i="33" s="1"/>
  <c r="B69" i="33" s="1"/>
  <c r="B70" i="33" s="1"/>
  <c r="B71" i="33" s="1"/>
  <c r="B72" i="33" s="1"/>
  <c r="B73" i="33" s="1"/>
  <c r="B74" i="33" s="1"/>
  <c r="A18" i="33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Z13" i="33"/>
  <c r="AZ12" i="33"/>
  <c r="AZ11" i="33"/>
  <c r="AW71" i="33" s="1"/>
  <c r="P10" i="33"/>
  <c r="M10" i="33"/>
  <c r="M9" i="33"/>
  <c r="P8" i="33"/>
  <c r="P7" i="33"/>
  <c r="P6" i="33"/>
  <c r="P5" i="33"/>
  <c r="Z57" i="32"/>
  <c r="Z56" i="32"/>
  <c r="Z55" i="32"/>
  <c r="Y57" i="32" s="1"/>
  <c r="Z54" i="32"/>
  <c r="Y55" i="32" s="1"/>
  <c r="Y54" i="32"/>
  <c r="R54" i="32" s="1"/>
  <c r="Q54" i="32"/>
  <c r="Z53" i="32"/>
  <c r="Z52" i="32"/>
  <c r="Z51" i="32"/>
  <c r="Y53" i="32" s="1"/>
  <c r="Q53" i="32" s="1"/>
  <c r="Y51" i="32"/>
  <c r="Z50" i="32"/>
  <c r="Y50" i="32"/>
  <c r="R50" i="32" s="1"/>
  <c r="Q50" i="32"/>
  <c r="Z49" i="32"/>
  <c r="R49" i="32"/>
  <c r="Z48" i="32"/>
  <c r="Z47" i="32"/>
  <c r="Y49" i="32" s="1"/>
  <c r="Q49" i="32" s="1"/>
  <c r="Y47" i="32"/>
  <c r="Z46" i="32"/>
  <c r="Z45" i="32"/>
  <c r="Z44" i="32"/>
  <c r="Y46" i="32" s="1"/>
  <c r="Z43" i="32"/>
  <c r="Z42" i="32"/>
  <c r="Z41" i="32"/>
  <c r="Y43" i="32" s="1"/>
  <c r="B41" i="32"/>
  <c r="L41" i="32" s="1"/>
  <c r="Z40" i="32"/>
  <c r="Y40" i="32"/>
  <c r="L40" i="32"/>
  <c r="Z39" i="32"/>
  <c r="L39" i="32"/>
  <c r="Z38" i="32"/>
  <c r="Z37" i="32"/>
  <c r="Y39" i="32" s="1"/>
  <c r="Z36" i="32"/>
  <c r="Y38" i="32" s="1"/>
  <c r="Z35" i="32"/>
  <c r="Z34" i="32"/>
  <c r="Z33" i="32"/>
  <c r="Z32" i="32"/>
  <c r="Z31" i="32"/>
  <c r="Y32" i="32" s="1"/>
  <c r="Z30" i="32"/>
  <c r="Z29" i="32"/>
  <c r="Y30" i="32" s="1"/>
  <c r="Z28" i="32"/>
  <c r="Z27" i="32"/>
  <c r="Z26" i="32"/>
  <c r="R26" i="32"/>
  <c r="Q26" i="32"/>
  <c r="Z25" i="32"/>
  <c r="Z24" i="32"/>
  <c r="Z23" i="32"/>
  <c r="Y25" i="32" s="1"/>
  <c r="Z22" i="32"/>
  <c r="Z21" i="32"/>
  <c r="Y23" i="32" s="1"/>
  <c r="Z20" i="32"/>
  <c r="Q20" i="32"/>
  <c r="R20" i="32"/>
  <c r="Z19" i="32"/>
  <c r="Z18" i="32"/>
  <c r="R18" i="32"/>
  <c r="Q18" i="32"/>
  <c r="A18" i="32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Z17" i="32"/>
  <c r="Y17" i="32"/>
  <c r="Q17" i="32" s="1"/>
  <c r="C17" i="32"/>
  <c r="C18" i="32" s="1"/>
  <c r="C19" i="32" s="1"/>
  <c r="C20" i="32" s="1"/>
  <c r="N10" i="33"/>
  <c r="N9" i="33"/>
  <c r="B41" i="3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B61" i="31" s="1"/>
  <c r="B62" i="31" s="1"/>
  <c r="B63" i="31" s="1"/>
  <c r="B64" i="31" s="1"/>
  <c r="B65" i="31" s="1"/>
  <c r="B66" i="31" s="1"/>
  <c r="B67" i="31" s="1"/>
  <c r="B68" i="31" s="1"/>
  <c r="B69" i="31" s="1"/>
  <c r="B70" i="31" s="1"/>
  <c r="B71" i="31" s="1"/>
  <c r="B72" i="31" s="1"/>
  <c r="B73" i="31" s="1"/>
  <c r="B74" i="31" s="1"/>
  <c r="A19" i="3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18" i="31"/>
  <c r="AZ13" i="31"/>
  <c r="AZ12" i="31"/>
  <c r="AZ11" i="31"/>
  <c r="P10" i="31"/>
  <c r="M10" i="31"/>
  <c r="M9" i="31"/>
  <c r="P8" i="31"/>
  <c r="P7" i="31"/>
  <c r="C41" i="30"/>
  <c r="C42" i="30" s="1"/>
  <c r="M40" i="30"/>
  <c r="M39" i="30"/>
  <c r="R18" i="30"/>
  <c r="B18" i="30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B62" i="30" s="1"/>
  <c r="B63" i="30" s="1"/>
  <c r="B64" i="30" s="1"/>
  <c r="B65" i="30" s="1"/>
  <c r="B66" i="30" s="1"/>
  <c r="B67" i="30" s="1"/>
  <c r="B68" i="30" s="1"/>
  <c r="B69" i="30" s="1"/>
  <c r="B70" i="30" s="1"/>
  <c r="B71" i="30" s="1"/>
  <c r="B72" i="30" s="1"/>
  <c r="B73" i="30" s="1"/>
  <c r="B74" i="30" s="1"/>
  <c r="D17" i="30"/>
  <c r="D18" i="30" s="1"/>
  <c r="N10" i="31"/>
  <c r="N9" i="31"/>
  <c r="Q7" i="29"/>
  <c r="P7" i="29"/>
  <c r="Q6" i="29"/>
  <c r="AX23" i="29"/>
  <c r="AR23" i="29" s="1"/>
  <c r="AX31" i="29"/>
  <c r="AR31" i="29" s="1"/>
  <c r="AX39" i="29"/>
  <c r="AR39" i="29" s="1"/>
  <c r="AX47" i="29"/>
  <c r="AR47" i="29" s="1"/>
  <c r="AX55" i="29"/>
  <c r="AR55" i="29" s="1"/>
  <c r="AX63" i="29"/>
  <c r="AQ58" i="29"/>
  <c r="AQ59" i="29"/>
  <c r="AQ60" i="29"/>
  <c r="AQ61" i="29"/>
  <c r="AQ62" i="29"/>
  <c r="AQ63" i="29"/>
  <c r="AQ64" i="29"/>
  <c r="AQ65" i="29"/>
  <c r="AQ66" i="29"/>
  <c r="AQ67" i="29"/>
  <c r="AQ68" i="29"/>
  <c r="AQ69" i="29"/>
  <c r="AQ70" i="29"/>
  <c r="AQ71" i="29"/>
  <c r="AQ72" i="29"/>
  <c r="AQ73" i="29"/>
  <c r="AQ74" i="29"/>
  <c r="AS18" i="29"/>
  <c r="AS19" i="29"/>
  <c r="AS20" i="29"/>
  <c r="AS21" i="29"/>
  <c r="AS22" i="29"/>
  <c r="AS23" i="29"/>
  <c r="AS24" i="29"/>
  <c r="AS25" i="29"/>
  <c r="AS26" i="29"/>
  <c r="AS27" i="29"/>
  <c r="AS28" i="29"/>
  <c r="AS29" i="29"/>
  <c r="AS30" i="29"/>
  <c r="AS31" i="29"/>
  <c r="AS32" i="29"/>
  <c r="AS33" i="29"/>
  <c r="AS34" i="29"/>
  <c r="AS35" i="29"/>
  <c r="AS36" i="29"/>
  <c r="AS37" i="29"/>
  <c r="AS38" i="29"/>
  <c r="AS39" i="29"/>
  <c r="AS40" i="29"/>
  <c r="AS41" i="29"/>
  <c r="AS42" i="29"/>
  <c r="AS43" i="29"/>
  <c r="AS44" i="29"/>
  <c r="AS45" i="29"/>
  <c r="AS46" i="29"/>
  <c r="AS47" i="29"/>
  <c r="AS48" i="29"/>
  <c r="AS49" i="29"/>
  <c r="AS50" i="29"/>
  <c r="AS51" i="29"/>
  <c r="AS52" i="29"/>
  <c r="AS53" i="29"/>
  <c r="AS54" i="29"/>
  <c r="AS55" i="29"/>
  <c r="AS56" i="29"/>
  <c r="AS57" i="29"/>
  <c r="AS58" i="29"/>
  <c r="AS59" i="29"/>
  <c r="AS60" i="29"/>
  <c r="AS61" i="29"/>
  <c r="AS62" i="29"/>
  <c r="AS63" i="29"/>
  <c r="AS64" i="29"/>
  <c r="AS65" i="29"/>
  <c r="AS66" i="29"/>
  <c r="AS67" i="29"/>
  <c r="AS68" i="29"/>
  <c r="AS69" i="29"/>
  <c r="AS70" i="29"/>
  <c r="AS71" i="29"/>
  <c r="AS72" i="29"/>
  <c r="AS73" i="29"/>
  <c r="AS74" i="29"/>
  <c r="AS17" i="29"/>
  <c r="AY57" i="29"/>
  <c r="AQ57" i="29"/>
  <c r="AY56" i="29"/>
  <c r="AQ56" i="29"/>
  <c r="AY55" i="29"/>
  <c r="AX57" i="29" s="1"/>
  <c r="AR57" i="29" s="1"/>
  <c r="AQ55" i="29"/>
  <c r="AY54" i="29"/>
  <c r="AX56" i="29" s="1"/>
  <c r="AR56" i="29" s="1"/>
  <c r="AQ54" i="29"/>
  <c r="AY53" i="29"/>
  <c r="AQ53" i="29"/>
  <c r="AY52" i="29"/>
  <c r="AQ52" i="29"/>
  <c r="AY51" i="29"/>
  <c r="AX53" i="29" s="1"/>
  <c r="AR53" i="29" s="1"/>
  <c r="AQ51" i="29"/>
  <c r="AY50" i="29"/>
  <c r="AQ50" i="29"/>
  <c r="AY49" i="29"/>
  <c r="AX51" i="29" s="1"/>
  <c r="AR51" i="29" s="1"/>
  <c r="AQ49" i="29"/>
  <c r="AY48" i="29"/>
  <c r="AX50" i="29" s="1"/>
  <c r="AR50" i="29" s="1"/>
  <c r="AQ48" i="29"/>
  <c r="AY47" i="29"/>
  <c r="AX49" i="29" s="1"/>
  <c r="AR49" i="29" s="1"/>
  <c r="AQ47" i="29"/>
  <c r="AY46" i="29"/>
  <c r="AX48" i="29" s="1"/>
  <c r="AR48" i="29" s="1"/>
  <c r="AQ46" i="29"/>
  <c r="AY45" i="29"/>
  <c r="AQ45" i="29"/>
  <c r="AY44" i="29"/>
  <c r="AX46" i="29" s="1"/>
  <c r="AR46" i="29" s="1"/>
  <c r="AQ44" i="29"/>
  <c r="AY43" i="29"/>
  <c r="AX45" i="29" s="1"/>
  <c r="AR45" i="29" s="1"/>
  <c r="AQ43" i="29"/>
  <c r="AY42" i="29"/>
  <c r="AQ42" i="29"/>
  <c r="AY41" i="29"/>
  <c r="AX43" i="29" s="1"/>
  <c r="AR43" i="29" s="1"/>
  <c r="AQ41" i="29"/>
  <c r="AY40" i="29"/>
  <c r="AX42" i="29" s="1"/>
  <c r="AR42" i="29" s="1"/>
  <c r="AQ40" i="29"/>
  <c r="AY39" i="29"/>
  <c r="AX41" i="29" s="1"/>
  <c r="AR41" i="29" s="1"/>
  <c r="AQ39" i="29"/>
  <c r="AY38" i="29"/>
  <c r="AX40" i="29" s="1"/>
  <c r="AR40" i="29" s="1"/>
  <c r="AQ38" i="29"/>
  <c r="AY37" i="29"/>
  <c r="AQ37" i="29"/>
  <c r="AY36" i="29"/>
  <c r="AX38" i="29" s="1"/>
  <c r="AR38" i="29" s="1"/>
  <c r="AQ36" i="29"/>
  <c r="AY35" i="29"/>
  <c r="AX37" i="29" s="1"/>
  <c r="AR37" i="29" s="1"/>
  <c r="AQ35" i="29"/>
  <c r="AY34" i="29"/>
  <c r="AQ34" i="29"/>
  <c r="AY33" i="29"/>
  <c r="AX35" i="29" s="1"/>
  <c r="AR35" i="29" s="1"/>
  <c r="AQ33" i="29"/>
  <c r="AY32" i="29"/>
  <c r="AX34" i="29" s="1"/>
  <c r="AR34" i="29" s="1"/>
  <c r="AQ32" i="29"/>
  <c r="AY31" i="29"/>
  <c r="AX33" i="29" s="1"/>
  <c r="AR33" i="29" s="1"/>
  <c r="AQ31" i="29"/>
  <c r="AY30" i="29"/>
  <c r="AX32" i="29" s="1"/>
  <c r="AR32" i="29" s="1"/>
  <c r="AQ30" i="29"/>
  <c r="AY29" i="29"/>
  <c r="AQ29" i="29"/>
  <c r="AY28" i="29"/>
  <c r="AX30" i="29" s="1"/>
  <c r="AR30" i="29" s="1"/>
  <c r="AQ28" i="29"/>
  <c r="AY27" i="29"/>
  <c r="AX29" i="29" s="1"/>
  <c r="AR29" i="29" s="1"/>
  <c r="AQ27" i="29"/>
  <c r="AY26" i="29"/>
  <c r="AQ26" i="29"/>
  <c r="AY25" i="29"/>
  <c r="AX27" i="29" s="1"/>
  <c r="AR27" i="29" s="1"/>
  <c r="AQ25" i="29"/>
  <c r="AY24" i="29"/>
  <c r="AX26" i="29" s="1"/>
  <c r="AR26" i="29" s="1"/>
  <c r="AQ24" i="29"/>
  <c r="AY23" i="29"/>
  <c r="AX25" i="29" s="1"/>
  <c r="AR25" i="29" s="1"/>
  <c r="AQ23" i="29"/>
  <c r="AY22" i="29"/>
  <c r="AX24" i="29" s="1"/>
  <c r="AR24" i="29" s="1"/>
  <c r="AQ22" i="29"/>
  <c r="AY21" i="29"/>
  <c r="AQ21" i="29"/>
  <c r="AY20" i="29"/>
  <c r="AX22" i="29" s="1"/>
  <c r="AR22" i="29" s="1"/>
  <c r="AQ20" i="29"/>
  <c r="AY19" i="29"/>
  <c r="AX21" i="29" s="1"/>
  <c r="AR21" i="29" s="1"/>
  <c r="AQ19" i="29"/>
  <c r="AY18" i="29"/>
  <c r="AQ18" i="29"/>
  <c r="AY17" i="29"/>
  <c r="AQ17" i="29"/>
  <c r="S41" i="28"/>
  <c r="Q41" i="28" s="1"/>
  <c r="U32" i="28"/>
  <c r="R32" i="28" s="1"/>
  <c r="U40" i="28"/>
  <c r="R40" i="28" s="1"/>
  <c r="U45" i="28"/>
  <c r="R45" i="28" s="1"/>
  <c r="T18" i="28"/>
  <c r="T19" i="28"/>
  <c r="T20" i="28"/>
  <c r="T21" i="28"/>
  <c r="T22" i="28"/>
  <c r="T23" i="28"/>
  <c r="T24" i="28"/>
  <c r="T25" i="28"/>
  <c r="T26" i="28"/>
  <c r="T27" i="28"/>
  <c r="T28" i="28"/>
  <c r="T29" i="28"/>
  <c r="T30" i="28"/>
  <c r="T31" i="28"/>
  <c r="T32" i="28"/>
  <c r="T33" i="28"/>
  <c r="T34" i="28"/>
  <c r="T35" i="28"/>
  <c r="T36" i="28"/>
  <c r="T37" i="28"/>
  <c r="T38" i="28"/>
  <c r="T39" i="28"/>
  <c r="T40" i="28"/>
  <c r="T41" i="28"/>
  <c r="T42" i="28"/>
  <c r="T43" i="28"/>
  <c r="T44" i="28"/>
  <c r="T45" i="28"/>
  <c r="T46" i="28"/>
  <c r="T47" i="28"/>
  <c r="T48" i="28"/>
  <c r="T49" i="28"/>
  <c r="T50" i="28"/>
  <c r="T51" i="28"/>
  <c r="T52" i="28"/>
  <c r="T53" i="28"/>
  <c r="T54" i="28"/>
  <c r="T55" i="28"/>
  <c r="T56" i="28"/>
  <c r="T57" i="28"/>
  <c r="T17" i="28"/>
  <c r="V18" i="28"/>
  <c r="V19" i="28"/>
  <c r="V20" i="28"/>
  <c r="V21" i="28"/>
  <c r="V22" i="28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V41" i="28"/>
  <c r="V42" i="28"/>
  <c r="V43" i="28"/>
  <c r="V44" i="28"/>
  <c r="V45" i="28"/>
  <c r="V46" i="28"/>
  <c r="V47" i="28"/>
  <c r="V48" i="28"/>
  <c r="V49" i="28"/>
  <c r="V50" i="28"/>
  <c r="V51" i="28"/>
  <c r="V52" i="28"/>
  <c r="V53" i="28"/>
  <c r="V54" i="28"/>
  <c r="V55" i="28"/>
  <c r="V56" i="28"/>
  <c r="V57" i="28"/>
  <c r="V17" i="28"/>
  <c r="B42" i="29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41" i="29"/>
  <c r="A18" i="29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Z13" i="29"/>
  <c r="AZ12" i="29"/>
  <c r="AZ11" i="29"/>
  <c r="AX68" i="29" s="1"/>
  <c r="AP68" i="29" s="1"/>
  <c r="M11" i="29"/>
  <c r="P10" i="29"/>
  <c r="M10" i="29"/>
  <c r="M9" i="29"/>
  <c r="P8" i="29"/>
  <c r="P6" i="29"/>
  <c r="P5" i="29"/>
  <c r="G59" i="28"/>
  <c r="AB57" i="28"/>
  <c r="AB56" i="28"/>
  <c r="AB55" i="28"/>
  <c r="AB54" i="28"/>
  <c r="AB53" i="28"/>
  <c r="AA55" i="28" s="1"/>
  <c r="AB52" i="28"/>
  <c r="AB51" i="28"/>
  <c r="AB50" i="28"/>
  <c r="AB49" i="28"/>
  <c r="AB48" i="28"/>
  <c r="AB47" i="28"/>
  <c r="AB46" i="28"/>
  <c r="AA47" i="28" s="1"/>
  <c r="AB45" i="28"/>
  <c r="AB44" i="28"/>
  <c r="AB43" i="28"/>
  <c r="AA45" i="28" s="1"/>
  <c r="S45" i="28" s="1"/>
  <c r="Q45" i="28" s="1"/>
  <c r="AB42" i="28"/>
  <c r="AB41" i="28"/>
  <c r="AA43" i="28" s="1"/>
  <c r="AA41" i="28"/>
  <c r="U41" i="28" s="1"/>
  <c r="R41" i="28" s="1"/>
  <c r="B41" i="28"/>
  <c r="B42" i="28" s="1"/>
  <c r="AB40" i="28"/>
  <c r="L40" i="28"/>
  <c r="AB39" i="28"/>
  <c r="L39" i="28"/>
  <c r="AB38" i="28"/>
  <c r="AA40" i="28" s="1"/>
  <c r="S40" i="28" s="1"/>
  <c r="Q40" i="28" s="1"/>
  <c r="AB37" i="28"/>
  <c r="AB36" i="28"/>
  <c r="AB35" i="28"/>
  <c r="AA37" i="28" s="1"/>
  <c r="AB34" i="28"/>
  <c r="AB33" i="28"/>
  <c r="AB32" i="28"/>
  <c r="AB31" i="28"/>
  <c r="AB30" i="28"/>
  <c r="AA32" i="28" s="1"/>
  <c r="S32" i="28" s="1"/>
  <c r="Q32" i="28" s="1"/>
  <c r="AB29" i="28"/>
  <c r="AA31" i="28" s="1"/>
  <c r="AB28" i="28"/>
  <c r="AB27" i="28"/>
  <c r="AA28" i="28" s="1"/>
  <c r="S28" i="28" s="1"/>
  <c r="Q28" i="28" s="1"/>
  <c r="AB26" i="28"/>
  <c r="AB25" i="28"/>
  <c r="AB24" i="28"/>
  <c r="AA26" i="28" s="1"/>
  <c r="S26" i="28" s="1"/>
  <c r="Q26" i="28" s="1"/>
  <c r="AB23" i="28"/>
  <c r="AB22" i="28"/>
  <c r="AB21" i="28"/>
  <c r="AA23" i="28" s="1"/>
  <c r="AB20" i="28"/>
  <c r="AB19" i="28"/>
  <c r="AB18" i="28"/>
  <c r="AA18" i="28" s="1"/>
  <c r="S18" i="28" s="1"/>
  <c r="Q18" i="28" s="1"/>
  <c r="C18" i="28"/>
  <c r="C19" i="28" s="1"/>
  <c r="A18" i="28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B17" i="28"/>
  <c r="AA19" i="28" s="1"/>
  <c r="S19" i="28" s="1"/>
  <c r="Q19" i="28" s="1"/>
  <c r="AA17" i="28"/>
  <c r="S17" i="28" s="1"/>
  <c r="Q17" i="28" s="1"/>
  <c r="C17" i="28"/>
  <c r="N11" i="29"/>
  <c r="H59" i="26"/>
  <c r="AZ12" i="27"/>
  <c r="AZ13" i="27"/>
  <c r="AZ11" i="27"/>
  <c r="AW67" i="27" s="1"/>
  <c r="AZ12" i="25"/>
  <c r="AZ13" i="25"/>
  <c r="AZ11" i="25"/>
  <c r="AZ12" i="13"/>
  <c r="AZ13" i="13"/>
  <c r="AZ11" i="13"/>
  <c r="AZ12" i="23"/>
  <c r="AZ13" i="23"/>
  <c r="AZ11" i="23"/>
  <c r="B41" i="27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A19" i="27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18" i="27"/>
  <c r="P10" i="27"/>
  <c r="M10" i="27"/>
  <c r="M9" i="27"/>
  <c r="P8" i="27"/>
  <c r="P7" i="27"/>
  <c r="AA57" i="26"/>
  <c r="AA56" i="26"/>
  <c r="AA55" i="26"/>
  <c r="AA54" i="26"/>
  <c r="AA53" i="26"/>
  <c r="Z55" i="26" s="1"/>
  <c r="R55" i="26" s="1"/>
  <c r="AA52" i="26"/>
  <c r="Z54" i="26" s="1"/>
  <c r="AA51" i="26"/>
  <c r="AA50" i="26"/>
  <c r="AA49" i="26"/>
  <c r="AA48" i="26"/>
  <c r="Z50" i="26" s="1"/>
  <c r="AA47" i="26"/>
  <c r="AA46" i="26"/>
  <c r="AA45" i="26"/>
  <c r="AA44" i="26"/>
  <c r="Z46" i="26" s="1"/>
  <c r="S46" i="26" s="1"/>
  <c r="AA43" i="26"/>
  <c r="AA42" i="26"/>
  <c r="AA41" i="26"/>
  <c r="S41" i="26"/>
  <c r="C41" i="26"/>
  <c r="C42" i="26" s="1"/>
  <c r="C43" i="26" s="1"/>
  <c r="M43" i="26" s="1"/>
  <c r="AA40" i="26"/>
  <c r="Z42" i="26" s="1"/>
  <c r="M40" i="26"/>
  <c r="AA39" i="26"/>
  <c r="AA38" i="26"/>
  <c r="AA37" i="26"/>
  <c r="AA36" i="26"/>
  <c r="Z38" i="26" s="1"/>
  <c r="S36" i="26"/>
  <c r="AA35" i="26"/>
  <c r="AA34" i="26"/>
  <c r="AA33" i="26"/>
  <c r="Z35" i="26" s="1"/>
  <c r="AA32" i="26"/>
  <c r="Z34" i="26" s="1"/>
  <c r="AA31" i="26"/>
  <c r="AA30" i="26"/>
  <c r="AA29" i="26"/>
  <c r="Z31" i="26" s="1"/>
  <c r="AA28" i="26"/>
  <c r="AA27" i="26"/>
  <c r="AA26" i="26"/>
  <c r="AA25" i="26"/>
  <c r="Z27" i="26" s="1"/>
  <c r="AA24" i="26"/>
  <c r="Z26" i="26" s="1"/>
  <c r="AA23" i="26"/>
  <c r="AA22" i="26"/>
  <c r="AA21" i="26"/>
  <c r="Z23" i="26" s="1"/>
  <c r="AA20" i="26"/>
  <c r="AA19" i="26"/>
  <c r="AA18" i="26"/>
  <c r="Z18" i="26"/>
  <c r="B18" i="26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AA17" i="26"/>
  <c r="Z17" i="26"/>
  <c r="D17" i="26"/>
  <c r="B41" i="25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B64" i="25" s="1"/>
  <c r="B65" i="25" s="1"/>
  <c r="B66" i="25" s="1"/>
  <c r="B67" i="25" s="1"/>
  <c r="B68" i="25" s="1"/>
  <c r="B69" i="25" s="1"/>
  <c r="B70" i="25" s="1"/>
  <c r="B71" i="25" s="1"/>
  <c r="B72" i="25" s="1"/>
  <c r="B73" i="25" s="1"/>
  <c r="B74" i="25" s="1"/>
  <c r="A18" i="25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P10" i="25"/>
  <c r="M10" i="25"/>
  <c r="M9" i="25"/>
  <c r="P8" i="25"/>
  <c r="P7" i="25"/>
  <c r="H59" i="24"/>
  <c r="AA57" i="24"/>
  <c r="AA56" i="24"/>
  <c r="AA55" i="24"/>
  <c r="AA54" i="24"/>
  <c r="AA53" i="24"/>
  <c r="R53" i="24"/>
  <c r="S53" i="24"/>
  <c r="AA52" i="24"/>
  <c r="Z54" i="24" s="1"/>
  <c r="AA51" i="24"/>
  <c r="Z53" i="24" s="1"/>
  <c r="AA50" i="24"/>
  <c r="AA49" i="24"/>
  <c r="AA48" i="24"/>
  <c r="AA47" i="24"/>
  <c r="AA46" i="24"/>
  <c r="AA45" i="24"/>
  <c r="AA44" i="24"/>
  <c r="Z46" i="24" s="1"/>
  <c r="AA43" i="24"/>
  <c r="AA42" i="24"/>
  <c r="AA41" i="24"/>
  <c r="R41" i="24"/>
  <c r="M41" i="24"/>
  <c r="C41" i="24"/>
  <c r="C42" i="24" s="1"/>
  <c r="AA40" i="24"/>
  <c r="Z42" i="24" s="1"/>
  <c r="M40" i="24"/>
  <c r="AA39" i="24"/>
  <c r="M39" i="24"/>
  <c r="AA38" i="24"/>
  <c r="AA37" i="24"/>
  <c r="S37" i="24"/>
  <c r="AA36" i="24"/>
  <c r="AA35" i="24"/>
  <c r="AA34" i="24"/>
  <c r="AA33" i="24"/>
  <c r="Z35" i="24" s="1"/>
  <c r="AA32" i="24"/>
  <c r="S32" i="24"/>
  <c r="R32" i="24"/>
  <c r="AA31" i="24"/>
  <c r="Z33" i="24" s="1"/>
  <c r="AA30" i="24"/>
  <c r="AA29" i="24"/>
  <c r="AA28" i="24"/>
  <c r="AA27" i="24"/>
  <c r="AA26" i="24"/>
  <c r="AA25" i="24"/>
  <c r="Z26" i="24" s="1"/>
  <c r="AA24" i="24"/>
  <c r="AA23" i="24"/>
  <c r="Z25" i="24" s="1"/>
  <c r="B23" i="24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AA22" i="24"/>
  <c r="Z24" i="24" s="1"/>
  <c r="AA21" i="24"/>
  <c r="AA20" i="24"/>
  <c r="AA19" i="24"/>
  <c r="AA18" i="24"/>
  <c r="Z18" i="24" s="1"/>
  <c r="B18" i="24"/>
  <c r="B19" i="24" s="1"/>
  <c r="B20" i="24" s="1"/>
  <c r="B21" i="24" s="1"/>
  <c r="B22" i="24" s="1"/>
  <c r="AA17" i="24"/>
  <c r="Z19" i="24" s="1"/>
  <c r="Z17" i="24"/>
  <c r="D17" i="24"/>
  <c r="D18" i="24" s="1"/>
  <c r="D19" i="24" s="1"/>
  <c r="D20" i="24" s="1"/>
  <c r="M9" i="23"/>
  <c r="M10" i="23"/>
  <c r="P10" i="23"/>
  <c r="P6" i="23"/>
  <c r="P7" i="23"/>
  <c r="P8" i="23"/>
  <c r="P5" i="23"/>
  <c r="B41" i="23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A19" i="23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18" i="23"/>
  <c r="G59" i="22"/>
  <c r="Z57" i="22"/>
  <c r="Q57" i="22"/>
  <c r="Z56" i="22"/>
  <c r="Z55" i="22"/>
  <c r="Z54" i="22"/>
  <c r="Y56" i="22" s="1"/>
  <c r="Q56" i="22" s="1"/>
  <c r="Q54" i="22"/>
  <c r="Z53" i="22"/>
  <c r="R53" i="22"/>
  <c r="Q53" i="22"/>
  <c r="Z52" i="22"/>
  <c r="Y54" i="22" s="1"/>
  <c r="R54" i="22" s="1"/>
  <c r="Z51" i="22"/>
  <c r="R51" i="22"/>
  <c r="Z50" i="22"/>
  <c r="Y52" i="22" s="1"/>
  <c r="R52" i="22" s="1"/>
  <c r="Y50" i="22"/>
  <c r="R50" i="22"/>
  <c r="Q50" i="22"/>
  <c r="Z49" i="22"/>
  <c r="Z48" i="22"/>
  <c r="Z47" i="22"/>
  <c r="Y49" i="22" s="1"/>
  <c r="Z46" i="22"/>
  <c r="Y48" i="22" s="1"/>
  <c r="R46" i="22"/>
  <c r="Q46" i="22"/>
  <c r="Z45" i="22"/>
  <c r="Z44" i="22"/>
  <c r="Z43" i="22"/>
  <c r="Y45" i="22" s="1"/>
  <c r="Z42" i="22"/>
  <c r="Y44" i="22" s="1"/>
  <c r="Y42" i="22"/>
  <c r="Q42" i="22" s="1"/>
  <c r="R42" i="22"/>
  <c r="Z41" i="22"/>
  <c r="B41" i="22"/>
  <c r="B42" i="22" s="1"/>
  <c r="L42" i="22" s="1"/>
  <c r="Z40" i="22"/>
  <c r="L40" i="22"/>
  <c r="Z39" i="22"/>
  <c r="Q39" i="22"/>
  <c r="L39" i="22"/>
  <c r="Z38" i="22"/>
  <c r="Z37" i="22"/>
  <c r="Y37" i="22"/>
  <c r="R37" i="22" s="1"/>
  <c r="Q37" i="22"/>
  <c r="Z36" i="22"/>
  <c r="Q36" i="22"/>
  <c r="R36" i="22"/>
  <c r="Z35" i="22"/>
  <c r="Z34" i="22"/>
  <c r="Y36" i="22" s="1"/>
  <c r="Z33" i="22"/>
  <c r="Y35" i="22" s="1"/>
  <c r="Z32" i="22"/>
  <c r="Y32" i="22" s="1"/>
  <c r="Z31" i="22"/>
  <c r="Z30" i="22"/>
  <c r="Z29" i="22"/>
  <c r="Q29" i="22"/>
  <c r="Z28" i="22"/>
  <c r="Q28" i="22"/>
  <c r="R28" i="22"/>
  <c r="Z27" i="22"/>
  <c r="Z26" i="22"/>
  <c r="Z25" i="22"/>
  <c r="Y27" i="22" s="1"/>
  <c r="Z24" i="22"/>
  <c r="Z23" i="22"/>
  <c r="Z22" i="22"/>
  <c r="Z21" i="22"/>
  <c r="Z20" i="22"/>
  <c r="Z19" i="22"/>
  <c r="Z18" i="22"/>
  <c r="Y20" i="22" s="1"/>
  <c r="R20" i="22" s="1"/>
  <c r="Y18" i="22"/>
  <c r="A18" i="22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Z17" i="22"/>
  <c r="C17" i="22"/>
  <c r="H10" i="22"/>
  <c r="N10" i="23" s="1"/>
  <c r="H9" i="22"/>
  <c r="N9" i="23" s="1"/>
  <c r="H56" i="21"/>
  <c r="AB54" i="21"/>
  <c r="V54" i="21"/>
  <c r="T54" i="21"/>
  <c r="AB53" i="21"/>
  <c r="V53" i="21"/>
  <c r="T53" i="21"/>
  <c r="AB52" i="21"/>
  <c r="V52" i="21"/>
  <c r="T52" i="21"/>
  <c r="AB51" i="21"/>
  <c r="V51" i="21"/>
  <c r="T51" i="21"/>
  <c r="AB50" i="21"/>
  <c r="V50" i="21"/>
  <c r="T50" i="21"/>
  <c r="AB49" i="21"/>
  <c r="V49" i="21"/>
  <c r="T49" i="21"/>
  <c r="AB48" i="21"/>
  <c r="AA50" i="21" s="1"/>
  <c r="U50" i="21" s="1"/>
  <c r="R50" i="21" s="1" a="1"/>
  <c r="R50" i="21" s="1"/>
  <c r="V48" i="21"/>
  <c r="T48" i="21"/>
  <c r="AB47" i="21"/>
  <c r="V47" i="21"/>
  <c r="T47" i="21"/>
  <c r="AB46" i="21"/>
  <c r="AA46" i="21"/>
  <c r="V46" i="21"/>
  <c r="T46" i="21"/>
  <c r="AB45" i="21"/>
  <c r="V45" i="21"/>
  <c r="T45" i="21"/>
  <c r="AB44" i="21"/>
  <c r="AA45" i="21" s="1"/>
  <c r="AA44" i="21"/>
  <c r="V44" i="21"/>
  <c r="T44" i="21"/>
  <c r="AB43" i="21"/>
  <c r="V43" i="21"/>
  <c r="T43" i="21"/>
  <c r="AB42" i="21"/>
  <c r="AA43" i="21" s="1"/>
  <c r="AA42" i="21"/>
  <c r="V42" i="21"/>
  <c r="T42" i="21"/>
  <c r="AB41" i="21"/>
  <c r="V41" i="21"/>
  <c r="T41" i="21"/>
  <c r="AB40" i="21"/>
  <c r="V40" i="21"/>
  <c r="T40" i="21"/>
  <c r="AB39" i="21"/>
  <c r="AA40" i="21" s="1"/>
  <c r="V39" i="21"/>
  <c r="T39" i="21"/>
  <c r="AB38" i="21"/>
  <c r="V38" i="21"/>
  <c r="T38" i="21"/>
  <c r="C38" i="21"/>
  <c r="C39" i="21" s="1"/>
  <c r="C40" i="21" s="1"/>
  <c r="C41" i="21" s="1"/>
  <c r="C42" i="21" s="1"/>
  <c r="C43" i="21" s="1"/>
  <c r="C44" i="21" s="1"/>
  <c r="C45" i="21" s="1"/>
  <c r="C46" i="21" s="1"/>
  <c r="C47" i="21" s="1"/>
  <c r="C48" i="21" s="1"/>
  <c r="C49" i="21" s="1"/>
  <c r="C50" i="21" s="1"/>
  <c r="C51" i="21" s="1"/>
  <c r="C52" i="21" s="1"/>
  <c r="C53" i="21" s="1"/>
  <c r="C54" i="21" s="1"/>
  <c r="AB37" i="21"/>
  <c r="V37" i="21"/>
  <c r="T37" i="21"/>
  <c r="AB36" i="21"/>
  <c r="V36" i="21"/>
  <c r="T36" i="21"/>
  <c r="G36" i="21"/>
  <c r="AB35" i="21"/>
  <c r="V35" i="21"/>
  <c r="T35" i="21"/>
  <c r="G35" i="21"/>
  <c r="AB34" i="21"/>
  <c r="V34" i="21"/>
  <c r="T34" i="21"/>
  <c r="G34" i="21"/>
  <c r="AB33" i="21"/>
  <c r="V33" i="21"/>
  <c r="T33" i="21"/>
  <c r="G33" i="21"/>
  <c r="AB32" i="21"/>
  <c r="V32" i="21"/>
  <c r="T32" i="21"/>
  <c r="G32" i="21"/>
  <c r="AB31" i="21"/>
  <c r="AA33" i="21" s="1"/>
  <c r="V31" i="21"/>
  <c r="T31" i="21"/>
  <c r="G31" i="21"/>
  <c r="AB30" i="21"/>
  <c r="V30" i="21"/>
  <c r="T30" i="21"/>
  <c r="G30" i="21"/>
  <c r="AB29" i="21"/>
  <c r="V29" i="21"/>
  <c r="T29" i="21"/>
  <c r="G29" i="21"/>
  <c r="AB28" i="21"/>
  <c r="V28" i="21"/>
  <c r="T28" i="21"/>
  <c r="G28" i="21"/>
  <c r="AB27" i="21"/>
  <c r="V27" i="21"/>
  <c r="T27" i="21"/>
  <c r="G27" i="21"/>
  <c r="AB26" i="21"/>
  <c r="V26" i="21"/>
  <c r="T26" i="21"/>
  <c r="G26" i="21"/>
  <c r="AB25" i="21"/>
  <c r="V25" i="21"/>
  <c r="T25" i="21"/>
  <c r="G25" i="21"/>
  <c r="AB24" i="21"/>
  <c r="V24" i="21"/>
  <c r="T24" i="21"/>
  <c r="G24" i="21"/>
  <c r="AB23" i="21"/>
  <c r="AA25" i="21" s="1"/>
  <c r="V23" i="21"/>
  <c r="T23" i="21"/>
  <c r="G23" i="21"/>
  <c r="AB22" i="21"/>
  <c r="V22" i="21"/>
  <c r="T22" i="21"/>
  <c r="G22" i="21"/>
  <c r="AB21" i="21"/>
  <c r="V21" i="21"/>
  <c r="T21" i="21"/>
  <c r="G21" i="21"/>
  <c r="AB20" i="21"/>
  <c r="V20" i="21"/>
  <c r="T20" i="21"/>
  <c r="G20" i="21"/>
  <c r="AB19" i="21"/>
  <c r="AA21" i="21" s="1"/>
  <c r="V19" i="21"/>
  <c r="T19" i="21"/>
  <c r="G19" i="21"/>
  <c r="AB18" i="21"/>
  <c r="V18" i="21"/>
  <c r="T18" i="21"/>
  <c r="G18" i="21"/>
  <c r="AB17" i="21"/>
  <c r="AA19" i="21" s="1"/>
  <c r="V17" i="21"/>
  <c r="T17" i="21"/>
  <c r="G17" i="21"/>
  <c r="AB16" i="21"/>
  <c r="V16" i="21"/>
  <c r="T16" i="21"/>
  <c r="AB15" i="21"/>
  <c r="AA15" i="21"/>
  <c r="U15" i="21" s="1"/>
  <c r="V15" i="21"/>
  <c r="T15" i="21"/>
  <c r="G15" i="21"/>
  <c r="B15" i="2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AB14" i="21"/>
  <c r="V14" i="21"/>
  <c r="T14" i="21"/>
  <c r="D14" i="21"/>
  <c r="I9" i="21"/>
  <c r="I8" i="21"/>
  <c r="K9" i="21" s="1"/>
  <c r="U8" i="34" s="1"/>
  <c r="G56" i="20"/>
  <c r="AA54" i="20"/>
  <c r="U54" i="20"/>
  <c r="S54" i="20"/>
  <c r="AA53" i="20"/>
  <c r="U53" i="20"/>
  <c r="S53" i="20"/>
  <c r="AA52" i="20"/>
  <c r="Z54" i="20" s="1"/>
  <c r="U52" i="20"/>
  <c r="S52" i="20"/>
  <c r="AA51" i="20"/>
  <c r="Z52" i="20" s="1"/>
  <c r="U51" i="20"/>
  <c r="S51" i="20"/>
  <c r="AA50" i="20"/>
  <c r="U50" i="20"/>
  <c r="S50" i="20"/>
  <c r="AA49" i="20"/>
  <c r="U49" i="20"/>
  <c r="S49" i="20"/>
  <c r="AA48" i="20"/>
  <c r="U48" i="20"/>
  <c r="S48" i="20"/>
  <c r="AA47" i="20"/>
  <c r="U47" i="20"/>
  <c r="S47" i="20"/>
  <c r="AA46" i="20"/>
  <c r="Z48" i="20" s="1"/>
  <c r="R48" i="20" s="1"/>
  <c r="P48" i="20" s="1" a="1"/>
  <c r="P48" i="20" s="1"/>
  <c r="U46" i="20"/>
  <c r="S46" i="20"/>
  <c r="AA45" i="20"/>
  <c r="U45" i="20"/>
  <c r="S45" i="20"/>
  <c r="AA44" i="20"/>
  <c r="U44" i="20"/>
  <c r="S44" i="20"/>
  <c r="AA43" i="20"/>
  <c r="Z45" i="20" s="1"/>
  <c r="T45" i="20" s="1"/>
  <c r="U43" i="20"/>
  <c r="S43" i="20"/>
  <c r="AA42" i="20"/>
  <c r="U42" i="20"/>
  <c r="S42" i="20"/>
  <c r="AA41" i="20"/>
  <c r="Z41" i="20" s="1"/>
  <c r="U41" i="20"/>
  <c r="S41" i="20"/>
  <c r="AA40" i="20"/>
  <c r="U40" i="20"/>
  <c r="S40" i="20"/>
  <c r="AA39" i="20"/>
  <c r="U39" i="20"/>
  <c r="S39" i="20"/>
  <c r="AA38" i="20"/>
  <c r="U38" i="20"/>
  <c r="S38" i="20"/>
  <c r="B38" i="20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AA37" i="20"/>
  <c r="U37" i="20"/>
  <c r="S37" i="20"/>
  <c r="AA36" i="20"/>
  <c r="Z36" i="20" s="1"/>
  <c r="U36" i="20"/>
  <c r="S36" i="20"/>
  <c r="F36" i="20"/>
  <c r="AA35" i="20"/>
  <c r="U35" i="20"/>
  <c r="T35" i="20"/>
  <c r="Q35" i="20" s="1" a="1"/>
  <c r="Q35" i="20" s="1"/>
  <c r="S35" i="20"/>
  <c r="F35" i="20"/>
  <c r="AA34" i="20"/>
  <c r="U34" i="20"/>
  <c r="S34" i="20"/>
  <c r="F34" i="20"/>
  <c r="AA33" i="20"/>
  <c r="Z35" i="20" s="1"/>
  <c r="R35" i="20" s="1"/>
  <c r="P35" i="20" s="1" a="1"/>
  <c r="P35" i="20" s="1"/>
  <c r="U33" i="20"/>
  <c r="S33" i="20"/>
  <c r="F33" i="20"/>
  <c r="AA32" i="20"/>
  <c r="U32" i="20"/>
  <c r="S32" i="20"/>
  <c r="F32" i="20"/>
  <c r="AA31" i="20"/>
  <c r="U31" i="20"/>
  <c r="S31" i="20"/>
  <c r="F31" i="20"/>
  <c r="AA30" i="20"/>
  <c r="U30" i="20"/>
  <c r="S30" i="20"/>
  <c r="F30" i="20"/>
  <c r="AA29" i="20"/>
  <c r="U29" i="20"/>
  <c r="S29" i="20"/>
  <c r="F29" i="20"/>
  <c r="AA28" i="20"/>
  <c r="Z29" i="20" s="1"/>
  <c r="R29" i="20" s="1"/>
  <c r="P29" i="20" s="1" a="1"/>
  <c r="P29" i="20" s="1"/>
  <c r="U28" i="20"/>
  <c r="S28" i="20"/>
  <c r="F28" i="20"/>
  <c r="AA27" i="20"/>
  <c r="U27" i="20"/>
  <c r="S27" i="20"/>
  <c r="F27" i="20"/>
  <c r="AA26" i="20"/>
  <c r="Z28" i="20" s="1"/>
  <c r="U26" i="20"/>
  <c r="S26" i="20"/>
  <c r="F26" i="20"/>
  <c r="AA25" i="20"/>
  <c r="U25" i="20"/>
  <c r="S25" i="20"/>
  <c r="F25" i="20"/>
  <c r="AA24" i="20"/>
  <c r="U24" i="20"/>
  <c r="S24" i="20"/>
  <c r="F24" i="20"/>
  <c r="AA23" i="20"/>
  <c r="U23" i="20"/>
  <c r="S23" i="20"/>
  <c r="F23" i="20"/>
  <c r="AA22" i="20"/>
  <c r="U22" i="20"/>
  <c r="S22" i="20"/>
  <c r="F22" i="20"/>
  <c r="AA21" i="20"/>
  <c r="U21" i="20"/>
  <c r="S21" i="20"/>
  <c r="F21" i="20"/>
  <c r="AA20" i="20"/>
  <c r="U20" i="20"/>
  <c r="T20" i="20"/>
  <c r="Q20" i="20" s="1" a="1"/>
  <c r="Q20" i="20" s="1"/>
  <c r="S20" i="20"/>
  <c r="F20" i="20"/>
  <c r="AA19" i="20"/>
  <c r="U19" i="20"/>
  <c r="S19" i="20"/>
  <c r="F19" i="20"/>
  <c r="AA18" i="20"/>
  <c r="Z20" i="20" s="1"/>
  <c r="R20" i="20" s="1"/>
  <c r="U18" i="20"/>
  <c r="S18" i="20"/>
  <c r="F18" i="20"/>
  <c r="AA17" i="20"/>
  <c r="U17" i="20"/>
  <c r="S17" i="20"/>
  <c r="F17" i="20"/>
  <c r="AA16" i="20"/>
  <c r="Z18" i="20" s="1"/>
  <c r="R18" i="20" s="1"/>
  <c r="U16" i="20"/>
  <c r="S16" i="20"/>
  <c r="F16" i="20"/>
  <c r="AA15" i="20"/>
  <c r="Z15" i="20" s="1"/>
  <c r="U15" i="20"/>
  <c r="S15" i="20"/>
  <c r="F15" i="20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A14" i="20"/>
  <c r="Z14" i="20"/>
  <c r="U14" i="20"/>
  <c r="S14" i="20"/>
  <c r="F14" i="20"/>
  <c r="C14" i="20"/>
  <c r="C15" i="20" s="1"/>
  <c r="H9" i="20"/>
  <c r="H8" i="20"/>
  <c r="J10" i="20" s="1"/>
  <c r="G56" i="19"/>
  <c r="AA54" i="19"/>
  <c r="U54" i="19"/>
  <c r="S54" i="19"/>
  <c r="AA53" i="19"/>
  <c r="Z53" i="19" s="1"/>
  <c r="U53" i="19"/>
  <c r="S53" i="19"/>
  <c r="AA52" i="19"/>
  <c r="U52" i="19"/>
  <c r="S52" i="19"/>
  <c r="AA51" i="19"/>
  <c r="Z51" i="19"/>
  <c r="U51" i="19"/>
  <c r="S51" i="19"/>
  <c r="AA50" i="19"/>
  <c r="U50" i="19"/>
  <c r="S50" i="19"/>
  <c r="AA49" i="19"/>
  <c r="U49" i="19"/>
  <c r="T49" i="19"/>
  <c r="Q49" i="19" s="1" a="1"/>
  <c r="Q49" i="19" s="1"/>
  <c r="S49" i="19"/>
  <c r="AA48" i="19"/>
  <c r="U48" i="19"/>
  <c r="S48" i="19"/>
  <c r="AA47" i="19"/>
  <c r="Z49" i="19" s="1"/>
  <c r="R49" i="19" s="1"/>
  <c r="P49" i="19" s="1" a="1"/>
  <c r="P49" i="19" s="1"/>
  <c r="U47" i="19"/>
  <c r="S47" i="19"/>
  <c r="AA46" i="19"/>
  <c r="Z48" i="19" s="1"/>
  <c r="T48" i="19" s="1"/>
  <c r="U46" i="19"/>
  <c r="S46" i="19"/>
  <c r="AA45" i="19"/>
  <c r="U45" i="19"/>
  <c r="S45" i="19"/>
  <c r="AA44" i="19"/>
  <c r="Z46" i="19" s="1"/>
  <c r="U44" i="19"/>
  <c r="S44" i="19"/>
  <c r="AA43" i="19"/>
  <c r="U43" i="19"/>
  <c r="S43" i="19"/>
  <c r="AA42" i="19"/>
  <c r="U42" i="19"/>
  <c r="S42" i="19"/>
  <c r="AA41" i="19"/>
  <c r="U41" i="19"/>
  <c r="S41" i="19"/>
  <c r="AA40" i="19"/>
  <c r="U40" i="19"/>
  <c r="S40" i="19"/>
  <c r="AA39" i="19"/>
  <c r="U39" i="19"/>
  <c r="S39" i="19"/>
  <c r="AA38" i="19"/>
  <c r="U38" i="19"/>
  <c r="S38" i="19"/>
  <c r="B38" i="19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AA37" i="19"/>
  <c r="U37" i="19"/>
  <c r="T37" i="19"/>
  <c r="Q37" i="19" s="1" a="1"/>
  <c r="Q37" i="19" s="1"/>
  <c r="S37" i="19"/>
  <c r="AA36" i="19"/>
  <c r="U36" i="19"/>
  <c r="S36" i="19"/>
  <c r="F36" i="19"/>
  <c r="AA35" i="19"/>
  <c r="Z37" i="19" s="1"/>
  <c r="R37" i="19" s="1"/>
  <c r="P37" i="19" s="1" a="1"/>
  <c r="P37" i="19" s="1"/>
  <c r="O37" i="19" s="1"/>
  <c r="F37" i="19" s="1"/>
  <c r="U35" i="19"/>
  <c r="S35" i="19"/>
  <c r="F35" i="19"/>
  <c r="AA34" i="19"/>
  <c r="U34" i="19"/>
  <c r="S34" i="19"/>
  <c r="F34" i="19"/>
  <c r="AA33" i="19"/>
  <c r="Z35" i="19" s="1"/>
  <c r="U33" i="19"/>
  <c r="S33" i="19"/>
  <c r="F33" i="19"/>
  <c r="AA32" i="19"/>
  <c r="U32" i="19"/>
  <c r="S32" i="19"/>
  <c r="F32" i="19"/>
  <c r="AA31" i="19"/>
  <c r="Z33" i="19" s="1"/>
  <c r="U31" i="19"/>
  <c r="S31" i="19"/>
  <c r="F31" i="19"/>
  <c r="AA30" i="19"/>
  <c r="U30" i="19"/>
  <c r="S30" i="19"/>
  <c r="F30" i="19"/>
  <c r="AA29" i="19"/>
  <c r="Z31" i="19" s="1"/>
  <c r="U29" i="19"/>
  <c r="S29" i="19"/>
  <c r="F29" i="19"/>
  <c r="AA28" i="19"/>
  <c r="U28" i="19"/>
  <c r="S28" i="19"/>
  <c r="F28" i="19"/>
  <c r="AA27" i="19"/>
  <c r="Z29" i="19" s="1"/>
  <c r="U27" i="19"/>
  <c r="S27" i="19"/>
  <c r="F27" i="19"/>
  <c r="AA26" i="19"/>
  <c r="U26" i="19"/>
  <c r="S26" i="19"/>
  <c r="F26" i="19"/>
  <c r="AA25" i="19"/>
  <c r="U25" i="19"/>
  <c r="S25" i="19"/>
  <c r="F25" i="19"/>
  <c r="AA24" i="19"/>
  <c r="U24" i="19"/>
  <c r="S24" i="19"/>
  <c r="F24" i="19"/>
  <c r="AA23" i="19"/>
  <c r="U23" i="19"/>
  <c r="S23" i="19"/>
  <c r="F23" i="19"/>
  <c r="AA22" i="19"/>
  <c r="U22" i="19"/>
  <c r="S22" i="19"/>
  <c r="F22" i="19"/>
  <c r="AA21" i="19"/>
  <c r="Z23" i="19" s="1"/>
  <c r="U21" i="19"/>
  <c r="S21" i="19"/>
  <c r="F21" i="19"/>
  <c r="AA20" i="19"/>
  <c r="U20" i="19"/>
  <c r="S20" i="19"/>
  <c r="F20" i="19"/>
  <c r="AA19" i="19"/>
  <c r="Z21" i="19" s="1"/>
  <c r="Z19" i="19"/>
  <c r="T19" i="19" s="1"/>
  <c r="U19" i="19"/>
  <c r="S19" i="19"/>
  <c r="F19" i="19"/>
  <c r="AA18" i="19"/>
  <c r="U18" i="19"/>
  <c r="S18" i="19"/>
  <c r="F18" i="19"/>
  <c r="AA17" i="19"/>
  <c r="U17" i="19"/>
  <c r="S17" i="19"/>
  <c r="F17" i="19"/>
  <c r="AA16" i="19"/>
  <c r="U16" i="19"/>
  <c r="S16" i="19"/>
  <c r="F16" i="19"/>
  <c r="AA15" i="19"/>
  <c r="Z17" i="19" s="1"/>
  <c r="U15" i="19"/>
  <c r="S15" i="19"/>
  <c r="F15" i="19"/>
  <c r="A15" i="19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A14" i="19"/>
  <c r="Z14" i="19"/>
  <c r="U14" i="19"/>
  <c r="S14" i="19"/>
  <c r="F14" i="19"/>
  <c r="C14" i="19"/>
  <c r="C15" i="19" s="1"/>
  <c r="C16" i="19" s="1"/>
  <c r="C17" i="19" s="1"/>
  <c r="H10" i="19"/>
  <c r="H9" i="19"/>
  <c r="H8" i="19"/>
  <c r="W54" i="18"/>
  <c r="P54" i="18"/>
  <c r="W53" i="18"/>
  <c r="P53" i="18"/>
  <c r="W52" i="18"/>
  <c r="V52" i="18"/>
  <c r="O52" i="18" s="1"/>
  <c r="P52" i="18"/>
  <c r="W51" i="18"/>
  <c r="V53" i="18" s="1"/>
  <c r="O53" i="18" s="1"/>
  <c r="S53" i="18" s="1" a="1"/>
  <c r="S53" i="18" s="1"/>
  <c r="P51" i="18"/>
  <c r="W50" i="18"/>
  <c r="P50" i="18"/>
  <c r="W49" i="18"/>
  <c r="V51" i="18" s="1"/>
  <c r="O51" i="18" s="1"/>
  <c r="P49" i="18"/>
  <c r="W48" i="18"/>
  <c r="P48" i="18"/>
  <c r="W47" i="18"/>
  <c r="V49" i="18" s="1"/>
  <c r="O49" i="18" s="1"/>
  <c r="P47" i="18"/>
  <c r="W46" i="18"/>
  <c r="V48" i="18" s="1"/>
  <c r="O48" i="18" s="1"/>
  <c r="P46" i="18"/>
  <c r="W45" i="18"/>
  <c r="P45" i="18"/>
  <c r="W44" i="18"/>
  <c r="V46" i="18" s="1"/>
  <c r="O46" i="18" s="1"/>
  <c r="S46" i="18" s="1" a="1"/>
  <c r="S46" i="18" s="1"/>
  <c r="P44" i="18"/>
  <c r="W43" i="18"/>
  <c r="P43" i="18"/>
  <c r="W42" i="18"/>
  <c r="P42" i="18"/>
  <c r="W41" i="18"/>
  <c r="P41" i="18"/>
  <c r="O41" i="18"/>
  <c r="S41" i="18" s="1" a="1"/>
  <c r="S41" i="18" s="1"/>
  <c r="W40" i="18"/>
  <c r="P40" i="18"/>
  <c r="W39" i="18"/>
  <c r="V41" i="18" s="1"/>
  <c r="P39" i="18"/>
  <c r="W38" i="18"/>
  <c r="V40" i="18" s="1"/>
  <c r="O40" i="18" s="1"/>
  <c r="P38" i="18"/>
  <c r="W37" i="18"/>
  <c r="V39" i="18" s="1"/>
  <c r="O39" i="18" s="1"/>
  <c r="M39" i="18" s="1" a="1"/>
  <c r="M39" i="18" s="1"/>
  <c r="P37" i="18"/>
  <c r="W36" i="18"/>
  <c r="P36" i="18"/>
  <c r="W35" i="18"/>
  <c r="V37" i="18" s="1"/>
  <c r="O37" i="18" s="1"/>
  <c r="S37" i="18" s="1" a="1"/>
  <c r="S37" i="18" s="1"/>
  <c r="P35" i="18"/>
  <c r="W34" i="18"/>
  <c r="V36" i="18" s="1"/>
  <c r="O36" i="18" s="1"/>
  <c r="P34" i="18"/>
  <c r="W33" i="18"/>
  <c r="P33" i="18"/>
  <c r="W32" i="18"/>
  <c r="P32" i="18"/>
  <c r="W31" i="18"/>
  <c r="P31" i="18"/>
  <c r="W30" i="18"/>
  <c r="V32" i="18" s="1"/>
  <c r="O32" i="18" s="1"/>
  <c r="P30" i="18"/>
  <c r="W29" i="18"/>
  <c r="P29" i="18"/>
  <c r="W28" i="18"/>
  <c r="P28" i="18"/>
  <c r="W27" i="18"/>
  <c r="P27" i="18"/>
  <c r="W26" i="18"/>
  <c r="V28" i="18" s="1"/>
  <c r="O28" i="18" s="1"/>
  <c r="P26" i="18"/>
  <c r="W25" i="18"/>
  <c r="P25" i="18"/>
  <c r="W24" i="18"/>
  <c r="P24" i="18"/>
  <c r="W23" i="18"/>
  <c r="P23" i="18"/>
  <c r="W22" i="18"/>
  <c r="V24" i="18" s="1"/>
  <c r="O24" i="18" s="1"/>
  <c r="V22" i="18"/>
  <c r="O22" i="18" s="1"/>
  <c r="P22" i="18"/>
  <c r="W21" i="18"/>
  <c r="P21" i="18"/>
  <c r="W20" i="18"/>
  <c r="P20" i="18"/>
  <c r="W19" i="18"/>
  <c r="V21" i="18" s="1"/>
  <c r="O21" i="18" s="1"/>
  <c r="S21" i="18" s="1" a="1"/>
  <c r="S21" i="18" s="1"/>
  <c r="P19" i="18"/>
  <c r="W18" i="18"/>
  <c r="P18" i="18"/>
  <c r="W17" i="18"/>
  <c r="P17" i="18"/>
  <c r="A17" i="18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W16" i="18"/>
  <c r="V18" i="18" s="1"/>
  <c r="O18" i="18" s="1"/>
  <c r="P16" i="18"/>
  <c r="W15" i="18"/>
  <c r="V15" i="18"/>
  <c r="O15" i="18" s="1"/>
  <c r="P15" i="18"/>
  <c r="A15" i="18"/>
  <c r="A16" i="18" s="1"/>
  <c r="W14" i="18"/>
  <c r="P14" i="18"/>
  <c r="B14" i="18"/>
  <c r="E56" i="17"/>
  <c r="W54" i="17"/>
  <c r="P54" i="17"/>
  <c r="W53" i="17"/>
  <c r="P53" i="17"/>
  <c r="W52" i="17"/>
  <c r="P52" i="17"/>
  <c r="W51" i="17"/>
  <c r="V51" i="17"/>
  <c r="O51" i="17" s="1"/>
  <c r="P51" i="17"/>
  <c r="W50" i="17"/>
  <c r="V52" i="17" s="1"/>
  <c r="O52" i="17" s="1"/>
  <c r="S52" i="17" s="1" a="1"/>
  <c r="S52" i="17" s="1"/>
  <c r="P50" i="17"/>
  <c r="W49" i="17"/>
  <c r="P49" i="17"/>
  <c r="W48" i="17"/>
  <c r="P48" i="17"/>
  <c r="W47" i="17"/>
  <c r="V49" i="17" s="1"/>
  <c r="O49" i="17" s="1"/>
  <c r="P47" i="17"/>
  <c r="W46" i="17"/>
  <c r="P46" i="17"/>
  <c r="W45" i="17"/>
  <c r="P45" i="17"/>
  <c r="W44" i="17"/>
  <c r="P44" i="17"/>
  <c r="W43" i="17"/>
  <c r="P43" i="17"/>
  <c r="W42" i="17"/>
  <c r="P42" i="17"/>
  <c r="W41" i="17"/>
  <c r="P41" i="17"/>
  <c r="W40" i="17"/>
  <c r="P40" i="17"/>
  <c r="W39" i="17"/>
  <c r="P39" i="17"/>
  <c r="W38" i="17"/>
  <c r="P38" i="17"/>
  <c r="W37" i="17"/>
  <c r="V39" i="17" s="1"/>
  <c r="O39" i="17" s="1"/>
  <c r="M39" i="17" s="1" a="1"/>
  <c r="M39" i="17" s="1"/>
  <c r="V37" i="17"/>
  <c r="O37" i="17" s="1"/>
  <c r="P37" i="17"/>
  <c r="W36" i="17"/>
  <c r="P36" i="17"/>
  <c r="W35" i="17"/>
  <c r="P35" i="17"/>
  <c r="W34" i="17"/>
  <c r="V36" i="17" s="1"/>
  <c r="O36" i="17" s="1"/>
  <c r="P34" i="17"/>
  <c r="W33" i="17"/>
  <c r="P33" i="17"/>
  <c r="W32" i="17"/>
  <c r="P32" i="17"/>
  <c r="W31" i="17"/>
  <c r="V33" i="17" s="1"/>
  <c r="O33" i="17" s="1"/>
  <c r="S33" i="17" s="1" a="1"/>
  <c r="S33" i="17" s="1"/>
  <c r="P31" i="17"/>
  <c r="W30" i="17"/>
  <c r="P30" i="17"/>
  <c r="W29" i="17"/>
  <c r="P29" i="17"/>
  <c r="W28" i="17"/>
  <c r="V29" i="17" s="1"/>
  <c r="O29" i="17" s="1"/>
  <c r="S29" i="17" s="1" a="1"/>
  <c r="S29" i="17" s="1"/>
  <c r="P28" i="17"/>
  <c r="W27" i="17"/>
  <c r="P27" i="17"/>
  <c r="W26" i="17"/>
  <c r="P26" i="17"/>
  <c r="W25" i="17"/>
  <c r="V27" i="17" s="1"/>
  <c r="O27" i="17" s="1"/>
  <c r="M27" i="17" s="1" a="1"/>
  <c r="M27" i="17" s="1"/>
  <c r="P25" i="17"/>
  <c r="W24" i="17"/>
  <c r="P24" i="17"/>
  <c r="W23" i="17"/>
  <c r="P23" i="17"/>
  <c r="W22" i="17"/>
  <c r="V24" i="17" s="1"/>
  <c r="O24" i="17" s="1"/>
  <c r="M24" i="17" s="1" a="1"/>
  <c r="M24" i="17" s="1"/>
  <c r="P22" i="17"/>
  <c r="W21" i="17"/>
  <c r="V21" i="17" s="1"/>
  <c r="O21" i="17" s="1"/>
  <c r="P21" i="17"/>
  <c r="W20" i="17"/>
  <c r="P20" i="17"/>
  <c r="W19" i="17"/>
  <c r="V19" i="17"/>
  <c r="O19" i="17" s="1"/>
  <c r="S19" i="17" s="1" a="1"/>
  <c r="S19" i="17" s="1"/>
  <c r="P19" i="17"/>
  <c r="W18" i="17"/>
  <c r="V20" i="17" s="1"/>
  <c r="O20" i="17" s="1"/>
  <c r="P18" i="17"/>
  <c r="W17" i="17"/>
  <c r="P17" i="17"/>
  <c r="W16" i="17"/>
  <c r="V18" i="17" s="1"/>
  <c r="O18" i="17" s="1"/>
  <c r="P16" i="17"/>
  <c r="W15" i="17"/>
  <c r="P15" i="17"/>
  <c r="A15" i="17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W14" i="17"/>
  <c r="V16" i="17" s="1"/>
  <c r="O16" i="17" s="1"/>
  <c r="P14" i="17"/>
  <c r="B14" i="17"/>
  <c r="Q54" i="16"/>
  <c r="Q53" i="16"/>
  <c r="Q52" i="16"/>
  <c r="Q51" i="16"/>
  <c r="Q50" i="16"/>
  <c r="P51" i="16"/>
  <c r="Q49" i="16"/>
  <c r="Q48" i="16"/>
  <c r="Q47" i="16"/>
  <c r="Q46" i="16"/>
  <c r="Q45" i="16"/>
  <c r="Q44" i="16"/>
  <c r="Q43" i="16"/>
  <c r="Q42" i="16"/>
  <c r="Q41" i="16"/>
  <c r="P42" i="16"/>
  <c r="Q40" i="16"/>
  <c r="Q39" i="16"/>
  <c r="Q38" i="16"/>
  <c r="P39" i="16"/>
  <c r="N39" i="16" s="1" a="1"/>
  <c r="N39" i="16" s="1"/>
  <c r="Q37" i="16"/>
  <c r="P37" i="16"/>
  <c r="Q36" i="16"/>
  <c r="Q35" i="16"/>
  <c r="Q34" i="16"/>
  <c r="P35" i="16"/>
  <c r="N35" i="16" s="1" a="1"/>
  <c r="N35" i="16" s="1"/>
  <c r="Q33" i="16"/>
  <c r="Q32" i="16"/>
  <c r="Q31" i="16"/>
  <c r="Q30" i="16"/>
  <c r="P31" i="16"/>
  <c r="N31" i="16" s="1" a="1"/>
  <c r="N31" i="16" s="1"/>
  <c r="Q29" i="16"/>
  <c r="Q28" i="16"/>
  <c r="Q27" i="16"/>
  <c r="Q26" i="16"/>
  <c r="P27" i="16"/>
  <c r="N27" i="16" s="1" a="1"/>
  <c r="N27" i="16" s="1"/>
  <c r="Q25" i="16"/>
  <c r="Q24" i="16"/>
  <c r="Q23" i="16"/>
  <c r="Q22" i="16"/>
  <c r="Q21" i="16"/>
  <c r="Q20" i="16"/>
  <c r="Q19" i="16"/>
  <c r="P20" i="16"/>
  <c r="N20" i="16" s="1" a="1"/>
  <c r="N20" i="16" s="1"/>
  <c r="Q18" i="16"/>
  <c r="Q17" i="16"/>
  <c r="Q16" i="16"/>
  <c r="B16" i="16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P17" i="16"/>
  <c r="N17" i="16" s="1" a="1"/>
  <c r="N17" i="16" s="1"/>
  <c r="Q15" i="16"/>
  <c r="B15" i="16"/>
  <c r="C14" i="16"/>
  <c r="E56" i="14"/>
  <c r="W54" i="14"/>
  <c r="P54" i="14"/>
  <c r="W53" i="14"/>
  <c r="P53" i="14"/>
  <c r="W52" i="14"/>
  <c r="P52" i="14"/>
  <c r="W51" i="14"/>
  <c r="P51" i="14"/>
  <c r="W50" i="14"/>
  <c r="P50" i="14"/>
  <c r="W49" i="14"/>
  <c r="P49" i="14"/>
  <c r="W48" i="14"/>
  <c r="P48" i="14"/>
  <c r="W47" i="14"/>
  <c r="V49" i="14" s="1"/>
  <c r="O49" i="14" s="1"/>
  <c r="P47" i="14"/>
  <c r="W46" i="14"/>
  <c r="P46" i="14"/>
  <c r="W45" i="14"/>
  <c r="P45" i="14"/>
  <c r="W44" i="14"/>
  <c r="P44" i="14"/>
  <c r="W43" i="14"/>
  <c r="P43" i="14"/>
  <c r="W42" i="14"/>
  <c r="P42" i="14"/>
  <c r="W41" i="14"/>
  <c r="P41" i="14"/>
  <c r="W40" i="14"/>
  <c r="P40" i="14"/>
  <c r="W39" i="14"/>
  <c r="P39" i="14"/>
  <c r="W38" i="14"/>
  <c r="P38" i="14"/>
  <c r="W37" i="14"/>
  <c r="V39" i="14" s="1"/>
  <c r="O39" i="14" s="1"/>
  <c r="V37" i="14"/>
  <c r="O37" i="14" s="1"/>
  <c r="P37" i="14"/>
  <c r="W36" i="14"/>
  <c r="P36" i="14"/>
  <c r="W35" i="14"/>
  <c r="P35" i="14"/>
  <c r="W34" i="14"/>
  <c r="V36" i="14" s="1"/>
  <c r="O36" i="14" s="1"/>
  <c r="P34" i="14"/>
  <c r="W33" i="14"/>
  <c r="V33" i="14"/>
  <c r="O33" i="14" s="1"/>
  <c r="P33" i="14"/>
  <c r="W32" i="14"/>
  <c r="P32" i="14"/>
  <c r="W31" i="14"/>
  <c r="P31" i="14"/>
  <c r="W30" i="14"/>
  <c r="V32" i="14" s="1"/>
  <c r="O32" i="14" s="1"/>
  <c r="P30" i="14"/>
  <c r="W29" i="14"/>
  <c r="P29" i="14"/>
  <c r="W28" i="14"/>
  <c r="V30" i="14" s="1"/>
  <c r="O30" i="14" s="1"/>
  <c r="P28" i="14"/>
  <c r="W27" i="14"/>
  <c r="P27" i="14"/>
  <c r="W26" i="14"/>
  <c r="P26" i="14"/>
  <c r="W25" i="14"/>
  <c r="V27" i="14" s="1"/>
  <c r="O27" i="14" s="1"/>
  <c r="V25" i="14"/>
  <c r="P25" i="14"/>
  <c r="O25" i="14"/>
  <c r="W24" i="14"/>
  <c r="P24" i="14"/>
  <c r="W23" i="14"/>
  <c r="P23" i="14"/>
  <c r="W22" i="14"/>
  <c r="V24" i="14" s="1"/>
  <c r="O24" i="14" s="1"/>
  <c r="P22" i="14"/>
  <c r="W21" i="14"/>
  <c r="V21" i="14"/>
  <c r="O21" i="14" s="1"/>
  <c r="P21" i="14"/>
  <c r="W20" i="14"/>
  <c r="P20" i="14"/>
  <c r="W19" i="14"/>
  <c r="P19" i="14"/>
  <c r="W18" i="14"/>
  <c r="V20" i="14" s="1"/>
  <c r="O20" i="14" s="1"/>
  <c r="M20" i="14" s="1" a="1"/>
  <c r="M20" i="14" s="1"/>
  <c r="P18" i="14"/>
  <c r="W17" i="14"/>
  <c r="P17" i="14"/>
  <c r="W16" i="14"/>
  <c r="P16" i="14"/>
  <c r="O16" i="14"/>
  <c r="M16" i="14" s="1" a="1"/>
  <c r="M16" i="14" s="1"/>
  <c r="W15" i="14"/>
  <c r="V15" i="14" s="1"/>
  <c r="O15" i="14" s="1"/>
  <c r="P15" i="14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W14" i="14"/>
  <c r="V16" i="14" s="1"/>
  <c r="V14" i="14"/>
  <c r="O14" i="14" s="1"/>
  <c r="M14" i="14" s="1" a="1"/>
  <c r="M14" i="14" s="1"/>
  <c r="L14" i="14" s="1"/>
  <c r="P14" i="14"/>
  <c r="B14" i="14"/>
  <c r="G59" i="12"/>
  <c r="M11" i="13"/>
  <c r="M10" i="13"/>
  <c r="M9" i="13"/>
  <c r="P6" i="13"/>
  <c r="P7" i="13"/>
  <c r="AO17" i="13" s="1"/>
  <c r="P8" i="13"/>
  <c r="P10" i="13"/>
  <c r="P5" i="13"/>
  <c r="B41" i="13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A19" i="13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18" i="13"/>
  <c r="Z57" i="12"/>
  <c r="Z56" i="12"/>
  <c r="Z55" i="12"/>
  <c r="Y55" i="12"/>
  <c r="Q55" i="12" s="1"/>
  <c r="R55" i="12"/>
  <c r="Z54" i="12"/>
  <c r="Z53" i="12"/>
  <c r="Z52" i="12"/>
  <c r="Z51" i="12"/>
  <c r="Z50" i="12"/>
  <c r="Z49" i="12"/>
  <c r="Y51" i="12" s="1"/>
  <c r="Z48" i="12"/>
  <c r="Z47" i="12"/>
  <c r="Y49" i="12" s="1"/>
  <c r="Z46" i="12"/>
  <c r="Z45" i="12"/>
  <c r="Z44" i="12"/>
  <c r="Q44" i="12"/>
  <c r="R44" i="12"/>
  <c r="Z43" i="12"/>
  <c r="Y45" i="12" s="1"/>
  <c r="Q45" i="12" s="1"/>
  <c r="Y43" i="12"/>
  <c r="Q43" i="12" s="1"/>
  <c r="R43" i="12"/>
  <c r="Z42" i="12"/>
  <c r="Z41" i="12"/>
  <c r="L41" i="12"/>
  <c r="B41" i="12"/>
  <c r="B42" i="12" s="1"/>
  <c r="B43" i="12" s="1"/>
  <c r="Z40" i="12"/>
  <c r="Y42" i="12" s="1"/>
  <c r="L40" i="12"/>
  <c r="Z39" i="12"/>
  <c r="Y41" i="12" s="1"/>
  <c r="L39" i="12"/>
  <c r="Z38" i="12"/>
  <c r="Q38" i="12"/>
  <c r="Z37" i="12"/>
  <c r="Z36" i="12"/>
  <c r="Y38" i="12" s="1"/>
  <c r="Q36" i="12"/>
  <c r="Z35" i="12"/>
  <c r="Z34" i="12"/>
  <c r="Z33" i="12"/>
  <c r="Z32" i="12"/>
  <c r="R32" i="12"/>
  <c r="Z31" i="12"/>
  <c r="Y33" i="12" s="1"/>
  <c r="Z30" i="12"/>
  <c r="Y32" i="12" s="1"/>
  <c r="Q32" i="12" s="1"/>
  <c r="Z29" i="12"/>
  <c r="Z28" i="12"/>
  <c r="Z27" i="12"/>
  <c r="Z26" i="12"/>
  <c r="Y28" i="12" s="1"/>
  <c r="Z25" i="12"/>
  <c r="Z24" i="12"/>
  <c r="Y25" i="12" s="1"/>
  <c r="Z23" i="12"/>
  <c r="Q23" i="12"/>
  <c r="R23" i="12"/>
  <c r="Z22" i="12"/>
  <c r="Y24" i="12" s="1"/>
  <c r="Q24" i="12" s="1"/>
  <c r="Z21" i="12"/>
  <c r="R21" i="12"/>
  <c r="Q21" i="12"/>
  <c r="Z20" i="12"/>
  <c r="Z19" i="12"/>
  <c r="Z18" i="12"/>
  <c r="Y20" i="12" s="1"/>
  <c r="Q20" i="12" s="1"/>
  <c r="Q18" i="12"/>
  <c r="A18" i="12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Z17" i="12"/>
  <c r="Y19" i="12" s="1"/>
  <c r="Q19" i="12" s="1"/>
  <c r="Y17" i="12"/>
  <c r="C17" i="12"/>
  <c r="C18" i="12" s="1"/>
  <c r="C19" i="12" s="1"/>
  <c r="H11" i="12"/>
  <c r="N11" i="13" s="1"/>
  <c r="H10" i="12"/>
  <c r="H9" i="12"/>
  <c r="Q36" i="3" a="1"/>
  <c r="Q36" i="3" s="1"/>
  <c r="Z20" i="3"/>
  <c r="R20" i="3" s="1"/>
  <c r="Z21" i="3"/>
  <c r="R21" i="3" s="1"/>
  <c r="Z26" i="3"/>
  <c r="T26" i="3" s="1"/>
  <c r="Q26" i="3" s="1" a="1"/>
  <c r="Q26" i="3" s="1"/>
  <c r="Z27" i="3"/>
  <c r="T27" i="3" s="1"/>
  <c r="Z29" i="3"/>
  <c r="Z36" i="3"/>
  <c r="Z37" i="3"/>
  <c r="T37" i="3" s="1"/>
  <c r="Q37" i="3" s="1" a="1"/>
  <c r="Q37" i="3" s="1"/>
  <c r="Z42" i="3"/>
  <c r="T42" i="3" s="1"/>
  <c r="Q42" i="3" s="1" a="1"/>
  <c r="Q42" i="3" s="1"/>
  <c r="Z43" i="3"/>
  <c r="Z45" i="3"/>
  <c r="R45" i="3" s="1"/>
  <c r="Z52" i="3"/>
  <c r="T52" i="3" s="1"/>
  <c r="Q52" i="3" s="1" a="1"/>
  <c r="Q52" i="3" s="1"/>
  <c r="Z53" i="3"/>
  <c r="T53" i="3" s="1"/>
  <c r="Q53" i="3" s="1" a="1"/>
  <c r="Q53" i="3" s="1"/>
  <c r="R53" i="3"/>
  <c r="R52" i="3"/>
  <c r="R36" i="3"/>
  <c r="R27" i="3"/>
  <c r="R14" i="3"/>
  <c r="T20" i="3"/>
  <c r="T36" i="3"/>
  <c r="T45" i="3"/>
  <c r="Z14" i="3"/>
  <c r="T14" i="3" s="1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14" i="3"/>
  <c r="AA54" i="3"/>
  <c r="AA53" i="3"/>
  <c r="AA52" i="3"/>
  <c r="Z54" i="3" s="1"/>
  <c r="AA51" i="3"/>
  <c r="AA50" i="3"/>
  <c r="AA49" i="3"/>
  <c r="Z51" i="3" s="1"/>
  <c r="AA48" i="3"/>
  <c r="Z50" i="3" s="1"/>
  <c r="AA47" i="3"/>
  <c r="Z49" i="3" s="1"/>
  <c r="R49" i="3" s="1"/>
  <c r="AA46" i="3"/>
  <c r="Z48" i="3" s="1"/>
  <c r="R48" i="3" s="1"/>
  <c r="AA45" i="3"/>
  <c r="Z47" i="3" s="1"/>
  <c r="R47" i="3" s="1"/>
  <c r="AA44" i="3"/>
  <c r="Z46" i="3" s="1"/>
  <c r="R46" i="3" s="1"/>
  <c r="AA43" i="3"/>
  <c r="AA42" i="3"/>
  <c r="Z44" i="3" s="1"/>
  <c r="AA41" i="3"/>
  <c r="AA40" i="3"/>
  <c r="AA39" i="3"/>
  <c r="Z41" i="3" s="1"/>
  <c r="T41" i="3" s="1"/>
  <c r="AA38" i="3"/>
  <c r="Z40" i="3" s="1"/>
  <c r="R40" i="3" s="1"/>
  <c r="AA37" i="3"/>
  <c r="Z39" i="3" s="1"/>
  <c r="R39" i="3" s="1"/>
  <c r="AA36" i="3"/>
  <c r="Z38" i="3" s="1"/>
  <c r="R38" i="3" s="1"/>
  <c r="AA35" i="3"/>
  <c r="AA34" i="3"/>
  <c r="AA33" i="3"/>
  <c r="Z35" i="3" s="1"/>
  <c r="AA32" i="3"/>
  <c r="Z34" i="3" s="1"/>
  <c r="AA31" i="3"/>
  <c r="Z33" i="3" s="1"/>
  <c r="R33" i="3" s="1"/>
  <c r="AA30" i="3"/>
  <c r="Z32" i="3" s="1"/>
  <c r="R32" i="3" s="1"/>
  <c r="AA29" i="3"/>
  <c r="Z31" i="3" s="1"/>
  <c r="R31" i="3" s="1"/>
  <c r="AA28" i="3"/>
  <c r="Z30" i="3" s="1"/>
  <c r="R30" i="3" s="1"/>
  <c r="AA27" i="3"/>
  <c r="AA26" i="3"/>
  <c r="Z28" i="3" s="1"/>
  <c r="AA25" i="3"/>
  <c r="AA24" i="3"/>
  <c r="AA23" i="3"/>
  <c r="Z25" i="3" s="1"/>
  <c r="R25" i="3" s="1"/>
  <c r="AA22" i="3"/>
  <c r="Z24" i="3" s="1"/>
  <c r="R24" i="3" s="1"/>
  <c r="AA21" i="3"/>
  <c r="Z23" i="3" s="1"/>
  <c r="R23" i="3" s="1"/>
  <c r="AA20" i="3"/>
  <c r="Z22" i="3" s="1"/>
  <c r="R22" i="3" s="1"/>
  <c r="AA19" i="3"/>
  <c r="AA18" i="3"/>
  <c r="AA17" i="3"/>
  <c r="Z19" i="3" s="1"/>
  <c r="AA16" i="3"/>
  <c r="Z18" i="3" s="1"/>
  <c r="AA15" i="3"/>
  <c r="Z17" i="3" s="1"/>
  <c r="T17" i="3" s="1"/>
  <c r="AA14" i="3"/>
  <c r="Z16" i="3" s="1"/>
  <c r="T16" i="3" s="1"/>
  <c r="P15" i="11"/>
  <c r="P16" i="11"/>
  <c r="P17" i="11"/>
  <c r="P18" i="11"/>
  <c r="P19" i="11"/>
  <c r="P20" i="11"/>
  <c r="P21" i="11"/>
  <c r="M21" i="11" s="1" a="1"/>
  <c r="M21" i="11" s="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14" i="11"/>
  <c r="E56" i="11"/>
  <c r="W54" i="11"/>
  <c r="W53" i="11"/>
  <c r="W52" i="11"/>
  <c r="V54" i="11" s="1"/>
  <c r="O54" i="11" s="1"/>
  <c r="W51" i="11"/>
  <c r="W50" i="11"/>
  <c r="W49" i="11"/>
  <c r="W48" i="11"/>
  <c r="W47" i="11"/>
  <c r="W46" i="11"/>
  <c r="W45" i="11"/>
  <c r="V47" i="11" s="1"/>
  <c r="O47" i="11" s="1"/>
  <c r="W44" i="11"/>
  <c r="W43" i="11"/>
  <c r="W42" i="11"/>
  <c r="W41" i="11"/>
  <c r="W40" i="11"/>
  <c r="W39" i="11"/>
  <c r="W38" i="11"/>
  <c r="W37" i="11"/>
  <c r="V39" i="11" s="1"/>
  <c r="O39" i="11" s="1"/>
  <c r="W36" i="11"/>
  <c r="W35" i="11"/>
  <c r="W34" i="11"/>
  <c r="W33" i="11"/>
  <c r="W32" i="11"/>
  <c r="W31" i="11"/>
  <c r="W30" i="11"/>
  <c r="W29" i="11"/>
  <c r="V31" i="11" s="1"/>
  <c r="O31" i="11" s="1"/>
  <c r="W28" i="11"/>
  <c r="W27" i="11"/>
  <c r="V27" i="11"/>
  <c r="O27" i="11" s="1"/>
  <c r="W26" i="11"/>
  <c r="W25" i="11"/>
  <c r="W24" i="11"/>
  <c r="V25" i="11" s="1"/>
  <c r="O25" i="11" s="1"/>
  <c r="W23" i="11"/>
  <c r="W22" i="11"/>
  <c r="V23" i="11" s="1"/>
  <c r="O23" i="11" s="1"/>
  <c r="S23" i="11" s="1" a="1"/>
  <c r="S23" i="11" s="1"/>
  <c r="W21" i="11"/>
  <c r="W20" i="11"/>
  <c r="W19" i="11"/>
  <c r="V21" i="11" s="1"/>
  <c r="O21" i="11" s="1"/>
  <c r="W18" i="11"/>
  <c r="V18" i="11" s="1"/>
  <c r="O18" i="11" s="1"/>
  <c r="S18" i="11" s="1" a="1"/>
  <c r="S18" i="11" s="1"/>
  <c r="W17" i="11"/>
  <c r="W16" i="11"/>
  <c r="W15" i="11"/>
  <c r="V15" i="11" s="1"/>
  <c r="O15" i="11" s="1"/>
  <c r="M15" i="11" s="1" a="1"/>
  <c r="M15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W14" i="11"/>
  <c r="V14" i="11" s="1"/>
  <c r="O14" i="11" s="1"/>
  <c r="B14" i="11"/>
  <c r="B15" i="11" s="1"/>
  <c r="B16" i="11" s="1"/>
  <c r="B44" i="7"/>
  <c r="B45" i="7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43" i="7"/>
  <c r="A44" i="7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43" i="7"/>
  <c r="H8" i="3"/>
  <c r="H9" i="3"/>
  <c r="H10" i="3"/>
  <c r="C14" i="3"/>
  <c r="C15" i="3" s="1"/>
  <c r="C16" i="3" s="1"/>
  <c r="C17" i="3" s="1"/>
  <c r="F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F15" i="3"/>
  <c r="F16" i="3"/>
  <c r="F17" i="3"/>
  <c r="F18" i="3"/>
  <c r="F19" i="3"/>
  <c r="F20" i="3"/>
  <c r="F21" i="3"/>
  <c r="F22" i="3"/>
  <c r="F23" i="3"/>
  <c r="F24" i="3"/>
  <c r="F25" i="3"/>
  <c r="A26" i="3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F26" i="3"/>
  <c r="F27" i="3"/>
  <c r="F28" i="3"/>
  <c r="F29" i="3"/>
  <c r="F30" i="3"/>
  <c r="F31" i="3"/>
  <c r="F32" i="3"/>
  <c r="F33" i="3"/>
  <c r="F34" i="3"/>
  <c r="F35" i="3"/>
  <c r="F36" i="3"/>
  <c r="B38" i="3"/>
  <c r="B39" i="3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G56" i="3"/>
  <c r="R18" i="3" l="1"/>
  <c r="T18" i="3"/>
  <c r="R34" i="3"/>
  <c r="T34" i="3"/>
  <c r="R50" i="3"/>
  <c r="T50" i="3"/>
  <c r="R19" i="3"/>
  <c r="P19" i="3" s="1" a="1"/>
  <c r="P19" i="3" s="1"/>
  <c r="T19" i="3"/>
  <c r="R35" i="3"/>
  <c r="T35" i="3"/>
  <c r="T51" i="3"/>
  <c r="R51" i="3"/>
  <c r="T28" i="3"/>
  <c r="R28" i="3"/>
  <c r="R44" i="3"/>
  <c r="T44" i="3"/>
  <c r="Q44" i="3" s="1" a="1"/>
  <c r="Q44" i="3" s="1"/>
  <c r="S33" i="14" a="1"/>
  <c r="S33" i="14" s="1"/>
  <c r="M33" i="14" a="1"/>
  <c r="M33" i="14" s="1"/>
  <c r="S51" i="18" a="1"/>
  <c r="S51" i="18" s="1"/>
  <c r="M51" i="18" a="1"/>
  <c r="M51" i="18" s="1"/>
  <c r="M49" i="14" a="1"/>
  <c r="M49" i="14" s="1"/>
  <c r="S49" i="14" a="1"/>
  <c r="S49" i="14" s="1"/>
  <c r="Y19" i="22"/>
  <c r="Y17" i="22"/>
  <c r="Y30" i="22"/>
  <c r="Q30" i="22" s="1"/>
  <c r="Y29" i="22"/>
  <c r="R29" i="22" s="1"/>
  <c r="AW55" i="23"/>
  <c r="AW50" i="23"/>
  <c r="AW39" i="23"/>
  <c r="AW34" i="23"/>
  <c r="AW23" i="23"/>
  <c r="AW71" i="23"/>
  <c r="AW63" i="23"/>
  <c r="AW47" i="23"/>
  <c r="AW31" i="23"/>
  <c r="AW46" i="23"/>
  <c r="AW51" i="23"/>
  <c r="AW30" i="23"/>
  <c r="AW35" i="23"/>
  <c r="S48" i="14" a="1"/>
  <c r="S48" i="14" s="1"/>
  <c r="S37" i="17" a="1"/>
  <c r="S37" i="17" s="1"/>
  <c r="Y24" i="22"/>
  <c r="Z16" i="19"/>
  <c r="T16" i="19" s="1"/>
  <c r="Q16" i="19" s="1" a="1"/>
  <c r="Q16" i="19" s="1"/>
  <c r="Y41" i="22"/>
  <c r="R41" i="22" s="1"/>
  <c r="Y40" i="22"/>
  <c r="Q40" i="22" s="1"/>
  <c r="P40" i="22" s="1"/>
  <c r="Q38" i="3" a="1"/>
  <c r="Q38" i="3" s="1"/>
  <c r="Z39" i="19"/>
  <c r="T39" i="19" s="1"/>
  <c r="Q39" i="19" s="1" a="1"/>
  <c r="Q39" i="19" s="1"/>
  <c r="T14" i="20"/>
  <c r="Q14" i="20" s="1" a="1"/>
  <c r="Q14" i="20" s="1"/>
  <c r="N14" i="20" s="1"/>
  <c r="E14" i="20" s="1"/>
  <c r="R14" i="20"/>
  <c r="P14" i="20" s="1" a="1"/>
  <c r="P14" i="20" s="1"/>
  <c r="AW43" i="23"/>
  <c r="Q14" i="3" a="1"/>
  <c r="Q14" i="3" s="1"/>
  <c r="N14" i="3" s="1"/>
  <c r="E14" i="3" s="1"/>
  <c r="R16" i="3"/>
  <c r="P16" i="3" s="1" a="1"/>
  <c r="P16" i="3" s="1"/>
  <c r="P24" i="16"/>
  <c r="N24" i="16" s="1" a="1"/>
  <c r="N24" i="16" s="1"/>
  <c r="V16" i="18"/>
  <c r="O16" i="18" s="1"/>
  <c r="S16" i="18" s="1" a="1"/>
  <c r="S16" i="18" s="1"/>
  <c r="V14" i="18"/>
  <c r="O14" i="18" s="1"/>
  <c r="Z18" i="19"/>
  <c r="K10" i="21"/>
  <c r="AA39" i="21"/>
  <c r="AW19" i="23"/>
  <c r="R46" i="19"/>
  <c r="P46" i="19" s="1" a="1"/>
  <c r="P46" i="19" s="1"/>
  <c r="T46" i="19"/>
  <c r="Q46" i="19" s="1" a="1"/>
  <c r="Q46" i="19" s="1"/>
  <c r="Q31" i="3" a="1"/>
  <c r="Q31" i="3" s="1"/>
  <c r="R37" i="3"/>
  <c r="Q45" i="3" a="1"/>
  <c r="Q45" i="3" s="1"/>
  <c r="V38" i="14"/>
  <c r="O38" i="14" s="1"/>
  <c r="Q28" i="3" a="1"/>
  <c r="Q28" i="3" s="1"/>
  <c r="Q20" i="3" a="1"/>
  <c r="Q20" i="3" s="1"/>
  <c r="Z15" i="3"/>
  <c r="T33" i="3"/>
  <c r="R17" i="3"/>
  <c r="R42" i="3"/>
  <c r="S14" i="14" a="1"/>
  <c r="S14" i="14" s="1"/>
  <c r="V17" i="17"/>
  <c r="O17" i="17" s="1"/>
  <c r="V25" i="17"/>
  <c r="O25" i="17" s="1"/>
  <c r="M25" i="17" s="1" a="1"/>
  <c r="M25" i="17" s="1"/>
  <c r="V19" i="18"/>
  <c r="O19" i="18" s="1"/>
  <c r="M19" i="18" s="1" a="1"/>
  <c r="M19" i="18" s="1"/>
  <c r="Z53" i="20"/>
  <c r="R53" i="20" s="1"/>
  <c r="P53" i="20" s="1" a="1"/>
  <c r="P53" i="20" s="1"/>
  <c r="AA37" i="21"/>
  <c r="Y22" i="22"/>
  <c r="Q22" i="22" s="1"/>
  <c r="Y53" i="22"/>
  <c r="Y55" i="22"/>
  <c r="R43" i="3"/>
  <c r="P43" i="3" s="1" a="1"/>
  <c r="P43" i="3" s="1"/>
  <c r="T43" i="3"/>
  <c r="Q43" i="3" s="1" a="1"/>
  <c r="Q43" i="3" s="1"/>
  <c r="R28" i="20"/>
  <c r="P28" i="20" s="1" a="1"/>
  <c r="P28" i="20" s="1"/>
  <c r="T28" i="20"/>
  <c r="Q28" i="20" s="1" a="1"/>
  <c r="Q28" i="20" s="1"/>
  <c r="AW62" i="23"/>
  <c r="S37" i="14" a="1"/>
  <c r="S37" i="14" s="1"/>
  <c r="M37" i="14" a="1"/>
  <c r="M37" i="14" s="1"/>
  <c r="S51" i="17" a="1"/>
  <c r="S51" i="17" s="1"/>
  <c r="Q47" i="3" a="1"/>
  <c r="Q47" i="3" s="1"/>
  <c r="Q19" i="19" a="1"/>
  <c r="Q19" i="19" s="1"/>
  <c r="AW42" i="23"/>
  <c r="V54" i="18"/>
  <c r="O54" i="18" s="1"/>
  <c r="Q29" i="3" a="1"/>
  <c r="Q29" i="3" s="1"/>
  <c r="V34" i="14"/>
  <c r="O34" i="14" s="1"/>
  <c r="M53" i="18" a="1"/>
  <c r="M53" i="18" s="1"/>
  <c r="T25" i="3"/>
  <c r="V41" i="17"/>
  <c r="O41" i="17" s="1"/>
  <c r="V44" i="17"/>
  <c r="O44" i="17" s="1"/>
  <c r="V48" i="17"/>
  <c r="O48" i="17" s="1"/>
  <c r="P18" i="20" a="1"/>
  <c r="P18" i="20" s="1"/>
  <c r="P20" i="20" a="1"/>
  <c r="P20" i="20" s="1"/>
  <c r="Y39" i="22"/>
  <c r="R39" i="22" s="1"/>
  <c r="Z30" i="24"/>
  <c r="R17" i="19"/>
  <c r="P17" i="19" s="1" a="1"/>
  <c r="P17" i="19" s="1"/>
  <c r="T17" i="19"/>
  <c r="Q17" i="19" s="1" a="1"/>
  <c r="Q17" i="19" s="1"/>
  <c r="Z30" i="20"/>
  <c r="T30" i="20" s="1"/>
  <c r="Q30" i="20" s="1" a="1"/>
  <c r="Q30" i="20" s="1"/>
  <c r="S52" i="18" a="1"/>
  <c r="S52" i="18" s="1"/>
  <c r="M52" i="18" a="1"/>
  <c r="M52" i="18" s="1"/>
  <c r="AA47" i="21"/>
  <c r="U47" i="21" s="1"/>
  <c r="R47" i="21" s="1" a="1"/>
  <c r="R47" i="21" s="1"/>
  <c r="AA48" i="21"/>
  <c r="Q21" i="3" a="1"/>
  <c r="Q21" i="3" s="1"/>
  <c r="R41" i="3"/>
  <c r="P41" i="3" s="1" a="1"/>
  <c r="P41" i="3" s="1"/>
  <c r="V19" i="11"/>
  <c r="O19" i="11" s="1"/>
  <c r="R29" i="3"/>
  <c r="T29" i="3"/>
  <c r="V51" i="14"/>
  <c r="O51" i="14" s="1"/>
  <c r="V52" i="14"/>
  <c r="O52" i="14" s="1"/>
  <c r="M52" i="14" s="1" a="1"/>
  <c r="M52" i="14" s="1"/>
  <c r="P21" i="16"/>
  <c r="T21" i="16" s="1" a="1"/>
  <c r="T21" i="16" s="1"/>
  <c r="T54" i="3"/>
  <c r="Q54" i="3" s="1" a="1"/>
  <c r="Q54" i="3" s="1"/>
  <c r="R54" i="3"/>
  <c r="P54" i="3" s="1" a="1"/>
  <c r="P54" i="3" s="1"/>
  <c r="T49" i="3"/>
  <c r="T21" i="3"/>
  <c r="R26" i="3"/>
  <c r="Y23" i="12"/>
  <c r="Y44" i="12"/>
  <c r="Y48" i="12"/>
  <c r="Q48" i="12" s="1"/>
  <c r="V26" i="14"/>
  <c r="O26" i="14" s="1"/>
  <c r="M26" i="14" s="1" a="1"/>
  <c r="M26" i="14" s="1"/>
  <c r="V29" i="14"/>
  <c r="O29" i="14" s="1"/>
  <c r="S29" i="14" s="1" a="1"/>
  <c r="S29" i="14" s="1"/>
  <c r="V45" i="14"/>
  <c r="O45" i="14" s="1"/>
  <c r="M51" i="17" a="1"/>
  <c r="M51" i="17" s="1"/>
  <c r="M41" i="18" a="1"/>
  <c r="M41" i="18" s="1"/>
  <c r="Z15" i="19"/>
  <c r="Z38" i="19"/>
  <c r="T38" i="19" s="1"/>
  <c r="Q38" i="19" s="1" a="1"/>
  <c r="Q38" i="19" s="1"/>
  <c r="Y28" i="22"/>
  <c r="Y46" i="22"/>
  <c r="AP63" i="29"/>
  <c r="AR63" i="29"/>
  <c r="Z24" i="30"/>
  <c r="Z22" i="30"/>
  <c r="Z48" i="30"/>
  <c r="Z46" i="30"/>
  <c r="Z56" i="30"/>
  <c r="Z54" i="30"/>
  <c r="S55" i="28"/>
  <c r="Q55" i="28" s="1"/>
  <c r="U55" i="28"/>
  <c r="R55" i="28" s="1"/>
  <c r="AW22" i="23"/>
  <c r="AW58" i="23"/>
  <c r="Q51" i="3" a="1"/>
  <c r="Q51" i="3" s="1"/>
  <c r="Q35" i="3" a="1"/>
  <c r="Q35" i="3" s="1"/>
  <c r="Q27" i="3" a="1"/>
  <c r="Q27" i="3" s="1"/>
  <c r="Q19" i="3" a="1"/>
  <c r="Q19" i="3" s="1"/>
  <c r="Y18" i="12"/>
  <c r="R18" i="12" s="1"/>
  <c r="Y29" i="12"/>
  <c r="Y50" i="12"/>
  <c r="V17" i="14"/>
  <c r="O17" i="14" s="1"/>
  <c r="V35" i="14"/>
  <c r="O35" i="14" s="1"/>
  <c r="M35" i="14" s="1" a="1"/>
  <c r="M35" i="14" s="1"/>
  <c r="V40" i="14"/>
  <c r="O40" i="14" s="1"/>
  <c r="S40" i="14" s="1" a="1"/>
  <c r="S40" i="14" s="1"/>
  <c r="P25" i="16"/>
  <c r="T25" i="16" s="1" a="1"/>
  <c r="T25" i="16" s="1"/>
  <c r="P28" i="16"/>
  <c r="N28" i="16" s="1" a="1"/>
  <c r="N28" i="16" s="1"/>
  <c r="V28" i="17"/>
  <c r="O28" i="17" s="1"/>
  <c r="V31" i="17"/>
  <c r="O31" i="17" s="1"/>
  <c r="M31" i="17" s="1" a="1"/>
  <c r="M31" i="17" s="1"/>
  <c r="V40" i="17"/>
  <c r="O40" i="17" s="1"/>
  <c r="V50" i="17"/>
  <c r="O50" i="17" s="1"/>
  <c r="V53" i="17"/>
  <c r="O53" i="17" s="1"/>
  <c r="M53" i="17" s="1" a="1"/>
  <c r="M53" i="17" s="1"/>
  <c r="V50" i="18"/>
  <c r="O50" i="18" s="1"/>
  <c r="Z47" i="19"/>
  <c r="Z23" i="20"/>
  <c r="T23" i="20" s="1"/>
  <c r="Q23" i="20" s="1" a="1"/>
  <c r="Q23" i="20" s="1"/>
  <c r="Z32" i="20"/>
  <c r="T32" i="20" s="1"/>
  <c r="Q32" i="20" s="1" a="1"/>
  <c r="Q32" i="20" s="1"/>
  <c r="Z33" i="20"/>
  <c r="Z51" i="20"/>
  <c r="R51" i="20" s="1"/>
  <c r="P51" i="20" s="1" a="1"/>
  <c r="P51" i="20" s="1"/>
  <c r="AA41" i="21"/>
  <c r="AA54" i="21"/>
  <c r="Y21" i="22"/>
  <c r="R21" i="22" s="1"/>
  <c r="Y38" i="22"/>
  <c r="Q38" i="22" s="1"/>
  <c r="Z36" i="24"/>
  <c r="AW51" i="13"/>
  <c r="AW19" i="13"/>
  <c r="AW31" i="13"/>
  <c r="AW43" i="13"/>
  <c r="AW55" i="13"/>
  <c r="AW23" i="13"/>
  <c r="AW47" i="13"/>
  <c r="S47" i="28"/>
  <c r="Q47" i="28" s="1"/>
  <c r="U47" i="28"/>
  <c r="R47" i="28" s="1"/>
  <c r="AW27" i="13"/>
  <c r="AW67" i="13"/>
  <c r="AW59" i="23"/>
  <c r="V16" i="11"/>
  <c r="O16" i="11" s="1"/>
  <c r="Q50" i="3" a="1"/>
  <c r="Q50" i="3" s="1"/>
  <c r="Q34" i="3" a="1"/>
  <c r="Q34" i="3" s="1"/>
  <c r="Q18" i="3" a="1"/>
  <c r="Q18" i="3" s="1"/>
  <c r="V18" i="14"/>
  <c r="O18" i="14" s="1"/>
  <c r="V44" i="14"/>
  <c r="O44" i="14" s="1"/>
  <c r="V46" i="14"/>
  <c r="O46" i="14" s="1"/>
  <c r="V54" i="14"/>
  <c r="O54" i="14" s="1"/>
  <c r="S54" i="14" s="1" a="1"/>
  <c r="S54" i="14" s="1"/>
  <c r="P48" i="16"/>
  <c r="T48" i="16" s="1" a="1"/>
  <c r="T48" i="16" s="1"/>
  <c r="P52" i="16"/>
  <c r="T52" i="16" s="1" a="1"/>
  <c r="T52" i="16" s="1"/>
  <c r="V15" i="17"/>
  <c r="O15" i="17" s="1"/>
  <c r="M15" i="17" s="1" a="1"/>
  <c r="M15" i="17" s="1"/>
  <c r="V43" i="18"/>
  <c r="O43" i="18" s="1"/>
  <c r="M43" i="18" s="1" a="1"/>
  <c r="M43" i="18" s="1"/>
  <c r="V47" i="18"/>
  <c r="O47" i="18" s="1"/>
  <c r="M47" i="18" s="1" a="1"/>
  <c r="M47" i="18" s="1"/>
  <c r="Z20" i="19"/>
  <c r="R20" i="19" s="1"/>
  <c r="P20" i="19" s="1" a="1"/>
  <c r="P20" i="19" s="1"/>
  <c r="Z24" i="20"/>
  <c r="AA16" i="21"/>
  <c r="S16" i="21" s="1"/>
  <c r="Q16" i="21" s="1" a="1"/>
  <c r="Q16" i="21" s="1"/>
  <c r="S37" i="28"/>
  <c r="Q37" i="28" s="1"/>
  <c r="U37" i="28"/>
  <c r="R37" i="28" s="1"/>
  <c r="Y18" i="32"/>
  <c r="Y20" i="32"/>
  <c r="AW22" i="13"/>
  <c r="AW59" i="13"/>
  <c r="AW38" i="23"/>
  <c r="AW67" i="23"/>
  <c r="Q49" i="3" a="1"/>
  <c r="Q49" i="3" s="1"/>
  <c r="Q41" i="3" a="1"/>
  <c r="Q41" i="3" s="1"/>
  <c r="Q33" i="3" a="1"/>
  <c r="Q33" i="3" s="1"/>
  <c r="Q25" i="3" a="1"/>
  <c r="Q25" i="3" s="1"/>
  <c r="Q17" i="3" a="1"/>
  <c r="Q17" i="3" s="1"/>
  <c r="Y30" i="12"/>
  <c r="Q30" i="12" s="1"/>
  <c r="Y46" i="12"/>
  <c r="Y53" i="12"/>
  <c r="V28" i="14"/>
  <c r="O28" i="14" s="1"/>
  <c r="P16" i="16"/>
  <c r="T16" i="16" s="1" a="1"/>
  <c r="T16" i="16" s="1"/>
  <c r="V32" i="17"/>
  <c r="O32" i="17" s="1"/>
  <c r="S32" i="17" s="1" a="1"/>
  <c r="S32" i="17" s="1"/>
  <c r="V43" i="17"/>
  <c r="O43" i="17" s="1"/>
  <c r="M43" i="17" s="1" a="1"/>
  <c r="M43" i="17" s="1"/>
  <c r="V20" i="18"/>
  <c r="O20" i="18" s="1"/>
  <c r="V23" i="18"/>
  <c r="O23" i="18" s="1"/>
  <c r="Z30" i="19"/>
  <c r="Z32" i="19"/>
  <c r="T32" i="19" s="1"/>
  <c r="Q32" i="19" s="1" a="1"/>
  <c r="Q32" i="19" s="1"/>
  <c r="Z36" i="19"/>
  <c r="R36" i="19" s="1"/>
  <c r="P36" i="19" s="1" a="1"/>
  <c r="P36" i="19" s="1"/>
  <c r="Z45" i="19"/>
  <c r="Z25" i="20"/>
  <c r="R25" i="20" s="1"/>
  <c r="P25" i="20" s="1" a="1"/>
  <c r="P25" i="20" s="1"/>
  <c r="Z44" i="20"/>
  <c r="T44" i="20" s="1"/>
  <c r="Q44" i="20" s="1" a="1"/>
  <c r="Q44" i="20" s="1"/>
  <c r="AA20" i="21"/>
  <c r="U20" i="21" s="1"/>
  <c r="R20" i="21" s="1" a="1"/>
  <c r="R20" i="21" s="1"/>
  <c r="AA30" i="21"/>
  <c r="U30" i="21" s="1"/>
  <c r="R30" i="21" s="1" a="1"/>
  <c r="R30" i="21" s="1"/>
  <c r="AA36" i="21"/>
  <c r="AA38" i="21"/>
  <c r="AA52" i="21"/>
  <c r="S52" i="21" s="1"/>
  <c r="Q52" i="21" s="1" a="1"/>
  <c r="Q52" i="21" s="1"/>
  <c r="L41" i="22"/>
  <c r="Y47" i="22"/>
  <c r="Q47" i="22" s="1"/>
  <c r="Z39" i="24"/>
  <c r="AW54" i="13"/>
  <c r="V35" i="11"/>
  <c r="O35" i="11" s="1"/>
  <c r="V43" i="11"/>
  <c r="O43" i="11" s="1"/>
  <c r="V51" i="11"/>
  <c r="O51" i="11" s="1"/>
  <c r="Q40" i="3" a="1"/>
  <c r="Q40" i="3" s="1"/>
  <c r="Q24" i="3" a="1"/>
  <c r="Q24" i="3" s="1"/>
  <c r="Q16" i="3" a="1"/>
  <c r="Q16" i="3" s="1"/>
  <c r="Y21" i="12"/>
  <c r="Y36" i="12"/>
  <c r="R36" i="12" s="1"/>
  <c r="L42" i="12"/>
  <c r="Y54" i="12"/>
  <c r="R54" i="12" s="1"/>
  <c r="V31" i="14"/>
  <c r="O31" i="14" s="1"/>
  <c r="V48" i="14"/>
  <c r="O48" i="14" s="1"/>
  <c r="M48" i="14" s="1" a="1"/>
  <c r="M48" i="14" s="1"/>
  <c r="P45" i="16"/>
  <c r="T45" i="16" s="1" a="1"/>
  <c r="T45" i="16" s="1"/>
  <c r="V35" i="17"/>
  <c r="O35" i="17" s="1"/>
  <c r="M35" i="17" s="1" a="1"/>
  <c r="M35" i="17" s="1"/>
  <c r="V54" i="17"/>
  <c r="O54" i="17" s="1"/>
  <c r="M54" i="17" s="1" a="1"/>
  <c r="M54" i="17" s="1"/>
  <c r="V27" i="18"/>
  <c r="O27" i="18" s="1"/>
  <c r="M27" i="18" s="1" a="1"/>
  <c r="M27" i="18" s="1"/>
  <c r="V31" i="18"/>
  <c r="O31" i="18" s="1"/>
  <c r="M31" i="18" s="1" a="1"/>
  <c r="M31" i="18" s="1"/>
  <c r="V35" i="18"/>
  <c r="O35" i="18" s="1"/>
  <c r="M35" i="18" s="1" a="1"/>
  <c r="M35" i="18" s="1"/>
  <c r="V44" i="18"/>
  <c r="O44" i="18" s="1"/>
  <c r="M44" i="18" s="1" a="1"/>
  <c r="M44" i="18" s="1"/>
  <c r="Z54" i="19"/>
  <c r="T54" i="19" s="1"/>
  <c r="Q54" i="19" s="1" a="1"/>
  <c r="Q54" i="19" s="1"/>
  <c r="Z19" i="20"/>
  <c r="R19" i="20" s="1"/>
  <c r="P19" i="20" s="1" a="1"/>
  <c r="P19" i="20" s="1"/>
  <c r="Z26" i="20"/>
  <c r="Z47" i="20"/>
  <c r="Y51" i="22"/>
  <c r="Q51" i="22" s="1"/>
  <c r="Y57" i="22"/>
  <c r="R57" i="22" s="1"/>
  <c r="Z34" i="24"/>
  <c r="Z24" i="26"/>
  <c r="Z39" i="26"/>
  <c r="S23" i="28"/>
  <c r="Q23" i="28" s="1"/>
  <c r="U23" i="28"/>
  <c r="R23" i="28" s="1"/>
  <c r="S31" i="28"/>
  <c r="Q31" i="28" s="1"/>
  <c r="U31" i="28"/>
  <c r="R31" i="28" s="1"/>
  <c r="S43" i="28"/>
  <c r="Q43" i="28" s="1"/>
  <c r="U43" i="28"/>
  <c r="R43" i="28" s="1"/>
  <c r="Z30" i="30"/>
  <c r="AW39" i="13"/>
  <c r="AW26" i="23"/>
  <c r="AW54" i="23"/>
  <c r="AW68" i="23"/>
  <c r="AK74" i="37"/>
  <c r="AJ74" i="37"/>
  <c r="Z29" i="24"/>
  <c r="R29" i="24" s="1"/>
  <c r="Z52" i="24"/>
  <c r="Z19" i="26"/>
  <c r="AW63" i="13"/>
  <c r="AW71" i="13"/>
  <c r="AW27" i="23"/>
  <c r="AA24" i="28"/>
  <c r="AX62" i="29"/>
  <c r="AX54" i="29"/>
  <c r="AR54" i="29" s="1"/>
  <c r="Y24" i="32"/>
  <c r="Y29" i="32"/>
  <c r="AW29" i="13"/>
  <c r="AW42" i="13"/>
  <c r="AW61" i="13"/>
  <c r="AW74" i="13"/>
  <c r="AW20" i="23"/>
  <c r="AW36" i="23"/>
  <c r="AW53" i="23"/>
  <c r="AW70" i="23"/>
  <c r="AW21" i="27"/>
  <c r="AW37" i="27"/>
  <c r="AW53" i="27"/>
  <c r="AW69" i="27"/>
  <c r="AW19" i="33"/>
  <c r="AW30" i="33"/>
  <c r="AW35" i="33"/>
  <c r="AW46" i="33"/>
  <c r="AW51" i="33"/>
  <c r="AW62" i="33"/>
  <c r="AW67" i="33"/>
  <c r="AW74" i="33"/>
  <c r="F64" i="37"/>
  <c r="H47" i="37"/>
  <c r="U69" i="37"/>
  <c r="D61" i="37"/>
  <c r="AD72" i="37"/>
  <c r="I47" i="37"/>
  <c r="AA49" i="28"/>
  <c r="AA57" i="28"/>
  <c r="AX61" i="29"/>
  <c r="Y19" i="32"/>
  <c r="Y37" i="32"/>
  <c r="Y42" i="32"/>
  <c r="Q42" i="32" s="1"/>
  <c r="Z26" i="30"/>
  <c r="Z34" i="30"/>
  <c r="Z42" i="30"/>
  <c r="Z50" i="30"/>
  <c r="Z58" i="30"/>
  <c r="Z66" i="30"/>
  <c r="Z74" i="30"/>
  <c r="AX67" i="29"/>
  <c r="AP67" i="29" s="1"/>
  <c r="AO67" i="29" s="1"/>
  <c r="AW30" i="13"/>
  <c r="AW48" i="13"/>
  <c r="AW62" i="13"/>
  <c r="AW20" i="33"/>
  <c r="AW37" i="33"/>
  <c r="AW52" i="33"/>
  <c r="AW69" i="33"/>
  <c r="O74" i="37"/>
  <c r="V63" i="37"/>
  <c r="F46" i="37"/>
  <c r="I62" i="37"/>
  <c r="J49" i="37"/>
  <c r="AA67" i="37"/>
  <c r="AX19" i="29"/>
  <c r="AR19" i="29" s="1"/>
  <c r="AX60" i="29"/>
  <c r="AP60" i="29" s="1"/>
  <c r="AO60" i="29" s="1"/>
  <c r="AX52" i="29"/>
  <c r="AR52" i="29" s="1"/>
  <c r="AX44" i="29"/>
  <c r="AR44" i="29" s="1"/>
  <c r="AX36" i="29"/>
  <c r="AR36" i="29" s="1"/>
  <c r="AX28" i="29"/>
  <c r="AR28" i="29" s="1"/>
  <c r="AX20" i="29"/>
  <c r="AR20" i="29" s="1"/>
  <c r="AX74" i="29"/>
  <c r="AP74" i="29" s="1"/>
  <c r="AO74" i="29" s="1"/>
  <c r="AX66" i="29"/>
  <c r="AW36" i="13"/>
  <c r="AW50" i="13"/>
  <c r="AW68" i="13"/>
  <c r="AW33" i="23"/>
  <c r="AW48" i="23"/>
  <c r="AW65" i="23"/>
  <c r="AW26" i="33"/>
  <c r="AW31" i="33"/>
  <c r="AW42" i="33"/>
  <c r="AW47" i="33"/>
  <c r="AW58" i="33"/>
  <c r="AW63" i="33"/>
  <c r="N59" i="37"/>
  <c r="W70" i="37"/>
  <c r="H48" i="37"/>
  <c r="U65" i="37"/>
  <c r="P58" i="37"/>
  <c r="W64" i="37"/>
  <c r="F50" i="37"/>
  <c r="AF71" i="37"/>
  <c r="AA27" i="28"/>
  <c r="U28" i="28"/>
  <c r="R28" i="28" s="1"/>
  <c r="AX71" i="29"/>
  <c r="AX59" i="29"/>
  <c r="AP59" i="29" s="1"/>
  <c r="AO59" i="29" s="1"/>
  <c r="Y26" i="32"/>
  <c r="Z45" i="30"/>
  <c r="AX72" i="29"/>
  <c r="AR72" i="29" s="1"/>
  <c r="AX64" i="29"/>
  <c r="AW24" i="13"/>
  <c r="AW38" i="13"/>
  <c r="AW56" i="13"/>
  <c r="AW70" i="13"/>
  <c r="AW32" i="33"/>
  <c r="AW49" i="33"/>
  <c r="AW64" i="33"/>
  <c r="AB70" i="37"/>
  <c r="S60" i="37"/>
  <c r="G47" i="37"/>
  <c r="AE72" i="37"/>
  <c r="AB67" i="37"/>
  <c r="X62" i="37"/>
  <c r="T62" i="37"/>
  <c r="S62" i="37"/>
  <c r="H46" i="37"/>
  <c r="S44" i="38"/>
  <c r="Q44" i="38" s="1" a="1"/>
  <c r="Q44" i="38" s="1"/>
  <c r="P53" i="37"/>
  <c r="AA20" i="28"/>
  <c r="U19" i="28"/>
  <c r="R19" i="28" s="1"/>
  <c r="AX70" i="29"/>
  <c r="AX58" i="29"/>
  <c r="Z29" i="30"/>
  <c r="Z70" i="30"/>
  <c r="Z38" i="30"/>
  <c r="AW26" i="13"/>
  <c r="AW44" i="13"/>
  <c r="AW58" i="13"/>
  <c r="AW29" i="23"/>
  <c r="AW44" i="23"/>
  <c r="AW60" i="23"/>
  <c r="AW73" i="23"/>
  <c r="AW22" i="33"/>
  <c r="AW27" i="33"/>
  <c r="AW38" i="33"/>
  <c r="AW43" i="33"/>
  <c r="AW54" i="33"/>
  <c r="AW59" i="33"/>
  <c r="AW70" i="33"/>
  <c r="K12" i="30"/>
  <c r="P12" i="31" s="1"/>
  <c r="Y71" i="37"/>
  <c r="O71" i="37"/>
  <c r="E46" i="37"/>
  <c r="U60" i="37"/>
  <c r="P74" i="37"/>
  <c r="G46" i="37"/>
  <c r="R60" i="37"/>
  <c r="I46" i="37"/>
  <c r="U23" i="38"/>
  <c r="R23" i="38" s="1" a="1"/>
  <c r="R23" i="38" s="1"/>
  <c r="S23" i="38"/>
  <c r="Q23" i="38" s="1" a="1"/>
  <c r="Q23" i="38" s="1"/>
  <c r="W61" i="37"/>
  <c r="AA35" i="28"/>
  <c r="AA46" i="28"/>
  <c r="U17" i="28"/>
  <c r="R17" i="28" s="1"/>
  <c r="O17" i="28" s="1"/>
  <c r="E17" i="28" s="1"/>
  <c r="U26" i="28"/>
  <c r="R26" i="28" s="1"/>
  <c r="U18" i="28"/>
  <c r="R18" i="28" s="1"/>
  <c r="AX69" i="29"/>
  <c r="Z37" i="30"/>
  <c r="AW33" i="13"/>
  <c r="AW46" i="13"/>
  <c r="AW64" i="13"/>
  <c r="AW66" i="23"/>
  <c r="AW74" i="23"/>
  <c r="AW28" i="33"/>
  <c r="AW44" i="33"/>
  <c r="AW60" i="33"/>
  <c r="R64" i="37"/>
  <c r="S58" i="37"/>
  <c r="R61" i="37"/>
  <c r="AF74" i="37"/>
  <c r="AF72" i="37"/>
  <c r="G48" i="37"/>
  <c r="E48" i="37"/>
  <c r="I49" i="37"/>
  <c r="B43" i="36"/>
  <c r="L42" i="36"/>
  <c r="AA22" i="28"/>
  <c r="AA30" i="28"/>
  <c r="AA36" i="28"/>
  <c r="AA42" i="28"/>
  <c r="Y21" i="32"/>
  <c r="Y34" i="32"/>
  <c r="Q34" i="32" s="1"/>
  <c r="Z23" i="30"/>
  <c r="Z31" i="30"/>
  <c r="Z39" i="30"/>
  <c r="Z47" i="30"/>
  <c r="Z55" i="30"/>
  <c r="Z63" i="30"/>
  <c r="Z71" i="30"/>
  <c r="Z62" i="30"/>
  <c r="AW20" i="13"/>
  <c r="AW34" i="13"/>
  <c r="AW53" i="13"/>
  <c r="AW66" i="13"/>
  <c r="AW24" i="23"/>
  <c r="AW41" i="23"/>
  <c r="AW56" i="23"/>
  <c r="AW23" i="33"/>
  <c r="AW34" i="33"/>
  <c r="AW39" i="33"/>
  <c r="AW50" i="33"/>
  <c r="AW55" i="33"/>
  <c r="AW66" i="33"/>
  <c r="L68" i="37"/>
  <c r="K49" i="37"/>
  <c r="AC73" i="37"/>
  <c r="Q58" i="37"/>
  <c r="C42" i="37"/>
  <c r="Y63" i="37"/>
  <c r="E49" i="37"/>
  <c r="K51" i="37"/>
  <c r="F48" i="37"/>
  <c r="S25" i="38"/>
  <c r="Q25" i="38" s="1" a="1"/>
  <c r="Q25" i="38" s="1"/>
  <c r="AW41" i="31"/>
  <c r="AW34" i="31"/>
  <c r="AW43" i="31"/>
  <c r="AW71" i="31"/>
  <c r="Z21" i="30"/>
  <c r="AW27" i="31"/>
  <c r="AW22" i="31"/>
  <c r="AW28" i="31"/>
  <c r="AW57" i="31"/>
  <c r="AW63" i="31"/>
  <c r="Z19" i="30"/>
  <c r="AW58" i="31"/>
  <c r="AW64" i="31"/>
  <c r="AW38" i="31"/>
  <c r="AW66" i="31"/>
  <c r="AW55" i="31"/>
  <c r="Z49" i="30"/>
  <c r="AW44" i="31"/>
  <c r="AW51" i="31"/>
  <c r="AW31" i="31"/>
  <c r="AW46" i="31"/>
  <c r="AW53" i="31"/>
  <c r="AW21" i="31"/>
  <c r="AW26" i="31"/>
  <c r="AW33" i="31"/>
  <c r="AW39" i="31"/>
  <c r="AW54" i="31"/>
  <c r="AW59" i="31"/>
  <c r="AW72" i="31"/>
  <c r="AW23" i="31"/>
  <c r="AW42" i="31"/>
  <c r="AW47" i="31"/>
  <c r="AW60" i="31"/>
  <c r="AW74" i="31"/>
  <c r="AW24" i="31"/>
  <c r="AW35" i="31"/>
  <c r="AW48" i="31"/>
  <c r="AW62" i="31"/>
  <c r="AW67" i="31"/>
  <c r="AW19" i="31"/>
  <c r="AW30" i="31"/>
  <c r="AW36" i="31"/>
  <c r="AW50" i="31"/>
  <c r="AW69" i="31"/>
  <c r="AW70" i="31"/>
  <c r="AW47" i="27"/>
  <c r="M41" i="26"/>
  <c r="Z57" i="26"/>
  <c r="R57" i="26" s="1"/>
  <c r="AW22" i="27"/>
  <c r="AW27" i="27"/>
  <c r="AW38" i="27"/>
  <c r="AW43" i="27"/>
  <c r="AW54" i="27"/>
  <c r="AW59" i="27"/>
  <c r="AW70" i="27"/>
  <c r="AW31" i="27"/>
  <c r="AW29" i="27"/>
  <c r="AW45" i="27"/>
  <c r="AW61" i="27"/>
  <c r="Z37" i="26"/>
  <c r="AW63" i="27"/>
  <c r="AW49" i="27"/>
  <c r="Z20" i="26"/>
  <c r="S20" i="26" s="1"/>
  <c r="Z28" i="26"/>
  <c r="S28" i="26" s="1"/>
  <c r="Z36" i="26"/>
  <c r="R36" i="26" s="1"/>
  <c r="Z51" i="26"/>
  <c r="AW23" i="27"/>
  <c r="AW34" i="27"/>
  <c r="AW39" i="27"/>
  <c r="AW50" i="27"/>
  <c r="AW55" i="27"/>
  <c r="AW66" i="27"/>
  <c r="AW71" i="27"/>
  <c r="AW42" i="27"/>
  <c r="AW33" i="27"/>
  <c r="Z21" i="26"/>
  <c r="R21" i="26" s="1"/>
  <c r="Z29" i="26"/>
  <c r="R29" i="26" s="1"/>
  <c r="Z41" i="26"/>
  <c r="AW25" i="27"/>
  <c r="AW41" i="27"/>
  <c r="AW57" i="27"/>
  <c r="AW73" i="27"/>
  <c r="AW26" i="27"/>
  <c r="AW58" i="27"/>
  <c r="AW65" i="27"/>
  <c r="AW19" i="27"/>
  <c r="AW30" i="27"/>
  <c r="AW35" i="27"/>
  <c r="AW46" i="27"/>
  <c r="AW51" i="27"/>
  <c r="AW62" i="27"/>
  <c r="AW74" i="27"/>
  <c r="AW71" i="25"/>
  <c r="U18" i="38"/>
  <c r="R18" i="38" s="1" a="1"/>
  <c r="R18" i="38" s="1"/>
  <c r="S35" i="38"/>
  <c r="Q35" i="38" s="1" a="1"/>
  <c r="Q35" i="38" s="1"/>
  <c r="U35" i="38"/>
  <c r="R35" i="38" s="1" a="1"/>
  <c r="R35" i="38" s="1"/>
  <c r="S29" i="38"/>
  <c r="Q29" i="38" s="1" a="1"/>
  <c r="Q29" i="38" s="1"/>
  <c r="S53" i="38"/>
  <c r="Q53" i="38" s="1" a="1"/>
  <c r="Q53" i="38" s="1"/>
  <c r="U53" i="38"/>
  <c r="R53" i="38" s="1" a="1"/>
  <c r="R53" i="38" s="1"/>
  <c r="U51" i="38"/>
  <c r="R51" i="38" s="1" a="1"/>
  <c r="R51" i="38" s="1"/>
  <c r="S51" i="38"/>
  <c r="Q51" i="38" s="1" a="1"/>
  <c r="Q51" i="38" s="1"/>
  <c r="AA17" i="21"/>
  <c r="U17" i="21" s="1"/>
  <c r="R17" i="21" s="1" a="1"/>
  <c r="R17" i="21" s="1"/>
  <c r="AA23" i="21"/>
  <c r="AA28" i="21"/>
  <c r="S28" i="21" s="1"/>
  <c r="Q28" i="21" s="1" a="1"/>
  <c r="Q28" i="21" s="1"/>
  <c r="AA53" i="21"/>
  <c r="AA29" i="21"/>
  <c r="U29" i="21" s="1"/>
  <c r="R29" i="21" s="1" a="1"/>
  <c r="R29" i="21" s="1"/>
  <c r="R15" i="21" a="1"/>
  <c r="R15" i="21" s="1"/>
  <c r="AA51" i="21"/>
  <c r="U52" i="21"/>
  <c r="R52" i="21" s="1" a="1"/>
  <c r="R52" i="21" s="1"/>
  <c r="AA18" i="21"/>
  <c r="U18" i="21" s="1"/>
  <c r="R18" i="21" s="1" a="1"/>
  <c r="R18" i="21" s="1"/>
  <c r="AA32" i="21"/>
  <c r="AA24" i="21"/>
  <c r="AA27" i="21"/>
  <c r="U15" i="38"/>
  <c r="R15" i="38" s="1" a="1"/>
  <c r="R15" i="38" s="1"/>
  <c r="S15" i="38"/>
  <c r="Q15" i="38" s="1" a="1"/>
  <c r="Q15" i="38" s="1"/>
  <c r="S27" i="38"/>
  <c r="Q27" i="38" s="1" a="1"/>
  <c r="Q27" i="38" s="1"/>
  <c r="U27" i="38"/>
  <c r="R27" i="38" s="1" a="1"/>
  <c r="R27" i="38" s="1"/>
  <c r="U34" i="38"/>
  <c r="R34" i="38" s="1" a="1"/>
  <c r="R34" i="38" s="1"/>
  <c r="S34" i="38"/>
  <c r="Q34" i="38" s="1" a="1"/>
  <c r="Q34" i="38" s="1"/>
  <c r="U26" i="38"/>
  <c r="R26" i="38" s="1" a="1"/>
  <c r="R26" i="38" s="1"/>
  <c r="S26" i="38"/>
  <c r="Q26" i="38" s="1" a="1"/>
  <c r="Q26" i="38" s="1"/>
  <c r="D20" i="38"/>
  <c r="U49" i="38"/>
  <c r="R49" i="38" s="1" a="1"/>
  <c r="R49" i="38" s="1"/>
  <c r="S49" i="38"/>
  <c r="Q49" i="38" s="1" a="1"/>
  <c r="Q49" i="38" s="1"/>
  <c r="U48" i="38"/>
  <c r="R48" i="38" s="1" a="1"/>
  <c r="R48" i="38" s="1"/>
  <c r="S48" i="38"/>
  <c r="Q48" i="38" s="1" a="1"/>
  <c r="Q48" i="38" s="1"/>
  <c r="U19" i="38"/>
  <c r="R19" i="38" s="1" a="1"/>
  <c r="R19" i="38" s="1"/>
  <c r="S19" i="38"/>
  <c r="Q19" i="38" s="1" a="1"/>
  <c r="Q19" i="38" s="1"/>
  <c r="U17" i="38"/>
  <c r="R17" i="38" s="1" a="1"/>
  <c r="R17" i="38" s="1"/>
  <c r="S17" i="38"/>
  <c r="Q17" i="38" s="1" a="1"/>
  <c r="Q17" i="38" s="1"/>
  <c r="S31" i="38"/>
  <c r="Q31" i="38" s="1" a="1"/>
  <c r="Q31" i="38" s="1"/>
  <c r="U31" i="38"/>
  <c r="R31" i="38" s="1" a="1"/>
  <c r="R31" i="38" s="1"/>
  <c r="S16" i="38"/>
  <c r="Q16" i="38" s="1" a="1"/>
  <c r="Q16" i="38" s="1"/>
  <c r="U16" i="38"/>
  <c r="R16" i="38" s="1" a="1"/>
  <c r="R16" i="38" s="1"/>
  <c r="P38" i="38"/>
  <c r="U50" i="38"/>
  <c r="R50" i="38" s="1" a="1"/>
  <c r="R50" i="38" s="1"/>
  <c r="S50" i="38"/>
  <c r="Q50" i="38" s="1" a="1"/>
  <c r="Q50" i="38" s="1"/>
  <c r="F14" i="38"/>
  <c r="H14" i="38" s="1"/>
  <c r="O15" i="38"/>
  <c r="S30" i="38"/>
  <c r="Q30" i="38" s="1" a="1"/>
  <c r="Q30" i="38" s="1"/>
  <c r="U30" i="38"/>
  <c r="R30" i="38" s="1" a="1"/>
  <c r="R30" i="38" s="1"/>
  <c r="U22" i="38"/>
  <c r="R22" i="38" s="1" a="1"/>
  <c r="R22" i="38" s="1"/>
  <c r="S22" i="38"/>
  <c r="Q22" i="38" s="1" a="1"/>
  <c r="Q22" i="38" s="1"/>
  <c r="N42" i="16" a="1"/>
  <c r="N42" i="16" s="1"/>
  <c r="T42" i="16" a="1"/>
  <c r="T42" i="16" s="1"/>
  <c r="P23" i="16"/>
  <c r="N23" i="16" s="1" a="1"/>
  <c r="N23" i="16" s="1"/>
  <c r="P32" i="16"/>
  <c r="N32" i="16" s="1" a="1"/>
  <c r="N32" i="16" s="1"/>
  <c r="P36" i="16"/>
  <c r="N36" i="16" s="1" a="1"/>
  <c r="N36" i="16" s="1"/>
  <c r="P43" i="16"/>
  <c r="N43" i="16" s="1" a="1"/>
  <c r="N43" i="16" s="1"/>
  <c r="P40" i="16"/>
  <c r="T40" i="16" s="1" a="1"/>
  <c r="T40" i="16" s="1"/>
  <c r="P53" i="16"/>
  <c r="T53" i="16" s="1" a="1"/>
  <c r="T53" i="16" s="1"/>
  <c r="P41" i="16"/>
  <c r="T41" i="16" s="1" a="1"/>
  <c r="T41" i="16" s="1"/>
  <c r="P15" i="16"/>
  <c r="P19" i="16"/>
  <c r="T19" i="16" s="1" a="1"/>
  <c r="T19" i="16" s="1"/>
  <c r="P44" i="16"/>
  <c r="N44" i="16" s="1" a="1"/>
  <c r="N44" i="16" s="1"/>
  <c r="P47" i="16"/>
  <c r="N47" i="16" s="1" a="1"/>
  <c r="N47" i="16" s="1"/>
  <c r="P54" i="16"/>
  <c r="N54" i="16" s="1" a="1"/>
  <c r="N54" i="16" s="1"/>
  <c r="F52" i="37"/>
  <c r="C70" i="37"/>
  <c r="G60" i="37"/>
  <c r="G64" i="37"/>
  <c r="J69" i="37"/>
  <c r="N56" i="37"/>
  <c r="D66" i="37"/>
  <c r="W72" i="37"/>
  <c r="R63" i="37"/>
  <c r="Q74" i="37"/>
  <c r="C63" i="37"/>
  <c r="I72" i="37"/>
  <c r="N73" i="37"/>
  <c r="H61" i="37"/>
  <c r="H67" i="37"/>
  <c r="P64" i="37"/>
  <c r="M66" i="37"/>
  <c r="X72" i="37"/>
  <c r="K63" i="37"/>
  <c r="R74" i="37"/>
  <c r="F63" i="37"/>
  <c r="T73" i="37"/>
  <c r="N70" i="37"/>
  <c r="AA66" i="37"/>
  <c r="M62" i="37"/>
  <c r="H58" i="37"/>
  <c r="I53" i="37"/>
  <c r="AB74" i="37"/>
  <c r="F72" i="37"/>
  <c r="H68" i="37"/>
  <c r="U63" i="37"/>
  <c r="V59" i="37"/>
  <c r="V70" i="37"/>
  <c r="V74" i="37"/>
  <c r="V72" i="37"/>
  <c r="V64" i="37"/>
  <c r="V61" i="37"/>
  <c r="T74" i="37"/>
  <c r="S74" i="37"/>
  <c r="V73" i="37"/>
  <c r="O55" i="37"/>
  <c r="F62" i="37"/>
  <c r="S64" i="37"/>
  <c r="T66" i="37"/>
  <c r="Y68" i="37"/>
  <c r="E71" i="37"/>
  <c r="H73" i="37"/>
  <c r="F54" i="37"/>
  <c r="I58" i="37"/>
  <c r="K61" i="37"/>
  <c r="D64" i="37"/>
  <c r="U66" i="37"/>
  <c r="Z68" i="37"/>
  <c r="AA70" i="37"/>
  <c r="AG74" i="37"/>
  <c r="L53" i="37"/>
  <c r="S63" i="37"/>
  <c r="N66" i="37"/>
  <c r="S68" i="37"/>
  <c r="T70" i="37"/>
  <c r="Y72" i="37"/>
  <c r="Z74" i="37"/>
  <c r="E72" i="37"/>
  <c r="H70" i="37"/>
  <c r="U73" i="37"/>
  <c r="W74" i="37"/>
  <c r="U62" i="37"/>
  <c r="S66" i="37"/>
  <c r="K57" i="37"/>
  <c r="J60" i="37"/>
  <c r="F59" i="37"/>
  <c r="J62" i="37"/>
  <c r="G68" i="37"/>
  <c r="F67" i="37"/>
  <c r="E57" i="37"/>
  <c r="E68" i="37"/>
  <c r="E61" i="37"/>
  <c r="C20" i="36"/>
  <c r="I61" i="37"/>
  <c r="H66" i="37"/>
  <c r="AA74" i="37"/>
  <c r="G18" i="36"/>
  <c r="E73" i="37"/>
  <c r="H72" i="37"/>
  <c r="J52" i="37"/>
  <c r="F55" i="37"/>
  <c r="R70" i="37"/>
  <c r="C53" i="37"/>
  <c r="J68" i="37"/>
  <c r="H52" i="37"/>
  <c r="C68" i="37"/>
  <c r="R66" i="37"/>
  <c r="J64" i="37"/>
  <c r="E59" i="37"/>
  <c r="E52" i="37"/>
  <c r="H63" i="37"/>
  <c r="V68" i="37"/>
  <c r="M56" i="37"/>
  <c r="M55" i="37"/>
  <c r="M73" i="37"/>
  <c r="M72" i="37"/>
  <c r="M61" i="37"/>
  <c r="M69" i="37"/>
  <c r="M51" i="37"/>
  <c r="M63" i="37"/>
  <c r="M58" i="37"/>
  <c r="M68" i="37"/>
  <c r="M53" i="37"/>
  <c r="M52" i="37"/>
  <c r="M54" i="37"/>
  <c r="K64" i="37"/>
  <c r="Z70" i="37"/>
  <c r="K53" i="37"/>
  <c r="R68" i="37"/>
  <c r="D53" i="37"/>
  <c r="F66" i="37"/>
  <c r="Q72" i="37"/>
  <c r="H71" i="37"/>
  <c r="G53" i="37"/>
  <c r="I64" i="37"/>
  <c r="F73" i="37"/>
  <c r="P66" i="37"/>
  <c r="U61" i="37"/>
  <c r="M57" i="37"/>
  <c r="AG71" i="37"/>
  <c r="AG70" i="37"/>
  <c r="AF70" i="37"/>
  <c r="AE70" i="37"/>
  <c r="AE74" i="37"/>
  <c r="AD74" i="37"/>
  <c r="AD70" i="37"/>
  <c r="N74" i="37"/>
  <c r="X71" i="37"/>
  <c r="R67" i="37"/>
  <c r="G63" i="37"/>
  <c r="M59" i="37"/>
  <c r="E55" i="37"/>
  <c r="N62" i="37"/>
  <c r="AB66" i="37"/>
  <c r="F69" i="37"/>
  <c r="M71" i="37"/>
  <c r="P73" i="37"/>
  <c r="D50" i="37"/>
  <c r="N54" i="37"/>
  <c r="S61" i="37"/>
  <c r="L64" i="37"/>
  <c r="AC66" i="37"/>
  <c r="G69" i="37"/>
  <c r="F71" i="37"/>
  <c r="I73" i="37"/>
  <c r="F49" i="37"/>
  <c r="G54" i="37"/>
  <c r="J58" i="37"/>
  <c r="L61" i="37"/>
  <c r="E64" i="37"/>
  <c r="V66" i="37"/>
  <c r="AG72" i="37"/>
  <c r="AH74" i="37"/>
  <c r="X66" i="37"/>
  <c r="T68" i="37"/>
  <c r="S69" i="37"/>
  <c r="K62" i="37"/>
  <c r="G59" i="37"/>
  <c r="F57" i="37"/>
  <c r="J66" i="37"/>
  <c r="F70" i="37"/>
  <c r="R69" i="37"/>
  <c r="E58" i="37"/>
  <c r="G56" i="37"/>
  <c r="I67" i="37"/>
  <c r="H64" i="37"/>
  <c r="E19" i="36"/>
  <c r="G19" i="36" s="1"/>
  <c r="O20" i="36"/>
  <c r="L57" i="37"/>
  <c r="O52" i="37"/>
  <c r="J56" i="37"/>
  <c r="G66" i="37"/>
  <c r="D74" i="37"/>
  <c r="D59" i="37"/>
  <c r="Z64" i="37"/>
  <c r="Z67" i="37"/>
  <c r="Z69" i="37"/>
  <c r="Z65" i="37"/>
  <c r="Z72" i="37"/>
  <c r="Z71" i="37"/>
  <c r="I68" i="37"/>
  <c r="X74" i="37"/>
  <c r="E66" i="37"/>
  <c r="D70" i="37"/>
  <c r="K59" i="37"/>
  <c r="F58" i="37"/>
  <c r="I54" i="37"/>
  <c r="T72" i="37"/>
  <c r="C56" i="37"/>
  <c r="C41" i="37"/>
  <c r="C40" i="37"/>
  <c r="C73" i="37"/>
  <c r="C60" i="37"/>
  <c r="C55" i="37"/>
  <c r="C72" i="37"/>
  <c r="C65" i="37"/>
  <c r="C71" i="37"/>
  <c r="C69" i="37"/>
  <c r="C58" i="37"/>
  <c r="C43" i="37"/>
  <c r="C52" i="37"/>
  <c r="C47" i="37"/>
  <c r="C54" i="37"/>
  <c r="C46" i="37"/>
  <c r="C62" i="37"/>
  <c r="C49" i="37"/>
  <c r="C66" i="37"/>
  <c r="C48" i="37"/>
  <c r="C44" i="37"/>
  <c r="L66" i="37"/>
  <c r="S70" i="37"/>
  <c r="K68" i="37"/>
  <c r="S72" i="37"/>
  <c r="W66" i="37"/>
  <c r="T69" i="37"/>
  <c r="E54" i="37"/>
  <c r="I70" i="37"/>
  <c r="Y69" i="37"/>
  <c r="X65" i="37"/>
  <c r="G61" i="37"/>
  <c r="C57" i="37"/>
  <c r="I52" i="37"/>
  <c r="L59" i="37"/>
  <c r="L74" i="37"/>
  <c r="L56" i="37"/>
  <c r="L73" i="37"/>
  <c r="L60" i="37"/>
  <c r="L54" i="37"/>
  <c r="L72" i="37"/>
  <c r="L71" i="37"/>
  <c r="L69" i="37"/>
  <c r="L51" i="37"/>
  <c r="L49" i="37"/>
  <c r="L63" i="37"/>
  <c r="K65" i="37"/>
  <c r="L58" i="37"/>
  <c r="K56" i="37"/>
  <c r="J53" i="37"/>
  <c r="L52" i="37"/>
  <c r="K55" i="37"/>
  <c r="L55" i="37"/>
  <c r="K58" i="37"/>
  <c r="J67" i="37"/>
  <c r="K52" i="37"/>
  <c r="H56" i="37"/>
  <c r="C74" i="37"/>
  <c r="J71" i="37"/>
  <c r="G67" i="37"/>
  <c r="Y66" i="37"/>
  <c r="Y62" i="37"/>
  <c r="Y64" i="37"/>
  <c r="Y67" i="37"/>
  <c r="X63" i="37"/>
  <c r="X68" i="37"/>
  <c r="Y65" i="37"/>
  <c r="X67" i="37"/>
  <c r="W67" i="37"/>
  <c r="C59" i="37"/>
  <c r="Q67" i="37"/>
  <c r="Q54" i="37"/>
  <c r="P67" i="37"/>
  <c r="P63" i="37"/>
  <c r="Q60" i="37"/>
  <c r="P54" i="37"/>
  <c r="P68" i="37"/>
  <c r="Q65" i="37"/>
  <c r="P60" i="37"/>
  <c r="Q71" i="37"/>
  <c r="Q70" i="37"/>
  <c r="Q69" i="37"/>
  <c r="P65" i="37"/>
  <c r="P71" i="37"/>
  <c r="P70" i="37"/>
  <c r="P57" i="37"/>
  <c r="Q62" i="37"/>
  <c r="Q66" i="37"/>
  <c r="P56" i="37"/>
  <c r="V62" i="37"/>
  <c r="D65" i="37"/>
  <c r="C67" i="37"/>
  <c r="N69" i="37"/>
  <c r="U71" i="37"/>
  <c r="X73" i="37"/>
  <c r="L50" i="37"/>
  <c r="H55" i="37"/>
  <c r="H59" i="37"/>
  <c r="G62" i="37"/>
  <c r="T64" i="37"/>
  <c r="D67" i="37"/>
  <c r="O69" i="37"/>
  <c r="N71" i="37"/>
  <c r="Q73" i="37"/>
  <c r="E50" i="37"/>
  <c r="O54" i="37"/>
  <c r="T61" i="37"/>
  <c r="M64" i="37"/>
  <c r="E67" i="37"/>
  <c r="H69" i="37"/>
  <c r="G71" i="37"/>
  <c r="J73" i="37"/>
  <c r="M74" i="37"/>
  <c r="T71" i="37"/>
  <c r="N72" i="37"/>
  <c r="S59" i="37"/>
  <c r="K40" i="36"/>
  <c r="R59" i="37"/>
  <c r="U68" i="37"/>
  <c r="G73" i="37"/>
  <c r="S71" i="37"/>
  <c r="K66" i="37"/>
  <c r="G57" i="37"/>
  <c r="R71" i="37"/>
  <c r="E63" i="37"/>
  <c r="H50" i="37"/>
  <c r="I66" i="37"/>
  <c r="K42" i="36"/>
  <c r="F61" i="37"/>
  <c r="O72" i="37"/>
  <c r="J63" i="37"/>
  <c r="I74" i="37"/>
  <c r="D73" i="37"/>
  <c r="K60" i="37"/>
  <c r="G65" i="37"/>
  <c r="I65" i="37"/>
  <c r="C64" i="37"/>
  <c r="I57" i="37"/>
  <c r="K70" i="37"/>
  <c r="O60" i="37"/>
  <c r="U70" i="37"/>
  <c r="H60" i="37"/>
  <c r="Z63" i="37"/>
  <c r="J57" i="37"/>
  <c r="K50" i="37"/>
  <c r="U72" i="37"/>
  <c r="K69" i="37"/>
  <c r="J65" i="37"/>
  <c r="T60" i="37"/>
  <c r="O56" i="37"/>
  <c r="G51" i="37"/>
  <c r="AA73" i="37"/>
  <c r="AA72" i="37"/>
  <c r="AA65" i="37"/>
  <c r="AA69" i="37"/>
  <c r="AA71" i="37"/>
  <c r="AD73" i="37"/>
  <c r="X70" i="37"/>
  <c r="Z66" i="37"/>
  <c r="L62" i="37"/>
  <c r="H54" i="37"/>
  <c r="E60" i="37"/>
  <c r="I63" i="37"/>
  <c r="L65" i="37"/>
  <c r="K67" i="37"/>
  <c r="V69" i="37"/>
  <c r="AC71" i="37"/>
  <c r="AF73" i="37"/>
  <c r="J51" i="37"/>
  <c r="P55" i="37"/>
  <c r="P59" i="37"/>
  <c r="O62" i="37"/>
  <c r="E65" i="37"/>
  <c r="L67" i="37"/>
  <c r="W69" i="37"/>
  <c r="V71" i="37"/>
  <c r="Y73" i="37"/>
  <c r="M50" i="37"/>
  <c r="I55" i="37"/>
  <c r="I59" i="37"/>
  <c r="H62" i="37"/>
  <c r="U64" i="37"/>
  <c r="M67" i="37"/>
  <c r="P69" i="37"/>
  <c r="R73" i="37"/>
  <c r="I71" i="37"/>
  <c r="F56" i="37"/>
  <c r="K73" i="37"/>
  <c r="U74" i="37"/>
  <c r="K72" i="37"/>
  <c r="S65" i="37"/>
  <c r="G49" i="37"/>
  <c r="G50" i="37"/>
  <c r="G74" i="37"/>
  <c r="F53" i="37"/>
  <c r="R65" i="37"/>
  <c r="E69" i="37"/>
  <c r="W63" i="37"/>
  <c r="AI74" i="37"/>
  <c r="I51" i="37"/>
  <c r="H49" i="37"/>
  <c r="G17" i="36"/>
  <c r="O64" i="37"/>
  <c r="N64" i="37"/>
  <c r="O61" i="37"/>
  <c r="O58" i="37"/>
  <c r="N52" i="37"/>
  <c r="O67" i="37"/>
  <c r="O63" i="37"/>
  <c r="N61" i="37"/>
  <c r="O68" i="37"/>
  <c r="N67" i="37"/>
  <c r="N63" i="37"/>
  <c r="O70" i="37"/>
  <c r="O57" i="37"/>
  <c r="O59" i="37"/>
  <c r="N57" i="37"/>
  <c r="N58" i="37"/>
  <c r="O53" i="37"/>
  <c r="N68" i="37"/>
  <c r="O65" i="37"/>
  <c r="N53" i="37"/>
  <c r="J70" i="37"/>
  <c r="N60" i="37"/>
  <c r="N65" i="37"/>
  <c r="K54" i="37"/>
  <c r="K74" i="37"/>
  <c r="J59" i="37"/>
  <c r="K71" i="37"/>
  <c r="J61" i="37"/>
  <c r="P72" i="37"/>
  <c r="V65" i="37"/>
  <c r="J74" i="37"/>
  <c r="W73" i="37"/>
  <c r="I69" i="37"/>
  <c r="Y70" i="37"/>
  <c r="AC72" i="37"/>
  <c r="AC69" i="37"/>
  <c r="AC68" i="37"/>
  <c r="AC70" i="37"/>
  <c r="D56" i="37"/>
  <c r="Q68" i="37"/>
  <c r="C61" i="37"/>
  <c r="Y74" i="37"/>
  <c r="L70" i="37"/>
  <c r="E74" i="37"/>
  <c r="J50" i="37"/>
  <c r="E62" i="37"/>
  <c r="H51" i="37"/>
  <c r="AC74" i="37"/>
  <c r="J72" i="37"/>
  <c r="W68" i="37"/>
  <c r="Q64" i="37"/>
  <c r="I60" i="37"/>
  <c r="E56" i="37"/>
  <c r="C50" i="37"/>
  <c r="D60" i="37"/>
  <c r="D55" i="37"/>
  <c r="D46" i="37"/>
  <c r="D72" i="37"/>
  <c r="D54" i="37"/>
  <c r="D52" i="37"/>
  <c r="D51" i="37"/>
  <c r="D71" i="37"/>
  <c r="D69" i="37"/>
  <c r="D63" i="37"/>
  <c r="D68" i="37"/>
  <c r="D47" i="37"/>
  <c r="D62" i="37"/>
  <c r="D49" i="37"/>
  <c r="D44" i="37"/>
  <c r="D45" i="37"/>
  <c r="D48" i="37"/>
  <c r="D57" i="37"/>
  <c r="D58" i="37"/>
  <c r="D43" i="37"/>
  <c r="AB73" i="37"/>
  <c r="AB72" i="37"/>
  <c r="AB71" i="37"/>
  <c r="AB69" i="37"/>
  <c r="AB68" i="37"/>
  <c r="S73" i="37"/>
  <c r="M70" i="37"/>
  <c r="O66" i="37"/>
  <c r="Q61" i="37"/>
  <c r="G58" i="37"/>
  <c r="H53" i="37"/>
  <c r="M60" i="37"/>
  <c r="Q63" i="37"/>
  <c r="T65" i="37"/>
  <c r="S67" i="37"/>
  <c r="G72" i="37"/>
  <c r="H74" i="37"/>
  <c r="G52" i="37"/>
  <c r="I56" i="37"/>
  <c r="F60" i="37"/>
  <c r="W62" i="37"/>
  <c r="M65" i="37"/>
  <c r="T67" i="37"/>
  <c r="AD71" i="37"/>
  <c r="AG73" i="37"/>
  <c r="C51" i="37"/>
  <c r="Q55" i="37"/>
  <c r="Q59" i="37"/>
  <c r="P62" i="37"/>
  <c r="F65" i="37"/>
  <c r="U67" i="37"/>
  <c r="X69" i="37"/>
  <c r="W71" i="37"/>
  <c r="Z73" i="37"/>
  <c r="O73" i="37"/>
  <c r="T63" i="37"/>
  <c r="X64" i="37"/>
  <c r="J55" i="37"/>
  <c r="R62" i="37"/>
  <c r="T59" i="37"/>
  <c r="G55" i="37"/>
  <c r="E70" i="37"/>
  <c r="J54" i="37"/>
  <c r="H65" i="37"/>
  <c r="G70" i="37"/>
  <c r="F68" i="37"/>
  <c r="R72" i="37"/>
  <c r="K41" i="36"/>
  <c r="E53" i="37"/>
  <c r="N55" i="37"/>
  <c r="I50" i="37"/>
  <c r="H57" i="37"/>
  <c r="F74" i="37"/>
  <c r="E18" i="35"/>
  <c r="C20" i="35"/>
  <c r="B43" i="35"/>
  <c r="H17" i="35"/>
  <c r="M17" i="35"/>
  <c r="G18" i="35"/>
  <c r="E19" i="35"/>
  <c r="G19" i="35" s="1"/>
  <c r="O20" i="35"/>
  <c r="Q19" i="32"/>
  <c r="R23" i="32"/>
  <c r="S56" i="30"/>
  <c r="S23" i="30"/>
  <c r="K12" i="26"/>
  <c r="P12" i="27" s="1"/>
  <c r="R18" i="26"/>
  <c r="S35" i="26"/>
  <c r="S50" i="26"/>
  <c r="S51" i="26"/>
  <c r="S42" i="26"/>
  <c r="N9" i="25"/>
  <c r="K12" i="24"/>
  <c r="C43" i="24"/>
  <c r="M42" i="24"/>
  <c r="Z23" i="24"/>
  <c r="Z28" i="24"/>
  <c r="R28" i="24" s="1"/>
  <c r="Z38" i="24"/>
  <c r="Z31" i="24"/>
  <c r="Z20" i="24"/>
  <c r="R20" i="24" s="1"/>
  <c r="Z21" i="24"/>
  <c r="R21" i="24" s="1"/>
  <c r="Z32" i="24"/>
  <c r="Z37" i="24"/>
  <c r="R37" i="24" s="1"/>
  <c r="Z41" i="24"/>
  <c r="S41" i="24" s="1"/>
  <c r="Z22" i="24"/>
  <c r="R22" i="24" s="1"/>
  <c r="Z27" i="24"/>
  <c r="S27" i="24" s="1"/>
  <c r="AW39" i="25"/>
  <c r="AW55" i="25"/>
  <c r="AW74" i="25"/>
  <c r="AW19" i="25"/>
  <c r="AW46" i="25"/>
  <c r="AW62" i="25"/>
  <c r="AW21" i="25"/>
  <c r="AW53" i="25"/>
  <c r="AW42" i="25"/>
  <c r="AW70" i="25"/>
  <c r="AW33" i="25"/>
  <c r="AW49" i="25"/>
  <c r="AW65" i="25"/>
  <c r="AW50" i="25"/>
  <c r="AW73" i="25"/>
  <c r="AW57" i="25"/>
  <c r="AW30" i="25"/>
  <c r="AW67" i="25"/>
  <c r="AW37" i="25"/>
  <c r="AW26" i="25"/>
  <c r="AW47" i="25"/>
  <c r="AW63" i="25"/>
  <c r="AW22" i="25"/>
  <c r="AW27" i="25"/>
  <c r="AW38" i="25"/>
  <c r="AW43" i="25"/>
  <c r="AW54" i="25"/>
  <c r="AW59" i="25"/>
  <c r="AW23" i="25"/>
  <c r="AW34" i="25"/>
  <c r="AW66" i="25"/>
  <c r="AW25" i="25"/>
  <c r="AW41" i="25"/>
  <c r="AW35" i="25"/>
  <c r="AW51" i="25"/>
  <c r="AW69" i="25"/>
  <c r="AW31" i="25"/>
  <c r="AW58" i="25"/>
  <c r="AW29" i="25"/>
  <c r="AW45" i="25"/>
  <c r="AW61" i="25"/>
  <c r="S19" i="24"/>
  <c r="R30" i="24"/>
  <c r="S54" i="24"/>
  <c r="R38" i="24"/>
  <c r="AW24" i="33"/>
  <c r="AW40" i="33"/>
  <c r="AW72" i="33"/>
  <c r="AW36" i="33"/>
  <c r="AW48" i="33"/>
  <c r="AW68" i="33"/>
  <c r="AW21" i="33"/>
  <c r="AW29" i="33"/>
  <c r="AW33" i="33"/>
  <c r="AW45" i="33"/>
  <c r="AW53" i="33"/>
  <c r="AW57" i="33"/>
  <c r="AW61" i="33"/>
  <c r="AW65" i="33"/>
  <c r="AW56" i="31"/>
  <c r="AW20" i="31"/>
  <c r="AW32" i="31"/>
  <c r="AW40" i="31"/>
  <c r="AO40" i="31" s="1"/>
  <c r="C40" i="31" s="1"/>
  <c r="AW52" i="31"/>
  <c r="AW68" i="31"/>
  <c r="AW25" i="31"/>
  <c r="AW29" i="31"/>
  <c r="AW37" i="31"/>
  <c r="AW45" i="31"/>
  <c r="AW49" i="31"/>
  <c r="AW61" i="31"/>
  <c r="AW65" i="31"/>
  <c r="AW73" i="31"/>
  <c r="AW20" i="27"/>
  <c r="AW24" i="27"/>
  <c r="AW28" i="27"/>
  <c r="AW32" i="27"/>
  <c r="AW36" i="27"/>
  <c r="AW40" i="27"/>
  <c r="AW44" i="27"/>
  <c r="AO44" i="27" s="1"/>
  <c r="AW48" i="27"/>
  <c r="AW52" i="27"/>
  <c r="AW56" i="27"/>
  <c r="AW60" i="27"/>
  <c r="AW64" i="27"/>
  <c r="AW68" i="27"/>
  <c r="AW72" i="27"/>
  <c r="AW20" i="25"/>
  <c r="AW24" i="25"/>
  <c r="AW28" i="25"/>
  <c r="AW32" i="25"/>
  <c r="AW36" i="25"/>
  <c r="AW40" i="25"/>
  <c r="AW44" i="25"/>
  <c r="AW48" i="25"/>
  <c r="AW52" i="25"/>
  <c r="AW56" i="25"/>
  <c r="AW60" i="25"/>
  <c r="AW64" i="25"/>
  <c r="AW68" i="25"/>
  <c r="AW72" i="25"/>
  <c r="AW28" i="23"/>
  <c r="AW72" i="23"/>
  <c r="AW32" i="23"/>
  <c r="AW40" i="23"/>
  <c r="AW52" i="23"/>
  <c r="AO52" i="23" s="1"/>
  <c r="AW64" i="23"/>
  <c r="AW21" i="23"/>
  <c r="AW25" i="23"/>
  <c r="AW37" i="23"/>
  <c r="AW45" i="23"/>
  <c r="AW49" i="23"/>
  <c r="AW57" i="23"/>
  <c r="AW61" i="23"/>
  <c r="AW69" i="23"/>
  <c r="AW28" i="13"/>
  <c r="AW72" i="13"/>
  <c r="AW32" i="13"/>
  <c r="AW40" i="13"/>
  <c r="AW52" i="13"/>
  <c r="AW60" i="13"/>
  <c r="AW21" i="13"/>
  <c r="AW25" i="13"/>
  <c r="AW37" i="13"/>
  <c r="AW45" i="13"/>
  <c r="AW49" i="13"/>
  <c r="AW57" i="13"/>
  <c r="AW65" i="13"/>
  <c r="AW69" i="13"/>
  <c r="AR64" i="29"/>
  <c r="AP64" i="29"/>
  <c r="AP66" i="29"/>
  <c r="AO66" i="29" s="1"/>
  <c r="AR66" i="29"/>
  <c r="AR74" i="29"/>
  <c r="AX73" i="29"/>
  <c r="AX65" i="29"/>
  <c r="AR59" i="29"/>
  <c r="AR68" i="29"/>
  <c r="R26" i="30"/>
  <c r="S29" i="30"/>
  <c r="R29" i="30"/>
  <c r="R60" i="30"/>
  <c r="S60" i="30"/>
  <c r="R58" i="30"/>
  <c r="S58" i="30"/>
  <c r="R69" i="30"/>
  <c r="S69" i="30"/>
  <c r="R44" i="30"/>
  <c r="S68" i="30"/>
  <c r="S59" i="30"/>
  <c r="R25" i="30"/>
  <c r="R37" i="30"/>
  <c r="S49" i="30"/>
  <c r="S53" i="30"/>
  <c r="S57" i="30"/>
  <c r="R47" i="30"/>
  <c r="AO18" i="31"/>
  <c r="AO17" i="23"/>
  <c r="J11" i="28"/>
  <c r="J12" i="28"/>
  <c r="J11" i="12"/>
  <c r="P11" i="13" s="1"/>
  <c r="J12" i="12"/>
  <c r="P12" i="13" s="1"/>
  <c r="Q39" i="32"/>
  <c r="R39" i="32"/>
  <c r="Q21" i="32"/>
  <c r="R21" i="32"/>
  <c r="Q32" i="32"/>
  <c r="R32" i="32"/>
  <c r="Q38" i="32"/>
  <c r="R38" i="32"/>
  <c r="Q24" i="32"/>
  <c r="R24" i="32"/>
  <c r="R46" i="32"/>
  <c r="Q46" i="32"/>
  <c r="AO32" i="33"/>
  <c r="Q29" i="32"/>
  <c r="R29" i="32"/>
  <c r="R25" i="32"/>
  <c r="Q25" i="32"/>
  <c r="Q37" i="32"/>
  <c r="R37" i="32"/>
  <c r="Q30" i="32"/>
  <c r="R30" i="32"/>
  <c r="Y36" i="32"/>
  <c r="Q40" i="32"/>
  <c r="P40" i="32" s="1"/>
  <c r="R40" i="32"/>
  <c r="Q43" i="32"/>
  <c r="R43" i="32"/>
  <c r="Q51" i="32"/>
  <c r="R51" i="32"/>
  <c r="Y33" i="32"/>
  <c r="Y45" i="32"/>
  <c r="Y44" i="32"/>
  <c r="Q55" i="32"/>
  <c r="R55" i="32"/>
  <c r="P11" i="33"/>
  <c r="R19" i="32"/>
  <c r="Y27" i="32"/>
  <c r="Y28" i="32"/>
  <c r="Y35" i="32"/>
  <c r="R34" i="32"/>
  <c r="Q57" i="32"/>
  <c r="R57" i="32"/>
  <c r="AO28" i="33"/>
  <c r="AO33" i="33"/>
  <c r="P12" i="33"/>
  <c r="Y22" i="32"/>
  <c r="Q47" i="32"/>
  <c r="R47" i="32"/>
  <c r="R53" i="32"/>
  <c r="AO22" i="33"/>
  <c r="R17" i="32"/>
  <c r="O17" i="32" s="1"/>
  <c r="C21" i="32"/>
  <c r="R42" i="32"/>
  <c r="AO24" i="33"/>
  <c r="Q23" i="32"/>
  <c r="Y41" i="32"/>
  <c r="B42" i="32"/>
  <c r="Y31" i="32"/>
  <c r="AO42" i="33"/>
  <c r="AO20" i="33"/>
  <c r="Y48" i="32"/>
  <c r="Y52" i="32"/>
  <c r="Y56" i="32"/>
  <c r="AO21" i="33"/>
  <c r="AO34" i="33"/>
  <c r="AO38" i="33"/>
  <c r="AO18" i="33"/>
  <c r="AO36" i="33"/>
  <c r="AO66" i="33"/>
  <c r="AO60" i="33"/>
  <c r="AO46" i="33"/>
  <c r="AO37" i="33"/>
  <c r="AO17" i="33"/>
  <c r="AO69" i="33"/>
  <c r="AF69" i="33" s="1"/>
  <c r="AO55" i="33"/>
  <c r="AO50" i="33"/>
  <c r="S63" i="30"/>
  <c r="R63" i="30"/>
  <c r="S72" i="30"/>
  <c r="R72" i="30"/>
  <c r="S67" i="30"/>
  <c r="R67" i="30"/>
  <c r="S66" i="30"/>
  <c r="R66" i="30"/>
  <c r="R71" i="30"/>
  <c r="R70" i="30"/>
  <c r="R62" i="30"/>
  <c r="AO17" i="31"/>
  <c r="AO21" i="31"/>
  <c r="AO26" i="31"/>
  <c r="L40" i="30"/>
  <c r="R57" i="30"/>
  <c r="S48" i="30"/>
  <c r="R53" i="30"/>
  <c r="S27" i="30"/>
  <c r="R56" i="30"/>
  <c r="D19" i="30"/>
  <c r="R24" i="30"/>
  <c r="S24" i="30"/>
  <c r="R32" i="30"/>
  <c r="S32" i="30"/>
  <c r="R22" i="30"/>
  <c r="S22" i="30"/>
  <c r="S25" i="30"/>
  <c r="R39" i="30"/>
  <c r="S39" i="30"/>
  <c r="R23" i="30"/>
  <c r="S36" i="30"/>
  <c r="S44" i="30"/>
  <c r="S45" i="30"/>
  <c r="AO31" i="31"/>
  <c r="AO33" i="31"/>
  <c r="M42" i="30"/>
  <c r="C43" i="30"/>
  <c r="R49" i="30"/>
  <c r="R54" i="30"/>
  <c r="S54" i="30"/>
  <c r="AO63" i="31"/>
  <c r="S21" i="30"/>
  <c r="AO34" i="31"/>
  <c r="S26" i="30"/>
  <c r="R33" i="30"/>
  <c r="S33" i="30"/>
  <c r="M41" i="30"/>
  <c r="L41" i="30" s="1"/>
  <c r="R55" i="30"/>
  <c r="S55" i="30"/>
  <c r="AO30" i="31"/>
  <c r="S17" i="30"/>
  <c r="P17" i="30" s="1"/>
  <c r="S18" i="30"/>
  <c r="S38" i="30"/>
  <c r="S37" i="30"/>
  <c r="AO65" i="31"/>
  <c r="AB65" i="31" s="1"/>
  <c r="R50" i="30"/>
  <c r="S50" i="30"/>
  <c r="AO22" i="31"/>
  <c r="R51" i="30"/>
  <c r="S51" i="30"/>
  <c r="S52" i="30"/>
  <c r="R46" i="30"/>
  <c r="S46" i="30"/>
  <c r="AO19" i="31"/>
  <c r="N9" i="27"/>
  <c r="P12" i="29"/>
  <c r="P11" i="29"/>
  <c r="N9" i="29"/>
  <c r="N10" i="29"/>
  <c r="AO41" i="29"/>
  <c r="AO64" i="29"/>
  <c r="AO49" i="29"/>
  <c r="AO33" i="29"/>
  <c r="AO63" i="29"/>
  <c r="AO55" i="29"/>
  <c r="AO46" i="29"/>
  <c r="AO39" i="29"/>
  <c r="AO25" i="29"/>
  <c r="AO48" i="29"/>
  <c r="AO40" i="29"/>
  <c r="C40" i="29" s="1"/>
  <c r="AO53" i="29"/>
  <c r="AO45" i="29"/>
  <c r="AO68" i="29"/>
  <c r="AO36" i="29"/>
  <c r="AO50" i="29"/>
  <c r="AO26" i="29"/>
  <c r="AP40" i="29"/>
  <c r="AP53" i="29"/>
  <c r="AP20" i="29"/>
  <c r="AO20" i="29" s="1"/>
  <c r="AP28" i="29"/>
  <c r="AO28" i="29" s="1"/>
  <c r="AP36" i="29"/>
  <c r="AP52" i="29"/>
  <c r="AO52" i="29" s="1"/>
  <c r="O52" i="29" s="1"/>
  <c r="AP32" i="29"/>
  <c r="AO32" i="29" s="1"/>
  <c r="AP55" i="29"/>
  <c r="AP25" i="29"/>
  <c r="AP33" i="29"/>
  <c r="AP41" i="29"/>
  <c r="AP49" i="29"/>
  <c r="AP57" i="29"/>
  <c r="AO57" i="29" s="1"/>
  <c r="AP56" i="29"/>
  <c r="AO56" i="29" s="1"/>
  <c r="AP29" i="29"/>
  <c r="AO29" i="29" s="1"/>
  <c r="AP37" i="29"/>
  <c r="AO37" i="29" s="1"/>
  <c r="AP26" i="29"/>
  <c r="AP50" i="29"/>
  <c r="AP23" i="29"/>
  <c r="AO23" i="29" s="1"/>
  <c r="AP47" i="29"/>
  <c r="AO47" i="29" s="1"/>
  <c r="AP22" i="29"/>
  <c r="AO22" i="29" s="1"/>
  <c r="AP30" i="29"/>
  <c r="AO30" i="29" s="1"/>
  <c r="AP38" i="29"/>
  <c r="AO38" i="29" s="1"/>
  <c r="AP46" i="29"/>
  <c r="AP24" i="29"/>
  <c r="AO24" i="29" s="1"/>
  <c r="AP48" i="29"/>
  <c r="AP21" i="29"/>
  <c r="AO21" i="29" s="1"/>
  <c r="AP45" i="29"/>
  <c r="AP34" i="29"/>
  <c r="AO34" i="29" s="1"/>
  <c r="AP42" i="29"/>
  <c r="AO42" i="29" s="1"/>
  <c r="AP31" i="29"/>
  <c r="AO31" i="29" s="1"/>
  <c r="AP39" i="29"/>
  <c r="AP27" i="29"/>
  <c r="AO27" i="29" s="1"/>
  <c r="AP35" i="29"/>
  <c r="AO35" i="29" s="1"/>
  <c r="AP43" i="29"/>
  <c r="AO43" i="29" s="1"/>
  <c r="F43" i="29" s="1"/>
  <c r="AP51" i="29"/>
  <c r="AO51" i="29" s="1"/>
  <c r="AX17" i="29"/>
  <c r="AX18" i="29"/>
  <c r="AR18" i="29" s="1"/>
  <c r="P40" i="28"/>
  <c r="P41" i="28" s="1"/>
  <c r="AA39" i="28"/>
  <c r="AA21" i="28"/>
  <c r="AA29" i="28"/>
  <c r="C20" i="28"/>
  <c r="AA34" i="28"/>
  <c r="AA44" i="28"/>
  <c r="AA33" i="28"/>
  <c r="L42" i="28"/>
  <c r="B43" i="28"/>
  <c r="AA54" i="28"/>
  <c r="AA53" i="28"/>
  <c r="AA56" i="28"/>
  <c r="AA25" i="28"/>
  <c r="AA51" i="28"/>
  <c r="AA50" i="28"/>
  <c r="L11" i="28"/>
  <c r="R11" i="29" s="1"/>
  <c r="AA38" i="28"/>
  <c r="L41" i="28"/>
  <c r="AA48" i="28"/>
  <c r="AA52" i="28"/>
  <c r="AO18" i="27"/>
  <c r="AO35" i="27"/>
  <c r="AO21" i="25"/>
  <c r="AO21" i="13"/>
  <c r="AO29" i="13"/>
  <c r="AO50" i="13"/>
  <c r="R37" i="26"/>
  <c r="S37" i="26"/>
  <c r="S21" i="26"/>
  <c r="S29" i="26"/>
  <c r="AO19" i="27"/>
  <c r="R23" i="26"/>
  <c r="S23" i="26"/>
  <c r="R31" i="26"/>
  <c r="S31" i="26"/>
  <c r="R42" i="26"/>
  <c r="N10" i="27"/>
  <c r="P11" i="27"/>
  <c r="Z49" i="26"/>
  <c r="Z48" i="26"/>
  <c r="R17" i="26"/>
  <c r="S17" i="26"/>
  <c r="P17" i="26" s="1"/>
  <c r="R26" i="26"/>
  <c r="S26" i="26"/>
  <c r="R34" i="26"/>
  <c r="S34" i="26"/>
  <c r="R19" i="26"/>
  <c r="S19" i="26"/>
  <c r="R46" i="26"/>
  <c r="R54" i="26"/>
  <c r="S54" i="26"/>
  <c r="R24" i="26"/>
  <c r="S24" i="26"/>
  <c r="Z25" i="26"/>
  <c r="Z32" i="26"/>
  <c r="Z33" i="26"/>
  <c r="Z45" i="26"/>
  <c r="Z44" i="26"/>
  <c r="R20" i="26"/>
  <c r="R27" i="26"/>
  <c r="S27" i="26"/>
  <c r="R28" i="26"/>
  <c r="R38" i="26"/>
  <c r="S38" i="26"/>
  <c r="S39" i="26"/>
  <c r="R39" i="26"/>
  <c r="R50" i="26"/>
  <c r="S57" i="26"/>
  <c r="R41" i="26"/>
  <c r="C44" i="26"/>
  <c r="AO65" i="27"/>
  <c r="D18" i="26"/>
  <c r="M42" i="26"/>
  <c r="Z52" i="26"/>
  <c r="AO69" i="27"/>
  <c r="AF69" i="27" s="1"/>
  <c r="R35" i="26"/>
  <c r="Z43" i="26"/>
  <c r="Z47" i="26"/>
  <c r="S18" i="26"/>
  <c r="Z22" i="26"/>
  <c r="Z30" i="26"/>
  <c r="Z40" i="26"/>
  <c r="Z53" i="26"/>
  <c r="Z56" i="26"/>
  <c r="AO17" i="27"/>
  <c r="AO24" i="25"/>
  <c r="R39" i="24"/>
  <c r="S39" i="24"/>
  <c r="R17" i="24"/>
  <c r="S17" i="24"/>
  <c r="P17" i="24" s="1"/>
  <c r="F17" i="24" s="1"/>
  <c r="R26" i="24"/>
  <c r="S26" i="24"/>
  <c r="R25" i="24"/>
  <c r="S25" i="24"/>
  <c r="S42" i="24"/>
  <c r="R42" i="24"/>
  <c r="S46" i="24"/>
  <c r="R46" i="24"/>
  <c r="R52" i="24"/>
  <c r="S52" i="24"/>
  <c r="S33" i="24"/>
  <c r="R33" i="24"/>
  <c r="R24" i="24"/>
  <c r="S24" i="24"/>
  <c r="R34" i="24"/>
  <c r="S34" i="24"/>
  <c r="Z44" i="24"/>
  <c r="Z43" i="24"/>
  <c r="Z48" i="24"/>
  <c r="Z47" i="24"/>
  <c r="R23" i="24"/>
  <c r="S23" i="24"/>
  <c r="D21" i="24"/>
  <c r="N10" i="25"/>
  <c r="AO57" i="25"/>
  <c r="P11" i="25"/>
  <c r="R18" i="24"/>
  <c r="S18" i="24"/>
  <c r="S20" i="24"/>
  <c r="S21" i="24"/>
  <c r="S22" i="24"/>
  <c r="S28" i="24"/>
  <c r="S29" i="24"/>
  <c r="S30" i="24"/>
  <c r="AO18" i="25"/>
  <c r="R31" i="24"/>
  <c r="S31" i="24"/>
  <c r="Z57" i="24"/>
  <c r="Z55" i="24"/>
  <c r="R36" i="24"/>
  <c r="S36" i="24"/>
  <c r="R19" i="24"/>
  <c r="R27" i="24"/>
  <c r="Z51" i="24"/>
  <c r="Z40" i="24"/>
  <c r="Z50" i="24"/>
  <c r="Z45" i="24"/>
  <c r="Z49" i="24"/>
  <c r="AO17" i="25"/>
  <c r="Z56" i="24"/>
  <c r="J11" i="22"/>
  <c r="P11" i="23" s="1"/>
  <c r="J12" i="22"/>
  <c r="P12" i="23" s="1"/>
  <c r="AO18" i="23"/>
  <c r="AO40" i="23"/>
  <c r="C40" i="23" s="1"/>
  <c r="Q24" i="22"/>
  <c r="R24" i="22"/>
  <c r="Q48" i="22"/>
  <c r="R48" i="22"/>
  <c r="Q18" i="22"/>
  <c r="R18" i="22"/>
  <c r="R45" i="22"/>
  <c r="Q45" i="22"/>
  <c r="Q19" i="22"/>
  <c r="R19" i="22"/>
  <c r="Y25" i="22"/>
  <c r="Q20" i="22"/>
  <c r="Q17" i="22"/>
  <c r="R17" i="22"/>
  <c r="O17" i="22" s="1"/>
  <c r="R47" i="22"/>
  <c r="R35" i="22"/>
  <c r="Q35" i="22"/>
  <c r="R27" i="22"/>
  <c r="Q27" i="22"/>
  <c r="Q32" i="22"/>
  <c r="R32" i="22"/>
  <c r="Q41" i="22"/>
  <c r="Q44" i="22"/>
  <c r="R44" i="22"/>
  <c r="R49" i="22"/>
  <c r="Q49" i="22"/>
  <c r="Y33" i="22"/>
  <c r="Q21" i="22"/>
  <c r="Y34" i="22"/>
  <c r="Y26" i="22"/>
  <c r="C18" i="22"/>
  <c r="Y23" i="22"/>
  <c r="Y31" i="22"/>
  <c r="Y43" i="22"/>
  <c r="Q55" i="22"/>
  <c r="R55" i="22"/>
  <c r="R56" i="22"/>
  <c r="R22" i="22"/>
  <c r="R30" i="22"/>
  <c r="R38" i="22"/>
  <c r="R40" i="22"/>
  <c r="B43" i="22"/>
  <c r="Q52" i="22"/>
  <c r="U16" i="21"/>
  <c r="R16" i="21" s="1" a="1"/>
  <c r="R16" i="21" s="1"/>
  <c r="S21" i="21"/>
  <c r="Q21" i="21" s="1" a="1"/>
  <c r="Q21" i="21" s="1"/>
  <c r="U21" i="21"/>
  <c r="R21" i="21" s="1" a="1"/>
  <c r="R21" i="21" s="1"/>
  <c r="D15" i="21"/>
  <c r="S19" i="21"/>
  <c r="Q19" i="21" s="1" a="1"/>
  <c r="Q19" i="21" s="1"/>
  <c r="U19" i="21"/>
  <c r="R19" i="21" s="1" a="1"/>
  <c r="R19" i="21" s="1"/>
  <c r="U38" i="21"/>
  <c r="R38" i="21" s="1" a="1"/>
  <c r="R38" i="21" s="1"/>
  <c r="S38" i="21"/>
  <c r="Q38" i="21" s="1" a="1"/>
  <c r="Q38" i="21" s="1"/>
  <c r="S20" i="21"/>
  <c r="Q20" i="21" s="1" a="1"/>
  <c r="Q20" i="21" s="1"/>
  <c r="AA34" i="21"/>
  <c r="AA35" i="21"/>
  <c r="AA49" i="21"/>
  <c r="U33" i="21"/>
  <c r="R33" i="21" s="1" a="1"/>
  <c r="R33" i="21" s="1"/>
  <c r="S33" i="21"/>
  <c r="Q33" i="21" s="1" a="1"/>
  <c r="Q33" i="21" s="1"/>
  <c r="U42" i="21"/>
  <c r="R42" i="21" s="1" a="1"/>
  <c r="R42" i="21" s="1"/>
  <c r="S42" i="21"/>
  <c r="Q42" i="21" s="1" a="1"/>
  <c r="Q42" i="21" s="1"/>
  <c r="AA14" i="21"/>
  <c r="S15" i="21"/>
  <c r="Q15" i="21" s="1" a="1"/>
  <c r="Q15" i="21" s="1"/>
  <c r="U25" i="21"/>
  <c r="R25" i="21" s="1" a="1"/>
  <c r="R25" i="21" s="1"/>
  <c r="S25" i="21"/>
  <c r="Q25" i="21" s="1" a="1"/>
  <c r="Q25" i="21" s="1"/>
  <c r="U28" i="21"/>
  <c r="R28" i="21" s="1" a="1"/>
  <c r="R28" i="21" s="1"/>
  <c r="U36" i="21"/>
  <c r="R36" i="21" s="1" a="1"/>
  <c r="R36" i="21" s="1"/>
  <c r="S36" i="21"/>
  <c r="Q36" i="21" s="1" a="1"/>
  <c r="Q36" i="21" s="1"/>
  <c r="U37" i="21"/>
  <c r="R37" i="21" s="1" a="1"/>
  <c r="R37" i="21" s="1"/>
  <c r="S37" i="21"/>
  <c r="Q37" i="21" s="1" a="1"/>
  <c r="Q37" i="21" s="1"/>
  <c r="P37" i="21" s="1"/>
  <c r="G37" i="21" s="1"/>
  <c r="U46" i="21"/>
  <c r="R46" i="21" s="1" a="1"/>
  <c r="R46" i="21" s="1"/>
  <c r="S46" i="21"/>
  <c r="Q46" i="21" s="1" a="1"/>
  <c r="Q46" i="21" s="1"/>
  <c r="AA22" i="21"/>
  <c r="AA26" i="21"/>
  <c r="U39" i="21"/>
  <c r="R39" i="21" s="1" a="1"/>
  <c r="R39" i="21" s="1"/>
  <c r="S39" i="21"/>
  <c r="Q39" i="21" s="1" a="1"/>
  <c r="Q39" i="21" s="1"/>
  <c r="U41" i="21"/>
  <c r="R41" i="21" s="1" a="1"/>
  <c r="R41" i="21" s="1"/>
  <c r="S41" i="21"/>
  <c r="Q41" i="21" s="1" a="1"/>
  <c r="Q41" i="21" s="1"/>
  <c r="U43" i="21"/>
  <c r="R43" i="21" s="1" a="1"/>
  <c r="R43" i="21" s="1"/>
  <c r="S43" i="21"/>
  <c r="Q43" i="21" s="1" a="1"/>
  <c r="Q43" i="21" s="1"/>
  <c r="U45" i="21"/>
  <c r="R45" i="21" s="1" a="1"/>
  <c r="R45" i="21" s="1"/>
  <c r="S45" i="21"/>
  <c r="Q45" i="21" s="1" a="1"/>
  <c r="Q45" i="21" s="1"/>
  <c r="S47" i="21"/>
  <c r="Q47" i="21" s="1" a="1"/>
  <c r="Q47" i="21" s="1"/>
  <c r="U48" i="21"/>
  <c r="R48" i="21" s="1" a="1"/>
  <c r="R48" i="21" s="1"/>
  <c r="S48" i="21"/>
  <c r="Q48" i="21" s="1" a="1"/>
  <c r="Q48" i="21" s="1"/>
  <c r="U40" i="21"/>
  <c r="R40" i="21" s="1" a="1"/>
  <c r="R40" i="21" s="1"/>
  <c r="S40" i="21"/>
  <c r="Q40" i="21" s="1" a="1"/>
  <c r="Q40" i="21" s="1"/>
  <c r="U44" i="21"/>
  <c r="R44" i="21" s="1" a="1"/>
  <c r="R44" i="21" s="1"/>
  <c r="S44" i="21"/>
  <c r="Q44" i="21" s="1" a="1"/>
  <c r="Q44" i="21" s="1"/>
  <c r="AA31" i="21"/>
  <c r="S30" i="21"/>
  <c r="Q30" i="21" s="1" a="1"/>
  <c r="Q30" i="21" s="1"/>
  <c r="U54" i="21"/>
  <c r="R54" i="21" s="1" a="1"/>
  <c r="R54" i="21" s="1"/>
  <c r="S54" i="21"/>
  <c r="Q54" i="21" s="1" a="1"/>
  <c r="Q54" i="21" s="1"/>
  <c r="S50" i="21"/>
  <c r="Q50" i="21" s="1" a="1"/>
  <c r="Q50" i="21" s="1"/>
  <c r="J9" i="20"/>
  <c r="T36" i="20"/>
  <c r="Q36" i="20" s="1" a="1"/>
  <c r="Q36" i="20" s="1"/>
  <c r="R36" i="20"/>
  <c r="P36" i="20" s="1" a="1"/>
  <c r="P36" i="20" s="1"/>
  <c r="T47" i="20"/>
  <c r="Q47" i="20" s="1" a="1"/>
  <c r="Q47" i="20" s="1"/>
  <c r="R47" i="20"/>
  <c r="P47" i="20" s="1" a="1"/>
  <c r="P47" i="20" s="1"/>
  <c r="T15" i="20"/>
  <c r="Q15" i="20" s="1" a="1"/>
  <c r="Q15" i="20" s="1"/>
  <c r="N15" i="20" s="1"/>
  <c r="R15" i="20"/>
  <c r="P15" i="20" s="1" a="1"/>
  <c r="P15" i="20" s="1"/>
  <c r="T51" i="20"/>
  <c r="Q51" i="20" s="1" a="1"/>
  <c r="Q51" i="20" s="1"/>
  <c r="G14" i="20"/>
  <c r="C16" i="20"/>
  <c r="Z16" i="20"/>
  <c r="Z49" i="20"/>
  <c r="T41" i="20"/>
  <c r="Q41" i="20" s="1" a="1"/>
  <c r="Q41" i="20" s="1"/>
  <c r="R41" i="20"/>
  <c r="P41" i="20" s="1" a="1"/>
  <c r="P41" i="20" s="1"/>
  <c r="Z37" i="20"/>
  <c r="Z38" i="20"/>
  <c r="R52" i="20"/>
  <c r="P52" i="20" s="1" a="1"/>
  <c r="P52" i="20" s="1"/>
  <c r="T52" i="20"/>
  <c r="Q52" i="20" s="1" a="1"/>
  <c r="Q52" i="20" s="1"/>
  <c r="T18" i="20"/>
  <c r="Q18" i="20" s="1" a="1"/>
  <c r="Q18" i="20" s="1"/>
  <c r="R32" i="20"/>
  <c r="P32" i="20" s="1" a="1"/>
  <c r="P32" i="20" s="1"/>
  <c r="Z40" i="20"/>
  <c r="Z43" i="20"/>
  <c r="Z17" i="20"/>
  <c r="Z39" i="20"/>
  <c r="Z42" i="20"/>
  <c r="Q45" i="20" a="1"/>
  <c r="Q45" i="20" s="1"/>
  <c r="Z27" i="20"/>
  <c r="Z46" i="20"/>
  <c r="Z50" i="20"/>
  <c r="Z22" i="20"/>
  <c r="Z21" i="20"/>
  <c r="Z31" i="20"/>
  <c r="T54" i="20"/>
  <c r="Q54" i="20" s="1" a="1"/>
  <c r="Q54" i="20" s="1"/>
  <c r="R54" i="20"/>
  <c r="P54" i="20" s="1" a="1"/>
  <c r="P54" i="20" s="1"/>
  <c r="Z34" i="20"/>
  <c r="T29" i="20"/>
  <c r="Q29" i="20" s="1" a="1"/>
  <c r="Q29" i="20" s="1"/>
  <c r="R30" i="20"/>
  <c r="P30" i="20" s="1" a="1"/>
  <c r="P30" i="20" s="1"/>
  <c r="R45" i="20"/>
  <c r="P45" i="20" s="1" a="1"/>
  <c r="P45" i="20" s="1"/>
  <c r="T48" i="20"/>
  <c r="Q48" i="20" s="1" a="1"/>
  <c r="Q48" i="20" s="1"/>
  <c r="M9" i="19"/>
  <c r="T21" i="19"/>
  <c r="Q21" i="19" s="1" a="1"/>
  <c r="Q21" i="19" s="1"/>
  <c r="R21" i="19"/>
  <c r="P21" i="19" s="1" a="1"/>
  <c r="P21" i="19" s="1"/>
  <c r="R23" i="19"/>
  <c r="P23" i="19" s="1" a="1"/>
  <c r="P23" i="19" s="1"/>
  <c r="T23" i="19"/>
  <c r="Q23" i="19" s="1" a="1"/>
  <c r="Q23" i="19" s="1"/>
  <c r="T33" i="19"/>
  <c r="Q33" i="19" s="1" a="1"/>
  <c r="Q33" i="19" s="1"/>
  <c r="R33" i="19"/>
  <c r="P33" i="19" s="1" a="1"/>
  <c r="P33" i="19" s="1"/>
  <c r="R31" i="19"/>
  <c r="P31" i="19" s="1" a="1"/>
  <c r="P31" i="19" s="1"/>
  <c r="T31" i="19"/>
  <c r="Q31" i="19" s="1" a="1"/>
  <c r="Q31" i="19" s="1"/>
  <c r="T20" i="19"/>
  <c r="Q20" i="19" s="1" a="1"/>
  <c r="Q20" i="19" s="1"/>
  <c r="R39" i="19"/>
  <c r="P39" i="19" s="1" a="1"/>
  <c r="P39" i="19" s="1"/>
  <c r="C18" i="19"/>
  <c r="T51" i="19"/>
  <c r="Q51" i="19" s="1" a="1"/>
  <c r="Q51" i="19" s="1"/>
  <c r="R51" i="19"/>
  <c r="P51" i="19" s="1" a="1"/>
  <c r="P51" i="19" s="1"/>
  <c r="Z25" i="19"/>
  <c r="Z24" i="19"/>
  <c r="T30" i="19"/>
  <c r="Q30" i="19" s="1" a="1"/>
  <c r="Q30" i="19" s="1"/>
  <c r="R30" i="19"/>
  <c r="P30" i="19" s="1" a="1"/>
  <c r="P30" i="19" s="1"/>
  <c r="T45" i="19"/>
  <c r="Q45" i="19" s="1" a="1"/>
  <c r="Q45" i="19" s="1"/>
  <c r="R45" i="19"/>
  <c r="P45" i="19" s="1" a="1"/>
  <c r="P45" i="19" s="1"/>
  <c r="R35" i="19"/>
  <c r="P35" i="19" s="1" a="1"/>
  <c r="P35" i="19" s="1"/>
  <c r="T35" i="19"/>
  <c r="Q35" i="19" s="1" a="1"/>
  <c r="Q35" i="19" s="1"/>
  <c r="Z43" i="19"/>
  <c r="Z42" i="19"/>
  <c r="T53" i="19"/>
  <c r="Q53" i="19" s="1" a="1"/>
  <c r="Q53" i="19" s="1"/>
  <c r="R53" i="19"/>
  <c r="P53" i="19" s="1" a="1"/>
  <c r="P53" i="19" s="1"/>
  <c r="Z28" i="19"/>
  <c r="Z27" i="19"/>
  <c r="Z41" i="19"/>
  <c r="Z40" i="19"/>
  <c r="Q48" i="19" a="1"/>
  <c r="Q48" i="19" s="1"/>
  <c r="T29" i="19"/>
  <c r="Q29" i="19" s="1" a="1"/>
  <c r="Q29" i="19" s="1"/>
  <c r="R29" i="19"/>
  <c r="P29" i="19" s="1" a="1"/>
  <c r="P29" i="19" s="1"/>
  <c r="J9" i="19"/>
  <c r="J10" i="19"/>
  <c r="T14" i="19"/>
  <c r="Q14" i="19" s="1" a="1"/>
  <c r="Q14" i="19" s="1"/>
  <c r="N14" i="19" s="1"/>
  <c r="R14" i="19"/>
  <c r="P14" i="19" s="1" a="1"/>
  <c r="P14" i="19" s="1"/>
  <c r="T18" i="19"/>
  <c r="Q18" i="19" s="1" a="1"/>
  <c r="Q18" i="19" s="1"/>
  <c r="R18" i="19"/>
  <c r="P18" i="19" s="1" a="1"/>
  <c r="P18" i="19" s="1"/>
  <c r="R19" i="19"/>
  <c r="P19" i="19" s="1" a="1"/>
  <c r="P19" i="19" s="1"/>
  <c r="Z34" i="19"/>
  <c r="Z52" i="19"/>
  <c r="Z26" i="19"/>
  <c r="Z44" i="19"/>
  <c r="Z50" i="19"/>
  <c r="Z22" i="19"/>
  <c r="R48" i="19"/>
  <c r="P48" i="19" s="1" a="1"/>
  <c r="P48" i="19" s="1"/>
  <c r="M24" i="18" a="1"/>
  <c r="M24" i="18" s="1"/>
  <c r="S24" i="18" a="1"/>
  <c r="S24" i="18" s="1"/>
  <c r="M28" i="18" a="1"/>
  <c r="M28" i="18" s="1"/>
  <c r="S28" i="18" a="1"/>
  <c r="S28" i="18" s="1"/>
  <c r="M32" i="18" a="1"/>
  <c r="M32" i="18" s="1"/>
  <c r="S32" i="18" a="1"/>
  <c r="S32" i="18" s="1"/>
  <c r="M36" i="18" a="1"/>
  <c r="M36" i="18" s="1"/>
  <c r="S36" i="18" a="1"/>
  <c r="S36" i="18" s="1"/>
  <c r="M49" i="18" a="1"/>
  <c r="M49" i="18" s="1"/>
  <c r="S49" i="18" a="1"/>
  <c r="S49" i="18" s="1"/>
  <c r="M20" i="18" a="1"/>
  <c r="M20" i="18" s="1"/>
  <c r="S20" i="18" a="1"/>
  <c r="S20" i="18" s="1"/>
  <c r="S14" i="18" a="1"/>
  <c r="S14" i="18" s="1"/>
  <c r="M14" i="18" a="1"/>
  <c r="M14" i="18" s="1"/>
  <c r="L14" i="18" s="1"/>
  <c r="S15" i="18" a="1"/>
  <c r="S15" i="18" s="1"/>
  <c r="M15" i="18" a="1"/>
  <c r="M15" i="18" s="1"/>
  <c r="S22" i="18" a="1"/>
  <c r="S22" i="18" s="1"/>
  <c r="M22" i="18" a="1"/>
  <c r="M22" i="18" s="1"/>
  <c r="M50" i="18" a="1"/>
  <c r="M50" i="18" s="1"/>
  <c r="S50" i="18" a="1"/>
  <c r="S50" i="18" s="1"/>
  <c r="S23" i="18" a="1"/>
  <c r="S23" i="18" s="1"/>
  <c r="M23" i="18" a="1"/>
  <c r="M23" i="18" s="1"/>
  <c r="S18" i="18" a="1"/>
  <c r="S18" i="18" s="1"/>
  <c r="M18" i="18" a="1"/>
  <c r="M18" i="18" s="1"/>
  <c r="B15" i="18"/>
  <c r="V17" i="18"/>
  <c r="O17" i="18" s="1"/>
  <c r="V25" i="18"/>
  <c r="O25" i="18" s="1"/>
  <c r="V29" i="18"/>
  <c r="O29" i="18" s="1"/>
  <c r="V33" i="18"/>
  <c r="O33" i="18" s="1"/>
  <c r="M40" i="18" a="1"/>
  <c r="M40" i="18" s="1"/>
  <c r="S40" i="18" a="1"/>
  <c r="S40" i="18" s="1"/>
  <c r="M46" i="18" a="1"/>
  <c r="M46" i="18" s="1"/>
  <c r="M48" i="18" a="1"/>
  <c r="M48" i="18" s="1"/>
  <c r="S48" i="18" a="1"/>
  <c r="S48" i="18" s="1"/>
  <c r="V26" i="18"/>
  <c r="O26" i="18" s="1"/>
  <c r="V30" i="18"/>
  <c r="O30" i="18" s="1"/>
  <c r="V34" i="18"/>
  <c r="O34" i="18" s="1"/>
  <c r="V38" i="18"/>
  <c r="O38" i="18" s="1"/>
  <c r="S39" i="18" a="1"/>
  <c r="S39" i="18" s="1"/>
  <c r="S47" i="18" a="1"/>
  <c r="S47" i="18" s="1"/>
  <c r="M21" i="18" a="1"/>
  <c r="M21" i="18" s="1"/>
  <c r="S27" i="18" a="1"/>
  <c r="S27" i="18" s="1"/>
  <c r="M37" i="18" a="1"/>
  <c r="M37" i="18" s="1"/>
  <c r="V42" i="18"/>
  <c r="O42" i="18" s="1"/>
  <c r="V45" i="18"/>
  <c r="O45" i="18" s="1"/>
  <c r="M16" i="17" a="1"/>
  <c r="M16" i="17" s="1"/>
  <c r="S16" i="17" a="1"/>
  <c r="S16" i="17" s="1"/>
  <c r="M20" i="17" a="1"/>
  <c r="M20" i="17" s="1"/>
  <c r="S20" i="17" a="1"/>
  <c r="S20" i="17" s="1"/>
  <c r="M49" i="17" a="1"/>
  <c r="M49" i="17" s="1"/>
  <c r="S49" i="17" a="1"/>
  <c r="S49" i="17" s="1"/>
  <c r="M44" i="17" a="1"/>
  <c r="M44" i="17" s="1"/>
  <c r="S44" i="17" a="1"/>
  <c r="S44" i="17" s="1"/>
  <c r="M18" i="17" a="1"/>
  <c r="M18" i="17" s="1"/>
  <c r="S18" i="17" a="1"/>
  <c r="S18" i="17" s="1"/>
  <c r="M28" i="17" a="1"/>
  <c r="M28" i="17" s="1"/>
  <c r="S28" i="17" a="1"/>
  <c r="S28" i="17" s="1"/>
  <c r="M50" i="17" a="1"/>
  <c r="M50" i="17" s="1"/>
  <c r="S50" i="17" a="1"/>
  <c r="S50" i="17" s="1"/>
  <c r="S21" i="17" a="1"/>
  <c r="S21" i="17" s="1"/>
  <c r="M21" i="17" a="1"/>
  <c r="M21" i="17" s="1"/>
  <c r="V23" i="17"/>
  <c r="O23" i="17" s="1"/>
  <c r="M48" i="17" a="1"/>
  <c r="M48" i="17" s="1"/>
  <c r="S48" i="17" a="1"/>
  <c r="S48" i="17" s="1"/>
  <c r="M19" i="17" a="1"/>
  <c r="M19" i="17" s="1"/>
  <c r="B15" i="17"/>
  <c r="M40" i="17" a="1"/>
  <c r="M40" i="17" s="1"/>
  <c r="S40" i="17" a="1"/>
  <c r="S40" i="17" s="1"/>
  <c r="S15" i="17" a="1"/>
  <c r="S15" i="17" s="1"/>
  <c r="V22" i="17"/>
  <c r="O22" i="17" s="1"/>
  <c r="S24" i="17" a="1"/>
  <c r="S24" i="17" s="1"/>
  <c r="V47" i="17"/>
  <c r="O47" i="17" s="1"/>
  <c r="V46" i="17"/>
  <c r="O46" i="17" s="1"/>
  <c r="V26" i="17"/>
  <c r="O26" i="17" s="1"/>
  <c r="S54" i="17" a="1"/>
  <c r="S54" i="17" s="1"/>
  <c r="V30" i="17"/>
  <c r="O30" i="17" s="1"/>
  <c r="M32" i="17" a="1"/>
  <c r="M32" i="17" s="1"/>
  <c r="V34" i="17"/>
  <c r="O34" i="17" s="1"/>
  <c r="M36" i="17" a="1"/>
  <c r="M36" i="17" s="1"/>
  <c r="S36" i="17" a="1"/>
  <c r="S36" i="17" s="1"/>
  <c r="V38" i="17"/>
  <c r="O38" i="17" s="1"/>
  <c r="S39" i="17" a="1"/>
  <c r="S39" i="17" s="1"/>
  <c r="M52" i="17" a="1"/>
  <c r="M52" i="17" s="1"/>
  <c r="S53" i="17" a="1"/>
  <c r="S53" i="17" s="1"/>
  <c r="V14" i="17"/>
  <c r="O14" i="17" s="1"/>
  <c r="S27" i="17" a="1"/>
  <c r="S27" i="17" s="1"/>
  <c r="M29" i="17" a="1"/>
  <c r="M29" i="17" s="1"/>
  <c r="S31" i="17" a="1"/>
  <c r="S31" i="17" s="1"/>
  <c r="M33" i="17" a="1"/>
  <c r="M33" i="17" s="1"/>
  <c r="S35" i="17" a="1"/>
  <c r="S35" i="17" s="1"/>
  <c r="M37" i="17" a="1"/>
  <c r="M37" i="17" s="1"/>
  <c r="V42" i="17"/>
  <c r="O42" i="17" s="1"/>
  <c r="V45" i="17"/>
  <c r="O45" i="17" s="1"/>
  <c r="T14" i="16" a="1"/>
  <c r="T14" i="16" s="1"/>
  <c r="N14" i="16" a="1"/>
  <c r="N14" i="16" s="1"/>
  <c r="M14" i="16" s="1"/>
  <c r="F14" i="16" s="1"/>
  <c r="T37" i="16" a="1"/>
  <c r="T37" i="16" s="1"/>
  <c r="N37" i="16" a="1"/>
  <c r="N37" i="16" s="1"/>
  <c r="T51" i="16" a="1"/>
  <c r="T51" i="16" s="1"/>
  <c r="N51" i="16" a="1"/>
  <c r="N51" i="16" s="1"/>
  <c r="N40" i="16" a="1"/>
  <c r="N40" i="16" s="1"/>
  <c r="T17" i="16" a="1"/>
  <c r="T17" i="16" s="1"/>
  <c r="P46" i="16"/>
  <c r="P50" i="16"/>
  <c r="P22" i="16"/>
  <c r="P34" i="16"/>
  <c r="P38" i="16"/>
  <c r="P18" i="16"/>
  <c r="P26" i="16"/>
  <c r="T27" i="16" a="1"/>
  <c r="T27" i="16" s="1"/>
  <c r="P29" i="16"/>
  <c r="T35" i="16" a="1"/>
  <c r="T35" i="16" s="1"/>
  <c r="T39" i="16" a="1"/>
  <c r="T39" i="16" s="1"/>
  <c r="T20" i="16" a="1"/>
  <c r="T20" i="16" s="1"/>
  <c r="P30" i="16"/>
  <c r="T31" i="16" a="1"/>
  <c r="T31" i="16" s="1"/>
  <c r="P33" i="16"/>
  <c r="C15" i="16"/>
  <c r="P49" i="16"/>
  <c r="M44" i="14" a="1"/>
  <c r="M44" i="14" s="1"/>
  <c r="S44" i="14" a="1"/>
  <c r="S44" i="14" s="1"/>
  <c r="M27" i="14" a="1"/>
  <c r="M27" i="14" s="1"/>
  <c r="S27" i="14" a="1"/>
  <c r="S27" i="14" s="1"/>
  <c r="M39" i="14" a="1"/>
  <c r="M39" i="14" s="1"/>
  <c r="S39" i="14" a="1"/>
  <c r="S39" i="14" s="1"/>
  <c r="S15" i="14" a="1"/>
  <c r="S15" i="14" s="1"/>
  <c r="M15" i="14" a="1"/>
  <c r="M15" i="14" s="1"/>
  <c r="L15" i="14" s="1"/>
  <c r="S21" i="14" a="1"/>
  <c r="S21" i="14" s="1"/>
  <c r="M21" i="14" a="1"/>
  <c r="M21" i="14" s="1"/>
  <c r="S25" i="14" a="1"/>
  <c r="S25" i="14" s="1"/>
  <c r="M25" i="14" a="1"/>
  <c r="M25" i="14" s="1"/>
  <c r="S51" i="14" a="1"/>
  <c r="S51" i="14" s="1"/>
  <c r="M51" i="14" a="1"/>
  <c r="M51" i="14" s="1"/>
  <c r="M24" i="14" a="1"/>
  <c r="M24" i="14" s="1"/>
  <c r="S24" i="14" a="1"/>
  <c r="S24" i="14" s="1"/>
  <c r="V41" i="14"/>
  <c r="O41" i="14" s="1"/>
  <c r="V42" i="14"/>
  <c r="O42" i="14" s="1"/>
  <c r="V43" i="14"/>
  <c r="O43" i="14" s="1"/>
  <c r="E14" i="14"/>
  <c r="S17" i="14" a="1"/>
  <c r="S17" i="14" s="1"/>
  <c r="M17" i="14" a="1"/>
  <c r="M17" i="14" s="1"/>
  <c r="V22" i="14"/>
  <c r="O22" i="14" s="1"/>
  <c r="S26" i="14" a="1"/>
  <c r="S26" i="14" s="1"/>
  <c r="S30" i="14" a="1"/>
  <c r="S30" i="14" s="1"/>
  <c r="M30" i="14" a="1"/>
  <c r="M30" i="14" s="1"/>
  <c r="S45" i="14" a="1"/>
  <c r="S45" i="14" s="1"/>
  <c r="M45" i="14" a="1"/>
  <c r="M45" i="14" s="1"/>
  <c r="M36" i="14" a="1"/>
  <c r="M36" i="14" s="1"/>
  <c r="S36" i="14" a="1"/>
  <c r="S36" i="14" s="1"/>
  <c r="M40" i="14" a="1"/>
  <c r="M40" i="14" s="1"/>
  <c r="M32" i="14" a="1"/>
  <c r="M32" i="14" s="1"/>
  <c r="S32" i="14" a="1"/>
  <c r="S32" i="14" s="1"/>
  <c r="S38" i="14" a="1"/>
  <c r="S38" i="14" s="1"/>
  <c r="M38" i="14" a="1"/>
  <c r="M38" i="14" s="1"/>
  <c r="M46" i="14" a="1"/>
  <c r="M46" i="14" s="1"/>
  <c r="S46" i="14" a="1"/>
  <c r="S46" i="14" s="1"/>
  <c r="S52" i="14" a="1"/>
  <c r="S52" i="14" s="1"/>
  <c r="V47" i="14"/>
  <c r="O47" i="14" s="1"/>
  <c r="V19" i="14"/>
  <c r="O19" i="14" s="1"/>
  <c r="M54" i="14" a="1"/>
  <c r="M54" i="14" s="1"/>
  <c r="V23" i="14"/>
  <c r="O23" i="14" s="1"/>
  <c r="S16" i="14" a="1"/>
  <c r="S16" i="14" s="1"/>
  <c r="V53" i="14"/>
  <c r="O53" i="14" s="1"/>
  <c r="B15" i="14"/>
  <c r="S20" i="14" a="1"/>
  <c r="S20" i="14" s="1"/>
  <c r="V50" i="14"/>
  <c r="O50" i="14" s="1"/>
  <c r="J9" i="3"/>
  <c r="AO18" i="13"/>
  <c r="N9" i="13"/>
  <c r="N10" i="13"/>
  <c r="AO70" i="13"/>
  <c r="AO41" i="13"/>
  <c r="AO32" i="13"/>
  <c r="AO19" i="13"/>
  <c r="AO52" i="13"/>
  <c r="R50" i="12"/>
  <c r="Q50" i="12"/>
  <c r="Q41" i="12"/>
  <c r="R41" i="12"/>
  <c r="R25" i="12"/>
  <c r="Q25" i="12"/>
  <c r="L43" i="12"/>
  <c r="B44" i="12"/>
  <c r="R45" i="12"/>
  <c r="Q51" i="12"/>
  <c r="R51" i="12"/>
  <c r="L11" i="12"/>
  <c r="R11" i="13" s="1"/>
  <c r="R33" i="12"/>
  <c r="Q33" i="12"/>
  <c r="Q53" i="12"/>
  <c r="R53" i="12"/>
  <c r="R19" i="12"/>
  <c r="R20" i="12"/>
  <c r="Y27" i="12"/>
  <c r="Y34" i="12"/>
  <c r="Y35" i="12"/>
  <c r="Y39" i="12"/>
  <c r="Q29" i="12"/>
  <c r="R29" i="12"/>
  <c r="Q17" i="12"/>
  <c r="R17" i="12"/>
  <c r="O17" i="12" s="1"/>
  <c r="Q49" i="12"/>
  <c r="R49" i="12"/>
  <c r="Y26" i="12"/>
  <c r="R46" i="12"/>
  <c r="Q46" i="12"/>
  <c r="Y52" i="12"/>
  <c r="Q54" i="12"/>
  <c r="C20" i="12"/>
  <c r="Q28" i="12"/>
  <c r="R28" i="12"/>
  <c r="R42" i="12"/>
  <c r="Q42" i="12"/>
  <c r="Y40" i="12"/>
  <c r="Y31" i="12"/>
  <c r="Y37" i="12"/>
  <c r="Y56" i="12"/>
  <c r="Y57" i="12"/>
  <c r="Y22" i="12"/>
  <c r="Y47" i="12"/>
  <c r="T40" i="3"/>
  <c r="T47" i="3"/>
  <c r="T39" i="3"/>
  <c r="Q39" i="3" s="1" a="1"/>
  <c r="Q39" i="3" s="1"/>
  <c r="T31" i="3"/>
  <c r="T23" i="3"/>
  <c r="Q23" i="3" s="1" a="1"/>
  <c r="Q23" i="3" s="1"/>
  <c r="T32" i="3"/>
  <c r="Q32" i="3" s="1" a="1"/>
  <c r="Q32" i="3" s="1"/>
  <c r="T46" i="3"/>
  <c r="Q46" i="3" s="1" a="1"/>
  <c r="Q46" i="3" s="1"/>
  <c r="T38" i="3"/>
  <c r="T30" i="3"/>
  <c r="Q30" i="3" s="1" a="1"/>
  <c r="Q30" i="3" s="1"/>
  <c r="T22" i="3"/>
  <c r="Q22" i="3" s="1" a="1"/>
  <c r="Q22" i="3" s="1"/>
  <c r="T48" i="3"/>
  <c r="Q48" i="3" s="1" a="1"/>
  <c r="Q48" i="3" s="1"/>
  <c r="T24" i="3"/>
  <c r="P53" i="3" a="1"/>
  <c r="P53" i="3" s="1"/>
  <c r="P48" i="3" a="1"/>
  <c r="P48" i="3" s="1"/>
  <c r="P34" i="3" a="1"/>
  <c r="P34" i="3" s="1"/>
  <c r="P29" i="3" a="1"/>
  <c r="P29" i="3" s="1"/>
  <c r="P20" i="3" a="1"/>
  <c r="P20" i="3" s="1"/>
  <c r="P44" i="3" a="1"/>
  <c r="P44" i="3" s="1"/>
  <c r="P39" i="3" a="1"/>
  <c r="P39" i="3" s="1"/>
  <c r="P25" i="3" a="1"/>
  <c r="P25" i="3" s="1"/>
  <c r="P47" i="3" a="1"/>
  <c r="P47" i="3" s="1"/>
  <c r="P38" i="3" a="1"/>
  <c r="P38" i="3" s="1"/>
  <c r="P24" i="3" a="1"/>
  <c r="P24" i="3" s="1"/>
  <c r="P42" i="3" a="1"/>
  <c r="P42" i="3" s="1"/>
  <c r="P23" i="3" a="1"/>
  <c r="P23" i="3" s="1"/>
  <c r="P51" i="3" a="1"/>
  <c r="P51" i="3" s="1"/>
  <c r="P46" i="3" a="1"/>
  <c r="P46" i="3" s="1"/>
  <c r="P37" i="3" a="1"/>
  <c r="P37" i="3" s="1"/>
  <c r="O37" i="3" s="1"/>
  <c r="F37" i="3" s="1"/>
  <c r="P27" i="3" a="1"/>
  <c r="P27" i="3" s="1"/>
  <c r="P18" i="3" a="1"/>
  <c r="P18" i="3" s="1"/>
  <c r="P52" i="3" a="1"/>
  <c r="P52" i="3" s="1"/>
  <c r="P28" i="3" a="1"/>
  <c r="P28" i="3" s="1"/>
  <c r="P32" i="3" a="1"/>
  <c r="P32" i="3" s="1"/>
  <c r="P22" i="3" a="1"/>
  <c r="P22" i="3" s="1"/>
  <c r="P17" i="3" a="1"/>
  <c r="P17" i="3" s="1"/>
  <c r="P33" i="3" a="1"/>
  <c r="P33" i="3" s="1"/>
  <c r="P14" i="3" a="1"/>
  <c r="P14" i="3" s="1"/>
  <c r="P50" i="3" a="1"/>
  <c r="P50" i="3" s="1"/>
  <c r="P45" i="3" a="1"/>
  <c r="P45" i="3" s="1"/>
  <c r="P36" i="3" a="1"/>
  <c r="P36" i="3" s="1"/>
  <c r="P31" i="3" a="1"/>
  <c r="P31" i="3" s="1"/>
  <c r="P26" i="3" a="1"/>
  <c r="P26" i="3" s="1"/>
  <c r="P49" i="3" a="1"/>
  <c r="P49" i="3" s="1"/>
  <c r="P40" i="3" a="1"/>
  <c r="P40" i="3" s="1"/>
  <c r="P35" i="3" a="1"/>
  <c r="P35" i="3" s="1"/>
  <c r="P30" i="3" a="1"/>
  <c r="P30" i="3" s="1"/>
  <c r="P21" i="3" a="1"/>
  <c r="P21" i="3" s="1"/>
  <c r="M54" i="11" a="1"/>
  <c r="M54" i="11" s="1"/>
  <c r="S21" i="11" a="1"/>
  <c r="S21" i="11" s="1"/>
  <c r="S25" i="11" a="1"/>
  <c r="S25" i="11" s="1"/>
  <c r="M25" i="11" a="1"/>
  <c r="M25" i="11" s="1"/>
  <c r="S14" i="11" a="1"/>
  <c r="S14" i="11" s="1"/>
  <c r="M14" i="11" a="1"/>
  <c r="M14" i="11" s="1"/>
  <c r="L14" i="11" s="1"/>
  <c r="M31" i="11" a="1"/>
  <c r="M31" i="11" s="1"/>
  <c r="S31" i="11" a="1"/>
  <c r="S31" i="11" s="1"/>
  <c r="V36" i="11"/>
  <c r="O36" i="11" s="1"/>
  <c r="V38" i="11"/>
  <c r="O38" i="11" s="1"/>
  <c r="S15" i="11" a="1"/>
  <c r="S15" i="11" s="1"/>
  <c r="V48" i="11"/>
  <c r="O48" i="11" s="1"/>
  <c r="V50" i="11"/>
  <c r="O50" i="11" s="1"/>
  <c r="M18" i="11" a="1"/>
  <c r="M18" i="11" s="1"/>
  <c r="M51" i="11" a="1"/>
  <c r="M51" i="11" s="1"/>
  <c r="S51" i="11" a="1"/>
  <c r="S51" i="11" s="1"/>
  <c r="S54" i="11" a="1"/>
  <c r="S54" i="11" s="1"/>
  <c r="M35" i="11" a="1"/>
  <c r="M35" i="11" s="1"/>
  <c r="S35" i="11" a="1"/>
  <c r="S35" i="11" s="1"/>
  <c r="M43" i="11" a="1"/>
  <c r="M43" i="11" s="1"/>
  <c r="S43" i="11" a="1"/>
  <c r="S43" i="11" s="1"/>
  <c r="V20" i="11"/>
  <c r="O20" i="11" s="1"/>
  <c r="V22" i="11"/>
  <c r="O22" i="11" s="1"/>
  <c r="M23" i="11" a="1"/>
  <c r="M23" i="11" s="1"/>
  <c r="V52" i="11"/>
  <c r="O52" i="11" s="1"/>
  <c r="V24" i="11"/>
  <c r="O24" i="11" s="1"/>
  <c r="V26" i="11"/>
  <c r="O26" i="11" s="1"/>
  <c r="M39" i="11" a="1"/>
  <c r="M39" i="11" s="1"/>
  <c r="S39" i="11" a="1"/>
  <c r="S39" i="11" s="1"/>
  <c r="M47" i="11" a="1"/>
  <c r="M47" i="11" s="1"/>
  <c r="S47" i="11" a="1"/>
  <c r="S47" i="11" s="1"/>
  <c r="V28" i="11"/>
  <c r="O28" i="11" s="1"/>
  <c r="V30" i="11"/>
  <c r="O30" i="11" s="1"/>
  <c r="V32" i="11"/>
  <c r="O32" i="11" s="1"/>
  <c r="V34" i="11"/>
  <c r="O34" i="11" s="1"/>
  <c r="V40" i="11"/>
  <c r="O40" i="11" s="1"/>
  <c r="V42" i="11"/>
  <c r="O42" i="11" s="1"/>
  <c r="V44" i="11"/>
  <c r="O44" i="11" s="1"/>
  <c r="V46" i="11"/>
  <c r="O46" i="11" s="1"/>
  <c r="M27" i="11" a="1"/>
  <c r="M27" i="11" s="1"/>
  <c r="S27" i="11" a="1"/>
  <c r="S27" i="11" s="1"/>
  <c r="B17" i="11"/>
  <c r="V17" i="11"/>
  <c r="O17" i="11" s="1"/>
  <c r="V29" i="11"/>
  <c r="O29" i="11" s="1"/>
  <c r="V33" i="11"/>
  <c r="O33" i="11" s="1"/>
  <c r="V37" i="11"/>
  <c r="O37" i="11" s="1"/>
  <c r="V41" i="11"/>
  <c r="O41" i="11" s="1"/>
  <c r="V45" i="11"/>
  <c r="O45" i="11" s="1"/>
  <c r="V49" i="11"/>
  <c r="O49" i="11" s="1"/>
  <c r="V53" i="11"/>
  <c r="O53" i="11" s="1"/>
  <c r="J10" i="3"/>
  <c r="M9" i="3"/>
  <c r="C18" i="3"/>
  <c r="N53" i="16" l="1" a="1"/>
  <c r="N53" i="16" s="1"/>
  <c r="N41" i="16" a="1"/>
  <c r="N41" i="16" s="1"/>
  <c r="S36" i="28"/>
  <c r="Q36" i="28" s="1"/>
  <c r="U36" i="28"/>
  <c r="R36" i="28" s="1"/>
  <c r="S52" i="28"/>
  <c r="Q52" i="28" s="1"/>
  <c r="U52" i="28"/>
  <c r="R52" i="28" s="1"/>
  <c r="S48" i="28"/>
  <c r="Q48" i="28" s="1"/>
  <c r="U48" i="28"/>
  <c r="R48" i="28" s="1"/>
  <c r="R47" i="19"/>
  <c r="P47" i="19" s="1" a="1"/>
  <c r="P47" i="19" s="1"/>
  <c r="T47" i="19"/>
  <c r="Q47" i="19" s="1" a="1"/>
  <c r="Q47" i="19" s="1"/>
  <c r="M16" i="18" a="1"/>
  <c r="M16" i="18" s="1"/>
  <c r="R54" i="19"/>
  <c r="P54" i="19" s="1" a="1"/>
  <c r="P54" i="19" s="1"/>
  <c r="S22" i="28"/>
  <c r="Q22" i="28" s="1"/>
  <c r="U22" i="28"/>
  <c r="R22" i="28" s="1"/>
  <c r="S46" i="28"/>
  <c r="Q46" i="28" s="1"/>
  <c r="U46" i="28"/>
  <c r="R46" i="28" s="1"/>
  <c r="S31" i="14" a="1"/>
  <c r="S31" i="14" s="1"/>
  <c r="M31" i="14" a="1"/>
  <c r="M31" i="14" s="1"/>
  <c r="N52" i="16" a="1"/>
  <c r="N52" i="16" s="1"/>
  <c r="T28" i="16" a="1"/>
  <c r="T28" i="16" s="1"/>
  <c r="S43" i="18" a="1"/>
  <c r="S43" i="18" s="1"/>
  <c r="S39" i="28"/>
  <c r="Q39" i="28" s="1"/>
  <c r="U39" i="28"/>
  <c r="R39" i="28" s="1"/>
  <c r="AR67" i="29"/>
  <c r="N25" i="16" a="1"/>
  <c r="N25" i="16" s="1"/>
  <c r="M28" i="14" a="1"/>
  <c r="M28" i="14" s="1"/>
  <c r="S28" i="14" a="1"/>
  <c r="S28" i="14" s="1"/>
  <c r="S16" i="11" a="1"/>
  <c r="S16" i="11" s="1"/>
  <c r="M16" i="11" a="1"/>
  <c r="M16" i="11" s="1"/>
  <c r="M34" i="14" a="1"/>
  <c r="M34" i="14" s="1"/>
  <c r="S34" i="14" a="1"/>
  <c r="S34" i="14" s="1"/>
  <c r="S17" i="17" a="1"/>
  <c r="S17" i="17" s="1"/>
  <c r="M17" i="17" a="1"/>
  <c r="M17" i="17" s="1"/>
  <c r="S19" i="18" a="1"/>
  <c r="S19" i="18" s="1"/>
  <c r="R38" i="19"/>
  <c r="P38" i="19" s="1" a="1"/>
  <c r="P38" i="19" s="1"/>
  <c r="O38" i="19" s="1"/>
  <c r="S17" i="21"/>
  <c r="Q17" i="21" s="1" a="1"/>
  <c r="Q17" i="21" s="1"/>
  <c r="S20" i="28"/>
  <c r="Q20" i="28" s="1"/>
  <c r="U20" i="28"/>
  <c r="R20" i="28" s="1"/>
  <c r="AP71" i="29"/>
  <c r="AO71" i="29" s="1"/>
  <c r="AR71" i="29"/>
  <c r="AP61" i="29"/>
  <c r="AO61" i="29" s="1"/>
  <c r="AR61" i="29"/>
  <c r="AP62" i="29"/>
  <c r="AO62" i="29" s="1"/>
  <c r="AR62" i="29"/>
  <c r="T15" i="19"/>
  <c r="Q15" i="19" s="1" a="1"/>
  <c r="Q15" i="19" s="1"/>
  <c r="R15" i="19"/>
  <c r="P15" i="19" s="1" a="1"/>
  <c r="P15" i="19" s="1"/>
  <c r="S35" i="14" a="1"/>
  <c r="S35" i="14" s="1"/>
  <c r="N48" i="16" a="1"/>
  <c r="N48" i="16" s="1"/>
  <c r="N19" i="16" a="1"/>
  <c r="N19" i="16" s="1"/>
  <c r="S25" i="17" a="1"/>
  <c r="S25" i="17" s="1"/>
  <c r="T36" i="19"/>
  <c r="Q36" i="19" s="1" a="1"/>
  <c r="Q36" i="19" s="1"/>
  <c r="T25" i="20"/>
  <c r="Q25" i="20" s="1" a="1"/>
  <c r="Q25" i="20" s="1"/>
  <c r="S18" i="21"/>
  <c r="Q18" i="21" s="1" a="1"/>
  <c r="Q18" i="21" s="1"/>
  <c r="S50" i="28"/>
  <c r="Q50" i="28" s="1"/>
  <c r="U50" i="28"/>
  <c r="R50" i="28" s="1"/>
  <c r="U33" i="28"/>
  <c r="R33" i="28" s="1"/>
  <c r="S33" i="28"/>
  <c r="Q33" i="28" s="1"/>
  <c r="O18" i="28"/>
  <c r="E18" i="28" s="1"/>
  <c r="G18" i="28" s="1"/>
  <c r="AP19" i="29"/>
  <c r="AO19" i="29" s="1"/>
  <c r="U57" i="28"/>
  <c r="R57" i="28" s="1"/>
  <c r="S57" i="28"/>
  <c r="Q57" i="28" s="1"/>
  <c r="S24" i="28"/>
  <c r="Q24" i="28" s="1"/>
  <c r="U24" i="28"/>
  <c r="R24" i="28" s="1"/>
  <c r="R24" i="20"/>
  <c r="P24" i="20" s="1" a="1"/>
  <c r="P24" i="20" s="1"/>
  <c r="T24" i="20"/>
  <c r="Q24" i="20" s="1" a="1"/>
  <c r="Q24" i="20" s="1"/>
  <c r="M54" i="18" a="1"/>
  <c r="M54" i="18" s="1"/>
  <c r="S54" i="18" a="1"/>
  <c r="S54" i="18" s="1"/>
  <c r="S56" i="28"/>
  <c r="Q56" i="28" s="1"/>
  <c r="U56" i="28"/>
  <c r="R56" i="28" s="1"/>
  <c r="S41" i="17" a="1"/>
  <c r="S41" i="17" s="1"/>
  <c r="M41" i="17" a="1"/>
  <c r="M41" i="17" s="1"/>
  <c r="T15" i="3"/>
  <c r="Q15" i="3" s="1" a="1"/>
  <c r="Q15" i="3" s="1"/>
  <c r="N15" i="3" s="1"/>
  <c r="E15" i="3" s="1"/>
  <c r="G15" i="3" s="1"/>
  <c r="R15" i="3"/>
  <c r="P15" i="3" s="1" a="1"/>
  <c r="P15" i="3" s="1"/>
  <c r="T47" i="16" a="1"/>
  <c r="T47" i="16" s="1"/>
  <c r="R23" i="20"/>
  <c r="P23" i="20" s="1" a="1"/>
  <c r="P23" i="20" s="1"/>
  <c r="S29" i="28"/>
  <c r="Q29" i="28" s="1"/>
  <c r="U29" i="28"/>
  <c r="R29" i="28" s="1"/>
  <c r="S30" i="28"/>
  <c r="Q30" i="28" s="1"/>
  <c r="U30" i="28"/>
  <c r="R30" i="28" s="1"/>
  <c r="AP58" i="29"/>
  <c r="AO58" i="29" s="1"/>
  <c r="AR58" i="29"/>
  <c r="T19" i="20"/>
  <c r="Q19" i="20" s="1" a="1"/>
  <c r="Q19" i="20" s="1"/>
  <c r="S21" i="28"/>
  <c r="Q21" i="28" s="1"/>
  <c r="U21" i="28"/>
  <c r="R21" i="28" s="1"/>
  <c r="AP44" i="29"/>
  <c r="AO44" i="29" s="1"/>
  <c r="N45" i="16" a="1"/>
  <c r="N45" i="16" s="1"/>
  <c r="M29" i="14" a="1"/>
  <c r="M29" i="14" s="1"/>
  <c r="T23" i="16" a="1"/>
  <c r="T23" i="16" s="1"/>
  <c r="T24" i="16" a="1"/>
  <c r="T24" i="16" s="1"/>
  <c r="N16" i="16" a="1"/>
  <c r="N16" i="16" s="1"/>
  <c r="S35" i="18" a="1"/>
  <c r="S35" i="18" s="1"/>
  <c r="S44" i="18" a="1"/>
  <c r="S44" i="18" s="1"/>
  <c r="R16" i="19"/>
  <c r="P16" i="19" s="1" a="1"/>
  <c r="P16" i="19" s="1"/>
  <c r="R32" i="19"/>
  <c r="P32" i="19" s="1" a="1"/>
  <c r="P32" i="19" s="1"/>
  <c r="S29" i="21"/>
  <c r="Q29" i="21" s="1" a="1"/>
  <c r="Q29" i="21" s="1"/>
  <c r="P41" i="22"/>
  <c r="P42" i="22" s="1"/>
  <c r="S51" i="28"/>
  <c r="Q51" i="28" s="1"/>
  <c r="U51" i="28"/>
  <c r="R51" i="28" s="1"/>
  <c r="S44" i="28"/>
  <c r="Q44" i="28" s="1"/>
  <c r="U44" i="28"/>
  <c r="R44" i="28" s="1"/>
  <c r="AP54" i="29"/>
  <c r="AO54" i="29" s="1"/>
  <c r="AP72" i="29"/>
  <c r="AO72" i="29" s="1"/>
  <c r="AP69" i="29"/>
  <c r="AO69" i="29" s="1"/>
  <c r="AR69" i="29"/>
  <c r="S27" i="28"/>
  <c r="Q27" i="28" s="1"/>
  <c r="U27" i="28"/>
  <c r="R27" i="28" s="1"/>
  <c r="U49" i="28"/>
  <c r="R49" i="28" s="1"/>
  <c r="S49" i="28"/>
  <c r="Q49" i="28" s="1"/>
  <c r="R33" i="20"/>
  <c r="P33" i="20" s="1" a="1"/>
  <c r="P33" i="20" s="1"/>
  <c r="T33" i="20"/>
  <c r="Q33" i="20" s="1" a="1"/>
  <c r="Q33" i="20" s="1"/>
  <c r="S53" i="28"/>
  <c r="Q53" i="28" s="1"/>
  <c r="U53" i="28"/>
  <c r="R53" i="28" s="1"/>
  <c r="T53" i="20"/>
  <c r="Q53" i="20" s="1" a="1"/>
  <c r="Q53" i="20" s="1"/>
  <c r="S54" i="28"/>
  <c r="Q54" i="28" s="1"/>
  <c r="U54" i="28"/>
  <c r="R54" i="28" s="1"/>
  <c r="AP70" i="29"/>
  <c r="AO70" i="29" s="1"/>
  <c r="AR70" i="29"/>
  <c r="R44" i="20"/>
  <c r="P44" i="20" s="1" a="1"/>
  <c r="P44" i="20" s="1"/>
  <c r="S38" i="28"/>
  <c r="Q38" i="28" s="1"/>
  <c r="U38" i="28"/>
  <c r="R38" i="28" s="1"/>
  <c r="S35" i="28"/>
  <c r="Q35" i="28" s="1"/>
  <c r="U35" i="28"/>
  <c r="R35" i="28" s="1"/>
  <c r="B44" i="36"/>
  <c r="L43" i="36"/>
  <c r="K43" i="36" s="1"/>
  <c r="N21" i="16" a="1"/>
  <c r="N21" i="16" s="1"/>
  <c r="S43" i="17" a="1"/>
  <c r="S43" i="17" s="1"/>
  <c r="S31" i="18" a="1"/>
  <c r="S31" i="18" s="1"/>
  <c r="U25" i="28"/>
  <c r="R25" i="28" s="1"/>
  <c r="S25" i="28"/>
  <c r="Q25" i="28" s="1"/>
  <c r="S34" i="28"/>
  <c r="Q34" i="28" s="1"/>
  <c r="U34" i="28"/>
  <c r="R34" i="28" s="1"/>
  <c r="AR60" i="29"/>
  <c r="S42" i="28"/>
  <c r="Q42" i="28" s="1"/>
  <c r="U42" i="28"/>
  <c r="R42" i="28" s="1"/>
  <c r="R26" i="20"/>
  <c r="P26" i="20" s="1" a="1"/>
  <c r="P26" i="20" s="1"/>
  <c r="T26" i="20"/>
  <c r="Q26" i="20" s="1" a="1"/>
  <c r="Q26" i="20" s="1"/>
  <c r="S18" i="14" a="1"/>
  <c r="S18" i="14" s="1"/>
  <c r="M18" i="14" a="1"/>
  <c r="M18" i="14" s="1"/>
  <c r="M19" i="11" a="1"/>
  <c r="M19" i="11" s="1"/>
  <c r="S19" i="11" a="1"/>
  <c r="S19" i="11" s="1"/>
  <c r="L40" i="26"/>
  <c r="U51" i="21"/>
  <c r="R51" i="21" s="1" a="1"/>
  <c r="R51" i="21" s="1"/>
  <c r="S51" i="21"/>
  <c r="Q51" i="21" s="1" a="1"/>
  <c r="Q51" i="21" s="1"/>
  <c r="S27" i="21"/>
  <c r="Q27" i="21" s="1" a="1"/>
  <c r="Q27" i="21" s="1"/>
  <c r="U27" i="21"/>
  <c r="R27" i="21" s="1" a="1"/>
  <c r="R27" i="21" s="1"/>
  <c r="S53" i="21"/>
  <c r="Q53" i="21" s="1" a="1"/>
  <c r="Q53" i="21" s="1"/>
  <c r="U53" i="21"/>
  <c r="R53" i="21" s="1" a="1"/>
  <c r="R53" i="21" s="1"/>
  <c r="S24" i="21"/>
  <c r="Q24" i="21" s="1" a="1"/>
  <c r="Q24" i="21" s="1"/>
  <c r="U24" i="21"/>
  <c r="R24" i="21" s="1" a="1"/>
  <c r="R24" i="21" s="1"/>
  <c r="S32" i="21"/>
  <c r="Q32" i="21" s="1" a="1"/>
  <c r="Q32" i="21" s="1"/>
  <c r="U32" i="21"/>
  <c r="R32" i="21" s="1" a="1"/>
  <c r="R32" i="21" s="1"/>
  <c r="S23" i="21"/>
  <c r="Q23" i="21" s="1" a="1"/>
  <c r="Q23" i="21" s="1"/>
  <c r="U23" i="21"/>
  <c r="R23" i="21" s="1" a="1"/>
  <c r="R23" i="21" s="1"/>
  <c r="P39" i="38"/>
  <c r="G38" i="38"/>
  <c r="F15" i="38"/>
  <c r="H15" i="38" s="1"/>
  <c r="O16" i="38"/>
  <c r="I14" i="38"/>
  <c r="M14" i="38"/>
  <c r="D21" i="38"/>
  <c r="T36" i="16" a="1"/>
  <c r="T36" i="16" s="1"/>
  <c r="T15" i="16" a="1"/>
  <c r="T15" i="16" s="1"/>
  <c r="N15" i="16" a="1"/>
  <c r="N15" i="16" s="1"/>
  <c r="M15" i="16" s="1"/>
  <c r="F15" i="16" s="1"/>
  <c r="T54" i="16" a="1"/>
  <c r="T54" i="16" s="1"/>
  <c r="T43" i="16" a="1"/>
  <c r="T43" i="16" s="1"/>
  <c r="T32" i="16" a="1"/>
  <c r="T32" i="16" s="1"/>
  <c r="T44" i="16" a="1"/>
  <c r="T44" i="16" s="1"/>
  <c r="H19" i="36"/>
  <c r="M19" i="36"/>
  <c r="V19" i="36" s="1"/>
  <c r="M17" i="36"/>
  <c r="H17" i="36"/>
  <c r="O21" i="36"/>
  <c r="E20" i="36"/>
  <c r="G20" i="36" s="1"/>
  <c r="C21" i="36"/>
  <c r="M18" i="36"/>
  <c r="V18" i="36" s="1"/>
  <c r="H18" i="36"/>
  <c r="N17" i="35"/>
  <c r="J17" i="35"/>
  <c r="B44" i="35"/>
  <c r="M19" i="35"/>
  <c r="V19" i="35" s="1"/>
  <c r="H19" i="35"/>
  <c r="V17" i="35"/>
  <c r="H18" i="35"/>
  <c r="M18" i="35"/>
  <c r="V18" i="35" s="1"/>
  <c r="O21" i="35"/>
  <c r="E20" i="35"/>
  <c r="G20" i="35" s="1"/>
  <c r="C21" i="35"/>
  <c r="M43" i="24"/>
  <c r="L43" i="24" s="1"/>
  <c r="C44" i="24"/>
  <c r="AO65" i="33"/>
  <c r="AB65" i="33" s="1"/>
  <c r="AO40" i="33"/>
  <c r="C40" i="33" s="1"/>
  <c r="AO29" i="31"/>
  <c r="AP65" i="29"/>
  <c r="AO65" i="29" s="1"/>
  <c r="AR65" i="29"/>
  <c r="AP73" i="29"/>
  <c r="AO73" i="29" s="1"/>
  <c r="AR73" i="29"/>
  <c r="R61" i="30"/>
  <c r="S61" i="30"/>
  <c r="R68" i="30"/>
  <c r="S28" i="30"/>
  <c r="R28" i="30"/>
  <c r="AO64" i="31"/>
  <c r="AA65" i="31" s="1"/>
  <c r="K40" i="32"/>
  <c r="M50" i="33"/>
  <c r="I46" i="33"/>
  <c r="E42" i="33"/>
  <c r="AO62" i="33"/>
  <c r="AO51" i="33"/>
  <c r="Q28" i="32"/>
  <c r="R28" i="32"/>
  <c r="AO56" i="33"/>
  <c r="R56" i="33" s="1"/>
  <c r="AO70" i="33"/>
  <c r="AO52" i="33"/>
  <c r="Q56" i="32"/>
  <c r="R56" i="32"/>
  <c r="C22" i="32"/>
  <c r="R27" i="32"/>
  <c r="Q27" i="32"/>
  <c r="AO54" i="33"/>
  <c r="AO19" i="33"/>
  <c r="AO64" i="33"/>
  <c r="AO57" i="33"/>
  <c r="AO43" i="33"/>
  <c r="Q52" i="32"/>
  <c r="R52" i="32"/>
  <c r="R31" i="32"/>
  <c r="Q31" i="32"/>
  <c r="O18" i="32"/>
  <c r="E17" i="32"/>
  <c r="G17" i="32" s="1"/>
  <c r="H17" i="32" s="1"/>
  <c r="Q44" i="32"/>
  <c r="R44" i="32"/>
  <c r="AO53" i="33"/>
  <c r="AO23" i="33"/>
  <c r="AO63" i="33"/>
  <c r="Q48" i="32"/>
  <c r="R48" i="32"/>
  <c r="B43" i="32"/>
  <c r="L42" i="32"/>
  <c r="K42" i="32" s="1"/>
  <c r="Q45" i="32"/>
  <c r="R45" i="32"/>
  <c r="AO61" i="33"/>
  <c r="R55" i="33"/>
  <c r="AO27" i="33"/>
  <c r="AO67" i="33"/>
  <c r="W60" i="33"/>
  <c r="AO44" i="33"/>
  <c r="R41" i="32"/>
  <c r="Q41" i="32"/>
  <c r="P41" i="32" s="1"/>
  <c r="P42" i="32" s="1"/>
  <c r="P43" i="32" s="1"/>
  <c r="Q22" i="32"/>
  <c r="R22" i="32"/>
  <c r="R33" i="32"/>
  <c r="Q33" i="32"/>
  <c r="AO73" i="33"/>
  <c r="AO68" i="33"/>
  <c r="AO31" i="33"/>
  <c r="AO72" i="33"/>
  <c r="AC66" i="33"/>
  <c r="AO41" i="33"/>
  <c r="AO29" i="33"/>
  <c r="AO47" i="33"/>
  <c r="AO25" i="33"/>
  <c r="Q36" i="32"/>
  <c r="R36" i="32"/>
  <c r="AO45" i="33"/>
  <c r="AO58" i="33"/>
  <c r="AO71" i="33"/>
  <c r="AO35" i="33"/>
  <c r="AO74" i="33"/>
  <c r="AK74" i="33" s="1"/>
  <c r="AO30" i="33"/>
  <c r="AO48" i="33"/>
  <c r="AO26" i="33"/>
  <c r="K41" i="32"/>
  <c r="AO59" i="33"/>
  <c r="AO39" i="33"/>
  <c r="R35" i="32"/>
  <c r="Q35" i="32"/>
  <c r="AO49" i="33"/>
  <c r="S64" i="30"/>
  <c r="R64" i="30"/>
  <c r="S65" i="30"/>
  <c r="R65" i="30"/>
  <c r="S73" i="30"/>
  <c r="R73" i="30"/>
  <c r="S74" i="30"/>
  <c r="R74" i="30"/>
  <c r="AO50" i="31"/>
  <c r="AO59" i="31"/>
  <c r="AO49" i="31"/>
  <c r="AO55" i="31"/>
  <c r="AO41" i="31"/>
  <c r="C41" i="31" s="1"/>
  <c r="S41" i="30"/>
  <c r="R41" i="30"/>
  <c r="AO69" i="31"/>
  <c r="S35" i="30"/>
  <c r="R35" i="30"/>
  <c r="AO67" i="31"/>
  <c r="AO61" i="31"/>
  <c r="AO53" i="31"/>
  <c r="AO44" i="31"/>
  <c r="AO23" i="31"/>
  <c r="AO70" i="31"/>
  <c r="AO57" i="31"/>
  <c r="AO39" i="31"/>
  <c r="S34" i="30"/>
  <c r="R34" i="30"/>
  <c r="R42" i="30"/>
  <c r="S42" i="30"/>
  <c r="R19" i="30"/>
  <c r="S19" i="30"/>
  <c r="AO28" i="31"/>
  <c r="AO72" i="31"/>
  <c r="AO32" i="31"/>
  <c r="AO38" i="31"/>
  <c r="Z63" i="31"/>
  <c r="AO24" i="31"/>
  <c r="R43" i="30"/>
  <c r="S43" i="30"/>
  <c r="R20" i="30"/>
  <c r="S20" i="30"/>
  <c r="AO68" i="31"/>
  <c r="AO73" i="31"/>
  <c r="AO27" i="31"/>
  <c r="AO37" i="31"/>
  <c r="AO62" i="31"/>
  <c r="AO52" i="31"/>
  <c r="R30" i="30"/>
  <c r="S30" i="30"/>
  <c r="F17" i="30"/>
  <c r="H17" i="30" s="1"/>
  <c r="P18" i="30"/>
  <c r="C44" i="30"/>
  <c r="M43" i="30"/>
  <c r="L43" i="30" s="1"/>
  <c r="AO51" i="31"/>
  <c r="AO20" i="31"/>
  <c r="AO25" i="31"/>
  <c r="AO66" i="31"/>
  <c r="R31" i="30"/>
  <c r="S31" i="30"/>
  <c r="AO35" i="31"/>
  <c r="L42" i="30"/>
  <c r="AO60" i="31"/>
  <c r="AO58" i="31"/>
  <c r="AO71" i="31"/>
  <c r="AO45" i="31"/>
  <c r="AO56" i="31"/>
  <c r="AO48" i="31"/>
  <c r="AO46" i="31"/>
  <c r="AO36" i="31"/>
  <c r="AO74" i="31"/>
  <c r="AK74" i="31" s="1"/>
  <c r="AO43" i="31"/>
  <c r="AO54" i="31"/>
  <c r="AO42" i="31"/>
  <c r="R40" i="30"/>
  <c r="Q40" i="30" s="1"/>
  <c r="S40" i="30"/>
  <c r="AO47" i="31"/>
  <c r="D20" i="30"/>
  <c r="AP17" i="29"/>
  <c r="AO17" i="29" s="1"/>
  <c r="AR17" i="29"/>
  <c r="AP18" i="29"/>
  <c r="AO18" i="29" s="1"/>
  <c r="G17" i="28"/>
  <c r="M17" i="28" s="1"/>
  <c r="K41" i="28"/>
  <c r="K40" i="28"/>
  <c r="K42" i="28"/>
  <c r="L43" i="28"/>
  <c r="K43" i="28" s="1"/>
  <c r="B44" i="28"/>
  <c r="C21" i="28"/>
  <c r="Q54" i="29"/>
  <c r="P42" i="28"/>
  <c r="P43" i="28" s="1"/>
  <c r="D41" i="29"/>
  <c r="L43" i="26"/>
  <c r="L41" i="26"/>
  <c r="AO29" i="27"/>
  <c r="AO46" i="13"/>
  <c r="I46" i="13" s="1"/>
  <c r="AO39" i="13"/>
  <c r="AO27" i="23"/>
  <c r="AO49" i="27"/>
  <c r="L49" i="27" s="1"/>
  <c r="AO27" i="25"/>
  <c r="AO31" i="23"/>
  <c r="AO66" i="27"/>
  <c r="AO67" i="27"/>
  <c r="D19" i="26"/>
  <c r="AO50" i="27"/>
  <c r="AO73" i="27"/>
  <c r="AO36" i="27"/>
  <c r="AO58" i="27"/>
  <c r="R53" i="26"/>
  <c r="S53" i="26"/>
  <c r="R43" i="26"/>
  <c r="S43" i="26"/>
  <c r="AO63" i="27"/>
  <c r="AO52" i="27"/>
  <c r="AO72" i="27"/>
  <c r="R40" i="26"/>
  <c r="Q40" i="26" s="1"/>
  <c r="Q41" i="26" s="1"/>
  <c r="Q42" i="26" s="1"/>
  <c r="S40" i="26"/>
  <c r="R44" i="26"/>
  <c r="S44" i="26"/>
  <c r="AO68" i="27"/>
  <c r="AO43" i="27"/>
  <c r="AO56" i="27"/>
  <c r="AO71" i="27"/>
  <c r="AO74" i="27"/>
  <c r="AK74" i="27" s="1"/>
  <c r="AO28" i="27"/>
  <c r="S56" i="26"/>
  <c r="R56" i="26"/>
  <c r="AO33" i="27"/>
  <c r="R30" i="26"/>
  <c r="S30" i="26"/>
  <c r="AO23" i="27"/>
  <c r="S45" i="26"/>
  <c r="R45" i="26"/>
  <c r="S49" i="26"/>
  <c r="R49" i="26"/>
  <c r="AO61" i="27"/>
  <c r="AO41" i="27"/>
  <c r="AO64" i="27"/>
  <c r="AO24" i="27"/>
  <c r="AO39" i="27"/>
  <c r="AO45" i="27"/>
  <c r="AB65" i="27"/>
  <c r="AO31" i="27"/>
  <c r="AO21" i="27"/>
  <c r="R22" i="26"/>
  <c r="S22" i="26"/>
  <c r="C45" i="26"/>
  <c r="M44" i="26"/>
  <c r="L44" i="26" s="1"/>
  <c r="AO51" i="27"/>
  <c r="AO40" i="27"/>
  <c r="AO55" i="27"/>
  <c r="AO20" i="27"/>
  <c r="AO34" i="27"/>
  <c r="AO42" i="27"/>
  <c r="G44" i="27"/>
  <c r="AO27" i="27"/>
  <c r="AO38" i="27"/>
  <c r="R33" i="26"/>
  <c r="S33" i="26"/>
  <c r="F17" i="26"/>
  <c r="H17" i="26" s="1"/>
  <c r="P18" i="26"/>
  <c r="R47" i="26"/>
  <c r="S47" i="26"/>
  <c r="AO62" i="27"/>
  <c r="AO48" i="27"/>
  <c r="AO59" i="27"/>
  <c r="AO32" i="27"/>
  <c r="AO54" i="27"/>
  <c r="AO22" i="27"/>
  <c r="AO47" i="27"/>
  <c r="R52" i="26"/>
  <c r="S52" i="26"/>
  <c r="R32" i="26"/>
  <c r="S32" i="26"/>
  <c r="AO70" i="27"/>
  <c r="AO53" i="27"/>
  <c r="AO46" i="27"/>
  <c r="AO37" i="27"/>
  <c r="AO60" i="27"/>
  <c r="AO30" i="27"/>
  <c r="AO25" i="27"/>
  <c r="AO57" i="27"/>
  <c r="AO26" i="27"/>
  <c r="L42" i="26"/>
  <c r="R25" i="26"/>
  <c r="S25" i="26"/>
  <c r="R48" i="26"/>
  <c r="S48" i="26"/>
  <c r="T57" i="25"/>
  <c r="AO30" i="25"/>
  <c r="AO37" i="25"/>
  <c r="AO64" i="25"/>
  <c r="H17" i="24"/>
  <c r="P18" i="24"/>
  <c r="F18" i="24" s="1"/>
  <c r="AO68" i="25"/>
  <c r="AO43" i="25"/>
  <c r="AO22" i="25"/>
  <c r="AO25" i="25"/>
  <c r="AO63" i="25"/>
  <c r="AO20" i="25"/>
  <c r="AO45" i="25"/>
  <c r="AO35" i="25"/>
  <c r="AO52" i="25"/>
  <c r="D22" i="24"/>
  <c r="R47" i="24"/>
  <c r="S47" i="24"/>
  <c r="AO46" i="25"/>
  <c r="AO38" i="25"/>
  <c r="AO51" i="25"/>
  <c r="AO62" i="25"/>
  <c r="AO36" i="25"/>
  <c r="AO61" i="25"/>
  <c r="S49" i="24"/>
  <c r="R49" i="24"/>
  <c r="R40" i="24"/>
  <c r="Q40" i="24" s="1"/>
  <c r="Q41" i="24" s="1"/>
  <c r="Q42" i="24" s="1"/>
  <c r="S40" i="24"/>
  <c r="AO39" i="25"/>
  <c r="AO67" i="25"/>
  <c r="AO54" i="25"/>
  <c r="AO56" i="25"/>
  <c r="R48" i="24"/>
  <c r="S48" i="24"/>
  <c r="AO48" i="25"/>
  <c r="AO71" i="25"/>
  <c r="AO40" i="25"/>
  <c r="C40" i="25" s="1"/>
  <c r="AO65" i="25"/>
  <c r="R57" i="24"/>
  <c r="S57" i="24"/>
  <c r="S50" i="24"/>
  <c r="R50" i="24"/>
  <c r="AO69" i="25"/>
  <c r="R56" i="24"/>
  <c r="S56" i="24"/>
  <c r="S45" i="24"/>
  <c r="R45" i="24"/>
  <c r="AO32" i="25"/>
  <c r="AO26" i="25"/>
  <c r="AO41" i="25"/>
  <c r="AO33" i="25"/>
  <c r="AO59" i="25"/>
  <c r="AO72" i="25"/>
  <c r="P12" i="25"/>
  <c r="L41" i="24"/>
  <c r="R43" i="24"/>
  <c r="S43" i="24"/>
  <c r="L40" i="24"/>
  <c r="R55" i="24"/>
  <c r="S55" i="24"/>
  <c r="AO74" i="25"/>
  <c r="AK74" i="25" s="1"/>
  <c r="AO42" i="25"/>
  <c r="AO66" i="25"/>
  <c r="AO34" i="25"/>
  <c r="AO50" i="25"/>
  <c r="AO29" i="25"/>
  <c r="AO55" i="25"/>
  <c r="AO44" i="25"/>
  <c r="AO73" i="25"/>
  <c r="R44" i="24"/>
  <c r="S44" i="24"/>
  <c r="AO23" i="25"/>
  <c r="AO31" i="25"/>
  <c r="AO47" i="25"/>
  <c r="AO53" i="25"/>
  <c r="AO49" i="25"/>
  <c r="R51" i="24"/>
  <c r="S51" i="24"/>
  <c r="AO70" i="25"/>
  <c r="AO19" i="25"/>
  <c r="AO28" i="25"/>
  <c r="AO60" i="25"/>
  <c r="AO58" i="25"/>
  <c r="L42" i="24"/>
  <c r="K42" i="22"/>
  <c r="K41" i="22"/>
  <c r="K40" i="22"/>
  <c r="AO55" i="23"/>
  <c r="AO72" i="23"/>
  <c r="AO37" i="23"/>
  <c r="AO48" i="23"/>
  <c r="AO26" i="23"/>
  <c r="AO29" i="23"/>
  <c r="O52" i="23"/>
  <c r="AO61" i="23"/>
  <c r="AO33" i="23"/>
  <c r="AO67" i="23"/>
  <c r="AO22" i="23"/>
  <c r="AO45" i="23"/>
  <c r="AO43" i="23"/>
  <c r="AO36" i="23"/>
  <c r="AO54" i="23"/>
  <c r="AO56" i="23"/>
  <c r="AO49" i="23"/>
  <c r="AO32" i="23"/>
  <c r="AO44" i="23"/>
  <c r="AO73" i="23"/>
  <c r="AO57" i="23"/>
  <c r="AO69" i="23"/>
  <c r="AO30" i="23"/>
  <c r="AO20" i="23"/>
  <c r="AO35" i="23"/>
  <c r="AO70" i="23"/>
  <c r="AO51" i="23"/>
  <c r="AO65" i="23"/>
  <c r="AO24" i="23"/>
  <c r="AO19" i="23"/>
  <c r="AO41" i="23"/>
  <c r="AO28" i="23"/>
  <c r="AO66" i="23"/>
  <c r="AO68" i="23"/>
  <c r="AO59" i="23"/>
  <c r="AO21" i="23"/>
  <c r="AO62" i="23"/>
  <c r="AO64" i="23"/>
  <c r="AO38" i="23"/>
  <c r="AO25" i="23"/>
  <c r="AO58" i="23"/>
  <c r="AO63" i="23"/>
  <c r="AO50" i="23"/>
  <c r="AO47" i="23"/>
  <c r="AO53" i="23"/>
  <c r="AO23" i="23"/>
  <c r="AO74" i="23"/>
  <c r="AK74" i="23" s="1"/>
  <c r="AO60" i="23"/>
  <c r="AO71" i="23"/>
  <c r="AO42" i="23"/>
  <c r="AO39" i="23"/>
  <c r="AO46" i="23"/>
  <c r="AO34" i="23"/>
  <c r="O18" i="22"/>
  <c r="E17" i="22"/>
  <c r="G17" i="22" s="1"/>
  <c r="L43" i="22"/>
  <c r="K43" i="22" s="1"/>
  <c r="B44" i="22"/>
  <c r="Q34" i="22"/>
  <c r="R34" i="22"/>
  <c r="Q43" i="22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R43" i="22"/>
  <c r="Q31" i="22"/>
  <c r="R31" i="22"/>
  <c r="Q33" i="22"/>
  <c r="R33" i="22"/>
  <c r="Q25" i="22"/>
  <c r="R25" i="22"/>
  <c r="Q23" i="22"/>
  <c r="R23" i="22"/>
  <c r="Q26" i="22"/>
  <c r="R26" i="22"/>
  <c r="C19" i="22"/>
  <c r="U49" i="21"/>
  <c r="R49" i="21" s="1" a="1"/>
  <c r="R49" i="21" s="1"/>
  <c r="S49" i="21"/>
  <c r="Q49" i="21" s="1" a="1"/>
  <c r="Q49" i="21" s="1"/>
  <c r="S35" i="21"/>
  <c r="Q35" i="21" s="1" a="1"/>
  <c r="Q35" i="21" s="1"/>
  <c r="U35" i="21"/>
  <c r="R35" i="21" s="1" a="1"/>
  <c r="R35" i="21" s="1"/>
  <c r="U26" i="21"/>
  <c r="R26" i="21" s="1" a="1"/>
  <c r="R26" i="21" s="1"/>
  <c r="S26" i="21"/>
  <c r="Q26" i="21" s="1" a="1"/>
  <c r="Q26" i="21" s="1"/>
  <c r="U34" i="21"/>
  <c r="R34" i="21" s="1" a="1"/>
  <c r="R34" i="21" s="1"/>
  <c r="S34" i="21"/>
  <c r="Q34" i="21" s="1" a="1"/>
  <c r="Q34" i="21" s="1"/>
  <c r="U31" i="21"/>
  <c r="R31" i="21" s="1" a="1"/>
  <c r="R31" i="21" s="1"/>
  <c r="S31" i="21"/>
  <c r="Q31" i="21" s="1" a="1"/>
  <c r="Q31" i="21" s="1"/>
  <c r="U22" i="21"/>
  <c r="R22" i="21" s="1" a="1"/>
  <c r="R22" i="21" s="1"/>
  <c r="S22" i="21"/>
  <c r="Q22" i="21" s="1" a="1"/>
  <c r="Q22" i="21" s="1"/>
  <c r="U14" i="21"/>
  <c r="R14" i="21" s="1" a="1"/>
  <c r="R14" i="21" s="1"/>
  <c r="O14" i="21" s="1"/>
  <c r="F14" i="21" s="1"/>
  <c r="S14" i="21"/>
  <c r="Q14" i="21" s="1" a="1"/>
  <c r="Q14" i="21" s="1"/>
  <c r="D16" i="21"/>
  <c r="P38" i="21"/>
  <c r="L14" i="20"/>
  <c r="H14" i="20"/>
  <c r="T34" i="20"/>
  <c r="Q34" i="20" s="1" a="1"/>
  <c r="Q34" i="20" s="1"/>
  <c r="R34" i="20"/>
  <c r="P34" i="20" s="1" a="1"/>
  <c r="P34" i="20" s="1"/>
  <c r="T49" i="20"/>
  <c r="Q49" i="20" s="1" a="1"/>
  <c r="Q49" i="20" s="1"/>
  <c r="R49" i="20"/>
  <c r="P49" i="20" s="1" a="1"/>
  <c r="P49" i="20" s="1"/>
  <c r="R16" i="20"/>
  <c r="P16" i="20" s="1" a="1"/>
  <c r="P16" i="20" s="1"/>
  <c r="T16" i="20"/>
  <c r="Q16" i="20" s="1" a="1"/>
  <c r="Q16" i="20" s="1"/>
  <c r="N16" i="20" s="1"/>
  <c r="T17" i="20"/>
  <c r="Q17" i="20" s="1" a="1"/>
  <c r="Q17" i="20" s="1"/>
  <c r="R17" i="20"/>
  <c r="P17" i="20" s="1" a="1"/>
  <c r="P17" i="20" s="1"/>
  <c r="C17" i="20"/>
  <c r="R22" i="20"/>
  <c r="P22" i="20" s="1" a="1"/>
  <c r="P22" i="20" s="1"/>
  <c r="T22" i="20"/>
  <c r="Q22" i="20" s="1" a="1"/>
  <c r="Q22" i="20" s="1"/>
  <c r="T43" i="20"/>
  <c r="Q43" i="20" s="1" a="1"/>
  <c r="Q43" i="20" s="1"/>
  <c r="R43" i="20"/>
  <c r="P43" i="20" s="1" a="1"/>
  <c r="P43" i="20" s="1"/>
  <c r="T37" i="20"/>
  <c r="Q37" i="20" s="1" a="1"/>
  <c r="Q37" i="20" s="1"/>
  <c r="R37" i="20"/>
  <c r="P37" i="20" s="1" a="1"/>
  <c r="P37" i="20" s="1"/>
  <c r="O37" i="20" s="1"/>
  <c r="F37" i="20" s="1"/>
  <c r="R27" i="20"/>
  <c r="P27" i="20" s="1" a="1"/>
  <c r="P27" i="20" s="1"/>
  <c r="T27" i="20"/>
  <c r="Q27" i="20" s="1" a="1"/>
  <c r="Q27" i="20" s="1"/>
  <c r="E15" i="20"/>
  <c r="G15" i="20" s="1"/>
  <c r="T42" i="20"/>
  <c r="Q42" i="20" s="1" a="1"/>
  <c r="Q42" i="20" s="1"/>
  <c r="R42" i="20"/>
  <c r="P42" i="20" s="1" a="1"/>
  <c r="P42" i="20" s="1"/>
  <c r="T39" i="20"/>
  <c r="Q39" i="20" s="1" a="1"/>
  <c r="Q39" i="20" s="1"/>
  <c r="R39" i="20"/>
  <c r="P39" i="20" s="1" a="1"/>
  <c r="P39" i="20" s="1"/>
  <c r="T21" i="20"/>
  <c r="Q21" i="20" s="1" a="1"/>
  <c r="Q21" i="20" s="1"/>
  <c r="R21" i="20"/>
  <c r="P21" i="20" s="1" a="1"/>
  <c r="P21" i="20" s="1"/>
  <c r="T38" i="20"/>
  <c r="Q38" i="20" s="1" a="1"/>
  <c r="Q38" i="20" s="1"/>
  <c r="R38" i="20"/>
  <c r="P38" i="20" s="1" a="1"/>
  <c r="P38" i="20" s="1"/>
  <c r="T50" i="20"/>
  <c r="Q50" i="20" s="1" a="1"/>
  <c r="Q50" i="20" s="1"/>
  <c r="R50" i="20"/>
  <c r="P50" i="20" s="1" a="1"/>
  <c r="P50" i="20" s="1"/>
  <c r="T40" i="20"/>
  <c r="Q40" i="20" s="1" a="1"/>
  <c r="Q40" i="20" s="1"/>
  <c r="R40" i="20"/>
  <c r="P40" i="20" s="1" a="1"/>
  <c r="P40" i="20" s="1"/>
  <c r="R31" i="20"/>
  <c r="P31" i="20" s="1" a="1"/>
  <c r="P31" i="20" s="1"/>
  <c r="T31" i="20"/>
  <c r="Q31" i="20" s="1" a="1"/>
  <c r="Q31" i="20" s="1"/>
  <c r="T46" i="20"/>
  <c r="Q46" i="20" s="1" a="1"/>
  <c r="Q46" i="20" s="1"/>
  <c r="R46" i="20"/>
  <c r="P46" i="20" s="1" a="1"/>
  <c r="P46" i="20" s="1"/>
  <c r="O39" i="19"/>
  <c r="F38" i="19"/>
  <c r="T43" i="19"/>
  <c r="Q43" i="19" s="1" a="1"/>
  <c r="Q43" i="19" s="1"/>
  <c r="R43" i="19"/>
  <c r="P43" i="19" s="1" a="1"/>
  <c r="P43" i="19" s="1"/>
  <c r="C19" i="19"/>
  <c r="R22" i="19"/>
  <c r="P22" i="19" s="1" a="1"/>
  <c r="P22" i="19" s="1"/>
  <c r="T22" i="19"/>
  <c r="Q22" i="19" s="1" a="1"/>
  <c r="Q22" i="19" s="1"/>
  <c r="R50" i="19"/>
  <c r="P50" i="19" s="1" a="1"/>
  <c r="P50" i="19" s="1"/>
  <c r="T50" i="19"/>
  <c r="Q50" i="19" s="1" a="1"/>
  <c r="Q50" i="19" s="1"/>
  <c r="T40" i="19"/>
  <c r="Q40" i="19" s="1" a="1"/>
  <c r="Q40" i="19" s="1"/>
  <c r="R40" i="19"/>
  <c r="P40" i="19" s="1" a="1"/>
  <c r="P40" i="19" s="1"/>
  <c r="T24" i="19"/>
  <c r="Q24" i="19" s="1" a="1"/>
  <c r="Q24" i="19" s="1"/>
  <c r="R24" i="19"/>
  <c r="P24" i="19" s="1" a="1"/>
  <c r="P24" i="19" s="1"/>
  <c r="T34" i="19"/>
  <c r="Q34" i="19" s="1" a="1"/>
  <c r="Q34" i="19" s="1"/>
  <c r="R34" i="19"/>
  <c r="P34" i="19" s="1" a="1"/>
  <c r="P34" i="19" s="1"/>
  <c r="T42" i="19"/>
  <c r="Q42" i="19" s="1" a="1"/>
  <c r="Q42" i="19" s="1"/>
  <c r="R42" i="19"/>
  <c r="P42" i="19" s="1" a="1"/>
  <c r="P42" i="19" s="1"/>
  <c r="T44" i="19"/>
  <c r="Q44" i="19" s="1" a="1"/>
  <c r="Q44" i="19" s="1"/>
  <c r="R44" i="19"/>
  <c r="P44" i="19" s="1" a="1"/>
  <c r="P44" i="19" s="1"/>
  <c r="T41" i="19"/>
  <c r="Q41" i="19" s="1" a="1"/>
  <c r="Q41" i="19" s="1"/>
  <c r="R41" i="19"/>
  <c r="P41" i="19" s="1" a="1"/>
  <c r="P41" i="19" s="1"/>
  <c r="T25" i="19"/>
  <c r="Q25" i="19" s="1" a="1"/>
  <c r="Q25" i="19" s="1"/>
  <c r="R25" i="19"/>
  <c r="P25" i="19" s="1" a="1"/>
  <c r="P25" i="19" s="1"/>
  <c r="T26" i="19"/>
  <c r="Q26" i="19" s="1" a="1"/>
  <c r="Q26" i="19" s="1"/>
  <c r="R26" i="19"/>
  <c r="P26" i="19" s="1" a="1"/>
  <c r="P26" i="19" s="1"/>
  <c r="N15" i="19"/>
  <c r="E14" i="19"/>
  <c r="G14" i="19" s="1"/>
  <c r="R27" i="19"/>
  <c r="P27" i="19" s="1" a="1"/>
  <c r="P27" i="19" s="1"/>
  <c r="T27" i="19"/>
  <c r="Q27" i="19" s="1" a="1"/>
  <c r="Q27" i="19" s="1"/>
  <c r="R52" i="19"/>
  <c r="P52" i="19" s="1" a="1"/>
  <c r="P52" i="19" s="1"/>
  <c r="T52" i="19"/>
  <c r="Q52" i="19" s="1" a="1"/>
  <c r="Q52" i="19" s="1"/>
  <c r="T28" i="19"/>
  <c r="Q28" i="19" s="1" a="1"/>
  <c r="Q28" i="19" s="1"/>
  <c r="R28" i="19"/>
  <c r="P28" i="19" s="1" a="1"/>
  <c r="P28" i="19" s="1"/>
  <c r="S45" i="18" a="1"/>
  <c r="S45" i="18" s="1"/>
  <c r="M45" i="18" a="1"/>
  <c r="M45" i="18" s="1"/>
  <c r="S42" i="18" a="1"/>
  <c r="S42" i="18" s="1"/>
  <c r="M42" i="18" a="1"/>
  <c r="M42" i="18" s="1"/>
  <c r="L15" i="18"/>
  <c r="E14" i="18"/>
  <c r="B16" i="18"/>
  <c r="M38" i="18" a="1"/>
  <c r="M38" i="18" s="1"/>
  <c r="S38" i="18" a="1"/>
  <c r="S38" i="18" s="1"/>
  <c r="S34" i="18" a="1"/>
  <c r="S34" i="18" s="1"/>
  <c r="M34" i="18" a="1"/>
  <c r="M34" i="18" s="1"/>
  <c r="S33" i="18" a="1"/>
  <c r="S33" i="18" s="1"/>
  <c r="M33" i="18" a="1"/>
  <c r="M33" i="18" s="1"/>
  <c r="M30" i="18" a="1"/>
  <c r="M30" i="18" s="1"/>
  <c r="S30" i="18" a="1"/>
  <c r="S30" i="18" s="1"/>
  <c r="S29" i="18" a="1"/>
  <c r="S29" i="18" s="1"/>
  <c r="M29" i="18" a="1"/>
  <c r="M29" i="18" s="1"/>
  <c r="S17" i="18" a="1"/>
  <c r="S17" i="18" s="1"/>
  <c r="M17" i="18" a="1"/>
  <c r="M17" i="18" s="1"/>
  <c r="S26" i="18" a="1"/>
  <c r="S26" i="18" s="1"/>
  <c r="M26" i="18" a="1"/>
  <c r="M26" i="18" s="1"/>
  <c r="S25" i="18" a="1"/>
  <c r="S25" i="18" s="1"/>
  <c r="M25" i="18" a="1"/>
  <c r="M25" i="18" s="1"/>
  <c r="M26" i="17" a="1"/>
  <c r="M26" i="17" s="1"/>
  <c r="S26" i="17" a="1"/>
  <c r="S26" i="17" s="1"/>
  <c r="S45" i="17" a="1"/>
  <c r="S45" i="17" s="1"/>
  <c r="M45" i="17" a="1"/>
  <c r="M45" i="17" s="1"/>
  <c r="S34" i="17" a="1"/>
  <c r="S34" i="17" s="1"/>
  <c r="M34" i="17" a="1"/>
  <c r="M34" i="17" s="1"/>
  <c r="M47" i="17" a="1"/>
  <c r="M47" i="17" s="1"/>
  <c r="S47" i="17" a="1"/>
  <c r="S47" i="17" s="1"/>
  <c r="M22" i="17" a="1"/>
  <c r="M22" i="17" s="1"/>
  <c r="S22" i="17" a="1"/>
  <c r="S22" i="17" s="1"/>
  <c r="S46" i="17" a="1"/>
  <c r="S46" i="17" s="1"/>
  <c r="M46" i="17" a="1"/>
  <c r="M46" i="17" s="1"/>
  <c r="S42" i="17" a="1"/>
  <c r="S42" i="17" s="1"/>
  <c r="M42" i="17" a="1"/>
  <c r="M42" i="17" s="1"/>
  <c r="S23" i="17" a="1"/>
  <c r="S23" i="17" s="1"/>
  <c r="M23" i="17" a="1"/>
  <c r="M23" i="17" s="1"/>
  <c r="B16" i="17"/>
  <c r="S30" i="17" a="1"/>
  <c r="S30" i="17" s="1"/>
  <c r="M30" i="17" a="1"/>
  <c r="M30" i="17" s="1"/>
  <c r="S38" i="17" a="1"/>
  <c r="S38" i="17" s="1"/>
  <c r="M38" i="17" a="1"/>
  <c r="M38" i="17" s="1"/>
  <c r="M14" i="17" a="1"/>
  <c r="M14" i="17" s="1"/>
  <c r="L14" i="17" s="1"/>
  <c r="S14" i="17" a="1"/>
  <c r="S14" i="17" s="1"/>
  <c r="N18" i="16" a="1"/>
  <c r="N18" i="16" s="1"/>
  <c r="T18" i="16" a="1"/>
  <c r="T18" i="16" s="1"/>
  <c r="N49" i="16" a="1"/>
  <c r="N49" i="16" s="1"/>
  <c r="T49" i="16" a="1"/>
  <c r="T49" i="16" s="1"/>
  <c r="C16" i="16"/>
  <c r="T38" i="16" a="1"/>
  <c r="T38" i="16" s="1"/>
  <c r="N38" i="16" a="1"/>
  <c r="N38" i="16" s="1"/>
  <c r="N22" i="16" a="1"/>
  <c r="N22" i="16" s="1"/>
  <c r="T22" i="16" a="1"/>
  <c r="T22" i="16" s="1"/>
  <c r="T34" i="16" a="1"/>
  <c r="T34" i="16" s="1"/>
  <c r="N34" i="16" a="1"/>
  <c r="N34" i="16" s="1"/>
  <c r="N50" i="16" a="1"/>
  <c r="N50" i="16" s="1"/>
  <c r="T50" i="16" a="1"/>
  <c r="T50" i="16" s="1"/>
  <c r="T33" i="16" a="1"/>
  <c r="T33" i="16" s="1"/>
  <c r="N33" i="16" a="1"/>
  <c r="N33" i="16" s="1"/>
  <c r="T29" i="16" a="1"/>
  <c r="T29" i="16" s="1"/>
  <c r="N29" i="16" a="1"/>
  <c r="N29" i="16" s="1"/>
  <c r="N46" i="16" a="1"/>
  <c r="N46" i="16" s="1"/>
  <c r="T46" i="16" a="1"/>
  <c r="T46" i="16" s="1"/>
  <c r="T30" i="16" a="1"/>
  <c r="T30" i="16" s="1"/>
  <c r="N30" i="16" a="1"/>
  <c r="N30" i="16" s="1"/>
  <c r="N26" i="16" a="1"/>
  <c r="N26" i="16" s="1"/>
  <c r="T26" i="16" a="1"/>
  <c r="T26" i="16" s="1"/>
  <c r="M50" i="14" a="1"/>
  <c r="M50" i="14" s="1"/>
  <c r="S50" i="14" a="1"/>
  <c r="S50" i="14" s="1"/>
  <c r="J14" i="14"/>
  <c r="F14" i="14"/>
  <c r="M47" i="14" a="1"/>
  <c r="M47" i="14" s="1"/>
  <c r="S47" i="14" a="1"/>
  <c r="S47" i="14" s="1"/>
  <c r="S43" i="14" a="1"/>
  <c r="S43" i="14" s="1"/>
  <c r="M43" i="14" a="1"/>
  <c r="M43" i="14" s="1"/>
  <c r="M23" i="14" a="1"/>
  <c r="M23" i="14" s="1"/>
  <c r="S23" i="14" a="1"/>
  <c r="S23" i="14" s="1"/>
  <c r="L16" i="14"/>
  <c r="E15" i="14"/>
  <c r="B16" i="14"/>
  <c r="M42" i="14" a="1"/>
  <c r="M42" i="14" s="1"/>
  <c r="S42" i="14" a="1"/>
  <c r="S42" i="14" s="1"/>
  <c r="S41" i="14" a="1"/>
  <c r="S41" i="14" s="1"/>
  <c r="M41" i="14" a="1"/>
  <c r="M41" i="14" s="1"/>
  <c r="M19" i="14" a="1"/>
  <c r="M19" i="14" s="1"/>
  <c r="S19" i="14" a="1"/>
  <c r="S19" i="14" s="1"/>
  <c r="M53" i="14" a="1"/>
  <c r="M53" i="14" s="1"/>
  <c r="S53" i="14" a="1"/>
  <c r="S53" i="14" s="1"/>
  <c r="S22" i="14" a="1"/>
  <c r="S22" i="14" s="1"/>
  <c r="M22" i="14" a="1"/>
  <c r="M22" i="14" s="1"/>
  <c r="K40" i="12"/>
  <c r="K42" i="12"/>
  <c r="K41" i="12"/>
  <c r="K43" i="12"/>
  <c r="AO71" i="13"/>
  <c r="AG71" i="13" s="1"/>
  <c r="AO26" i="13"/>
  <c r="AO38" i="13"/>
  <c r="AO43" i="13"/>
  <c r="AO47" i="13"/>
  <c r="AO48" i="13"/>
  <c r="AO25" i="13"/>
  <c r="AO65" i="13"/>
  <c r="AO69" i="13"/>
  <c r="AG70" i="13"/>
  <c r="AO54" i="13"/>
  <c r="AO57" i="13"/>
  <c r="AO30" i="13"/>
  <c r="AO66" i="13"/>
  <c r="AO74" i="13"/>
  <c r="AK74" i="13" s="1"/>
  <c r="AO28" i="13"/>
  <c r="AO27" i="13"/>
  <c r="AO53" i="13"/>
  <c r="AO73" i="13"/>
  <c r="AO55" i="13"/>
  <c r="AO72" i="13"/>
  <c r="AO20" i="13"/>
  <c r="AO63" i="13"/>
  <c r="AO61" i="13"/>
  <c r="AO34" i="13"/>
  <c r="AO42" i="13"/>
  <c r="D42" i="13" s="1"/>
  <c r="AO49" i="13"/>
  <c r="AO60" i="13"/>
  <c r="AO56" i="13"/>
  <c r="AO23" i="13"/>
  <c r="AO59" i="13"/>
  <c r="AO36" i="13"/>
  <c r="AO62" i="13"/>
  <c r="AO24" i="13"/>
  <c r="AO31" i="13"/>
  <c r="AO33" i="13"/>
  <c r="D41" i="13"/>
  <c r="AO67" i="13"/>
  <c r="AO68" i="13"/>
  <c r="AO44" i="13"/>
  <c r="AO45" i="13"/>
  <c r="AO22" i="13"/>
  <c r="AO51" i="13"/>
  <c r="AO58" i="13"/>
  <c r="AO37" i="13"/>
  <c r="AO35" i="13"/>
  <c r="AO64" i="13"/>
  <c r="AO40" i="13"/>
  <c r="C40" i="13" s="1"/>
  <c r="M50" i="13"/>
  <c r="O52" i="13"/>
  <c r="R57" i="12"/>
  <c r="Q57" i="12"/>
  <c r="Q56" i="12"/>
  <c r="R56" i="12"/>
  <c r="R35" i="12"/>
  <c r="Q35" i="12"/>
  <c r="Q39" i="12"/>
  <c r="R39" i="12"/>
  <c r="Q37" i="12"/>
  <c r="R37" i="12"/>
  <c r="C21" i="12"/>
  <c r="Q34" i="12"/>
  <c r="R34" i="12"/>
  <c r="Q31" i="12"/>
  <c r="R31" i="12"/>
  <c r="Q27" i="12"/>
  <c r="R27" i="12"/>
  <c r="B45" i="12"/>
  <c r="L44" i="12"/>
  <c r="K44" i="12" s="1"/>
  <c r="Q40" i="12"/>
  <c r="P40" i="12" s="1"/>
  <c r="P41" i="12" s="1"/>
  <c r="P42" i="12" s="1"/>
  <c r="P43" i="12" s="1"/>
  <c r="P44" i="12" s="1"/>
  <c r="P45" i="12" s="1"/>
  <c r="P46" i="12" s="1"/>
  <c r="R40" i="12"/>
  <c r="Q52" i="12"/>
  <c r="R52" i="12"/>
  <c r="E17" i="12"/>
  <c r="G17" i="12" s="1"/>
  <c r="O18" i="12"/>
  <c r="Q47" i="12"/>
  <c r="R47" i="12"/>
  <c r="Q22" i="12"/>
  <c r="R22" i="12"/>
  <c r="Q26" i="12"/>
  <c r="R26" i="12"/>
  <c r="M28" i="11" a="1"/>
  <c r="M28" i="11" s="1"/>
  <c r="S28" i="11" a="1"/>
  <c r="S28" i="11" s="1"/>
  <c r="M38" i="11" a="1"/>
  <c r="M38" i="11" s="1"/>
  <c r="S38" i="11" a="1"/>
  <c r="S38" i="11" s="1"/>
  <c r="S33" i="11" a="1"/>
  <c r="S33" i="11" s="1"/>
  <c r="M33" i="11" a="1"/>
  <c r="M33" i="11" s="1"/>
  <c r="L15" i="11"/>
  <c r="E14" i="11"/>
  <c r="S17" i="11" a="1"/>
  <c r="S17" i="11" s="1"/>
  <c r="M17" i="11" a="1"/>
  <c r="M17" i="11" s="1"/>
  <c r="M40" i="11" a="1"/>
  <c r="M40" i="11" s="1"/>
  <c r="S40" i="11" a="1"/>
  <c r="S40" i="11" s="1"/>
  <c r="M50" i="11" a="1"/>
  <c r="M50" i="11" s="1"/>
  <c r="S50" i="11" a="1"/>
  <c r="S50" i="11" s="1"/>
  <c r="S45" i="11" a="1"/>
  <c r="S45" i="11" s="1"/>
  <c r="M45" i="11" a="1"/>
  <c r="M45" i="11" s="1"/>
  <c r="M30" i="11" a="1"/>
  <c r="M30" i="11" s="1"/>
  <c r="S30" i="11" a="1"/>
  <c r="S30" i="11" s="1"/>
  <c r="M36" i="11" a="1"/>
  <c r="M36" i="11" s="1"/>
  <c r="S36" i="11" a="1"/>
  <c r="S36" i="11" s="1"/>
  <c r="S37" i="11" a="1"/>
  <c r="S37" i="11" s="1"/>
  <c r="M37" i="11" a="1"/>
  <c r="M37" i="11" s="1"/>
  <c r="M46" i="11" a="1"/>
  <c r="M46" i="11" s="1"/>
  <c r="S46" i="11" a="1"/>
  <c r="S46" i="11" s="1"/>
  <c r="M22" i="11" a="1"/>
  <c r="M22" i="11" s="1"/>
  <c r="S22" i="11" a="1"/>
  <c r="S22" i="11" s="1"/>
  <c r="M44" i="11" a="1"/>
  <c r="M44" i="11" s="1"/>
  <c r="S44" i="11" a="1"/>
  <c r="S44" i="11" s="1"/>
  <c r="M20" i="11" a="1"/>
  <c r="M20" i="11" s="1"/>
  <c r="S20" i="11" a="1"/>
  <c r="S20" i="11" s="1"/>
  <c r="M42" i="11" a="1"/>
  <c r="M42" i="11" s="1"/>
  <c r="S42" i="11" a="1"/>
  <c r="S42" i="11" s="1"/>
  <c r="S53" i="11" a="1"/>
  <c r="S53" i="11" s="1"/>
  <c r="M53" i="11" a="1"/>
  <c r="M53" i="11" s="1"/>
  <c r="B18" i="11"/>
  <c r="M34" i="11" a="1"/>
  <c r="M34" i="11" s="1"/>
  <c r="S34" i="11" a="1"/>
  <c r="S34" i="11" s="1"/>
  <c r="M26" i="11" a="1"/>
  <c r="M26" i="11" s="1"/>
  <c r="S26" i="11" a="1"/>
  <c r="S26" i="11" s="1"/>
  <c r="M48" i="11" a="1"/>
  <c r="M48" i="11" s="1"/>
  <c r="S48" i="11" a="1"/>
  <c r="S48" i="11" s="1"/>
  <c r="M52" i="11" a="1"/>
  <c r="M52" i="11" s="1"/>
  <c r="S52" i="11" a="1"/>
  <c r="S52" i="11" s="1"/>
  <c r="S41" i="11" a="1"/>
  <c r="S41" i="11" s="1"/>
  <c r="M41" i="11" a="1"/>
  <c r="M41" i="11" s="1"/>
  <c r="S29" i="11" a="1"/>
  <c r="S29" i="11" s="1"/>
  <c r="M29" i="11" a="1"/>
  <c r="M29" i="11" s="1"/>
  <c r="S49" i="11" a="1"/>
  <c r="S49" i="11" s="1"/>
  <c r="M49" i="11" a="1"/>
  <c r="M49" i="11" s="1"/>
  <c r="M32" i="11" a="1"/>
  <c r="M32" i="11" s="1"/>
  <c r="S32" i="11" a="1"/>
  <c r="S32" i="11" s="1"/>
  <c r="M24" i="11" a="1"/>
  <c r="M24" i="11" s="1"/>
  <c r="S24" i="11" a="1"/>
  <c r="S24" i="11" s="1"/>
  <c r="G14" i="3"/>
  <c r="L14" i="3" s="1"/>
  <c r="N16" i="3"/>
  <c r="O38" i="3"/>
  <c r="O39" i="3" s="1"/>
  <c r="C19" i="3"/>
  <c r="O19" i="28" l="1"/>
  <c r="B45" i="36"/>
  <c r="L44" i="36"/>
  <c r="K44" i="36" s="1"/>
  <c r="D22" i="38"/>
  <c r="N14" i="38"/>
  <c r="K14" i="38"/>
  <c r="O17" i="38"/>
  <c r="F16" i="38"/>
  <c r="H16" i="38" s="1"/>
  <c r="X14" i="38"/>
  <c r="M15" i="38"/>
  <c r="X15" i="38" s="1"/>
  <c r="I15" i="38"/>
  <c r="P40" i="38"/>
  <c r="G39" i="38"/>
  <c r="E21" i="36"/>
  <c r="G21" i="36" s="1"/>
  <c r="O22" i="36"/>
  <c r="N17" i="36"/>
  <c r="J17" i="36"/>
  <c r="H20" i="36"/>
  <c r="M20" i="36"/>
  <c r="V20" i="36" s="1"/>
  <c r="V17" i="36"/>
  <c r="C22" i="36"/>
  <c r="J18" i="36"/>
  <c r="N18" i="36"/>
  <c r="U18" i="36" s="1"/>
  <c r="J19" i="36"/>
  <c r="N19" i="36"/>
  <c r="U19" i="36" s="1"/>
  <c r="J19" i="35"/>
  <c r="N19" i="35"/>
  <c r="U19" i="35" s="1"/>
  <c r="B45" i="35"/>
  <c r="O22" i="35"/>
  <c r="E21" i="35"/>
  <c r="G21" i="35" s="1"/>
  <c r="C22" i="35"/>
  <c r="M20" i="35"/>
  <c r="H20" i="35"/>
  <c r="N18" i="35"/>
  <c r="U18" i="35" s="1"/>
  <c r="J18" i="35"/>
  <c r="U17" i="35"/>
  <c r="AB66" i="33"/>
  <c r="C41" i="33"/>
  <c r="AA64" i="31"/>
  <c r="Z64" i="31"/>
  <c r="Z65" i="31"/>
  <c r="AA66" i="31"/>
  <c r="M44" i="24"/>
  <c r="L44" i="24" s="1"/>
  <c r="C45" i="24"/>
  <c r="W65" i="33"/>
  <c r="I48" i="33"/>
  <c r="R58" i="33"/>
  <c r="W63" i="33"/>
  <c r="AC71" i="33"/>
  <c r="R72" i="33"/>
  <c r="R57" i="33"/>
  <c r="C48" i="33"/>
  <c r="P44" i="32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C49" i="33"/>
  <c r="R62" i="33"/>
  <c r="E43" i="33"/>
  <c r="M60" i="33"/>
  <c r="I50" i="33"/>
  <c r="C68" i="33"/>
  <c r="AF70" i="33"/>
  <c r="I51" i="33"/>
  <c r="AF72" i="33"/>
  <c r="C53" i="33"/>
  <c r="C65" i="33"/>
  <c r="AC72" i="33"/>
  <c r="R63" i="33"/>
  <c r="AB71" i="33"/>
  <c r="AC70" i="33"/>
  <c r="AB69" i="33"/>
  <c r="G69" i="33"/>
  <c r="G49" i="33"/>
  <c r="G58" i="33"/>
  <c r="G66" i="33"/>
  <c r="G46" i="33"/>
  <c r="G51" i="33"/>
  <c r="G71" i="33"/>
  <c r="G72" i="33"/>
  <c r="G73" i="33"/>
  <c r="G64" i="33"/>
  <c r="G68" i="33"/>
  <c r="G54" i="33"/>
  <c r="G45" i="33"/>
  <c r="G44" i="33"/>
  <c r="G48" i="33"/>
  <c r="G59" i="33"/>
  <c r="G55" i="33"/>
  <c r="G74" i="33"/>
  <c r="G52" i="33"/>
  <c r="G60" i="33"/>
  <c r="G63" i="33"/>
  <c r="G50" i="33"/>
  <c r="G61" i="33"/>
  <c r="G56" i="33"/>
  <c r="G67" i="33"/>
  <c r="G47" i="33"/>
  <c r="G62" i="33"/>
  <c r="G53" i="33"/>
  <c r="G57" i="33"/>
  <c r="G70" i="33"/>
  <c r="G65" i="33"/>
  <c r="AC74" i="33"/>
  <c r="P71" i="33"/>
  <c r="P55" i="33"/>
  <c r="P65" i="33"/>
  <c r="P53" i="33"/>
  <c r="P72" i="33"/>
  <c r="P56" i="33"/>
  <c r="P67" i="33"/>
  <c r="P61" i="33"/>
  <c r="P69" i="33"/>
  <c r="P68" i="33"/>
  <c r="P64" i="33"/>
  <c r="P73" i="33"/>
  <c r="P66" i="33"/>
  <c r="P60" i="33"/>
  <c r="P74" i="33"/>
  <c r="P58" i="33"/>
  <c r="P54" i="33"/>
  <c r="P59" i="33"/>
  <c r="P62" i="33"/>
  <c r="P57" i="33"/>
  <c r="P70" i="33"/>
  <c r="P63" i="33"/>
  <c r="E44" i="33"/>
  <c r="E70" i="33"/>
  <c r="I53" i="33"/>
  <c r="I73" i="33"/>
  <c r="M74" i="33"/>
  <c r="M59" i="33"/>
  <c r="M57" i="33"/>
  <c r="AH72" i="33"/>
  <c r="AH71" i="33"/>
  <c r="AH74" i="33"/>
  <c r="AH73" i="33"/>
  <c r="C59" i="33"/>
  <c r="R74" i="33"/>
  <c r="C66" i="33"/>
  <c r="AB72" i="33"/>
  <c r="E59" i="33"/>
  <c r="E68" i="33"/>
  <c r="E52" i="33"/>
  <c r="I70" i="33"/>
  <c r="I63" i="33"/>
  <c r="I64" i="33"/>
  <c r="M72" i="33"/>
  <c r="M53" i="33"/>
  <c r="M69" i="33"/>
  <c r="L67" i="33"/>
  <c r="L68" i="33"/>
  <c r="L51" i="33"/>
  <c r="L54" i="33"/>
  <c r="L56" i="33"/>
  <c r="L64" i="33"/>
  <c r="L52" i="33"/>
  <c r="L74" i="33"/>
  <c r="L61" i="33"/>
  <c r="L65" i="33"/>
  <c r="L53" i="33"/>
  <c r="L69" i="33"/>
  <c r="L58" i="33"/>
  <c r="L70" i="33"/>
  <c r="L55" i="33"/>
  <c r="L71" i="33"/>
  <c r="L73" i="33"/>
  <c r="L50" i="33"/>
  <c r="L49" i="33"/>
  <c r="L62" i="33"/>
  <c r="L66" i="33"/>
  <c r="L59" i="33"/>
  <c r="L72" i="33"/>
  <c r="L63" i="33"/>
  <c r="L57" i="33"/>
  <c r="L60" i="33"/>
  <c r="J64" i="33"/>
  <c r="J48" i="33"/>
  <c r="J73" i="33"/>
  <c r="J62" i="33"/>
  <c r="J69" i="33"/>
  <c r="J58" i="33"/>
  <c r="J67" i="33"/>
  <c r="J60" i="33"/>
  <c r="J52" i="33"/>
  <c r="J65" i="33"/>
  <c r="J59" i="33"/>
  <c r="J57" i="33"/>
  <c r="J71" i="33"/>
  <c r="J51" i="33"/>
  <c r="J63" i="33"/>
  <c r="J66" i="33"/>
  <c r="J74" i="33"/>
  <c r="J72" i="33"/>
  <c r="J47" i="33"/>
  <c r="J70" i="33"/>
  <c r="J49" i="33"/>
  <c r="J56" i="33"/>
  <c r="J55" i="33"/>
  <c r="J61" i="33"/>
  <c r="J53" i="33"/>
  <c r="J54" i="33"/>
  <c r="J50" i="33"/>
  <c r="J68" i="33"/>
  <c r="I57" i="33"/>
  <c r="C67" i="33"/>
  <c r="AI73" i="33"/>
  <c r="AI74" i="33"/>
  <c r="AI72" i="33"/>
  <c r="C62" i="33"/>
  <c r="L43" i="32"/>
  <c r="K43" i="32" s="1"/>
  <c r="B44" i="32"/>
  <c r="F57" i="33"/>
  <c r="F54" i="33"/>
  <c r="F60" i="33"/>
  <c r="F50" i="33"/>
  <c r="F63" i="33"/>
  <c r="F46" i="33"/>
  <c r="F52" i="33"/>
  <c r="F64" i="33"/>
  <c r="F51" i="33"/>
  <c r="F58" i="33"/>
  <c r="F59" i="33"/>
  <c r="F45" i="33"/>
  <c r="F53" i="33"/>
  <c r="F74" i="33"/>
  <c r="F68" i="33"/>
  <c r="F61" i="33"/>
  <c r="F66" i="33"/>
  <c r="F69" i="33"/>
  <c r="F73" i="33"/>
  <c r="F71" i="33"/>
  <c r="F43" i="33"/>
  <c r="F47" i="33"/>
  <c r="F62" i="33"/>
  <c r="F72" i="33"/>
  <c r="F56" i="33"/>
  <c r="F67" i="33"/>
  <c r="F55" i="33"/>
  <c r="F48" i="33"/>
  <c r="F65" i="33"/>
  <c r="F44" i="33"/>
  <c r="F49" i="33"/>
  <c r="E61" i="33"/>
  <c r="E48" i="33"/>
  <c r="F70" i="33"/>
  <c r="E49" i="33"/>
  <c r="E71" i="33"/>
  <c r="E65" i="33"/>
  <c r="E50" i="33"/>
  <c r="I68" i="33"/>
  <c r="I72" i="33"/>
  <c r="I74" i="33"/>
  <c r="I49" i="33"/>
  <c r="M68" i="33"/>
  <c r="M70" i="33"/>
  <c r="U59" i="33"/>
  <c r="U66" i="33"/>
  <c r="U68" i="33"/>
  <c r="U73" i="33"/>
  <c r="U71" i="33"/>
  <c r="U63" i="33"/>
  <c r="U62" i="33"/>
  <c r="U74" i="33"/>
  <c r="U64" i="33"/>
  <c r="U61" i="33"/>
  <c r="U70" i="33"/>
  <c r="U72" i="33"/>
  <c r="U67" i="33"/>
  <c r="U69" i="33"/>
  <c r="U60" i="33"/>
  <c r="U58" i="33"/>
  <c r="U65" i="33"/>
  <c r="W74" i="33"/>
  <c r="C70" i="33"/>
  <c r="C69" i="33"/>
  <c r="R65" i="33"/>
  <c r="Z64" i="33"/>
  <c r="Z63" i="33"/>
  <c r="Z67" i="33"/>
  <c r="Z71" i="33"/>
  <c r="Z68" i="33"/>
  <c r="Z74" i="33"/>
  <c r="Z65" i="33"/>
  <c r="Z70" i="33"/>
  <c r="Z66" i="33"/>
  <c r="Z73" i="33"/>
  <c r="Z72" i="33"/>
  <c r="Z69" i="33"/>
  <c r="Q71" i="33"/>
  <c r="Q62" i="33"/>
  <c r="Q74" i="33"/>
  <c r="Q63" i="33"/>
  <c r="Q67" i="33"/>
  <c r="Q58" i="33"/>
  <c r="Q60" i="33"/>
  <c r="Q54" i="33"/>
  <c r="Q72" i="33"/>
  <c r="Q70" i="33"/>
  <c r="Q64" i="33"/>
  <c r="Q56" i="33"/>
  <c r="Q73" i="33"/>
  <c r="Q66" i="33"/>
  <c r="Q65" i="33"/>
  <c r="Q68" i="33"/>
  <c r="Q69" i="33"/>
  <c r="Q61" i="33"/>
  <c r="Q59" i="33"/>
  <c r="Q55" i="33"/>
  <c r="Q57" i="33"/>
  <c r="O53" i="33"/>
  <c r="O67" i="33"/>
  <c r="O58" i="33"/>
  <c r="O54" i="33"/>
  <c r="O66" i="33"/>
  <c r="O71" i="33"/>
  <c r="O72" i="33"/>
  <c r="O64" i="33"/>
  <c r="O52" i="33"/>
  <c r="O73" i="33"/>
  <c r="O59" i="33"/>
  <c r="O55" i="33"/>
  <c r="O69" i="33"/>
  <c r="O65" i="33"/>
  <c r="O74" i="33"/>
  <c r="O57" i="33"/>
  <c r="O63" i="33"/>
  <c r="O60" i="33"/>
  <c r="O68" i="33"/>
  <c r="O70" i="33"/>
  <c r="O61" i="33"/>
  <c r="O62" i="33"/>
  <c r="O56" i="33"/>
  <c r="N67" i="33"/>
  <c r="N61" i="33"/>
  <c r="N58" i="33"/>
  <c r="N53" i="33"/>
  <c r="N71" i="33"/>
  <c r="N64" i="33"/>
  <c r="N66" i="33"/>
  <c r="N69" i="33"/>
  <c r="N73" i="33"/>
  <c r="N59" i="33"/>
  <c r="N51" i="33"/>
  <c r="N54" i="33"/>
  <c r="N60" i="33"/>
  <c r="N62" i="33"/>
  <c r="N72" i="33"/>
  <c r="N57" i="33"/>
  <c r="N55" i="33"/>
  <c r="N52" i="33"/>
  <c r="N65" i="33"/>
  <c r="N63" i="33"/>
  <c r="N56" i="33"/>
  <c r="N74" i="33"/>
  <c r="N68" i="33"/>
  <c r="N70" i="33"/>
  <c r="AB67" i="33"/>
  <c r="E54" i="33"/>
  <c r="E55" i="33"/>
  <c r="E60" i="33"/>
  <c r="E63" i="33"/>
  <c r="I56" i="33"/>
  <c r="I71" i="33"/>
  <c r="I59" i="33"/>
  <c r="I60" i="33"/>
  <c r="M52" i="33"/>
  <c r="M62" i="33"/>
  <c r="M64" i="33"/>
  <c r="K56" i="33"/>
  <c r="K54" i="33"/>
  <c r="K58" i="33"/>
  <c r="K59" i="33"/>
  <c r="K61" i="33"/>
  <c r="K67" i="33"/>
  <c r="K53" i="33"/>
  <c r="K48" i="33"/>
  <c r="K66" i="33"/>
  <c r="K72" i="33"/>
  <c r="K71" i="33"/>
  <c r="K69" i="33"/>
  <c r="K50" i="33"/>
  <c r="K52" i="33"/>
  <c r="K68" i="33"/>
  <c r="K63" i="33"/>
  <c r="K62" i="33"/>
  <c r="K60" i="33"/>
  <c r="K73" i="33"/>
  <c r="K51" i="33"/>
  <c r="K64" i="33"/>
  <c r="K57" i="33"/>
  <c r="K65" i="33"/>
  <c r="K74" i="33"/>
  <c r="K70" i="33"/>
  <c r="K49" i="33"/>
  <c r="K55" i="33"/>
  <c r="R71" i="33"/>
  <c r="C55" i="33"/>
  <c r="C50" i="33"/>
  <c r="AB68" i="33"/>
  <c r="E62" i="33"/>
  <c r="E74" i="33"/>
  <c r="E64" i="33"/>
  <c r="E66" i="33"/>
  <c r="I58" i="33"/>
  <c r="I54" i="33"/>
  <c r="I61" i="33"/>
  <c r="M67" i="33"/>
  <c r="M63" i="33"/>
  <c r="M51" i="33"/>
  <c r="V66" i="33"/>
  <c r="V69" i="33"/>
  <c r="V73" i="33"/>
  <c r="V59" i="33"/>
  <c r="V62" i="33"/>
  <c r="V72" i="33"/>
  <c r="V68" i="33"/>
  <c r="V60" i="33"/>
  <c r="V67" i="33"/>
  <c r="V65" i="33"/>
  <c r="V74" i="33"/>
  <c r="V63" i="33"/>
  <c r="V61" i="33"/>
  <c r="V71" i="33"/>
  <c r="V64" i="33"/>
  <c r="V70" i="33"/>
  <c r="H54" i="33"/>
  <c r="H60" i="33"/>
  <c r="H49" i="33"/>
  <c r="H45" i="33"/>
  <c r="H69" i="33"/>
  <c r="H74" i="33"/>
  <c r="H65" i="33"/>
  <c r="H59" i="33"/>
  <c r="H56" i="33"/>
  <c r="H72" i="33"/>
  <c r="H55" i="33"/>
  <c r="H62" i="33"/>
  <c r="H67" i="33"/>
  <c r="H61" i="33"/>
  <c r="H46" i="33"/>
  <c r="H68" i="33"/>
  <c r="H64" i="33"/>
  <c r="H53" i="33"/>
  <c r="H66" i="33"/>
  <c r="H52" i="33"/>
  <c r="H73" i="33"/>
  <c r="H47" i="33"/>
  <c r="H48" i="33"/>
  <c r="H58" i="33"/>
  <c r="H51" i="33"/>
  <c r="H57" i="33"/>
  <c r="H71" i="33"/>
  <c r="H50" i="33"/>
  <c r="H63" i="33"/>
  <c r="H70" i="33"/>
  <c r="C52" i="33"/>
  <c r="X66" i="33"/>
  <c r="X63" i="33"/>
  <c r="X67" i="33"/>
  <c r="X71" i="33"/>
  <c r="X68" i="33"/>
  <c r="X64" i="33"/>
  <c r="X61" i="33"/>
  <c r="X73" i="33"/>
  <c r="W61" i="33"/>
  <c r="W64" i="33"/>
  <c r="W70" i="33"/>
  <c r="X62" i="33"/>
  <c r="X70" i="33"/>
  <c r="W68" i="33"/>
  <c r="X65" i="33"/>
  <c r="W67" i="33"/>
  <c r="X72" i="33"/>
  <c r="W69" i="33"/>
  <c r="W71" i="33"/>
  <c r="X69" i="33"/>
  <c r="X74" i="33"/>
  <c r="W72" i="33"/>
  <c r="W73" i="33"/>
  <c r="E18" i="32"/>
  <c r="G18" i="32" s="1"/>
  <c r="H18" i="32" s="1"/>
  <c r="O19" i="32"/>
  <c r="T63" i="33"/>
  <c r="T57" i="33"/>
  <c r="T59" i="33"/>
  <c r="T61" i="33"/>
  <c r="T65" i="33"/>
  <c r="T60" i="33"/>
  <c r="T64" i="33"/>
  <c r="T72" i="33"/>
  <c r="T69" i="33"/>
  <c r="T70" i="33"/>
  <c r="T73" i="33"/>
  <c r="T66" i="33"/>
  <c r="T58" i="33"/>
  <c r="T67" i="33"/>
  <c r="T68" i="33"/>
  <c r="T71" i="33"/>
  <c r="T74" i="33"/>
  <c r="T62" i="33"/>
  <c r="AG71" i="33"/>
  <c r="AG72" i="33"/>
  <c r="AG70" i="33"/>
  <c r="AG73" i="33"/>
  <c r="AF74" i="33"/>
  <c r="AF71" i="33"/>
  <c r="AG74" i="33"/>
  <c r="Y67" i="33"/>
  <c r="Y63" i="33"/>
  <c r="Y69" i="33"/>
  <c r="Y64" i="33"/>
  <c r="Y74" i="33"/>
  <c r="Y72" i="33"/>
  <c r="Y70" i="33"/>
  <c r="Y71" i="33"/>
  <c r="Y73" i="33"/>
  <c r="Y66" i="33"/>
  <c r="Y68" i="33"/>
  <c r="Y62" i="33"/>
  <c r="Y65" i="33"/>
  <c r="E72" i="33"/>
  <c r="E53" i="33"/>
  <c r="E56" i="33"/>
  <c r="E47" i="33"/>
  <c r="I62" i="33"/>
  <c r="I67" i="33"/>
  <c r="M54" i="33"/>
  <c r="M73" i="33"/>
  <c r="M56" i="33"/>
  <c r="AC73" i="33"/>
  <c r="C51" i="33"/>
  <c r="D63" i="33"/>
  <c r="D52" i="33"/>
  <c r="D55" i="33"/>
  <c r="D62" i="33"/>
  <c r="D71" i="33"/>
  <c r="D74" i="33"/>
  <c r="D47" i="33"/>
  <c r="D42" i="33"/>
  <c r="C46" i="33"/>
  <c r="D43" i="33"/>
  <c r="D61" i="33"/>
  <c r="D65" i="33"/>
  <c r="D68" i="33"/>
  <c r="D56" i="33"/>
  <c r="D53" i="33"/>
  <c r="D69" i="33"/>
  <c r="D59" i="33"/>
  <c r="C42" i="33"/>
  <c r="C45" i="33"/>
  <c r="D46" i="33"/>
  <c r="D54" i="33"/>
  <c r="D60" i="33"/>
  <c r="C74" i="33"/>
  <c r="D70" i="33"/>
  <c r="D57" i="33"/>
  <c r="D64" i="33"/>
  <c r="C43" i="33"/>
  <c r="C61" i="33"/>
  <c r="C56" i="33"/>
  <c r="D67" i="33"/>
  <c r="D73" i="33"/>
  <c r="D50" i="33"/>
  <c r="D49" i="33"/>
  <c r="D44" i="33"/>
  <c r="D72" i="33"/>
  <c r="D66" i="33"/>
  <c r="C64" i="33"/>
  <c r="D48" i="33"/>
  <c r="D58" i="33"/>
  <c r="C60" i="33"/>
  <c r="C73" i="33"/>
  <c r="D41" i="33"/>
  <c r="D45" i="33"/>
  <c r="D51" i="33"/>
  <c r="C54" i="33"/>
  <c r="C47" i="33"/>
  <c r="C72" i="33"/>
  <c r="C44" i="33"/>
  <c r="AD70" i="33"/>
  <c r="AD71" i="33"/>
  <c r="AD69" i="33"/>
  <c r="AD73" i="33"/>
  <c r="AD72" i="33"/>
  <c r="AD74" i="33"/>
  <c r="AD68" i="33"/>
  <c r="AC67" i="33"/>
  <c r="AC69" i="33"/>
  <c r="AC68" i="33"/>
  <c r="AD67" i="33"/>
  <c r="C63" i="33"/>
  <c r="W66" i="33"/>
  <c r="AA70" i="33"/>
  <c r="AA71" i="33"/>
  <c r="AA69" i="33"/>
  <c r="AA72" i="33"/>
  <c r="AA68" i="33"/>
  <c r="AA67" i="33"/>
  <c r="AA65" i="33"/>
  <c r="AA64" i="33"/>
  <c r="AA74" i="33"/>
  <c r="AA73" i="33"/>
  <c r="AA66" i="33"/>
  <c r="C23" i="32"/>
  <c r="C71" i="33"/>
  <c r="AB73" i="33"/>
  <c r="E58" i="33"/>
  <c r="E73" i="33"/>
  <c r="E69" i="33"/>
  <c r="E57" i="33"/>
  <c r="I55" i="33"/>
  <c r="I66" i="33"/>
  <c r="I52" i="33"/>
  <c r="AF73" i="33"/>
  <c r="M65" i="33"/>
  <c r="M58" i="33"/>
  <c r="R59" i="33"/>
  <c r="C58" i="33"/>
  <c r="C57" i="33"/>
  <c r="AE69" i="33"/>
  <c r="AE74" i="33"/>
  <c r="AE68" i="33"/>
  <c r="AE70" i="33"/>
  <c r="AE71" i="33"/>
  <c r="AE72" i="33"/>
  <c r="AE73" i="33"/>
  <c r="AJ73" i="33"/>
  <c r="AJ74" i="33"/>
  <c r="W62" i="33"/>
  <c r="S57" i="33"/>
  <c r="S65" i="33"/>
  <c r="S61" i="33"/>
  <c r="S59" i="33"/>
  <c r="S67" i="33"/>
  <c r="S71" i="33"/>
  <c r="S69" i="33"/>
  <c r="S70" i="33"/>
  <c r="S68" i="33"/>
  <c r="S63" i="33"/>
  <c r="S74" i="33"/>
  <c r="S66" i="33"/>
  <c r="R73" i="33"/>
  <c r="S64" i="33"/>
  <c r="S62" i="33"/>
  <c r="S60" i="33"/>
  <c r="R67" i="33"/>
  <c r="R61" i="33"/>
  <c r="S56" i="33"/>
  <c r="S73" i="33"/>
  <c r="S72" i="33"/>
  <c r="R68" i="33"/>
  <c r="R70" i="33"/>
  <c r="R69" i="33"/>
  <c r="R66" i="33"/>
  <c r="R64" i="33"/>
  <c r="S58" i="33"/>
  <c r="R60" i="33"/>
  <c r="AB74" i="33"/>
  <c r="AB70" i="33"/>
  <c r="E51" i="33"/>
  <c r="E45" i="33"/>
  <c r="E67" i="33"/>
  <c r="E46" i="33"/>
  <c r="I69" i="33"/>
  <c r="I47" i="33"/>
  <c r="I65" i="33"/>
  <c r="M66" i="33"/>
  <c r="M71" i="33"/>
  <c r="M55" i="33"/>
  <c r="M61" i="33"/>
  <c r="Q41" i="30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AB74" i="31"/>
  <c r="AA69" i="31"/>
  <c r="J50" i="31"/>
  <c r="J72" i="31"/>
  <c r="J57" i="31"/>
  <c r="J59" i="31"/>
  <c r="J55" i="31"/>
  <c r="J74" i="31"/>
  <c r="J51" i="31"/>
  <c r="J65" i="31"/>
  <c r="J56" i="31"/>
  <c r="J70" i="31"/>
  <c r="J54" i="31"/>
  <c r="J71" i="31"/>
  <c r="J67" i="31"/>
  <c r="J53" i="31"/>
  <c r="J47" i="31"/>
  <c r="J60" i="31"/>
  <c r="J49" i="31"/>
  <c r="J66" i="31"/>
  <c r="J73" i="31"/>
  <c r="J68" i="31"/>
  <c r="J48" i="31"/>
  <c r="J64" i="31"/>
  <c r="J52" i="31"/>
  <c r="J58" i="31"/>
  <c r="J63" i="31"/>
  <c r="J69" i="31"/>
  <c r="J61" i="31"/>
  <c r="J62" i="31"/>
  <c r="Q61" i="31"/>
  <c r="Q72" i="31"/>
  <c r="Q68" i="31"/>
  <c r="Q73" i="31"/>
  <c r="Q54" i="31"/>
  <c r="Q65" i="31"/>
  <c r="Q67" i="31"/>
  <c r="Q58" i="31"/>
  <c r="Q66" i="31"/>
  <c r="Q59" i="31"/>
  <c r="Q55" i="31"/>
  <c r="Q63" i="31"/>
  <c r="Q57" i="31"/>
  <c r="Q70" i="31"/>
  <c r="Q71" i="31"/>
  <c r="Q69" i="31"/>
  <c r="Q74" i="31"/>
  <c r="Q62" i="31"/>
  <c r="Q56" i="31"/>
  <c r="Q60" i="31"/>
  <c r="Q64" i="31"/>
  <c r="G68" i="31"/>
  <c r="G67" i="31"/>
  <c r="G56" i="31"/>
  <c r="G47" i="31"/>
  <c r="G48" i="31"/>
  <c r="G62" i="31"/>
  <c r="G73" i="31"/>
  <c r="G53" i="31"/>
  <c r="G66" i="31"/>
  <c r="G65" i="31"/>
  <c r="G49" i="31"/>
  <c r="G60" i="31"/>
  <c r="G69" i="31"/>
  <c r="G51" i="31"/>
  <c r="G70" i="31"/>
  <c r="G58" i="31"/>
  <c r="G44" i="31"/>
  <c r="G59" i="31"/>
  <c r="G57" i="31"/>
  <c r="G72" i="31"/>
  <c r="G55" i="31"/>
  <c r="G61" i="31"/>
  <c r="G64" i="31"/>
  <c r="G71" i="31"/>
  <c r="G74" i="31"/>
  <c r="G50" i="31"/>
  <c r="G45" i="31"/>
  <c r="G63" i="31"/>
  <c r="G54" i="31"/>
  <c r="G52" i="31"/>
  <c r="G46" i="31"/>
  <c r="R61" i="31"/>
  <c r="R60" i="31"/>
  <c r="R74" i="31"/>
  <c r="R69" i="31"/>
  <c r="R56" i="31"/>
  <c r="R70" i="31"/>
  <c r="R62" i="31"/>
  <c r="R59" i="31"/>
  <c r="R64" i="31"/>
  <c r="R67" i="31"/>
  <c r="R65" i="31"/>
  <c r="R71" i="31"/>
  <c r="R73" i="31"/>
  <c r="R68" i="31"/>
  <c r="R72" i="31"/>
  <c r="R58" i="31"/>
  <c r="R63" i="31"/>
  <c r="R55" i="31"/>
  <c r="R57" i="31"/>
  <c r="R66" i="31"/>
  <c r="I62" i="31"/>
  <c r="I63" i="31"/>
  <c r="I53" i="31"/>
  <c r="I72" i="31"/>
  <c r="I68" i="31"/>
  <c r="I46" i="31"/>
  <c r="I47" i="31"/>
  <c r="I73" i="31"/>
  <c r="I64" i="31"/>
  <c r="I66" i="31"/>
  <c r="I58" i="31"/>
  <c r="I50" i="31"/>
  <c r="I65" i="31"/>
  <c r="I67" i="31"/>
  <c r="I52" i="31"/>
  <c r="I59" i="31"/>
  <c r="I55" i="31"/>
  <c r="I61" i="31"/>
  <c r="I71" i="31"/>
  <c r="I57" i="31"/>
  <c r="I70" i="31"/>
  <c r="I49" i="31"/>
  <c r="I51" i="31"/>
  <c r="I60" i="31"/>
  <c r="I74" i="31"/>
  <c r="I48" i="31"/>
  <c r="I56" i="31"/>
  <c r="I69" i="31"/>
  <c r="I54" i="31"/>
  <c r="AB66" i="31"/>
  <c r="W60" i="31"/>
  <c r="W69" i="31"/>
  <c r="W72" i="31"/>
  <c r="W68" i="31"/>
  <c r="W65" i="31"/>
  <c r="W71" i="31"/>
  <c r="W74" i="31"/>
  <c r="W61" i="31"/>
  <c r="W70" i="31"/>
  <c r="W66" i="31"/>
  <c r="W63" i="31"/>
  <c r="W64" i="31"/>
  <c r="W62" i="31"/>
  <c r="W73" i="31"/>
  <c r="W67" i="31"/>
  <c r="N51" i="31"/>
  <c r="N55" i="31"/>
  <c r="N57" i="31"/>
  <c r="N68" i="31"/>
  <c r="N71" i="31"/>
  <c r="N65" i="31"/>
  <c r="N54" i="31"/>
  <c r="N70" i="31"/>
  <c r="N53" i="31"/>
  <c r="N73" i="31"/>
  <c r="N63" i="31"/>
  <c r="N58" i="31"/>
  <c r="N72" i="31"/>
  <c r="N67" i="31"/>
  <c r="N64" i="31"/>
  <c r="N61" i="31"/>
  <c r="N56" i="31"/>
  <c r="N52" i="31"/>
  <c r="N69" i="31"/>
  <c r="N59" i="31"/>
  <c r="N60" i="31"/>
  <c r="N66" i="31"/>
  <c r="N74" i="31"/>
  <c r="N62" i="31"/>
  <c r="AE72" i="31"/>
  <c r="AE68" i="31"/>
  <c r="AE71" i="31"/>
  <c r="AE74" i="31"/>
  <c r="AE70" i="31"/>
  <c r="AE73" i="31"/>
  <c r="AE69" i="31"/>
  <c r="K50" i="31"/>
  <c r="K57" i="31"/>
  <c r="K68" i="31"/>
  <c r="K63" i="31"/>
  <c r="K67" i="31"/>
  <c r="K60" i="31"/>
  <c r="K74" i="31"/>
  <c r="K73" i="31"/>
  <c r="K72" i="31"/>
  <c r="K56" i="31"/>
  <c r="K49" i="31"/>
  <c r="K52" i="31"/>
  <c r="K54" i="31"/>
  <c r="K51" i="31"/>
  <c r="K59" i="31"/>
  <c r="K62" i="31"/>
  <c r="K61" i="31"/>
  <c r="K71" i="31"/>
  <c r="K58" i="31"/>
  <c r="K65" i="31"/>
  <c r="K53" i="31"/>
  <c r="K69" i="31"/>
  <c r="K70" i="31"/>
  <c r="K66" i="31"/>
  <c r="K55" i="31"/>
  <c r="K64" i="31"/>
  <c r="K48" i="31"/>
  <c r="AC68" i="31"/>
  <c r="AA72" i="31"/>
  <c r="AC67" i="31"/>
  <c r="AC66" i="31"/>
  <c r="AA74" i="31"/>
  <c r="Z69" i="31"/>
  <c r="Z71" i="31"/>
  <c r="AC71" i="31"/>
  <c r="AC70" i="31"/>
  <c r="AB68" i="31"/>
  <c r="AC69" i="31"/>
  <c r="AC72" i="31"/>
  <c r="AA73" i="31"/>
  <c r="AB70" i="31"/>
  <c r="AA68" i="31"/>
  <c r="AB67" i="31"/>
  <c r="AB71" i="31"/>
  <c r="AB73" i="31"/>
  <c r="AC73" i="31"/>
  <c r="Z74" i="31"/>
  <c r="AB69" i="31"/>
  <c r="AC74" i="31"/>
  <c r="O62" i="31"/>
  <c r="O73" i="31"/>
  <c r="O60" i="31"/>
  <c r="O69" i="31"/>
  <c r="O65" i="31"/>
  <c r="O61" i="31"/>
  <c r="O72" i="31"/>
  <c r="O68" i="31"/>
  <c r="O57" i="31"/>
  <c r="O53" i="31"/>
  <c r="O64" i="31"/>
  <c r="O56" i="31"/>
  <c r="O58" i="31"/>
  <c r="O71" i="31"/>
  <c r="O74" i="31"/>
  <c r="O55" i="31"/>
  <c r="O70" i="31"/>
  <c r="O54" i="31"/>
  <c r="O52" i="31"/>
  <c r="O66" i="31"/>
  <c r="O63" i="31"/>
  <c r="O59" i="31"/>
  <c r="O67" i="31"/>
  <c r="T63" i="31"/>
  <c r="T62" i="31"/>
  <c r="T66" i="31"/>
  <c r="T64" i="31"/>
  <c r="T74" i="31"/>
  <c r="T59" i="31"/>
  <c r="T73" i="31"/>
  <c r="T60" i="31"/>
  <c r="T69" i="31"/>
  <c r="T57" i="31"/>
  <c r="T61" i="31"/>
  <c r="T72" i="31"/>
  <c r="T68" i="31"/>
  <c r="T70" i="31"/>
  <c r="T67" i="31"/>
  <c r="T71" i="31"/>
  <c r="T65" i="31"/>
  <c r="T58" i="31"/>
  <c r="P60" i="31"/>
  <c r="P59" i="31"/>
  <c r="P55" i="31"/>
  <c r="P71" i="31"/>
  <c r="P61" i="31"/>
  <c r="P58" i="31"/>
  <c r="P66" i="31"/>
  <c r="P67" i="31"/>
  <c r="P74" i="31"/>
  <c r="P63" i="31"/>
  <c r="P62" i="31"/>
  <c r="P68" i="31"/>
  <c r="P69" i="31"/>
  <c r="P56" i="31"/>
  <c r="P53" i="31"/>
  <c r="P72" i="31"/>
  <c r="P57" i="31"/>
  <c r="P54" i="31"/>
  <c r="P64" i="31"/>
  <c r="P73" i="31"/>
  <c r="P65" i="31"/>
  <c r="P70" i="31"/>
  <c r="AF74" i="31"/>
  <c r="AF69" i="31"/>
  <c r="AF72" i="31"/>
  <c r="AF71" i="31"/>
  <c r="AF73" i="31"/>
  <c r="AF70" i="31"/>
  <c r="L54" i="31"/>
  <c r="L70" i="31"/>
  <c r="L67" i="31"/>
  <c r="L71" i="31"/>
  <c r="L69" i="31"/>
  <c r="L55" i="31"/>
  <c r="L62" i="31"/>
  <c r="L58" i="31"/>
  <c r="L72" i="31"/>
  <c r="L50" i="31"/>
  <c r="L64" i="31"/>
  <c r="L66" i="31"/>
  <c r="L49" i="31"/>
  <c r="L57" i="31"/>
  <c r="L56" i="31"/>
  <c r="L63" i="31"/>
  <c r="L68" i="31"/>
  <c r="L65" i="31"/>
  <c r="L51" i="31"/>
  <c r="L73" i="31"/>
  <c r="L52" i="31"/>
  <c r="L59" i="31"/>
  <c r="L61" i="31"/>
  <c r="L60" i="31"/>
  <c r="L74" i="31"/>
  <c r="L53" i="31"/>
  <c r="Z70" i="31"/>
  <c r="F47" i="31"/>
  <c r="F68" i="31"/>
  <c r="F56" i="31"/>
  <c r="F43" i="31"/>
  <c r="F66" i="31"/>
  <c r="F74" i="31"/>
  <c r="F46" i="31"/>
  <c r="F49" i="31"/>
  <c r="F52" i="31"/>
  <c r="F58" i="31"/>
  <c r="F44" i="31"/>
  <c r="F71" i="31"/>
  <c r="F62" i="31"/>
  <c r="F50" i="31"/>
  <c r="F65" i="31"/>
  <c r="F54" i="31"/>
  <c r="F51" i="31"/>
  <c r="F48" i="31"/>
  <c r="F64" i="31"/>
  <c r="F73" i="31"/>
  <c r="F53" i="31"/>
  <c r="F61" i="31"/>
  <c r="F63" i="31"/>
  <c r="F72" i="31"/>
  <c r="F70" i="31"/>
  <c r="F57" i="31"/>
  <c r="F45" i="31"/>
  <c r="F69" i="31"/>
  <c r="F55" i="31"/>
  <c r="F60" i="31"/>
  <c r="F59" i="31"/>
  <c r="F67" i="31"/>
  <c r="H56" i="31"/>
  <c r="H57" i="31"/>
  <c r="H70" i="31"/>
  <c r="H58" i="31"/>
  <c r="H53" i="31"/>
  <c r="H54" i="31"/>
  <c r="H65" i="31"/>
  <c r="H63" i="31"/>
  <c r="H51" i="31"/>
  <c r="H52" i="31"/>
  <c r="H59" i="31"/>
  <c r="H55" i="31"/>
  <c r="H71" i="31"/>
  <c r="H61" i="31"/>
  <c r="H66" i="31"/>
  <c r="H45" i="31"/>
  <c r="H67" i="31"/>
  <c r="H74" i="31"/>
  <c r="H64" i="31"/>
  <c r="H62" i="31"/>
  <c r="H68" i="31"/>
  <c r="H50" i="31"/>
  <c r="H48" i="31"/>
  <c r="H46" i="31"/>
  <c r="H49" i="31"/>
  <c r="H69" i="31"/>
  <c r="H60" i="31"/>
  <c r="H72" i="31"/>
  <c r="H73" i="31"/>
  <c r="H47" i="31"/>
  <c r="Z72" i="31"/>
  <c r="Z66" i="31"/>
  <c r="AB72" i="31"/>
  <c r="Z67" i="31"/>
  <c r="C60" i="31"/>
  <c r="C45" i="30"/>
  <c r="M44" i="30"/>
  <c r="L44" i="30" s="1"/>
  <c r="Y73" i="31"/>
  <c r="Y65" i="31"/>
  <c r="Y64" i="31"/>
  <c r="Y62" i="31"/>
  <c r="Y71" i="31"/>
  <c r="Y69" i="31"/>
  <c r="Y70" i="31"/>
  <c r="Y74" i="31"/>
  <c r="Y63" i="31"/>
  <c r="Y66" i="31"/>
  <c r="Y67" i="31"/>
  <c r="Y72" i="31"/>
  <c r="Y68" i="31"/>
  <c r="AG70" i="31"/>
  <c r="AG71" i="31"/>
  <c r="AG74" i="31"/>
  <c r="AG72" i="31"/>
  <c r="AG73" i="31"/>
  <c r="X71" i="31"/>
  <c r="X74" i="31"/>
  <c r="X66" i="31"/>
  <c r="X70" i="31"/>
  <c r="X62" i="31"/>
  <c r="X68" i="31"/>
  <c r="X69" i="31"/>
  <c r="X67" i="31"/>
  <c r="X64" i="31"/>
  <c r="X65" i="31"/>
  <c r="X61" i="31"/>
  <c r="X72" i="31"/>
  <c r="X73" i="31"/>
  <c r="X63" i="31"/>
  <c r="AA71" i="31"/>
  <c r="AH73" i="31"/>
  <c r="AH72" i="31"/>
  <c r="AH74" i="31"/>
  <c r="AH71" i="31"/>
  <c r="F18" i="30"/>
  <c r="H18" i="30" s="1"/>
  <c r="P19" i="30"/>
  <c r="Z73" i="31"/>
  <c r="D41" i="31"/>
  <c r="D60" i="31"/>
  <c r="D63" i="31"/>
  <c r="D44" i="31"/>
  <c r="D53" i="31"/>
  <c r="D45" i="31"/>
  <c r="C59" i="31"/>
  <c r="D47" i="31"/>
  <c r="C52" i="31"/>
  <c r="C74" i="31"/>
  <c r="D73" i="31"/>
  <c r="C50" i="31"/>
  <c r="C51" i="31"/>
  <c r="C42" i="31"/>
  <c r="D48" i="31"/>
  <c r="C64" i="31"/>
  <c r="C62" i="31"/>
  <c r="D70" i="31"/>
  <c r="C68" i="31"/>
  <c r="C63" i="31"/>
  <c r="D67" i="31"/>
  <c r="D71" i="31"/>
  <c r="C43" i="31"/>
  <c r="C45" i="31"/>
  <c r="D58" i="31"/>
  <c r="D50" i="31"/>
  <c r="C69" i="31"/>
  <c r="C65" i="31"/>
  <c r="C57" i="31"/>
  <c r="D43" i="31"/>
  <c r="D68" i="31"/>
  <c r="C54" i="31"/>
  <c r="D55" i="31"/>
  <c r="D66" i="31"/>
  <c r="D57" i="31"/>
  <c r="D64" i="31"/>
  <c r="D42" i="31"/>
  <c r="D52" i="31"/>
  <c r="D49" i="31"/>
  <c r="D54" i="31"/>
  <c r="C55" i="31"/>
  <c r="C48" i="31"/>
  <c r="D62" i="31"/>
  <c r="C61" i="31"/>
  <c r="C71" i="31"/>
  <c r="D74" i="31"/>
  <c r="C67" i="31"/>
  <c r="D65" i="31"/>
  <c r="D46" i="31"/>
  <c r="D69" i="31"/>
  <c r="C46" i="31"/>
  <c r="C73" i="31"/>
  <c r="C72" i="31"/>
  <c r="C53" i="31"/>
  <c r="D56" i="31"/>
  <c r="C47" i="31"/>
  <c r="C70" i="31"/>
  <c r="D59" i="31"/>
  <c r="C44" i="31"/>
  <c r="D72" i="31"/>
  <c r="D61" i="31"/>
  <c r="D51" i="31"/>
  <c r="C56" i="31"/>
  <c r="C49" i="31"/>
  <c r="C58" i="31"/>
  <c r="C66" i="31"/>
  <c r="V71" i="31"/>
  <c r="V61" i="31"/>
  <c r="V65" i="31"/>
  <c r="V73" i="31"/>
  <c r="V67" i="31"/>
  <c r="V64" i="31"/>
  <c r="V72" i="31"/>
  <c r="V69" i="31"/>
  <c r="V60" i="31"/>
  <c r="V63" i="31"/>
  <c r="V68" i="31"/>
  <c r="V66" i="31"/>
  <c r="V74" i="31"/>
  <c r="V62" i="31"/>
  <c r="V70" i="31"/>
  <c r="V59" i="31"/>
  <c r="D21" i="30"/>
  <c r="E53" i="31"/>
  <c r="E45" i="31"/>
  <c r="E47" i="31"/>
  <c r="E65" i="31"/>
  <c r="E72" i="31"/>
  <c r="E69" i="31"/>
  <c r="E54" i="31"/>
  <c r="E46" i="31"/>
  <c r="E49" i="31"/>
  <c r="E63" i="31"/>
  <c r="E61" i="31"/>
  <c r="E42" i="31"/>
  <c r="E52" i="31"/>
  <c r="E48" i="31"/>
  <c r="E74" i="31"/>
  <c r="E44" i="31"/>
  <c r="E57" i="31"/>
  <c r="E60" i="31"/>
  <c r="E56" i="31"/>
  <c r="E58" i="31"/>
  <c r="E73" i="31"/>
  <c r="E51" i="31"/>
  <c r="E67" i="31"/>
  <c r="E66" i="31"/>
  <c r="E68" i="31"/>
  <c r="E59" i="31"/>
  <c r="E62" i="31"/>
  <c r="E64" i="31"/>
  <c r="E50" i="31"/>
  <c r="E43" i="31"/>
  <c r="E71" i="31"/>
  <c r="E55" i="31"/>
  <c r="E70" i="31"/>
  <c r="U61" i="31"/>
  <c r="U62" i="31"/>
  <c r="U68" i="31"/>
  <c r="U72" i="31"/>
  <c r="U59" i="31"/>
  <c r="U70" i="31"/>
  <c r="U60" i="31"/>
  <c r="U67" i="31"/>
  <c r="U66" i="31"/>
  <c r="U58" i="31"/>
  <c r="U64" i="31"/>
  <c r="U71" i="31"/>
  <c r="U74" i="31"/>
  <c r="U65" i="31"/>
  <c r="U69" i="31"/>
  <c r="U73" i="31"/>
  <c r="U63" i="31"/>
  <c r="AA67" i="31"/>
  <c r="I17" i="30"/>
  <c r="N17" i="30"/>
  <c r="AA70" i="31"/>
  <c r="AI72" i="31"/>
  <c r="AI74" i="31"/>
  <c r="AI73" i="31"/>
  <c r="AD73" i="31"/>
  <c r="AD70" i="31"/>
  <c r="AD72" i="31"/>
  <c r="AD69" i="31"/>
  <c r="AD74" i="31"/>
  <c r="AD68" i="31"/>
  <c r="AD67" i="31"/>
  <c r="AD71" i="31"/>
  <c r="S65" i="31"/>
  <c r="S67" i="31"/>
  <c r="S58" i="31"/>
  <c r="S61" i="31"/>
  <c r="S71" i="31"/>
  <c r="S57" i="31"/>
  <c r="S72" i="31"/>
  <c r="S69" i="31"/>
  <c r="S70" i="31"/>
  <c r="S74" i="31"/>
  <c r="S59" i="31"/>
  <c r="S56" i="31"/>
  <c r="S73" i="31"/>
  <c r="S60" i="31"/>
  <c r="S66" i="31"/>
  <c r="S64" i="31"/>
  <c r="S68" i="31"/>
  <c r="S63" i="31"/>
  <c r="S62" i="31"/>
  <c r="Z68" i="31"/>
  <c r="AJ73" i="31"/>
  <c r="AJ74" i="31"/>
  <c r="M51" i="31"/>
  <c r="M69" i="31"/>
  <c r="M57" i="31"/>
  <c r="M68" i="31"/>
  <c r="M60" i="31"/>
  <c r="M70" i="31"/>
  <c r="M54" i="31"/>
  <c r="M58" i="31"/>
  <c r="M67" i="31"/>
  <c r="M66" i="31"/>
  <c r="M62" i="31"/>
  <c r="M64" i="31"/>
  <c r="M74" i="31"/>
  <c r="M61" i="31"/>
  <c r="M63" i="31"/>
  <c r="M55" i="31"/>
  <c r="M71" i="31"/>
  <c r="M65" i="31"/>
  <c r="M72" i="31"/>
  <c r="M50" i="31"/>
  <c r="M53" i="31"/>
  <c r="M52" i="31"/>
  <c r="M56" i="31"/>
  <c r="M73" i="31"/>
  <c r="M59" i="31"/>
  <c r="I47" i="13"/>
  <c r="H17" i="28"/>
  <c r="J17" i="28" s="1"/>
  <c r="F47" i="29"/>
  <c r="O58" i="29"/>
  <c r="D61" i="29"/>
  <c r="Q74" i="29"/>
  <c r="D71" i="29"/>
  <c r="D70" i="29"/>
  <c r="X17" i="28"/>
  <c r="M53" i="29"/>
  <c r="M69" i="29"/>
  <c r="M74" i="29"/>
  <c r="M70" i="29"/>
  <c r="M56" i="29"/>
  <c r="M72" i="29"/>
  <c r="M60" i="29"/>
  <c r="M51" i="29"/>
  <c r="M68" i="29"/>
  <c r="M66" i="29"/>
  <c r="M64" i="29"/>
  <c r="M59" i="29"/>
  <c r="M71" i="29"/>
  <c r="M55" i="29"/>
  <c r="M50" i="29"/>
  <c r="M73" i="29"/>
  <c r="M58" i="29"/>
  <c r="M57" i="29"/>
  <c r="M67" i="29"/>
  <c r="M54" i="29"/>
  <c r="M65" i="29"/>
  <c r="M52" i="29"/>
  <c r="M63" i="29"/>
  <c r="M61" i="29"/>
  <c r="M62" i="29"/>
  <c r="U67" i="29"/>
  <c r="U66" i="29"/>
  <c r="U72" i="29"/>
  <c r="U68" i="29"/>
  <c r="U73" i="29"/>
  <c r="U61" i="29"/>
  <c r="U65" i="29"/>
  <c r="U58" i="29"/>
  <c r="U71" i="29"/>
  <c r="U60" i="29"/>
  <c r="U64" i="29"/>
  <c r="U70" i="29"/>
  <c r="U63" i="29"/>
  <c r="U59" i="29"/>
  <c r="U74" i="29"/>
  <c r="U69" i="29"/>
  <c r="U62" i="29"/>
  <c r="Q67" i="29"/>
  <c r="Q61" i="29"/>
  <c r="G52" i="29"/>
  <c r="G44" i="29"/>
  <c r="G69" i="29"/>
  <c r="F65" i="29"/>
  <c r="F51" i="29"/>
  <c r="F74" i="29"/>
  <c r="F44" i="29"/>
  <c r="G66" i="29"/>
  <c r="G56" i="29"/>
  <c r="F50" i="29"/>
  <c r="F70" i="29"/>
  <c r="G63" i="29"/>
  <c r="F45" i="29"/>
  <c r="G73" i="29"/>
  <c r="G70" i="29"/>
  <c r="G68" i="29"/>
  <c r="F61" i="29"/>
  <c r="G49" i="29"/>
  <c r="F53" i="29"/>
  <c r="G60" i="29"/>
  <c r="G58" i="29"/>
  <c r="F62" i="29"/>
  <c r="F66" i="29"/>
  <c r="G59" i="29"/>
  <c r="F67" i="29"/>
  <c r="G50" i="29"/>
  <c r="F54" i="29"/>
  <c r="F69" i="29"/>
  <c r="G51" i="29"/>
  <c r="F58" i="29"/>
  <c r="G67" i="29"/>
  <c r="G57" i="29"/>
  <c r="F48" i="29"/>
  <c r="F46" i="29"/>
  <c r="G54" i="29"/>
  <c r="F55" i="29"/>
  <c r="F72" i="29"/>
  <c r="F73" i="29"/>
  <c r="G64" i="29"/>
  <c r="G46" i="29"/>
  <c r="G62" i="29"/>
  <c r="F56" i="29"/>
  <c r="F60" i="29"/>
  <c r="G47" i="29"/>
  <c r="G55" i="29"/>
  <c r="G65" i="29"/>
  <c r="F64" i="29"/>
  <c r="G71" i="29"/>
  <c r="F49" i="29"/>
  <c r="G53" i="29"/>
  <c r="G72" i="29"/>
  <c r="G48" i="29"/>
  <c r="G74" i="29"/>
  <c r="G61" i="29"/>
  <c r="G45" i="29"/>
  <c r="F52" i="29"/>
  <c r="D55" i="29"/>
  <c r="Q68" i="29"/>
  <c r="Q58" i="29"/>
  <c r="L44" i="28"/>
  <c r="K44" i="28" s="1"/>
  <c r="B45" i="28"/>
  <c r="D72" i="29"/>
  <c r="P60" i="29"/>
  <c r="O70" i="29"/>
  <c r="P53" i="29"/>
  <c r="P62" i="29"/>
  <c r="O60" i="29"/>
  <c r="P69" i="29"/>
  <c r="O55" i="29"/>
  <c r="O65" i="29"/>
  <c r="O54" i="29"/>
  <c r="O59" i="29"/>
  <c r="O56" i="29"/>
  <c r="O71" i="29"/>
  <c r="P72" i="29"/>
  <c r="P68" i="29"/>
  <c r="O57" i="29"/>
  <c r="P67" i="29"/>
  <c r="O67" i="29"/>
  <c r="P65" i="29"/>
  <c r="P74" i="29"/>
  <c r="P58" i="29"/>
  <c r="P73" i="29"/>
  <c r="O66" i="29"/>
  <c r="P70" i="29"/>
  <c r="O74" i="29"/>
  <c r="P63" i="29"/>
  <c r="P64" i="29"/>
  <c r="O72" i="29"/>
  <c r="P66" i="29"/>
  <c r="P57" i="29"/>
  <c r="P55" i="29"/>
  <c r="O69" i="29"/>
  <c r="O62" i="29"/>
  <c r="P71" i="29"/>
  <c r="O63" i="29"/>
  <c r="P56" i="29"/>
  <c r="P59" i="29"/>
  <c r="O53" i="29"/>
  <c r="O64" i="29"/>
  <c r="O61" i="29"/>
  <c r="O68" i="29"/>
  <c r="P61" i="29"/>
  <c r="P54" i="29"/>
  <c r="Y65" i="29"/>
  <c r="Y62" i="29"/>
  <c r="Y64" i="29"/>
  <c r="Y69" i="29"/>
  <c r="Y74" i="29"/>
  <c r="Y71" i="29"/>
  <c r="Y68" i="29"/>
  <c r="Y70" i="29"/>
  <c r="Y72" i="29"/>
  <c r="Y73" i="29"/>
  <c r="Y63" i="29"/>
  <c r="Y67" i="29"/>
  <c r="Y66" i="29"/>
  <c r="F57" i="29"/>
  <c r="D63" i="29"/>
  <c r="X62" i="29"/>
  <c r="X61" i="29"/>
  <c r="X72" i="29"/>
  <c r="X68" i="29"/>
  <c r="X67" i="29"/>
  <c r="X74" i="29"/>
  <c r="X63" i="29"/>
  <c r="X64" i="29"/>
  <c r="X70" i="29"/>
  <c r="X66" i="29"/>
  <c r="X69" i="29"/>
  <c r="X71" i="29"/>
  <c r="X73" i="29"/>
  <c r="X65" i="29"/>
  <c r="O73" i="29"/>
  <c r="Q63" i="29"/>
  <c r="Q72" i="29"/>
  <c r="C64" i="29"/>
  <c r="C58" i="29"/>
  <c r="C46" i="29"/>
  <c r="C63" i="29"/>
  <c r="C44" i="29"/>
  <c r="C43" i="29"/>
  <c r="C52" i="29"/>
  <c r="C42" i="29"/>
  <c r="C60" i="29"/>
  <c r="C53" i="29"/>
  <c r="C61" i="29"/>
  <c r="C51" i="29"/>
  <c r="C59" i="29"/>
  <c r="C41" i="29"/>
  <c r="C54" i="29"/>
  <c r="C66" i="29"/>
  <c r="C62" i="29"/>
  <c r="C45" i="29"/>
  <c r="C73" i="29"/>
  <c r="C56" i="29"/>
  <c r="C70" i="29"/>
  <c r="C67" i="29"/>
  <c r="C55" i="29"/>
  <c r="C74" i="29"/>
  <c r="C49" i="29"/>
  <c r="C50" i="29"/>
  <c r="C57" i="29"/>
  <c r="C48" i="29"/>
  <c r="C65" i="29"/>
  <c r="C69" i="29"/>
  <c r="C72" i="29"/>
  <c r="C68" i="29"/>
  <c r="C47" i="29"/>
  <c r="C71" i="29"/>
  <c r="W68" i="29"/>
  <c r="W72" i="29"/>
  <c r="W60" i="29"/>
  <c r="W74" i="29"/>
  <c r="W61" i="29"/>
  <c r="W71" i="29"/>
  <c r="W65" i="29"/>
  <c r="W69" i="29"/>
  <c r="W62" i="29"/>
  <c r="W73" i="29"/>
  <c r="W64" i="29"/>
  <c r="W63" i="29"/>
  <c r="W70" i="29"/>
  <c r="W66" i="29"/>
  <c r="W67" i="29"/>
  <c r="F68" i="29"/>
  <c r="D48" i="29"/>
  <c r="D69" i="29"/>
  <c r="D65" i="29"/>
  <c r="Q66" i="29"/>
  <c r="N53" i="29"/>
  <c r="N62" i="29"/>
  <c r="N68" i="29"/>
  <c r="N55" i="29"/>
  <c r="N67" i="29"/>
  <c r="N54" i="29"/>
  <c r="N69" i="29"/>
  <c r="N52" i="29"/>
  <c r="N56" i="29"/>
  <c r="N58" i="29"/>
  <c r="N73" i="29"/>
  <c r="N60" i="29"/>
  <c r="N72" i="29"/>
  <c r="N57" i="29"/>
  <c r="N65" i="29"/>
  <c r="N74" i="29"/>
  <c r="N70" i="29"/>
  <c r="N64" i="29"/>
  <c r="N66" i="29"/>
  <c r="N61" i="29"/>
  <c r="N59" i="29"/>
  <c r="N63" i="29"/>
  <c r="N71" i="29"/>
  <c r="N51" i="29"/>
  <c r="I73" i="29"/>
  <c r="I46" i="29"/>
  <c r="I63" i="29"/>
  <c r="I58" i="29"/>
  <c r="I47" i="29"/>
  <c r="I51" i="29"/>
  <c r="I61" i="29"/>
  <c r="I65" i="29"/>
  <c r="I49" i="29"/>
  <c r="I72" i="29"/>
  <c r="I68" i="29"/>
  <c r="I52" i="29"/>
  <c r="I48" i="29"/>
  <c r="I69" i="29"/>
  <c r="I60" i="29"/>
  <c r="I67" i="29"/>
  <c r="I50" i="29"/>
  <c r="I54" i="29"/>
  <c r="I55" i="29"/>
  <c r="I74" i="29"/>
  <c r="I64" i="29"/>
  <c r="I53" i="29"/>
  <c r="I71" i="29"/>
  <c r="I66" i="29"/>
  <c r="I62" i="29"/>
  <c r="I57" i="29"/>
  <c r="I70" i="29"/>
  <c r="I56" i="29"/>
  <c r="I59" i="29"/>
  <c r="D44" i="29"/>
  <c r="J62" i="29"/>
  <c r="J60" i="29"/>
  <c r="J61" i="29"/>
  <c r="J55" i="29"/>
  <c r="J47" i="29"/>
  <c r="J70" i="29"/>
  <c r="J64" i="29"/>
  <c r="J74" i="29"/>
  <c r="J57" i="29"/>
  <c r="J49" i="29"/>
  <c r="J68" i="29"/>
  <c r="J73" i="29"/>
  <c r="J72" i="29"/>
  <c r="J50" i="29"/>
  <c r="J63" i="29"/>
  <c r="J59" i="29"/>
  <c r="J65" i="29"/>
  <c r="J67" i="29"/>
  <c r="J71" i="29"/>
  <c r="J53" i="29"/>
  <c r="J58" i="29"/>
  <c r="J48" i="29"/>
  <c r="J51" i="29"/>
  <c r="J54" i="29"/>
  <c r="J69" i="29"/>
  <c r="J52" i="29"/>
  <c r="J66" i="29"/>
  <c r="J56" i="29"/>
  <c r="E47" i="29"/>
  <c r="E67" i="29"/>
  <c r="E62" i="29"/>
  <c r="E57" i="29"/>
  <c r="E53" i="29"/>
  <c r="E70" i="29"/>
  <c r="E42" i="29"/>
  <c r="E54" i="29"/>
  <c r="E64" i="29"/>
  <c r="E69" i="29"/>
  <c r="E74" i="29"/>
  <c r="E55" i="29"/>
  <c r="E43" i="29"/>
  <c r="E60" i="29"/>
  <c r="E56" i="29"/>
  <c r="E51" i="29"/>
  <c r="E59" i="29"/>
  <c r="E66" i="29"/>
  <c r="E61" i="29"/>
  <c r="E50" i="29"/>
  <c r="E52" i="29"/>
  <c r="D60" i="29"/>
  <c r="D62" i="29"/>
  <c r="D49" i="29"/>
  <c r="E72" i="29"/>
  <c r="E58" i="29"/>
  <c r="D47" i="29"/>
  <c r="E45" i="29"/>
  <c r="D56" i="29"/>
  <c r="D43" i="29"/>
  <c r="D54" i="29"/>
  <c r="E49" i="29"/>
  <c r="E44" i="29"/>
  <c r="D67" i="29"/>
  <c r="E46" i="29"/>
  <c r="D57" i="29"/>
  <c r="D50" i="29"/>
  <c r="D74" i="29"/>
  <c r="E48" i="29"/>
  <c r="E71" i="29"/>
  <c r="E65" i="29"/>
  <c r="E73" i="29"/>
  <c r="D52" i="29"/>
  <c r="D51" i="29"/>
  <c r="D46" i="29"/>
  <c r="E68" i="29"/>
  <c r="E63" i="29"/>
  <c r="D73" i="29"/>
  <c r="R70" i="29"/>
  <c r="R58" i="29"/>
  <c r="R64" i="29"/>
  <c r="R62" i="29"/>
  <c r="R66" i="29"/>
  <c r="R68" i="29"/>
  <c r="R69" i="29"/>
  <c r="R61" i="29"/>
  <c r="R63" i="29"/>
  <c r="R72" i="29"/>
  <c r="R71" i="29"/>
  <c r="R74" i="29"/>
  <c r="R73" i="29"/>
  <c r="R57" i="29"/>
  <c r="R67" i="29"/>
  <c r="Q73" i="29"/>
  <c r="R56" i="29"/>
  <c r="Q55" i="29"/>
  <c r="Q71" i="29"/>
  <c r="R65" i="29"/>
  <c r="Q60" i="29"/>
  <c r="R60" i="29"/>
  <c r="Q62" i="29"/>
  <c r="R55" i="29"/>
  <c r="R59" i="29"/>
  <c r="D59" i="29"/>
  <c r="D68" i="29"/>
  <c r="Q64" i="29"/>
  <c r="E19" i="28"/>
  <c r="G19" i="28" s="1"/>
  <c r="O20" i="28"/>
  <c r="F71" i="29"/>
  <c r="D53" i="29"/>
  <c r="D58" i="29"/>
  <c r="D45" i="29"/>
  <c r="Q59" i="29"/>
  <c r="Q69" i="29"/>
  <c r="V65" i="29"/>
  <c r="V70" i="29"/>
  <c r="V66" i="29"/>
  <c r="V67" i="29"/>
  <c r="V73" i="29"/>
  <c r="V69" i="29"/>
  <c r="V60" i="29"/>
  <c r="V72" i="29"/>
  <c r="V64" i="29"/>
  <c r="V74" i="29"/>
  <c r="V59" i="29"/>
  <c r="V61" i="29"/>
  <c r="V63" i="29"/>
  <c r="V71" i="29"/>
  <c r="V62" i="29"/>
  <c r="V68" i="29"/>
  <c r="M18" i="28"/>
  <c r="X18" i="28" s="1"/>
  <c r="H18" i="28"/>
  <c r="F59" i="29"/>
  <c r="D42" i="29"/>
  <c r="D66" i="29"/>
  <c r="P44" i="28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L62" i="29"/>
  <c r="L64" i="29"/>
  <c r="L71" i="29"/>
  <c r="L72" i="29"/>
  <c r="L57" i="29"/>
  <c r="L52" i="29"/>
  <c r="L63" i="29"/>
  <c r="L61" i="29"/>
  <c r="L54" i="29"/>
  <c r="L68" i="29"/>
  <c r="L50" i="29"/>
  <c r="L65" i="29"/>
  <c r="L59" i="29"/>
  <c r="L55" i="29"/>
  <c r="L58" i="29"/>
  <c r="L66" i="29"/>
  <c r="L74" i="29"/>
  <c r="L69" i="29"/>
  <c r="L60" i="29"/>
  <c r="L49" i="29"/>
  <c r="L73" i="29"/>
  <c r="L70" i="29"/>
  <c r="L67" i="29"/>
  <c r="L53" i="29"/>
  <c r="L51" i="29"/>
  <c r="L56" i="29"/>
  <c r="Q57" i="29"/>
  <c r="Q56" i="29"/>
  <c r="T65" i="29"/>
  <c r="T68" i="29"/>
  <c r="T69" i="29"/>
  <c r="T61" i="29"/>
  <c r="T58" i="29"/>
  <c r="T59" i="29"/>
  <c r="T60" i="29"/>
  <c r="T74" i="29"/>
  <c r="T57" i="29"/>
  <c r="T72" i="29"/>
  <c r="T67" i="29"/>
  <c r="T71" i="29"/>
  <c r="T70" i="29"/>
  <c r="T66" i="29"/>
  <c r="T63" i="29"/>
  <c r="T64" i="29"/>
  <c r="T62" i="29"/>
  <c r="T73" i="29"/>
  <c r="F63" i="29"/>
  <c r="D64" i="29"/>
  <c r="H73" i="29"/>
  <c r="H50" i="29"/>
  <c r="H69" i="29"/>
  <c r="H58" i="29"/>
  <c r="H66" i="29"/>
  <c r="H56" i="29"/>
  <c r="H52" i="29"/>
  <c r="H53" i="29"/>
  <c r="H51" i="29"/>
  <c r="H54" i="29"/>
  <c r="H72" i="29"/>
  <c r="H68" i="29"/>
  <c r="H67" i="29"/>
  <c r="H74" i="29"/>
  <c r="H47" i="29"/>
  <c r="H61" i="29"/>
  <c r="H49" i="29"/>
  <c r="H62" i="29"/>
  <c r="H64" i="29"/>
  <c r="H48" i="29"/>
  <c r="H70" i="29"/>
  <c r="H71" i="29"/>
  <c r="H45" i="29"/>
  <c r="H60" i="29"/>
  <c r="H57" i="29"/>
  <c r="H59" i="29"/>
  <c r="H63" i="29"/>
  <c r="H55" i="29"/>
  <c r="H65" i="29"/>
  <c r="H46" i="29"/>
  <c r="Q70" i="29"/>
  <c r="Q65" i="29"/>
  <c r="C22" i="28"/>
  <c r="S61" i="29"/>
  <c r="S66" i="29"/>
  <c r="S62" i="29"/>
  <c r="S70" i="29"/>
  <c r="S67" i="29"/>
  <c r="S72" i="29"/>
  <c r="S69" i="29"/>
  <c r="S57" i="29"/>
  <c r="S73" i="29"/>
  <c r="S64" i="29"/>
  <c r="S71" i="29"/>
  <c r="S63" i="29"/>
  <c r="S65" i="29"/>
  <c r="S74" i="29"/>
  <c r="S60" i="29"/>
  <c r="S59" i="29"/>
  <c r="S58" i="29"/>
  <c r="S68" i="29"/>
  <c r="S56" i="29"/>
  <c r="K49" i="29"/>
  <c r="K48" i="29"/>
  <c r="K52" i="29"/>
  <c r="K67" i="29"/>
  <c r="K61" i="29"/>
  <c r="K55" i="29"/>
  <c r="K68" i="29"/>
  <c r="K66" i="29"/>
  <c r="K62" i="29"/>
  <c r="K70" i="29"/>
  <c r="K69" i="29"/>
  <c r="K53" i="29"/>
  <c r="K50" i="29"/>
  <c r="K73" i="29"/>
  <c r="K64" i="29"/>
  <c r="K57" i="29"/>
  <c r="K56" i="29"/>
  <c r="K65" i="29"/>
  <c r="K72" i="29"/>
  <c r="K60" i="29"/>
  <c r="K54" i="29"/>
  <c r="K63" i="29"/>
  <c r="K71" i="29"/>
  <c r="K59" i="29"/>
  <c r="K74" i="29"/>
  <c r="K51" i="29"/>
  <c r="K58" i="29"/>
  <c r="AF73" i="27"/>
  <c r="G58" i="27"/>
  <c r="G56" i="27"/>
  <c r="AF74" i="27"/>
  <c r="G72" i="27"/>
  <c r="G51" i="27"/>
  <c r="G46" i="27"/>
  <c r="AF71" i="27"/>
  <c r="AB70" i="27"/>
  <c r="G61" i="27"/>
  <c r="AB74" i="27"/>
  <c r="AF70" i="27"/>
  <c r="AB66" i="27"/>
  <c r="F18" i="26"/>
  <c r="H18" i="26" s="1"/>
  <c r="P19" i="26"/>
  <c r="G53" i="27"/>
  <c r="G60" i="27"/>
  <c r="AA64" i="27"/>
  <c r="AA73" i="27"/>
  <c r="AA70" i="27"/>
  <c r="AA72" i="27"/>
  <c r="AA65" i="27"/>
  <c r="AA74" i="27"/>
  <c r="AA69" i="27"/>
  <c r="AA66" i="27"/>
  <c r="AA68" i="27"/>
  <c r="AA67" i="27"/>
  <c r="AA71" i="27"/>
  <c r="D20" i="26"/>
  <c r="I64" i="27"/>
  <c r="I53" i="27"/>
  <c r="I58" i="27"/>
  <c r="I72" i="27"/>
  <c r="I68" i="27"/>
  <c r="I63" i="27"/>
  <c r="I60" i="27"/>
  <c r="I70" i="27"/>
  <c r="I47" i="27"/>
  <c r="I59" i="27"/>
  <c r="I55" i="27"/>
  <c r="I69" i="27"/>
  <c r="I56" i="27"/>
  <c r="I65" i="27"/>
  <c r="I52" i="27"/>
  <c r="I51" i="27"/>
  <c r="I46" i="27"/>
  <c r="I73" i="27"/>
  <c r="I49" i="27"/>
  <c r="I62" i="27"/>
  <c r="I66" i="27"/>
  <c r="I48" i="27"/>
  <c r="I50" i="27"/>
  <c r="I61" i="27"/>
  <c r="I74" i="27"/>
  <c r="I54" i="27"/>
  <c r="I67" i="27"/>
  <c r="I57" i="27"/>
  <c r="I71" i="27"/>
  <c r="G73" i="27"/>
  <c r="AB72" i="27"/>
  <c r="C46" i="26"/>
  <c r="M45" i="26"/>
  <c r="L45" i="26" s="1"/>
  <c r="AB73" i="27"/>
  <c r="H65" i="27"/>
  <c r="H45" i="27"/>
  <c r="H46" i="27"/>
  <c r="H57" i="27"/>
  <c r="H52" i="27"/>
  <c r="H60" i="27"/>
  <c r="H51" i="27"/>
  <c r="H54" i="27"/>
  <c r="H66" i="27"/>
  <c r="H56" i="27"/>
  <c r="H68" i="27"/>
  <c r="H74" i="27"/>
  <c r="H73" i="27"/>
  <c r="H55" i="27"/>
  <c r="H71" i="27"/>
  <c r="G64" i="27"/>
  <c r="H62" i="27"/>
  <c r="H58" i="27"/>
  <c r="H72" i="27"/>
  <c r="H64" i="27"/>
  <c r="H69" i="27"/>
  <c r="H50" i="27"/>
  <c r="H70" i="27"/>
  <c r="G74" i="27"/>
  <c r="H63" i="27"/>
  <c r="H59" i="27"/>
  <c r="H67" i="27"/>
  <c r="H61" i="27"/>
  <c r="H53" i="27"/>
  <c r="H49" i="27"/>
  <c r="H47" i="27"/>
  <c r="H48" i="27"/>
  <c r="G70" i="27"/>
  <c r="G66" i="27"/>
  <c r="U63" i="27"/>
  <c r="U66" i="27"/>
  <c r="U67" i="27"/>
  <c r="U65" i="27"/>
  <c r="U74" i="27"/>
  <c r="U70" i="27"/>
  <c r="U64" i="27"/>
  <c r="U68" i="27"/>
  <c r="U61" i="27"/>
  <c r="U62" i="27"/>
  <c r="U71" i="27"/>
  <c r="U69" i="27"/>
  <c r="U73" i="27"/>
  <c r="U58" i="27"/>
  <c r="U59" i="27"/>
  <c r="U60" i="27"/>
  <c r="U72" i="27"/>
  <c r="P56" i="27"/>
  <c r="P68" i="27"/>
  <c r="P60" i="27"/>
  <c r="P73" i="27"/>
  <c r="P57" i="27"/>
  <c r="P71" i="27"/>
  <c r="P55" i="27"/>
  <c r="P62" i="27"/>
  <c r="P63" i="27"/>
  <c r="P59" i="27"/>
  <c r="P61" i="27"/>
  <c r="P69" i="27"/>
  <c r="P70" i="27"/>
  <c r="P65" i="27"/>
  <c r="P66" i="27"/>
  <c r="P53" i="27"/>
  <c r="P54" i="27"/>
  <c r="P72" i="27"/>
  <c r="P74" i="27"/>
  <c r="P64" i="27"/>
  <c r="P67" i="27"/>
  <c r="P58" i="27"/>
  <c r="K59" i="27"/>
  <c r="K58" i="27"/>
  <c r="K48" i="27"/>
  <c r="K65" i="27"/>
  <c r="K53" i="27"/>
  <c r="K50" i="27"/>
  <c r="K68" i="27"/>
  <c r="K60" i="27"/>
  <c r="K51" i="27"/>
  <c r="K74" i="27"/>
  <c r="K55" i="27"/>
  <c r="K73" i="27"/>
  <c r="K71" i="27"/>
  <c r="K62" i="27"/>
  <c r="K63" i="27"/>
  <c r="K70" i="27"/>
  <c r="K49" i="27"/>
  <c r="K61" i="27"/>
  <c r="K72" i="27"/>
  <c r="K57" i="27"/>
  <c r="K64" i="27"/>
  <c r="K66" i="27"/>
  <c r="K67" i="27"/>
  <c r="K56" i="27"/>
  <c r="K69" i="27"/>
  <c r="K52" i="27"/>
  <c r="K54" i="27"/>
  <c r="R69" i="27"/>
  <c r="R56" i="27"/>
  <c r="R63" i="27"/>
  <c r="R60" i="27"/>
  <c r="R64" i="27"/>
  <c r="R72" i="27"/>
  <c r="R73" i="27"/>
  <c r="R65" i="27"/>
  <c r="R58" i="27"/>
  <c r="R62" i="27"/>
  <c r="R68" i="27"/>
  <c r="R59" i="27"/>
  <c r="R74" i="27"/>
  <c r="R57" i="27"/>
  <c r="R67" i="27"/>
  <c r="R61" i="27"/>
  <c r="R66" i="27"/>
  <c r="R55" i="27"/>
  <c r="R71" i="27"/>
  <c r="R70" i="27"/>
  <c r="D63" i="27"/>
  <c r="D42" i="27"/>
  <c r="D43" i="27"/>
  <c r="D56" i="27"/>
  <c r="D47" i="27"/>
  <c r="D41" i="27"/>
  <c r="D70" i="27"/>
  <c r="D68" i="27"/>
  <c r="D64" i="27"/>
  <c r="D55" i="27"/>
  <c r="D48" i="27"/>
  <c r="D53" i="27"/>
  <c r="D71" i="27"/>
  <c r="D69" i="27"/>
  <c r="D66" i="27"/>
  <c r="D50" i="27"/>
  <c r="D58" i="27"/>
  <c r="D57" i="27"/>
  <c r="D52" i="27"/>
  <c r="D59" i="27"/>
  <c r="D67" i="27"/>
  <c r="D49" i="27"/>
  <c r="D62" i="27"/>
  <c r="D60" i="27"/>
  <c r="D73" i="27"/>
  <c r="D45" i="27"/>
  <c r="D46" i="27"/>
  <c r="D44" i="27"/>
  <c r="D74" i="27"/>
  <c r="D51" i="27"/>
  <c r="D61" i="27"/>
  <c r="D72" i="27"/>
  <c r="D54" i="27"/>
  <c r="D65" i="27"/>
  <c r="G62" i="27"/>
  <c r="AE71" i="27"/>
  <c r="AE70" i="27"/>
  <c r="AE74" i="27"/>
  <c r="AE72" i="27"/>
  <c r="AE68" i="27"/>
  <c r="AE69" i="27"/>
  <c r="AE73" i="27"/>
  <c r="G45" i="27"/>
  <c r="Z65" i="27"/>
  <c r="Z64" i="27"/>
  <c r="Z68" i="27"/>
  <c r="Z71" i="27"/>
  <c r="Z73" i="27"/>
  <c r="Z70" i="27"/>
  <c r="Z66" i="27"/>
  <c r="Z63" i="27"/>
  <c r="Z67" i="27"/>
  <c r="Z69" i="27"/>
  <c r="Z74" i="27"/>
  <c r="Z72" i="27"/>
  <c r="AD73" i="27"/>
  <c r="AD74" i="27"/>
  <c r="AD68" i="27"/>
  <c r="AD70" i="27"/>
  <c r="AD67" i="27"/>
  <c r="AD71" i="27"/>
  <c r="AD69" i="27"/>
  <c r="AD72" i="27"/>
  <c r="AI74" i="27"/>
  <c r="AI73" i="27"/>
  <c r="AI72" i="27"/>
  <c r="N17" i="26"/>
  <c r="I17" i="26"/>
  <c r="J51" i="27"/>
  <c r="J55" i="27"/>
  <c r="J74" i="27"/>
  <c r="J49" i="27"/>
  <c r="J62" i="27"/>
  <c r="J52" i="27"/>
  <c r="J50" i="27"/>
  <c r="J56" i="27"/>
  <c r="J59" i="27"/>
  <c r="J54" i="27"/>
  <c r="J48" i="27"/>
  <c r="J61" i="27"/>
  <c r="J67" i="27"/>
  <c r="J68" i="27"/>
  <c r="J66" i="27"/>
  <c r="J71" i="27"/>
  <c r="J73" i="27"/>
  <c r="J60" i="27"/>
  <c r="J72" i="27"/>
  <c r="J63" i="27"/>
  <c r="J53" i="27"/>
  <c r="J64" i="27"/>
  <c r="J58" i="27"/>
  <c r="J65" i="27"/>
  <c r="J70" i="27"/>
  <c r="J47" i="27"/>
  <c r="J57" i="27"/>
  <c r="J69" i="27"/>
  <c r="G47" i="27"/>
  <c r="AB71" i="27"/>
  <c r="G55" i="27"/>
  <c r="AH72" i="27"/>
  <c r="AH73" i="27"/>
  <c r="AH74" i="27"/>
  <c r="AH71" i="27"/>
  <c r="G68" i="27"/>
  <c r="AJ74" i="27"/>
  <c r="AJ73" i="27"/>
  <c r="O68" i="27"/>
  <c r="O72" i="27"/>
  <c r="O60" i="27"/>
  <c r="O70" i="27"/>
  <c r="O62" i="27"/>
  <c r="O52" i="27"/>
  <c r="O67" i="27"/>
  <c r="O74" i="27"/>
  <c r="O66" i="27"/>
  <c r="O63" i="27"/>
  <c r="O56" i="27"/>
  <c r="O64" i="27"/>
  <c r="O57" i="27"/>
  <c r="O71" i="27"/>
  <c r="O54" i="27"/>
  <c r="O58" i="27"/>
  <c r="O61" i="27"/>
  <c r="O59" i="27"/>
  <c r="O55" i="27"/>
  <c r="O69" i="27"/>
  <c r="O73" i="27"/>
  <c r="O65" i="27"/>
  <c r="O53" i="27"/>
  <c r="G49" i="27"/>
  <c r="Y65" i="27"/>
  <c r="Y62" i="27"/>
  <c r="Y71" i="27"/>
  <c r="Y63" i="27"/>
  <c r="Y67" i="27"/>
  <c r="Y70" i="27"/>
  <c r="Y66" i="27"/>
  <c r="Y68" i="27"/>
  <c r="Y74" i="27"/>
  <c r="Y64" i="27"/>
  <c r="Y72" i="27"/>
  <c r="Y69" i="27"/>
  <c r="Y73" i="27"/>
  <c r="G63" i="27"/>
  <c r="AF72" i="27"/>
  <c r="AB69" i="27"/>
  <c r="AC73" i="27"/>
  <c r="AC66" i="27"/>
  <c r="AC67" i="27"/>
  <c r="AC68" i="27"/>
  <c r="AC71" i="27"/>
  <c r="AC72" i="27"/>
  <c r="AC74" i="27"/>
  <c r="AC70" i="27"/>
  <c r="AC69" i="27"/>
  <c r="AB68" i="27"/>
  <c r="G54" i="27"/>
  <c r="T57" i="27"/>
  <c r="T58" i="27"/>
  <c r="T73" i="27"/>
  <c r="T59" i="27"/>
  <c r="T71" i="27"/>
  <c r="T62" i="27"/>
  <c r="T68" i="27"/>
  <c r="T66" i="27"/>
  <c r="T69" i="27"/>
  <c r="T61" i="27"/>
  <c r="T72" i="27"/>
  <c r="T67" i="27"/>
  <c r="T74" i="27"/>
  <c r="T63" i="27"/>
  <c r="T70" i="27"/>
  <c r="T60" i="27"/>
  <c r="T64" i="27"/>
  <c r="T65" i="27"/>
  <c r="W73" i="27"/>
  <c r="W61" i="27"/>
  <c r="W62" i="27"/>
  <c r="W72" i="27"/>
  <c r="W68" i="27"/>
  <c r="W67" i="27"/>
  <c r="W71" i="27"/>
  <c r="W69" i="27"/>
  <c r="W70" i="27"/>
  <c r="W74" i="27"/>
  <c r="W60" i="27"/>
  <c r="W64" i="27"/>
  <c r="W65" i="27"/>
  <c r="W63" i="27"/>
  <c r="W66" i="27"/>
  <c r="AG71" i="27"/>
  <c r="AG74" i="27"/>
  <c r="AG72" i="27"/>
  <c r="AG73" i="27"/>
  <c r="AG70" i="27"/>
  <c r="E49" i="27"/>
  <c r="E46" i="27"/>
  <c r="E47" i="27"/>
  <c r="E60" i="27"/>
  <c r="E72" i="27"/>
  <c r="E56" i="27"/>
  <c r="E62" i="27"/>
  <c r="E51" i="27"/>
  <c r="E61" i="27"/>
  <c r="E66" i="27"/>
  <c r="E45" i="27"/>
  <c r="E68" i="27"/>
  <c r="E44" i="27"/>
  <c r="E50" i="27"/>
  <c r="E43" i="27"/>
  <c r="E67" i="27"/>
  <c r="E69" i="27"/>
  <c r="E54" i="27"/>
  <c r="E64" i="27"/>
  <c r="E57" i="27"/>
  <c r="E52" i="27"/>
  <c r="E71" i="27"/>
  <c r="E70" i="27"/>
  <c r="E65" i="27"/>
  <c r="E48" i="27"/>
  <c r="E42" i="27"/>
  <c r="E55" i="27"/>
  <c r="E74" i="27"/>
  <c r="E53" i="27"/>
  <c r="E73" i="27"/>
  <c r="E59" i="27"/>
  <c r="E58" i="27"/>
  <c r="E63" i="27"/>
  <c r="C61" i="27"/>
  <c r="C40" i="27"/>
  <c r="C56" i="27"/>
  <c r="C44" i="27"/>
  <c r="C68" i="27"/>
  <c r="C63" i="27"/>
  <c r="C71" i="27"/>
  <c r="C69" i="27"/>
  <c r="C42" i="27"/>
  <c r="C73" i="27"/>
  <c r="C72" i="27"/>
  <c r="C45" i="27"/>
  <c r="C66" i="27"/>
  <c r="C54" i="27"/>
  <c r="C55" i="27"/>
  <c r="C48" i="27"/>
  <c r="C60" i="27"/>
  <c r="C53" i="27"/>
  <c r="C50" i="27"/>
  <c r="C65" i="27"/>
  <c r="C70" i="27"/>
  <c r="C74" i="27"/>
  <c r="C58" i="27"/>
  <c r="C43" i="27"/>
  <c r="C59" i="27"/>
  <c r="C41" i="27"/>
  <c r="C52" i="27"/>
  <c r="C49" i="27"/>
  <c r="C62" i="27"/>
  <c r="C67" i="27"/>
  <c r="C47" i="27"/>
  <c r="C57" i="27"/>
  <c r="C64" i="27"/>
  <c r="C51" i="27"/>
  <c r="C46" i="27"/>
  <c r="G59" i="27"/>
  <c r="X61" i="27"/>
  <c r="X74" i="27"/>
  <c r="X66" i="27"/>
  <c r="X63" i="27"/>
  <c r="X72" i="27"/>
  <c r="X70" i="27"/>
  <c r="X62" i="27"/>
  <c r="X64" i="27"/>
  <c r="X69" i="27"/>
  <c r="X71" i="27"/>
  <c r="X65" i="27"/>
  <c r="X73" i="27"/>
  <c r="X67" i="27"/>
  <c r="X68" i="27"/>
  <c r="G65" i="27"/>
  <c r="G52" i="27"/>
  <c r="G69" i="27"/>
  <c r="G71" i="27"/>
  <c r="V61" i="27"/>
  <c r="V73" i="27"/>
  <c r="V63" i="27"/>
  <c r="V65" i="27"/>
  <c r="V70" i="27"/>
  <c r="V62" i="27"/>
  <c r="V60" i="27"/>
  <c r="V74" i="27"/>
  <c r="V72" i="27"/>
  <c r="V59" i="27"/>
  <c r="V66" i="27"/>
  <c r="V64" i="27"/>
  <c r="V67" i="27"/>
  <c r="V68" i="27"/>
  <c r="V71" i="27"/>
  <c r="V69" i="27"/>
  <c r="F50" i="27"/>
  <c r="F57" i="27"/>
  <c r="F54" i="27"/>
  <c r="F53" i="27"/>
  <c r="F69" i="27"/>
  <c r="F55" i="27"/>
  <c r="F46" i="27"/>
  <c r="F73" i="27"/>
  <c r="F45" i="27"/>
  <c r="F68" i="27"/>
  <c r="F70" i="27"/>
  <c r="F44" i="27"/>
  <c r="F43" i="27"/>
  <c r="F65" i="27"/>
  <c r="F71" i="27"/>
  <c r="F74" i="27"/>
  <c r="F63" i="27"/>
  <c r="F62" i="27"/>
  <c r="F64" i="27"/>
  <c r="F51" i="27"/>
  <c r="F48" i="27"/>
  <c r="F47" i="27"/>
  <c r="F61" i="27"/>
  <c r="F58" i="27"/>
  <c r="F59" i="27"/>
  <c r="F60" i="27"/>
  <c r="F72" i="27"/>
  <c r="F52" i="27"/>
  <c r="F49" i="27"/>
  <c r="F66" i="27"/>
  <c r="F56" i="27"/>
  <c r="F67" i="27"/>
  <c r="Q66" i="27"/>
  <c r="Q56" i="27"/>
  <c r="Q73" i="27"/>
  <c r="Q69" i="27"/>
  <c r="Q68" i="27"/>
  <c r="Q59" i="27"/>
  <c r="Q55" i="27"/>
  <c r="Q58" i="27"/>
  <c r="Q65" i="27"/>
  <c r="Q71" i="27"/>
  <c r="Q62" i="27"/>
  <c r="Q54" i="27"/>
  <c r="Q64" i="27"/>
  <c r="Q57" i="27"/>
  <c r="Q63" i="27"/>
  <c r="Q67" i="27"/>
  <c r="Q61" i="27"/>
  <c r="Q74" i="27"/>
  <c r="Q70" i="27"/>
  <c r="Q72" i="27"/>
  <c r="Q60" i="27"/>
  <c r="N67" i="27"/>
  <c r="N62" i="27"/>
  <c r="N60" i="27"/>
  <c r="N72" i="27"/>
  <c r="N65" i="27"/>
  <c r="N54" i="27"/>
  <c r="N68" i="27"/>
  <c r="N56" i="27"/>
  <c r="N69" i="27"/>
  <c r="N53" i="27"/>
  <c r="N63" i="27"/>
  <c r="N57" i="27"/>
  <c r="N52" i="27"/>
  <c r="N71" i="27"/>
  <c r="N70" i="27"/>
  <c r="N55" i="27"/>
  <c r="N74" i="27"/>
  <c r="N59" i="27"/>
  <c r="N66" i="27"/>
  <c r="N58" i="27"/>
  <c r="N51" i="27"/>
  <c r="N64" i="27"/>
  <c r="N61" i="27"/>
  <c r="N73" i="27"/>
  <c r="G67" i="27"/>
  <c r="G57" i="27"/>
  <c r="G48" i="27"/>
  <c r="S69" i="27"/>
  <c r="S59" i="27"/>
  <c r="S61" i="27"/>
  <c r="S67" i="27"/>
  <c r="S57" i="27"/>
  <c r="S70" i="27"/>
  <c r="S60" i="27"/>
  <c r="S56" i="27"/>
  <c r="S72" i="27"/>
  <c r="S58" i="27"/>
  <c r="S73" i="27"/>
  <c r="S65" i="27"/>
  <c r="S74" i="27"/>
  <c r="S68" i="27"/>
  <c r="S63" i="27"/>
  <c r="S64" i="27"/>
  <c r="S71" i="27"/>
  <c r="S66" i="27"/>
  <c r="S62" i="27"/>
  <c r="Q43" i="26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G50" i="27"/>
  <c r="M55" i="27"/>
  <c r="M56" i="27"/>
  <c r="M62" i="27"/>
  <c r="M60" i="27"/>
  <c r="M59" i="27"/>
  <c r="L72" i="27"/>
  <c r="M71" i="27"/>
  <c r="M69" i="27"/>
  <c r="M66" i="27"/>
  <c r="L55" i="27"/>
  <c r="L54" i="27"/>
  <c r="M57" i="27"/>
  <c r="M52" i="27"/>
  <c r="L67" i="27"/>
  <c r="L56" i="27"/>
  <c r="L63" i="27"/>
  <c r="M61" i="27"/>
  <c r="M51" i="27"/>
  <c r="L52" i="27"/>
  <c r="M53" i="27"/>
  <c r="M50" i="27"/>
  <c r="L70" i="27"/>
  <c r="L58" i="27"/>
  <c r="M67" i="27"/>
  <c r="L65" i="27"/>
  <c r="M70" i="27"/>
  <c r="L74" i="27"/>
  <c r="L60" i="27"/>
  <c r="M73" i="27"/>
  <c r="M54" i="27"/>
  <c r="L59" i="27"/>
  <c r="M64" i="27"/>
  <c r="L68" i="27"/>
  <c r="M74" i="27"/>
  <c r="L66" i="27"/>
  <c r="L62" i="27"/>
  <c r="M58" i="27"/>
  <c r="L61" i="27"/>
  <c r="M72" i="27"/>
  <c r="M65" i="27"/>
  <c r="M68" i="27"/>
  <c r="L53" i="27"/>
  <c r="L57" i="27"/>
  <c r="L64" i="27"/>
  <c r="L50" i="27"/>
  <c r="L73" i="27"/>
  <c r="L51" i="27"/>
  <c r="L71" i="27"/>
  <c r="M63" i="27"/>
  <c r="L69" i="27"/>
  <c r="AB67" i="27"/>
  <c r="T70" i="25"/>
  <c r="Q43" i="24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T68" i="25"/>
  <c r="T59" i="25"/>
  <c r="T73" i="25"/>
  <c r="R58" i="25"/>
  <c r="R63" i="25"/>
  <c r="R70" i="25"/>
  <c r="R71" i="25"/>
  <c r="R72" i="25"/>
  <c r="R69" i="25"/>
  <c r="R59" i="25"/>
  <c r="R66" i="25"/>
  <c r="R65" i="25"/>
  <c r="R62" i="25"/>
  <c r="R73" i="25"/>
  <c r="R57" i="25"/>
  <c r="R55" i="25"/>
  <c r="R68" i="25"/>
  <c r="R74" i="25"/>
  <c r="R64" i="25"/>
  <c r="R67" i="25"/>
  <c r="R60" i="25"/>
  <c r="R56" i="25"/>
  <c r="R61" i="25"/>
  <c r="V60" i="25"/>
  <c r="V74" i="25"/>
  <c r="V67" i="25"/>
  <c r="V59" i="25"/>
  <c r="V62" i="25"/>
  <c r="V66" i="25"/>
  <c r="V68" i="25"/>
  <c r="V72" i="25"/>
  <c r="V61" i="25"/>
  <c r="V71" i="25"/>
  <c r="V69" i="25"/>
  <c r="V73" i="25"/>
  <c r="V65" i="25"/>
  <c r="V63" i="25"/>
  <c r="V70" i="25"/>
  <c r="V64" i="25"/>
  <c r="AH74" i="25"/>
  <c r="AH73" i="25"/>
  <c r="AH72" i="25"/>
  <c r="AH71" i="25"/>
  <c r="Q74" i="25"/>
  <c r="Q59" i="25"/>
  <c r="Q61" i="25"/>
  <c r="Q68" i="25"/>
  <c r="Q56" i="25"/>
  <c r="Q54" i="25"/>
  <c r="Q65" i="25"/>
  <c r="Q67" i="25"/>
  <c r="Q62" i="25"/>
  <c r="Q70" i="25"/>
  <c r="Q55" i="25"/>
  <c r="Q63" i="25"/>
  <c r="Q71" i="25"/>
  <c r="Q72" i="25"/>
  <c r="Q69" i="25"/>
  <c r="Q64" i="25"/>
  <c r="Q58" i="25"/>
  <c r="Q57" i="25"/>
  <c r="Q73" i="25"/>
  <c r="Q60" i="25"/>
  <c r="Q66" i="25"/>
  <c r="N62" i="25"/>
  <c r="N53" i="25"/>
  <c r="N65" i="25"/>
  <c r="N60" i="25"/>
  <c r="N70" i="25"/>
  <c r="N58" i="25"/>
  <c r="N64" i="25"/>
  <c r="N74" i="25"/>
  <c r="N66" i="25"/>
  <c r="N56" i="25"/>
  <c r="N57" i="25"/>
  <c r="N63" i="25"/>
  <c r="N54" i="25"/>
  <c r="N67" i="25"/>
  <c r="N72" i="25"/>
  <c r="N73" i="25"/>
  <c r="N61" i="25"/>
  <c r="N68" i="25"/>
  <c r="N51" i="25"/>
  <c r="N52" i="25"/>
  <c r="N55" i="25"/>
  <c r="N71" i="25"/>
  <c r="N69" i="25"/>
  <c r="N59" i="25"/>
  <c r="F61" i="25"/>
  <c r="F50" i="25"/>
  <c r="F74" i="25"/>
  <c r="F49" i="25"/>
  <c r="F47" i="25"/>
  <c r="F70" i="25"/>
  <c r="F45" i="25"/>
  <c r="F69" i="25"/>
  <c r="F65" i="25"/>
  <c r="F52" i="25"/>
  <c r="F57" i="25"/>
  <c r="F51" i="25"/>
  <c r="F60" i="25"/>
  <c r="F48" i="25"/>
  <c r="F73" i="25"/>
  <c r="F46" i="25"/>
  <c r="F67" i="25"/>
  <c r="F56" i="25"/>
  <c r="F66" i="25"/>
  <c r="F58" i="25"/>
  <c r="F62" i="25"/>
  <c r="F68" i="25"/>
  <c r="F71" i="25"/>
  <c r="F54" i="25"/>
  <c r="F63" i="25"/>
  <c r="F53" i="25"/>
  <c r="F72" i="25"/>
  <c r="F43" i="25"/>
  <c r="F44" i="25"/>
  <c r="F64" i="25"/>
  <c r="F55" i="25"/>
  <c r="F59" i="25"/>
  <c r="T71" i="25"/>
  <c r="T58" i="25"/>
  <c r="Y70" i="25"/>
  <c r="Y67" i="25"/>
  <c r="Y63" i="25"/>
  <c r="Y74" i="25"/>
  <c r="Y65" i="25"/>
  <c r="Y72" i="25"/>
  <c r="Y69" i="25"/>
  <c r="Y66" i="25"/>
  <c r="Y71" i="25"/>
  <c r="Y73" i="25"/>
  <c r="Y62" i="25"/>
  <c r="Y68" i="25"/>
  <c r="Y64" i="25"/>
  <c r="AF70" i="25"/>
  <c r="AF74" i="25"/>
  <c r="AF73" i="25"/>
  <c r="AF72" i="25"/>
  <c r="AF71" i="25"/>
  <c r="AF69" i="25"/>
  <c r="C67" i="25"/>
  <c r="C42" i="25"/>
  <c r="C59" i="25"/>
  <c r="C51" i="25"/>
  <c r="C55" i="25"/>
  <c r="C70" i="25"/>
  <c r="C71" i="25"/>
  <c r="C48" i="25"/>
  <c r="C49" i="25"/>
  <c r="C61" i="25"/>
  <c r="C41" i="25"/>
  <c r="C65" i="25"/>
  <c r="C57" i="25"/>
  <c r="C62" i="25"/>
  <c r="C69" i="25"/>
  <c r="C56" i="25"/>
  <c r="C47" i="25"/>
  <c r="C52" i="25"/>
  <c r="C44" i="25"/>
  <c r="C50" i="25"/>
  <c r="C45" i="25"/>
  <c r="C60" i="25"/>
  <c r="C53" i="25"/>
  <c r="C43" i="25"/>
  <c r="C68" i="25"/>
  <c r="C63" i="25"/>
  <c r="C73" i="25"/>
  <c r="C46" i="25"/>
  <c r="C54" i="25"/>
  <c r="C72" i="25"/>
  <c r="C58" i="25"/>
  <c r="C66" i="25"/>
  <c r="C64" i="25"/>
  <c r="C74" i="25"/>
  <c r="AC68" i="25"/>
  <c r="AC69" i="25"/>
  <c r="AC67" i="25"/>
  <c r="AC66" i="25"/>
  <c r="AC70" i="25"/>
  <c r="AC71" i="25"/>
  <c r="AC73" i="25"/>
  <c r="AC72" i="25"/>
  <c r="AC74" i="25"/>
  <c r="D23" i="24"/>
  <c r="P72" i="25"/>
  <c r="P56" i="25"/>
  <c r="P57" i="25"/>
  <c r="P74" i="25"/>
  <c r="P53" i="25"/>
  <c r="P58" i="25"/>
  <c r="P65" i="25"/>
  <c r="P61" i="25"/>
  <c r="P71" i="25"/>
  <c r="P59" i="25"/>
  <c r="P55" i="25"/>
  <c r="P70" i="25"/>
  <c r="P66" i="25"/>
  <c r="P64" i="25"/>
  <c r="P60" i="25"/>
  <c r="P62" i="25"/>
  <c r="P67" i="25"/>
  <c r="P69" i="25"/>
  <c r="P68" i="25"/>
  <c r="P63" i="25"/>
  <c r="P73" i="25"/>
  <c r="P54" i="25"/>
  <c r="E67" i="25"/>
  <c r="E66" i="25"/>
  <c r="E50" i="25"/>
  <c r="E48" i="25"/>
  <c r="E55" i="25"/>
  <c r="E45" i="25"/>
  <c r="E43" i="25"/>
  <c r="E42" i="25"/>
  <c r="E68" i="25"/>
  <c r="E64" i="25"/>
  <c r="E74" i="25"/>
  <c r="E58" i="25"/>
  <c r="E56" i="25"/>
  <c r="E60" i="25"/>
  <c r="E61" i="25"/>
  <c r="E54" i="25"/>
  <c r="E46" i="25"/>
  <c r="E52" i="25"/>
  <c r="E71" i="25"/>
  <c r="E65" i="25"/>
  <c r="E62" i="25"/>
  <c r="E47" i="25"/>
  <c r="E70" i="25"/>
  <c r="E63" i="25"/>
  <c r="E53" i="25"/>
  <c r="E49" i="25"/>
  <c r="E51" i="25"/>
  <c r="E57" i="25"/>
  <c r="E72" i="25"/>
  <c r="E44" i="25"/>
  <c r="E73" i="25"/>
  <c r="E69" i="25"/>
  <c r="E59" i="25"/>
  <c r="AD67" i="25"/>
  <c r="AD72" i="25"/>
  <c r="AD74" i="25"/>
  <c r="AD70" i="25"/>
  <c r="AD68" i="25"/>
  <c r="AD71" i="25"/>
  <c r="AD69" i="25"/>
  <c r="AD73" i="25"/>
  <c r="T74" i="25"/>
  <c r="W72" i="25"/>
  <c r="W73" i="25"/>
  <c r="W70" i="25"/>
  <c r="W67" i="25"/>
  <c r="W71" i="25"/>
  <c r="W62" i="25"/>
  <c r="W74" i="25"/>
  <c r="W66" i="25"/>
  <c r="W68" i="25"/>
  <c r="W60" i="25"/>
  <c r="W69" i="25"/>
  <c r="W64" i="25"/>
  <c r="W63" i="25"/>
  <c r="W65" i="25"/>
  <c r="W61" i="25"/>
  <c r="T65" i="25"/>
  <c r="L66" i="25"/>
  <c r="L51" i="25"/>
  <c r="L72" i="25"/>
  <c r="L54" i="25"/>
  <c r="L61" i="25"/>
  <c r="L59" i="25"/>
  <c r="L73" i="25"/>
  <c r="L53" i="25"/>
  <c r="L62" i="25"/>
  <c r="L55" i="25"/>
  <c r="L74" i="25"/>
  <c r="L65" i="25"/>
  <c r="L64" i="25"/>
  <c r="L52" i="25"/>
  <c r="L71" i="25"/>
  <c r="L68" i="25"/>
  <c r="L70" i="25"/>
  <c r="L67" i="25"/>
  <c r="L49" i="25"/>
  <c r="L50" i="25"/>
  <c r="L57" i="25"/>
  <c r="L56" i="25"/>
  <c r="L60" i="25"/>
  <c r="L63" i="25"/>
  <c r="L69" i="25"/>
  <c r="L58" i="25"/>
  <c r="AI74" i="25"/>
  <c r="AI73" i="25"/>
  <c r="AI72" i="25"/>
  <c r="S71" i="25"/>
  <c r="S60" i="25"/>
  <c r="S58" i="25"/>
  <c r="S72" i="25"/>
  <c r="S68" i="25"/>
  <c r="S63" i="25"/>
  <c r="S66" i="25"/>
  <c r="S59" i="25"/>
  <c r="S73" i="25"/>
  <c r="S57" i="25"/>
  <c r="S74" i="25"/>
  <c r="S62" i="25"/>
  <c r="S67" i="25"/>
  <c r="S64" i="25"/>
  <c r="S69" i="25"/>
  <c r="S65" i="25"/>
  <c r="S56" i="25"/>
  <c r="S61" i="25"/>
  <c r="S70" i="25"/>
  <c r="T67" i="25"/>
  <c r="U74" i="25"/>
  <c r="U64" i="25"/>
  <c r="U62" i="25"/>
  <c r="U65" i="25"/>
  <c r="U61" i="25"/>
  <c r="U72" i="25"/>
  <c r="U73" i="25"/>
  <c r="U60" i="25"/>
  <c r="U70" i="25"/>
  <c r="U67" i="25"/>
  <c r="U66" i="25"/>
  <c r="U58" i="25"/>
  <c r="U71" i="25"/>
  <c r="U68" i="25"/>
  <c r="U63" i="25"/>
  <c r="U59" i="25"/>
  <c r="U69" i="25"/>
  <c r="K70" i="25"/>
  <c r="K60" i="25"/>
  <c r="K74" i="25"/>
  <c r="K50" i="25"/>
  <c r="K48" i="25"/>
  <c r="K65" i="25"/>
  <c r="K54" i="25"/>
  <c r="K71" i="25"/>
  <c r="K67" i="25"/>
  <c r="K49" i="25"/>
  <c r="K52" i="25"/>
  <c r="K59" i="25"/>
  <c r="K72" i="25"/>
  <c r="K62" i="25"/>
  <c r="K68" i="25"/>
  <c r="K63" i="25"/>
  <c r="K66" i="25"/>
  <c r="K69" i="25"/>
  <c r="K56" i="25"/>
  <c r="K53" i="25"/>
  <c r="K58" i="25"/>
  <c r="K55" i="25"/>
  <c r="K57" i="25"/>
  <c r="K73" i="25"/>
  <c r="K51" i="25"/>
  <c r="K61" i="25"/>
  <c r="K64" i="25"/>
  <c r="X74" i="25"/>
  <c r="X64" i="25"/>
  <c r="X61" i="25"/>
  <c r="X65" i="25"/>
  <c r="X67" i="25"/>
  <c r="X63" i="25"/>
  <c r="X62" i="25"/>
  <c r="X69" i="25"/>
  <c r="X72" i="25"/>
  <c r="X68" i="25"/>
  <c r="X66" i="25"/>
  <c r="X73" i="25"/>
  <c r="X71" i="25"/>
  <c r="X70" i="25"/>
  <c r="O54" i="25"/>
  <c r="O58" i="25"/>
  <c r="O59" i="25"/>
  <c r="O63" i="25"/>
  <c r="O71" i="25"/>
  <c r="O72" i="25"/>
  <c r="O57" i="25"/>
  <c r="O66" i="25"/>
  <c r="O73" i="25"/>
  <c r="O64" i="25"/>
  <c r="O65" i="25"/>
  <c r="O52" i="25"/>
  <c r="O62" i="25"/>
  <c r="O74" i="25"/>
  <c r="O70" i="25"/>
  <c r="O56" i="25"/>
  <c r="O60" i="25"/>
  <c r="O69" i="25"/>
  <c r="O53" i="25"/>
  <c r="O68" i="25"/>
  <c r="O55" i="25"/>
  <c r="O61" i="25"/>
  <c r="O67" i="25"/>
  <c r="Z73" i="25"/>
  <c r="Z68" i="25"/>
  <c r="Z63" i="25"/>
  <c r="Z71" i="25"/>
  <c r="Z74" i="25"/>
  <c r="Z65" i="25"/>
  <c r="Z64" i="25"/>
  <c r="Z70" i="25"/>
  <c r="Z66" i="25"/>
  <c r="Z69" i="25"/>
  <c r="Z72" i="25"/>
  <c r="Z67" i="25"/>
  <c r="AE74" i="25"/>
  <c r="AE69" i="25"/>
  <c r="AE71" i="25"/>
  <c r="AE68" i="25"/>
  <c r="AE73" i="25"/>
  <c r="AE70" i="25"/>
  <c r="AE72" i="25"/>
  <c r="T72" i="25"/>
  <c r="T66" i="25"/>
  <c r="AA67" i="25"/>
  <c r="AA68" i="25"/>
  <c r="AA64" i="25"/>
  <c r="AA66" i="25"/>
  <c r="AA70" i="25"/>
  <c r="AA65" i="25"/>
  <c r="AA72" i="25"/>
  <c r="AA73" i="25"/>
  <c r="AA74" i="25"/>
  <c r="AA69" i="25"/>
  <c r="AA71" i="25"/>
  <c r="T64" i="25"/>
  <c r="AG72" i="25"/>
  <c r="AG71" i="25"/>
  <c r="AG73" i="25"/>
  <c r="AG70" i="25"/>
  <c r="AG74" i="25"/>
  <c r="J73" i="25"/>
  <c r="J68" i="25"/>
  <c r="J62" i="25"/>
  <c r="J53" i="25"/>
  <c r="J48" i="25"/>
  <c r="J58" i="25"/>
  <c r="J63" i="25"/>
  <c r="J70" i="25"/>
  <c r="J67" i="25"/>
  <c r="J66" i="25"/>
  <c r="J56" i="25"/>
  <c r="J54" i="25"/>
  <c r="J69" i="25"/>
  <c r="J71" i="25"/>
  <c r="J64" i="25"/>
  <c r="J57" i="25"/>
  <c r="J65" i="25"/>
  <c r="J61" i="25"/>
  <c r="J47" i="25"/>
  <c r="J60" i="25"/>
  <c r="J55" i="25"/>
  <c r="J50" i="25"/>
  <c r="J72" i="25"/>
  <c r="J74" i="25"/>
  <c r="J52" i="25"/>
  <c r="J51" i="25"/>
  <c r="J49" i="25"/>
  <c r="J59" i="25"/>
  <c r="AJ73" i="25"/>
  <c r="AJ74" i="25"/>
  <c r="M64" i="25"/>
  <c r="M71" i="25"/>
  <c r="M59" i="25"/>
  <c r="M63" i="25"/>
  <c r="M61" i="25"/>
  <c r="M67" i="25"/>
  <c r="M50" i="25"/>
  <c r="M65" i="25"/>
  <c r="M69" i="25"/>
  <c r="M57" i="25"/>
  <c r="M51" i="25"/>
  <c r="M56" i="25"/>
  <c r="M53" i="25"/>
  <c r="M58" i="25"/>
  <c r="M73" i="25"/>
  <c r="M74" i="25"/>
  <c r="M72" i="25"/>
  <c r="M62" i="25"/>
  <c r="M68" i="25"/>
  <c r="M66" i="25"/>
  <c r="M54" i="25"/>
  <c r="M55" i="25"/>
  <c r="M60" i="25"/>
  <c r="M70" i="25"/>
  <c r="M52" i="25"/>
  <c r="AB70" i="25"/>
  <c r="AB67" i="25"/>
  <c r="AB73" i="25"/>
  <c r="AB65" i="25"/>
  <c r="AB74" i="25"/>
  <c r="AB72" i="25"/>
  <c r="AB68" i="25"/>
  <c r="AB69" i="25"/>
  <c r="AB66" i="25"/>
  <c r="AB71" i="25"/>
  <c r="I57" i="25"/>
  <c r="I68" i="25"/>
  <c r="I71" i="25"/>
  <c r="I49" i="25"/>
  <c r="I66" i="25"/>
  <c r="I62" i="25"/>
  <c r="I50" i="25"/>
  <c r="I51" i="25"/>
  <c r="I74" i="25"/>
  <c r="I53" i="25"/>
  <c r="I58" i="25"/>
  <c r="I55" i="25"/>
  <c r="I56" i="25"/>
  <c r="I70" i="25"/>
  <c r="I69" i="25"/>
  <c r="I73" i="25"/>
  <c r="I64" i="25"/>
  <c r="I63" i="25"/>
  <c r="I59" i="25"/>
  <c r="I52" i="25"/>
  <c r="I54" i="25"/>
  <c r="I46" i="25"/>
  <c r="I67" i="25"/>
  <c r="I61" i="25"/>
  <c r="I72" i="25"/>
  <c r="I60" i="25"/>
  <c r="I48" i="25"/>
  <c r="I47" i="25"/>
  <c r="I65" i="25"/>
  <c r="H18" i="24"/>
  <c r="P19" i="24"/>
  <c r="F19" i="24" s="1"/>
  <c r="T60" i="25"/>
  <c r="T69" i="25"/>
  <c r="T63" i="25"/>
  <c r="G71" i="25"/>
  <c r="G73" i="25"/>
  <c r="G44" i="25"/>
  <c r="G57" i="25"/>
  <c r="G50" i="25"/>
  <c r="G60" i="25"/>
  <c r="G69" i="25"/>
  <c r="G63" i="25"/>
  <c r="G54" i="25"/>
  <c r="G59" i="25"/>
  <c r="G66" i="25"/>
  <c r="G68" i="25"/>
  <c r="G65" i="25"/>
  <c r="G67" i="25"/>
  <c r="G46" i="25"/>
  <c r="G72" i="25"/>
  <c r="G53" i="25"/>
  <c r="G45" i="25"/>
  <c r="G48" i="25"/>
  <c r="G51" i="25"/>
  <c r="G61" i="25"/>
  <c r="G47" i="25"/>
  <c r="G70" i="25"/>
  <c r="G58" i="25"/>
  <c r="G56" i="25"/>
  <c r="G62" i="25"/>
  <c r="G74" i="25"/>
  <c r="G64" i="25"/>
  <c r="G55" i="25"/>
  <c r="G52" i="25"/>
  <c r="G49" i="25"/>
  <c r="H69" i="25"/>
  <c r="H70" i="25"/>
  <c r="H65" i="25"/>
  <c r="H50" i="25"/>
  <c r="H73" i="25"/>
  <c r="H60" i="25"/>
  <c r="H72" i="25"/>
  <c r="H63" i="25"/>
  <c r="H49" i="25"/>
  <c r="H66" i="25"/>
  <c r="H46" i="25"/>
  <c r="H71" i="25"/>
  <c r="H54" i="25"/>
  <c r="H74" i="25"/>
  <c r="H64" i="25"/>
  <c r="H58" i="25"/>
  <c r="H61" i="25"/>
  <c r="H47" i="25"/>
  <c r="H53" i="25"/>
  <c r="H57" i="25"/>
  <c r="H56" i="25"/>
  <c r="H48" i="25"/>
  <c r="H62" i="25"/>
  <c r="H51" i="25"/>
  <c r="H52" i="25"/>
  <c r="H59" i="25"/>
  <c r="H55" i="25"/>
  <c r="H67" i="25"/>
  <c r="H45" i="25"/>
  <c r="H68" i="25"/>
  <c r="D55" i="25"/>
  <c r="D54" i="25"/>
  <c r="D65" i="25"/>
  <c r="D58" i="25"/>
  <c r="D71" i="25"/>
  <c r="D52" i="25"/>
  <c r="D63" i="25"/>
  <c r="D48" i="25"/>
  <c r="D43" i="25"/>
  <c r="D59" i="25"/>
  <c r="D62" i="25"/>
  <c r="D47" i="25"/>
  <c r="D56" i="25"/>
  <c r="D57" i="25"/>
  <c r="D51" i="25"/>
  <c r="D66" i="25"/>
  <c r="D69" i="25"/>
  <c r="D61" i="25"/>
  <c r="D68" i="25"/>
  <c r="D74" i="25"/>
  <c r="D49" i="25"/>
  <c r="D64" i="25"/>
  <c r="D42" i="25"/>
  <c r="D45" i="25"/>
  <c r="D53" i="25"/>
  <c r="D50" i="25"/>
  <c r="D72" i="25"/>
  <c r="D70" i="25"/>
  <c r="D67" i="25"/>
  <c r="D46" i="25"/>
  <c r="D73" i="25"/>
  <c r="D60" i="25"/>
  <c r="D44" i="25"/>
  <c r="D41" i="25"/>
  <c r="I17" i="24"/>
  <c r="N17" i="24"/>
  <c r="T62" i="25"/>
  <c r="T61" i="25"/>
  <c r="C49" i="23"/>
  <c r="C47" i="23"/>
  <c r="C44" i="23"/>
  <c r="O54" i="23"/>
  <c r="O72" i="23"/>
  <c r="O67" i="23"/>
  <c r="O63" i="23"/>
  <c r="C55" i="23"/>
  <c r="C50" i="23"/>
  <c r="O68" i="23"/>
  <c r="AH71" i="23"/>
  <c r="AH74" i="23"/>
  <c r="AH73" i="23"/>
  <c r="AH72" i="23"/>
  <c r="Y71" i="23"/>
  <c r="Y67" i="23"/>
  <c r="Y72" i="23"/>
  <c r="Y68" i="23"/>
  <c r="Y65" i="23"/>
  <c r="Y66" i="23"/>
  <c r="Y73" i="23"/>
  <c r="Y63" i="23"/>
  <c r="Y70" i="23"/>
  <c r="Y74" i="23"/>
  <c r="Y62" i="23"/>
  <c r="Y69" i="23"/>
  <c r="Y64" i="23"/>
  <c r="T60" i="23"/>
  <c r="T59" i="23"/>
  <c r="T58" i="23"/>
  <c r="T61" i="23"/>
  <c r="T74" i="23"/>
  <c r="T73" i="23"/>
  <c r="T70" i="23"/>
  <c r="T67" i="23"/>
  <c r="T66" i="23"/>
  <c r="T71" i="23"/>
  <c r="T69" i="23"/>
  <c r="T64" i="23"/>
  <c r="T68" i="23"/>
  <c r="T62" i="23"/>
  <c r="T65" i="23"/>
  <c r="T72" i="23"/>
  <c r="T57" i="23"/>
  <c r="T63" i="23"/>
  <c r="C70" i="23"/>
  <c r="C64" i="23"/>
  <c r="C73" i="23"/>
  <c r="I66" i="23"/>
  <c r="I46" i="23"/>
  <c r="I57" i="23"/>
  <c r="I70" i="23"/>
  <c r="I62" i="23"/>
  <c r="I64" i="23"/>
  <c r="I51" i="23"/>
  <c r="I74" i="23"/>
  <c r="I60" i="23"/>
  <c r="I56" i="23"/>
  <c r="I47" i="23"/>
  <c r="I65" i="23"/>
  <c r="I49" i="23"/>
  <c r="I61" i="23"/>
  <c r="I71" i="23"/>
  <c r="I67" i="23"/>
  <c r="I48" i="23"/>
  <c r="I73" i="23"/>
  <c r="I72" i="23"/>
  <c r="I68" i="23"/>
  <c r="I53" i="23"/>
  <c r="I69" i="23"/>
  <c r="I59" i="23"/>
  <c r="I58" i="23"/>
  <c r="I52" i="23"/>
  <c r="I63" i="23"/>
  <c r="I55" i="23"/>
  <c r="I50" i="23"/>
  <c r="I54" i="23"/>
  <c r="W65" i="23"/>
  <c r="W61" i="23"/>
  <c r="W62" i="23"/>
  <c r="W73" i="23"/>
  <c r="W66" i="23"/>
  <c r="W60" i="23"/>
  <c r="W69" i="23"/>
  <c r="W67" i="23"/>
  <c r="W72" i="23"/>
  <c r="W68" i="23"/>
  <c r="W64" i="23"/>
  <c r="W71" i="23"/>
  <c r="W63" i="23"/>
  <c r="W74" i="23"/>
  <c r="W70" i="23"/>
  <c r="J52" i="23"/>
  <c r="J73" i="23"/>
  <c r="J68" i="23"/>
  <c r="J49" i="23"/>
  <c r="J47" i="23"/>
  <c r="J56" i="23"/>
  <c r="J58" i="23"/>
  <c r="J63" i="23"/>
  <c r="J65" i="23"/>
  <c r="J48" i="23"/>
  <c r="J54" i="23"/>
  <c r="J67" i="23"/>
  <c r="J62" i="23"/>
  <c r="J55" i="23"/>
  <c r="J57" i="23"/>
  <c r="J74" i="23"/>
  <c r="J61" i="23"/>
  <c r="J53" i="23"/>
  <c r="J72" i="23"/>
  <c r="J69" i="23"/>
  <c r="J64" i="23"/>
  <c r="J66" i="23"/>
  <c r="J59" i="23"/>
  <c r="J50" i="23"/>
  <c r="J71" i="23"/>
  <c r="J51" i="23"/>
  <c r="J60" i="23"/>
  <c r="J70" i="23"/>
  <c r="AJ73" i="23"/>
  <c r="AJ74" i="23"/>
  <c r="L69" i="23"/>
  <c r="L72" i="23"/>
  <c r="L63" i="23"/>
  <c r="L50" i="23"/>
  <c r="L68" i="23"/>
  <c r="L55" i="23"/>
  <c r="L52" i="23"/>
  <c r="L61" i="23"/>
  <c r="L58" i="23"/>
  <c r="L51" i="23"/>
  <c r="L53" i="23"/>
  <c r="L57" i="23"/>
  <c r="L64" i="23"/>
  <c r="L70" i="23"/>
  <c r="L67" i="23"/>
  <c r="L66" i="23"/>
  <c r="L71" i="23"/>
  <c r="L56" i="23"/>
  <c r="L59" i="23"/>
  <c r="L49" i="23"/>
  <c r="L73" i="23"/>
  <c r="L60" i="23"/>
  <c r="L62" i="23"/>
  <c r="L54" i="23"/>
  <c r="L74" i="23"/>
  <c r="L65" i="23"/>
  <c r="F43" i="23"/>
  <c r="F72" i="23"/>
  <c r="F70" i="23"/>
  <c r="F51" i="23"/>
  <c r="F68" i="23"/>
  <c r="F61" i="23"/>
  <c r="F69" i="23"/>
  <c r="F44" i="23"/>
  <c r="F56" i="23"/>
  <c r="F60" i="23"/>
  <c r="F62" i="23"/>
  <c r="F53" i="23"/>
  <c r="F47" i="23"/>
  <c r="F57" i="23"/>
  <c r="F71" i="23"/>
  <c r="F58" i="23"/>
  <c r="F66" i="23"/>
  <c r="F67" i="23"/>
  <c r="F59" i="23"/>
  <c r="F45" i="23"/>
  <c r="F48" i="23"/>
  <c r="F54" i="23"/>
  <c r="F63" i="23"/>
  <c r="F52" i="23"/>
  <c r="F73" i="23"/>
  <c r="F55" i="23"/>
  <c r="F74" i="23"/>
  <c r="F64" i="23"/>
  <c r="F65" i="23"/>
  <c r="F50" i="23"/>
  <c r="F46" i="23"/>
  <c r="F49" i="23"/>
  <c r="C62" i="23"/>
  <c r="C63" i="23"/>
  <c r="C46" i="23"/>
  <c r="O69" i="23"/>
  <c r="P72" i="23"/>
  <c r="P71" i="23"/>
  <c r="P73" i="23"/>
  <c r="P65" i="23"/>
  <c r="P58" i="23"/>
  <c r="P64" i="23"/>
  <c r="P60" i="23"/>
  <c r="P66" i="23"/>
  <c r="P74" i="23"/>
  <c r="P59" i="23"/>
  <c r="P55" i="23"/>
  <c r="P54" i="23"/>
  <c r="P57" i="23"/>
  <c r="P70" i="23"/>
  <c r="P68" i="23"/>
  <c r="P69" i="23"/>
  <c r="P63" i="23"/>
  <c r="P62" i="23"/>
  <c r="O71" i="23"/>
  <c r="P53" i="23"/>
  <c r="P61" i="23"/>
  <c r="P56" i="23"/>
  <c r="P67" i="23"/>
  <c r="O56" i="23"/>
  <c r="D68" i="23"/>
  <c r="D65" i="23"/>
  <c r="D57" i="23"/>
  <c r="D42" i="23"/>
  <c r="D72" i="23"/>
  <c r="D47" i="23"/>
  <c r="D52" i="23"/>
  <c r="D54" i="23"/>
  <c r="D62" i="23"/>
  <c r="D61" i="23"/>
  <c r="D59" i="23"/>
  <c r="D55" i="23"/>
  <c r="D74" i="23"/>
  <c r="D56" i="23"/>
  <c r="D44" i="23"/>
  <c r="D48" i="23"/>
  <c r="D53" i="23"/>
  <c r="D41" i="23"/>
  <c r="D69" i="23"/>
  <c r="D46" i="23"/>
  <c r="D70" i="23"/>
  <c r="D67" i="23"/>
  <c r="D66" i="23"/>
  <c r="D71" i="23"/>
  <c r="D45" i="23"/>
  <c r="D60" i="23"/>
  <c r="D58" i="23"/>
  <c r="C41" i="23"/>
  <c r="C66" i="23"/>
  <c r="C45" i="23"/>
  <c r="C65" i="23"/>
  <c r="D51" i="23"/>
  <c r="C48" i="23"/>
  <c r="D64" i="23"/>
  <c r="C72" i="23"/>
  <c r="D73" i="23"/>
  <c r="C43" i="23"/>
  <c r="C69" i="23"/>
  <c r="D49" i="23"/>
  <c r="D63" i="23"/>
  <c r="D43" i="23"/>
  <c r="D50" i="23"/>
  <c r="N69" i="23"/>
  <c r="N52" i="23"/>
  <c r="N74" i="23"/>
  <c r="N60" i="23"/>
  <c r="N62" i="23"/>
  <c r="N61" i="23"/>
  <c r="N57" i="23"/>
  <c r="N63" i="23"/>
  <c r="N53" i="23"/>
  <c r="N65" i="23"/>
  <c r="N66" i="23"/>
  <c r="N73" i="23"/>
  <c r="N51" i="23"/>
  <c r="N59" i="23"/>
  <c r="N55" i="23"/>
  <c r="N56" i="23"/>
  <c r="N71" i="23"/>
  <c r="N68" i="23"/>
  <c r="N70" i="23"/>
  <c r="N64" i="23"/>
  <c r="N72" i="23"/>
  <c r="N67" i="23"/>
  <c r="N54" i="23"/>
  <c r="N58" i="23"/>
  <c r="O74" i="23"/>
  <c r="S68" i="23"/>
  <c r="S63" i="23"/>
  <c r="S64" i="23"/>
  <c r="S62" i="23"/>
  <c r="S58" i="23"/>
  <c r="S74" i="23"/>
  <c r="S65" i="23"/>
  <c r="S73" i="23"/>
  <c r="S61" i="23"/>
  <c r="S66" i="23"/>
  <c r="S72" i="23"/>
  <c r="S59" i="23"/>
  <c r="S71" i="23"/>
  <c r="S67" i="23"/>
  <c r="S56" i="23"/>
  <c r="S70" i="23"/>
  <c r="S57" i="23"/>
  <c r="S69" i="23"/>
  <c r="S60" i="23"/>
  <c r="C54" i="23"/>
  <c r="C68" i="23"/>
  <c r="C58" i="23"/>
  <c r="AD73" i="23"/>
  <c r="AD71" i="23"/>
  <c r="AD68" i="23"/>
  <c r="AD70" i="23"/>
  <c r="AD72" i="23"/>
  <c r="AD69" i="23"/>
  <c r="AD67" i="23"/>
  <c r="AD74" i="23"/>
  <c r="O60" i="23"/>
  <c r="O53" i="23"/>
  <c r="AI73" i="23"/>
  <c r="AI72" i="23"/>
  <c r="AI74" i="23"/>
  <c r="U68" i="23"/>
  <c r="U71" i="23"/>
  <c r="U58" i="23"/>
  <c r="U65" i="23"/>
  <c r="U70" i="23"/>
  <c r="U62" i="23"/>
  <c r="U59" i="23"/>
  <c r="U69" i="23"/>
  <c r="U63" i="23"/>
  <c r="U60" i="23"/>
  <c r="U73" i="23"/>
  <c r="U67" i="23"/>
  <c r="U66" i="23"/>
  <c r="U74" i="23"/>
  <c r="U61" i="23"/>
  <c r="U64" i="23"/>
  <c r="U72" i="23"/>
  <c r="AC69" i="23"/>
  <c r="AC70" i="23"/>
  <c r="AC66" i="23"/>
  <c r="AC67" i="23"/>
  <c r="AC73" i="23"/>
  <c r="AC74" i="23"/>
  <c r="AC68" i="23"/>
  <c r="AC71" i="23"/>
  <c r="AC72" i="23"/>
  <c r="C59" i="23"/>
  <c r="O65" i="23"/>
  <c r="O64" i="23"/>
  <c r="M70" i="23"/>
  <c r="M62" i="23"/>
  <c r="M63" i="23"/>
  <c r="M64" i="23"/>
  <c r="M72" i="23"/>
  <c r="M71" i="23"/>
  <c r="M53" i="23"/>
  <c r="M65" i="23"/>
  <c r="M54" i="23"/>
  <c r="M69" i="23"/>
  <c r="M52" i="23"/>
  <c r="M50" i="23"/>
  <c r="M73" i="23"/>
  <c r="M61" i="23"/>
  <c r="M74" i="23"/>
  <c r="M57" i="23"/>
  <c r="M60" i="23"/>
  <c r="M56" i="23"/>
  <c r="M66" i="23"/>
  <c r="M51" i="23"/>
  <c r="M67" i="23"/>
  <c r="M68" i="23"/>
  <c r="M59" i="23"/>
  <c r="M55" i="23"/>
  <c r="M58" i="23"/>
  <c r="V67" i="23"/>
  <c r="V60" i="23"/>
  <c r="V62" i="23"/>
  <c r="V63" i="23"/>
  <c r="V64" i="23"/>
  <c r="V74" i="23"/>
  <c r="V66" i="23"/>
  <c r="V71" i="23"/>
  <c r="V65" i="23"/>
  <c r="V61" i="23"/>
  <c r="V73" i="23"/>
  <c r="V72" i="23"/>
  <c r="V68" i="23"/>
  <c r="V59" i="23"/>
  <c r="V69" i="23"/>
  <c r="V70" i="23"/>
  <c r="O58" i="23"/>
  <c r="H64" i="23"/>
  <c r="H60" i="23"/>
  <c r="H69" i="23"/>
  <c r="H72" i="23"/>
  <c r="H50" i="23"/>
  <c r="H71" i="23"/>
  <c r="H45" i="23"/>
  <c r="H73" i="23"/>
  <c r="H51" i="23"/>
  <c r="H63" i="23"/>
  <c r="H58" i="23"/>
  <c r="H70" i="23"/>
  <c r="H52" i="23"/>
  <c r="H59" i="23"/>
  <c r="H55" i="23"/>
  <c r="H47" i="23"/>
  <c r="H65" i="23"/>
  <c r="H49" i="23"/>
  <c r="H66" i="23"/>
  <c r="H62" i="23"/>
  <c r="H68" i="23"/>
  <c r="H48" i="23"/>
  <c r="H61" i="23"/>
  <c r="H46" i="23"/>
  <c r="H67" i="23"/>
  <c r="H56" i="23"/>
  <c r="H54" i="23"/>
  <c r="H57" i="23"/>
  <c r="H74" i="23"/>
  <c r="H53" i="23"/>
  <c r="C52" i="23"/>
  <c r="C51" i="23"/>
  <c r="C60" i="23"/>
  <c r="O57" i="23"/>
  <c r="O73" i="23"/>
  <c r="O66" i="23"/>
  <c r="R58" i="23"/>
  <c r="R63" i="23"/>
  <c r="R72" i="23"/>
  <c r="R67" i="23"/>
  <c r="R59" i="23"/>
  <c r="R55" i="23"/>
  <c r="R65" i="23"/>
  <c r="R64" i="23"/>
  <c r="R57" i="23"/>
  <c r="R69" i="23"/>
  <c r="R74" i="23"/>
  <c r="R61" i="23"/>
  <c r="R56" i="23"/>
  <c r="R70" i="23"/>
  <c r="R62" i="23"/>
  <c r="R73" i="23"/>
  <c r="R66" i="23"/>
  <c r="R71" i="23"/>
  <c r="R68" i="23"/>
  <c r="R60" i="23"/>
  <c r="E55" i="23"/>
  <c r="E59" i="23"/>
  <c r="E48" i="23"/>
  <c r="E67" i="23"/>
  <c r="E66" i="23"/>
  <c r="E74" i="23"/>
  <c r="E56" i="23"/>
  <c r="E63" i="23"/>
  <c r="E46" i="23"/>
  <c r="E64" i="23"/>
  <c r="E71" i="23"/>
  <c r="E70" i="23"/>
  <c r="E65" i="23"/>
  <c r="E54" i="23"/>
  <c r="E51" i="23"/>
  <c r="E62" i="23"/>
  <c r="E61" i="23"/>
  <c r="E49" i="23"/>
  <c r="E69" i="23"/>
  <c r="E58" i="23"/>
  <c r="E73" i="23"/>
  <c r="E44" i="23"/>
  <c r="E50" i="23"/>
  <c r="E43" i="23"/>
  <c r="E68" i="23"/>
  <c r="E72" i="23"/>
  <c r="E47" i="23"/>
  <c r="E52" i="23"/>
  <c r="E60" i="23"/>
  <c r="E42" i="23"/>
  <c r="E57" i="23"/>
  <c r="E53" i="23"/>
  <c r="E45" i="23"/>
  <c r="AA65" i="23"/>
  <c r="AA68" i="23"/>
  <c r="AA64" i="23"/>
  <c r="AA69" i="23"/>
  <c r="AA71" i="23"/>
  <c r="AA73" i="23"/>
  <c r="AA66" i="23"/>
  <c r="AA74" i="23"/>
  <c r="AA70" i="23"/>
  <c r="AA72" i="23"/>
  <c r="AA67" i="23"/>
  <c r="C71" i="23"/>
  <c r="C56" i="23"/>
  <c r="C42" i="23"/>
  <c r="C67" i="23"/>
  <c r="O62" i="23"/>
  <c r="O55" i="23"/>
  <c r="X63" i="23"/>
  <c r="X73" i="23"/>
  <c r="X65" i="23"/>
  <c r="X62" i="23"/>
  <c r="X70" i="23"/>
  <c r="X61" i="23"/>
  <c r="X64" i="23"/>
  <c r="X66" i="23"/>
  <c r="X74" i="23"/>
  <c r="X67" i="23"/>
  <c r="X69" i="23"/>
  <c r="X72" i="23"/>
  <c r="X71" i="23"/>
  <c r="X68" i="23"/>
  <c r="AB70" i="23"/>
  <c r="AB67" i="23"/>
  <c r="AB66" i="23"/>
  <c r="AB71" i="23"/>
  <c r="AB69" i="23"/>
  <c r="AB74" i="23"/>
  <c r="AB73" i="23"/>
  <c r="AB65" i="23"/>
  <c r="AB72" i="23"/>
  <c r="AB68" i="23"/>
  <c r="Z67" i="23"/>
  <c r="Z65" i="23"/>
  <c r="Z74" i="23"/>
  <c r="Z70" i="23"/>
  <c r="Z72" i="23"/>
  <c r="Z69" i="23"/>
  <c r="Z64" i="23"/>
  <c r="Z66" i="23"/>
  <c r="Z68" i="23"/>
  <c r="Z71" i="23"/>
  <c r="Z73" i="23"/>
  <c r="Z63" i="23"/>
  <c r="AE70" i="23"/>
  <c r="AE73" i="23"/>
  <c r="AE71" i="23"/>
  <c r="AE69" i="23"/>
  <c r="AE72" i="23"/>
  <c r="AE68" i="23"/>
  <c r="AE74" i="23"/>
  <c r="AG72" i="23"/>
  <c r="AG73" i="23"/>
  <c r="AG71" i="23"/>
  <c r="AG74" i="23"/>
  <c r="AG70" i="23"/>
  <c r="AF69" i="23"/>
  <c r="AF74" i="23"/>
  <c r="AF70" i="23"/>
  <c r="AF73" i="23"/>
  <c r="AF71" i="23"/>
  <c r="AF72" i="23"/>
  <c r="G56" i="23"/>
  <c r="G61" i="23"/>
  <c r="G71" i="23"/>
  <c r="G74" i="23"/>
  <c r="G49" i="23"/>
  <c r="G69" i="23"/>
  <c r="G54" i="23"/>
  <c r="G59" i="23"/>
  <c r="G55" i="23"/>
  <c r="G48" i="23"/>
  <c r="G45" i="23"/>
  <c r="G52" i="23"/>
  <c r="G65" i="23"/>
  <c r="G57" i="23"/>
  <c r="G60" i="23"/>
  <c r="G46" i="23"/>
  <c r="G58" i="23"/>
  <c r="G64" i="23"/>
  <c r="G62" i="23"/>
  <c r="G73" i="23"/>
  <c r="G63" i="23"/>
  <c r="G50" i="23"/>
  <c r="G44" i="23"/>
  <c r="G67" i="23"/>
  <c r="G68" i="23"/>
  <c r="G70" i="23"/>
  <c r="G66" i="23"/>
  <c r="G72" i="23"/>
  <c r="G51" i="23"/>
  <c r="G47" i="23"/>
  <c r="G53" i="23"/>
  <c r="Q54" i="23"/>
  <c r="Q74" i="23"/>
  <c r="Q66" i="23"/>
  <c r="Q58" i="23"/>
  <c r="Q64" i="23"/>
  <c r="Q56" i="23"/>
  <c r="Q72" i="23"/>
  <c r="Q68" i="23"/>
  <c r="Q73" i="23"/>
  <c r="Q62" i="23"/>
  <c r="Q59" i="23"/>
  <c r="Q67" i="23"/>
  <c r="Q60" i="23"/>
  <c r="Q69" i="23"/>
  <c r="Q65" i="23"/>
  <c r="Q55" i="23"/>
  <c r="Q57" i="23"/>
  <c r="Q71" i="23"/>
  <c r="Q61" i="23"/>
  <c r="Q63" i="23"/>
  <c r="Q70" i="23"/>
  <c r="C61" i="23"/>
  <c r="C74" i="23"/>
  <c r="C57" i="23"/>
  <c r="C53" i="23"/>
  <c r="O70" i="23"/>
  <c r="O59" i="23"/>
  <c r="K74" i="23"/>
  <c r="K57" i="23"/>
  <c r="K49" i="23"/>
  <c r="K50" i="23"/>
  <c r="K70" i="23"/>
  <c r="K62" i="23"/>
  <c r="K59" i="23"/>
  <c r="K72" i="23"/>
  <c r="K51" i="23"/>
  <c r="K69" i="23"/>
  <c r="K71" i="23"/>
  <c r="K73" i="23"/>
  <c r="K68" i="23"/>
  <c r="K63" i="23"/>
  <c r="K64" i="23"/>
  <c r="K60" i="23"/>
  <c r="K58" i="23"/>
  <c r="K52" i="23"/>
  <c r="K55" i="23"/>
  <c r="K65" i="23"/>
  <c r="K61" i="23"/>
  <c r="K67" i="23"/>
  <c r="K66" i="23"/>
  <c r="K56" i="23"/>
  <c r="K48" i="23"/>
  <c r="K53" i="23"/>
  <c r="K54" i="23"/>
  <c r="O61" i="23"/>
  <c r="C20" i="22"/>
  <c r="B45" i="22"/>
  <c r="L44" i="22"/>
  <c r="K44" i="22" s="1"/>
  <c r="M17" i="22"/>
  <c r="H17" i="22"/>
  <c r="E18" i="22"/>
  <c r="G18" i="22" s="1"/>
  <c r="O19" i="22"/>
  <c r="O15" i="21"/>
  <c r="F15" i="21" s="1"/>
  <c r="H14" i="21"/>
  <c r="D17" i="21"/>
  <c r="P39" i="21"/>
  <c r="G38" i="21"/>
  <c r="O38" i="20"/>
  <c r="O39" i="20" s="1"/>
  <c r="N17" i="20"/>
  <c r="E16" i="20"/>
  <c r="G16" i="20" s="1"/>
  <c r="L15" i="20"/>
  <c r="W15" i="20" s="1"/>
  <c r="H15" i="20"/>
  <c r="C18" i="20"/>
  <c r="M14" i="20"/>
  <c r="J14" i="20"/>
  <c r="W14" i="20"/>
  <c r="C20" i="19"/>
  <c r="L14" i="19"/>
  <c r="H14" i="19"/>
  <c r="E15" i="19"/>
  <c r="G15" i="19" s="1"/>
  <c r="N16" i="19"/>
  <c r="O40" i="19"/>
  <c r="F39" i="19"/>
  <c r="B17" i="18"/>
  <c r="L16" i="18"/>
  <c r="E15" i="18"/>
  <c r="J14" i="18"/>
  <c r="F14" i="18"/>
  <c r="L15" i="17"/>
  <c r="E14" i="17"/>
  <c r="B17" i="17"/>
  <c r="C17" i="16"/>
  <c r="M16" i="16"/>
  <c r="F16" i="16" s="1"/>
  <c r="K14" i="16"/>
  <c r="G14" i="16"/>
  <c r="B17" i="14"/>
  <c r="F15" i="14"/>
  <c r="J15" i="14"/>
  <c r="R15" i="14" s="1"/>
  <c r="K14" i="14"/>
  <c r="H14" i="14"/>
  <c r="L17" i="14"/>
  <c r="E16" i="14"/>
  <c r="R14" i="14"/>
  <c r="AG72" i="13"/>
  <c r="I48" i="13"/>
  <c r="P47" i="12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O60" i="13"/>
  <c r="I66" i="13"/>
  <c r="O57" i="13"/>
  <c r="I49" i="13"/>
  <c r="I50" i="13"/>
  <c r="D52" i="13"/>
  <c r="O69" i="13"/>
  <c r="O59" i="13"/>
  <c r="I70" i="13"/>
  <c r="O65" i="13"/>
  <c r="O55" i="13"/>
  <c r="I53" i="13"/>
  <c r="O70" i="13"/>
  <c r="D53" i="13"/>
  <c r="G54" i="13"/>
  <c r="G58" i="13"/>
  <c r="G70" i="13"/>
  <c r="G65" i="13"/>
  <c r="G44" i="13"/>
  <c r="G52" i="13"/>
  <c r="G59" i="13"/>
  <c r="G55" i="13"/>
  <c r="G46" i="13"/>
  <c r="G53" i="13"/>
  <c r="G57" i="13"/>
  <c r="G67" i="13"/>
  <c r="G61" i="13"/>
  <c r="G62" i="13"/>
  <c r="G74" i="13"/>
  <c r="G60" i="13"/>
  <c r="G69" i="13"/>
  <c r="G56" i="13"/>
  <c r="G64" i="13"/>
  <c r="G51" i="13"/>
  <c r="G50" i="13"/>
  <c r="G63" i="13"/>
  <c r="G49" i="13"/>
  <c r="G48" i="13"/>
  <c r="G68" i="13"/>
  <c r="G45" i="13"/>
  <c r="G73" i="13"/>
  <c r="G47" i="13"/>
  <c r="G72" i="13"/>
  <c r="G66" i="13"/>
  <c r="G71" i="13"/>
  <c r="D63" i="13"/>
  <c r="V66" i="13"/>
  <c r="V62" i="13"/>
  <c r="V61" i="13"/>
  <c r="V72" i="13"/>
  <c r="V73" i="13"/>
  <c r="V64" i="13"/>
  <c r="V71" i="13"/>
  <c r="V65" i="13"/>
  <c r="V67" i="13"/>
  <c r="V68" i="13"/>
  <c r="V59" i="13"/>
  <c r="V74" i="13"/>
  <c r="V63" i="13"/>
  <c r="V69" i="13"/>
  <c r="V60" i="13"/>
  <c r="V70" i="13"/>
  <c r="M57" i="13"/>
  <c r="I58" i="13"/>
  <c r="AG74" i="13"/>
  <c r="F63" i="13"/>
  <c r="F43" i="13"/>
  <c r="F68" i="13"/>
  <c r="F60" i="13"/>
  <c r="F69" i="13"/>
  <c r="F51" i="13"/>
  <c r="F61" i="13"/>
  <c r="F44" i="13"/>
  <c r="F53" i="13"/>
  <c r="F66" i="13"/>
  <c r="F62" i="13"/>
  <c r="F64" i="13"/>
  <c r="F58" i="13"/>
  <c r="F49" i="13"/>
  <c r="F72" i="13"/>
  <c r="F73" i="13"/>
  <c r="F67" i="13"/>
  <c r="F48" i="13"/>
  <c r="F71" i="13"/>
  <c r="F50" i="13"/>
  <c r="F45" i="13"/>
  <c r="F65" i="13"/>
  <c r="F54" i="13"/>
  <c r="F57" i="13"/>
  <c r="F59" i="13"/>
  <c r="F70" i="13"/>
  <c r="F47" i="13"/>
  <c r="F74" i="13"/>
  <c r="F52" i="13"/>
  <c r="F55" i="13"/>
  <c r="F46" i="13"/>
  <c r="F56" i="13"/>
  <c r="P61" i="13"/>
  <c r="P60" i="13"/>
  <c r="P73" i="13"/>
  <c r="P68" i="13"/>
  <c r="P66" i="13"/>
  <c r="O71" i="13"/>
  <c r="P59" i="13"/>
  <c r="P55" i="13"/>
  <c r="P58" i="13"/>
  <c r="P63" i="13"/>
  <c r="P69" i="13"/>
  <c r="P54" i="13"/>
  <c r="P67" i="13"/>
  <c r="P57" i="13"/>
  <c r="P53" i="13"/>
  <c r="P62" i="13"/>
  <c r="P74" i="13"/>
  <c r="P64" i="13"/>
  <c r="P65" i="13"/>
  <c r="P56" i="13"/>
  <c r="P70" i="13"/>
  <c r="P71" i="13"/>
  <c r="O58" i="13"/>
  <c r="O64" i="13"/>
  <c r="O68" i="13"/>
  <c r="O63" i="13"/>
  <c r="O67" i="13"/>
  <c r="P72" i="13"/>
  <c r="O54" i="13"/>
  <c r="O73" i="13"/>
  <c r="I61" i="13"/>
  <c r="O61" i="13"/>
  <c r="D49" i="13"/>
  <c r="O62" i="13"/>
  <c r="D67" i="13"/>
  <c r="D72" i="13"/>
  <c r="D56" i="13"/>
  <c r="X64" i="13"/>
  <c r="X73" i="13"/>
  <c r="X68" i="13"/>
  <c r="X61" i="13"/>
  <c r="X71" i="13"/>
  <c r="X63" i="13"/>
  <c r="X65" i="13"/>
  <c r="X67" i="13"/>
  <c r="X66" i="13"/>
  <c r="X62" i="13"/>
  <c r="X74" i="13"/>
  <c r="X69" i="13"/>
  <c r="X70" i="13"/>
  <c r="X72" i="13"/>
  <c r="R57" i="13"/>
  <c r="R74" i="13"/>
  <c r="R56" i="13"/>
  <c r="R61" i="13"/>
  <c r="R59" i="13"/>
  <c r="R70" i="13"/>
  <c r="R67" i="13"/>
  <c r="R66" i="13"/>
  <c r="R72" i="13"/>
  <c r="R65" i="13"/>
  <c r="R73" i="13"/>
  <c r="R60" i="13"/>
  <c r="R62" i="13"/>
  <c r="R55" i="13"/>
  <c r="R71" i="13"/>
  <c r="R63" i="13"/>
  <c r="R64" i="13"/>
  <c r="R58" i="13"/>
  <c r="R69" i="13"/>
  <c r="R68" i="13"/>
  <c r="I69" i="13"/>
  <c r="D54" i="13"/>
  <c r="C50" i="13"/>
  <c r="C49" i="13"/>
  <c r="C55" i="13"/>
  <c r="C70" i="13"/>
  <c r="C67" i="13"/>
  <c r="C62" i="13"/>
  <c r="C47" i="13"/>
  <c r="C66" i="13"/>
  <c r="C48" i="13"/>
  <c r="C69" i="13"/>
  <c r="C42" i="13"/>
  <c r="C41" i="13"/>
  <c r="C68" i="13"/>
  <c r="C63" i="13"/>
  <c r="C71" i="13"/>
  <c r="C43" i="13"/>
  <c r="C57" i="13"/>
  <c r="C59" i="13"/>
  <c r="C74" i="13"/>
  <c r="C72" i="13"/>
  <c r="C52" i="13"/>
  <c r="C64" i="13"/>
  <c r="C60" i="13"/>
  <c r="C65" i="13"/>
  <c r="C46" i="13"/>
  <c r="C54" i="13"/>
  <c r="C45" i="13"/>
  <c r="C53" i="13"/>
  <c r="C58" i="13"/>
  <c r="C51" i="13"/>
  <c r="C73" i="13"/>
  <c r="C56" i="13"/>
  <c r="C61" i="13"/>
  <c r="C44" i="13"/>
  <c r="U73" i="13"/>
  <c r="U65" i="13"/>
  <c r="U71" i="13"/>
  <c r="U59" i="13"/>
  <c r="U62" i="13"/>
  <c r="U70" i="13"/>
  <c r="U67" i="13"/>
  <c r="U66" i="13"/>
  <c r="U60" i="13"/>
  <c r="U69" i="13"/>
  <c r="U72" i="13"/>
  <c r="U63" i="13"/>
  <c r="U58" i="13"/>
  <c r="U74" i="13"/>
  <c r="U61" i="13"/>
  <c r="U68" i="13"/>
  <c r="U64" i="13"/>
  <c r="M55" i="13"/>
  <c r="D47" i="13"/>
  <c r="M54" i="13"/>
  <c r="M51" i="13"/>
  <c r="AE74" i="13"/>
  <c r="AE69" i="13"/>
  <c r="AE70" i="13"/>
  <c r="AE72" i="13"/>
  <c r="AE71" i="13"/>
  <c r="AE73" i="13"/>
  <c r="AE68" i="13"/>
  <c r="W62" i="13"/>
  <c r="W74" i="13"/>
  <c r="W61" i="13"/>
  <c r="W60" i="13"/>
  <c r="W69" i="13"/>
  <c r="W64" i="13"/>
  <c r="W66" i="13"/>
  <c r="W72" i="13"/>
  <c r="W71" i="13"/>
  <c r="W73" i="13"/>
  <c r="W68" i="13"/>
  <c r="W70" i="13"/>
  <c r="W63" i="13"/>
  <c r="W65" i="13"/>
  <c r="W67" i="13"/>
  <c r="D55" i="13"/>
  <c r="Z74" i="13"/>
  <c r="Z69" i="13"/>
  <c r="Z72" i="13"/>
  <c r="Z65" i="13"/>
  <c r="Z70" i="13"/>
  <c r="Z67" i="13"/>
  <c r="Z66" i="13"/>
  <c r="Z71" i="13"/>
  <c r="Z73" i="13"/>
  <c r="Z68" i="13"/>
  <c r="Z63" i="13"/>
  <c r="Z64" i="13"/>
  <c r="AG73" i="13"/>
  <c r="N60" i="13"/>
  <c r="N69" i="13"/>
  <c r="M67" i="13"/>
  <c r="N66" i="13"/>
  <c r="N62" i="13"/>
  <c r="N68" i="13"/>
  <c r="N72" i="13"/>
  <c r="N73" i="13"/>
  <c r="N58" i="13"/>
  <c r="N71" i="13"/>
  <c r="N64" i="13"/>
  <c r="N57" i="13"/>
  <c r="N65" i="13"/>
  <c r="N54" i="13"/>
  <c r="N67" i="13"/>
  <c r="N53" i="13"/>
  <c r="N52" i="13"/>
  <c r="N59" i="13"/>
  <c r="N55" i="13"/>
  <c r="M66" i="13"/>
  <c r="M69" i="13"/>
  <c r="N61" i="13"/>
  <c r="M64" i="13"/>
  <c r="N70" i="13"/>
  <c r="M74" i="13"/>
  <c r="N51" i="13"/>
  <c r="M60" i="13"/>
  <c r="N56" i="13"/>
  <c r="N74" i="13"/>
  <c r="N63" i="13"/>
  <c r="M72" i="13"/>
  <c r="M63" i="13"/>
  <c r="D66" i="13"/>
  <c r="Q56" i="13"/>
  <c r="Q54" i="13"/>
  <c r="Q67" i="13"/>
  <c r="Q71" i="13"/>
  <c r="Q72" i="13"/>
  <c r="Q70" i="13"/>
  <c r="Q73" i="13"/>
  <c r="Q68" i="13"/>
  <c r="Q58" i="13"/>
  <c r="Q65" i="13"/>
  <c r="Q66" i="13"/>
  <c r="Q59" i="13"/>
  <c r="Q55" i="13"/>
  <c r="Q64" i="13"/>
  <c r="Q60" i="13"/>
  <c r="Q74" i="13"/>
  <c r="Q57" i="13"/>
  <c r="Q61" i="13"/>
  <c r="Q62" i="13"/>
  <c r="Q63" i="13"/>
  <c r="Q69" i="13"/>
  <c r="AA73" i="13"/>
  <c r="AA68" i="13"/>
  <c r="AA71" i="13"/>
  <c r="AA64" i="13"/>
  <c r="AA65" i="13"/>
  <c r="AA69" i="13"/>
  <c r="AA70" i="13"/>
  <c r="AA67" i="13"/>
  <c r="AA72" i="13"/>
  <c r="AA74" i="13"/>
  <c r="AA66" i="13"/>
  <c r="D61" i="13"/>
  <c r="D59" i="13"/>
  <c r="I62" i="13"/>
  <c r="O74" i="13"/>
  <c r="D74" i="13"/>
  <c r="D60" i="13"/>
  <c r="D51" i="13"/>
  <c r="M58" i="13"/>
  <c r="M59" i="13"/>
  <c r="D68" i="13"/>
  <c r="O72" i="13"/>
  <c r="D57" i="13"/>
  <c r="M56" i="13"/>
  <c r="M53" i="13"/>
  <c r="AB70" i="13"/>
  <c r="AB67" i="13"/>
  <c r="AB69" i="13"/>
  <c r="AB74" i="13"/>
  <c r="AB68" i="13"/>
  <c r="AB66" i="13"/>
  <c r="AB72" i="13"/>
  <c r="AB71" i="13"/>
  <c r="AB73" i="13"/>
  <c r="AB65" i="13"/>
  <c r="I74" i="13"/>
  <c r="M61" i="13"/>
  <c r="M65" i="13"/>
  <c r="D43" i="13"/>
  <c r="M52" i="13"/>
  <c r="D50" i="13"/>
  <c r="AD72" i="13"/>
  <c r="AD73" i="13"/>
  <c r="AD68" i="13"/>
  <c r="AD71" i="13"/>
  <c r="AD67" i="13"/>
  <c r="AD74" i="13"/>
  <c r="AD69" i="13"/>
  <c r="AD70" i="13"/>
  <c r="O56" i="13"/>
  <c r="Y64" i="13"/>
  <c r="Y67" i="13"/>
  <c r="Y69" i="13"/>
  <c r="Y72" i="13"/>
  <c r="Y70" i="13"/>
  <c r="Y73" i="13"/>
  <c r="Y68" i="13"/>
  <c r="Y65" i="13"/>
  <c r="Y63" i="13"/>
  <c r="Y66" i="13"/>
  <c r="Y74" i="13"/>
  <c r="Y71" i="13"/>
  <c r="Y62" i="13"/>
  <c r="I71" i="13"/>
  <c r="L61" i="13"/>
  <c r="L52" i="13"/>
  <c r="L73" i="13"/>
  <c r="L53" i="13"/>
  <c r="L68" i="13"/>
  <c r="L56" i="13"/>
  <c r="L70" i="13"/>
  <c r="L67" i="13"/>
  <c r="L60" i="13"/>
  <c r="L69" i="13"/>
  <c r="L66" i="13"/>
  <c r="L72" i="13"/>
  <c r="L49" i="13"/>
  <c r="L51" i="13"/>
  <c r="L64" i="13"/>
  <c r="L63" i="13"/>
  <c r="L58" i="13"/>
  <c r="L50" i="13"/>
  <c r="L55" i="13"/>
  <c r="L59" i="13"/>
  <c r="L74" i="13"/>
  <c r="L65" i="13"/>
  <c r="L54" i="13"/>
  <c r="L57" i="13"/>
  <c r="L62" i="13"/>
  <c r="L71" i="13"/>
  <c r="K66" i="13"/>
  <c r="K54" i="13"/>
  <c r="K55" i="13"/>
  <c r="K62" i="13"/>
  <c r="K73" i="13"/>
  <c r="K68" i="13"/>
  <c r="K63" i="13"/>
  <c r="K71" i="13"/>
  <c r="K60" i="13"/>
  <c r="K52" i="13"/>
  <c r="K72" i="13"/>
  <c r="K59" i="13"/>
  <c r="K49" i="13"/>
  <c r="K48" i="13"/>
  <c r="K64" i="13"/>
  <c r="K57" i="13"/>
  <c r="K50" i="13"/>
  <c r="K51" i="13"/>
  <c r="K65" i="13"/>
  <c r="K69" i="13"/>
  <c r="K61" i="13"/>
  <c r="K56" i="13"/>
  <c r="K53" i="13"/>
  <c r="K58" i="13"/>
  <c r="K74" i="13"/>
  <c r="K67" i="13"/>
  <c r="K70" i="13"/>
  <c r="S72" i="13"/>
  <c r="S68" i="13"/>
  <c r="S63" i="13"/>
  <c r="S71" i="13"/>
  <c r="S64" i="13"/>
  <c r="S74" i="13"/>
  <c r="S59" i="13"/>
  <c r="S65" i="13"/>
  <c r="S73" i="13"/>
  <c r="S60" i="13"/>
  <c r="S61" i="13"/>
  <c r="S58" i="13"/>
  <c r="S67" i="13"/>
  <c r="S62" i="13"/>
  <c r="S57" i="13"/>
  <c r="S66" i="13"/>
  <c r="S69" i="13"/>
  <c r="S70" i="13"/>
  <c r="S56" i="13"/>
  <c r="M68" i="13"/>
  <c r="I56" i="13"/>
  <c r="M73" i="13"/>
  <c r="D73" i="13"/>
  <c r="I67" i="13"/>
  <c r="I72" i="13"/>
  <c r="D69" i="13"/>
  <c r="I73" i="13"/>
  <c r="D58" i="13"/>
  <c r="D64" i="13"/>
  <c r="E45" i="13"/>
  <c r="E61" i="13"/>
  <c r="E68" i="13"/>
  <c r="E64" i="13"/>
  <c r="E56" i="13"/>
  <c r="E46" i="13"/>
  <c r="E49" i="13"/>
  <c r="E44" i="13"/>
  <c r="E50" i="13"/>
  <c r="E48" i="13"/>
  <c r="E43" i="13"/>
  <c r="E65" i="13"/>
  <c r="E71" i="13"/>
  <c r="E73" i="13"/>
  <c r="E55" i="13"/>
  <c r="E54" i="13"/>
  <c r="E52" i="13"/>
  <c r="E51" i="13"/>
  <c r="E59" i="13"/>
  <c r="E42" i="13"/>
  <c r="E74" i="13"/>
  <c r="E53" i="13"/>
  <c r="E47" i="13"/>
  <c r="E57" i="13"/>
  <c r="E63" i="13"/>
  <c r="D48" i="13"/>
  <c r="D44" i="13"/>
  <c r="E62" i="13"/>
  <c r="E67" i="13"/>
  <c r="E66" i="13"/>
  <c r="E69" i="13"/>
  <c r="D62" i="13"/>
  <c r="E70" i="13"/>
  <c r="E58" i="13"/>
  <c r="E60" i="13"/>
  <c r="E72" i="13"/>
  <c r="D71" i="13"/>
  <c r="AJ73" i="13"/>
  <c r="AJ74" i="13"/>
  <c r="T59" i="13"/>
  <c r="T62" i="13"/>
  <c r="T70" i="13"/>
  <c r="T67" i="13"/>
  <c r="T60" i="13"/>
  <c r="T69" i="13"/>
  <c r="T66" i="13"/>
  <c r="T72" i="13"/>
  <c r="T64" i="13"/>
  <c r="T68" i="13"/>
  <c r="T63" i="13"/>
  <c r="T71" i="13"/>
  <c r="T57" i="13"/>
  <c r="T58" i="13"/>
  <c r="T65" i="13"/>
  <c r="T73" i="13"/>
  <c r="T61" i="13"/>
  <c r="T74" i="13"/>
  <c r="AI72" i="13"/>
  <c r="AI74" i="13"/>
  <c r="AI73" i="13"/>
  <c r="D65" i="13"/>
  <c r="D46" i="13"/>
  <c r="M71" i="13"/>
  <c r="I60" i="13"/>
  <c r="D45" i="13"/>
  <c r="H51" i="13"/>
  <c r="H72" i="13"/>
  <c r="H66" i="13"/>
  <c r="H61" i="13"/>
  <c r="H64" i="13"/>
  <c r="H73" i="13"/>
  <c r="H68" i="13"/>
  <c r="H65" i="13"/>
  <c r="H54" i="13"/>
  <c r="H50" i="13"/>
  <c r="H67" i="13"/>
  <c r="H60" i="13"/>
  <c r="H62" i="13"/>
  <c r="H52" i="13"/>
  <c r="H59" i="13"/>
  <c r="H55" i="13"/>
  <c r="H58" i="13"/>
  <c r="H63" i="13"/>
  <c r="H46" i="13"/>
  <c r="H57" i="13"/>
  <c r="H47" i="13"/>
  <c r="H49" i="13"/>
  <c r="H71" i="13"/>
  <c r="H69" i="13"/>
  <c r="H56" i="13"/>
  <c r="H70" i="13"/>
  <c r="H53" i="13"/>
  <c r="H74" i="13"/>
  <c r="H45" i="13"/>
  <c r="H48" i="13"/>
  <c r="D70" i="13"/>
  <c r="M70" i="13"/>
  <c r="O53" i="13"/>
  <c r="I68" i="13"/>
  <c r="O66" i="13"/>
  <c r="M62" i="13"/>
  <c r="AC73" i="13"/>
  <c r="AC67" i="13"/>
  <c r="AC66" i="13"/>
  <c r="AC69" i="13"/>
  <c r="AC72" i="13"/>
  <c r="AC68" i="13"/>
  <c r="AC70" i="13"/>
  <c r="AC71" i="13"/>
  <c r="AC74" i="13"/>
  <c r="AF74" i="13"/>
  <c r="AF71" i="13"/>
  <c r="AF69" i="13"/>
  <c r="AF70" i="13"/>
  <c r="AF72" i="13"/>
  <c r="AF73" i="13"/>
  <c r="J59" i="13"/>
  <c r="J58" i="13"/>
  <c r="J63" i="13"/>
  <c r="J64" i="13"/>
  <c r="J65" i="13"/>
  <c r="J50" i="13"/>
  <c r="J57" i="13"/>
  <c r="J51" i="13"/>
  <c r="J52" i="13"/>
  <c r="J47" i="13"/>
  <c r="J74" i="13"/>
  <c r="J72" i="13"/>
  <c r="J56" i="13"/>
  <c r="J61" i="13"/>
  <c r="J53" i="13"/>
  <c r="J69" i="13"/>
  <c r="J54" i="13"/>
  <c r="I59" i="13"/>
  <c r="J70" i="13"/>
  <c r="J67" i="13"/>
  <c r="J66" i="13"/>
  <c r="J71" i="13"/>
  <c r="I52" i="13"/>
  <c r="I54" i="13"/>
  <c r="I64" i="13"/>
  <c r="I51" i="13"/>
  <c r="I57" i="13"/>
  <c r="J60" i="13"/>
  <c r="I63" i="13"/>
  <c r="J68" i="13"/>
  <c r="J62" i="13"/>
  <c r="I55" i="13"/>
  <c r="J55" i="13"/>
  <c r="J48" i="13"/>
  <c r="I65" i="13"/>
  <c r="J49" i="13"/>
  <c r="J73" i="13"/>
  <c r="AH74" i="13"/>
  <c r="AH72" i="13"/>
  <c r="AH73" i="13"/>
  <c r="AH71" i="13"/>
  <c r="C22" i="12"/>
  <c r="B46" i="12"/>
  <c r="L45" i="12"/>
  <c r="K45" i="12" s="1"/>
  <c r="E18" i="12"/>
  <c r="G18" i="12" s="1"/>
  <c r="O19" i="12"/>
  <c r="H17" i="12"/>
  <c r="M17" i="12"/>
  <c r="F14" i="11"/>
  <c r="J14" i="11"/>
  <c r="B19" i="11"/>
  <c r="L16" i="11"/>
  <c r="E15" i="11"/>
  <c r="H14" i="3"/>
  <c r="J14" i="3" s="1"/>
  <c r="F38" i="3"/>
  <c r="W14" i="3"/>
  <c r="C20" i="3"/>
  <c r="O40" i="3"/>
  <c r="F39" i="3"/>
  <c r="E16" i="3"/>
  <c r="G16" i="3" s="1"/>
  <c r="N17" i="3"/>
  <c r="H15" i="3"/>
  <c r="L15" i="3"/>
  <c r="W15" i="3" s="1"/>
  <c r="L45" i="36" l="1"/>
  <c r="K45" i="36" s="1"/>
  <c r="B46" i="36"/>
  <c r="F38" i="20"/>
  <c r="I16" i="38"/>
  <c r="M16" i="38"/>
  <c r="O18" i="38"/>
  <c r="F17" i="38"/>
  <c r="H17" i="38" s="1"/>
  <c r="P41" i="38"/>
  <c r="G40" i="38"/>
  <c r="W14" i="38"/>
  <c r="N15" i="38"/>
  <c r="W15" i="38" s="1"/>
  <c r="K15" i="38"/>
  <c r="D23" i="38"/>
  <c r="N20" i="36"/>
  <c r="U20" i="36" s="1"/>
  <c r="J20" i="36"/>
  <c r="U17" i="36"/>
  <c r="E22" i="36"/>
  <c r="G22" i="36" s="1"/>
  <c r="O23" i="36"/>
  <c r="C23" i="36"/>
  <c r="M21" i="36"/>
  <c r="H21" i="36"/>
  <c r="B46" i="35"/>
  <c r="N20" i="35"/>
  <c r="J20" i="35"/>
  <c r="V20" i="35"/>
  <c r="O23" i="35"/>
  <c r="E22" i="35"/>
  <c r="G22" i="35" s="1"/>
  <c r="C23" i="35"/>
  <c r="M21" i="35"/>
  <c r="V21" i="35" s="1"/>
  <c r="H21" i="35"/>
  <c r="M45" i="24"/>
  <c r="L45" i="24" s="1"/>
  <c r="C46" i="24"/>
  <c r="C24" i="32"/>
  <c r="O20" i="32"/>
  <c r="E19" i="32"/>
  <c r="G19" i="32" s="1"/>
  <c r="H19" i="32" s="1"/>
  <c r="B45" i="32"/>
  <c r="L44" i="32"/>
  <c r="K44" i="32" s="1"/>
  <c r="W17" i="30"/>
  <c r="O17" i="30"/>
  <c r="K17" i="30"/>
  <c r="P20" i="30"/>
  <c r="F19" i="30"/>
  <c r="H19" i="30" s="1"/>
  <c r="C46" i="30"/>
  <c r="M45" i="30"/>
  <c r="L45" i="30" s="1"/>
  <c r="N18" i="30"/>
  <c r="W18" i="30" s="1"/>
  <c r="I18" i="30"/>
  <c r="D22" i="30"/>
  <c r="N17" i="28"/>
  <c r="W17" i="28" s="1"/>
  <c r="AK74" i="29"/>
  <c r="B46" i="28"/>
  <c r="L45" i="28"/>
  <c r="K45" i="28" s="1"/>
  <c r="N18" i="28"/>
  <c r="W18" i="28" s="1"/>
  <c r="J18" i="28"/>
  <c r="E20" i="28"/>
  <c r="G20" i="28" s="1"/>
  <c r="O21" i="28"/>
  <c r="M19" i="28"/>
  <c r="X19" i="28" s="1"/>
  <c r="H19" i="28"/>
  <c r="C23" i="28"/>
  <c r="W17" i="26"/>
  <c r="D21" i="26"/>
  <c r="K17" i="26"/>
  <c r="O17" i="26"/>
  <c r="F19" i="26"/>
  <c r="H19" i="26" s="1"/>
  <c r="P20" i="26"/>
  <c r="C47" i="26"/>
  <c r="M46" i="26"/>
  <c r="L46" i="26" s="1"/>
  <c r="I18" i="26"/>
  <c r="N18" i="26"/>
  <c r="W18" i="26" s="1"/>
  <c r="W17" i="24"/>
  <c r="K17" i="24"/>
  <c r="O17" i="24"/>
  <c r="H19" i="24"/>
  <c r="P20" i="24"/>
  <c r="F20" i="24" s="1"/>
  <c r="D24" i="24"/>
  <c r="I18" i="24"/>
  <c r="N18" i="24"/>
  <c r="W18" i="24" s="1"/>
  <c r="E19" i="22"/>
  <c r="G19" i="22" s="1"/>
  <c r="O20" i="22"/>
  <c r="V17" i="22"/>
  <c r="H18" i="22"/>
  <c r="M18" i="22"/>
  <c r="V18" i="22" s="1"/>
  <c r="J17" i="22"/>
  <c r="N17" i="22"/>
  <c r="B46" i="22"/>
  <c r="L45" i="22"/>
  <c r="K45" i="22" s="1"/>
  <c r="C21" i="22"/>
  <c r="P40" i="21"/>
  <c r="G39" i="21"/>
  <c r="D18" i="21"/>
  <c r="M14" i="21"/>
  <c r="I14" i="21"/>
  <c r="H15" i="21"/>
  <c r="O16" i="21"/>
  <c r="F16" i="21" s="1"/>
  <c r="F39" i="20"/>
  <c r="O40" i="20"/>
  <c r="C19" i="20"/>
  <c r="M15" i="20"/>
  <c r="V15" i="20" s="1"/>
  <c r="J15" i="20"/>
  <c r="H16" i="20"/>
  <c r="L16" i="20"/>
  <c r="W16" i="20" s="1"/>
  <c r="V14" i="20"/>
  <c r="N18" i="20"/>
  <c r="E17" i="20"/>
  <c r="G17" i="20" s="1"/>
  <c r="E16" i="19"/>
  <c r="G16" i="19" s="1"/>
  <c r="N17" i="19"/>
  <c r="L15" i="19"/>
  <c r="W15" i="19" s="1"/>
  <c r="H15" i="19"/>
  <c r="M14" i="19"/>
  <c r="J14" i="19"/>
  <c r="W14" i="19"/>
  <c r="C21" i="19"/>
  <c r="O41" i="19"/>
  <c r="F40" i="19"/>
  <c r="R14" i="18"/>
  <c r="F15" i="18"/>
  <c r="J15" i="18"/>
  <c r="R15" i="18" s="1"/>
  <c r="H14" i="18"/>
  <c r="K14" i="18"/>
  <c r="L17" i="18"/>
  <c r="E16" i="18"/>
  <c r="B18" i="18"/>
  <c r="B18" i="17"/>
  <c r="J14" i="17"/>
  <c r="F14" i="17"/>
  <c r="L16" i="17"/>
  <c r="E15" i="17"/>
  <c r="S14" i="16"/>
  <c r="G15" i="16"/>
  <c r="K15" i="16"/>
  <c r="S15" i="16" s="1"/>
  <c r="M17" i="16"/>
  <c r="F17" i="16" s="1"/>
  <c r="C18" i="16"/>
  <c r="L14" i="16"/>
  <c r="I14" i="16"/>
  <c r="Q14" i="14"/>
  <c r="L18" i="14"/>
  <c r="E17" i="14"/>
  <c r="H15" i="14"/>
  <c r="K15" i="14"/>
  <c r="Q15" i="14" s="1"/>
  <c r="J16" i="14"/>
  <c r="R16" i="14" s="1"/>
  <c r="F16" i="14"/>
  <c r="B18" i="14"/>
  <c r="E19" i="12"/>
  <c r="G19" i="12" s="1"/>
  <c r="O20" i="12"/>
  <c r="M18" i="12"/>
  <c r="V18" i="12" s="1"/>
  <c r="H18" i="12"/>
  <c r="C23" i="12"/>
  <c r="N17" i="12"/>
  <c r="J17" i="12"/>
  <c r="B47" i="12"/>
  <c r="L46" i="12"/>
  <c r="K46" i="12" s="1"/>
  <c r="V17" i="12"/>
  <c r="E16" i="11"/>
  <c r="L17" i="11"/>
  <c r="J15" i="11"/>
  <c r="R15" i="11" s="1"/>
  <c r="F15" i="11"/>
  <c r="B20" i="11"/>
  <c r="R14" i="11"/>
  <c r="K14" i="11"/>
  <c r="H14" i="11"/>
  <c r="M14" i="3"/>
  <c r="N18" i="3"/>
  <c r="E17" i="3"/>
  <c r="G17" i="3" s="1"/>
  <c r="H16" i="3"/>
  <c r="L16" i="3"/>
  <c r="W16" i="3" s="1"/>
  <c r="O41" i="3"/>
  <c r="F40" i="3"/>
  <c r="M15" i="3"/>
  <c r="V15" i="3" s="1"/>
  <c r="J15" i="3"/>
  <c r="C21" i="3"/>
  <c r="V14" i="3" l="1"/>
  <c r="B47" i="36"/>
  <c r="L46" i="36"/>
  <c r="K46" i="36" s="1"/>
  <c r="P42" i="38"/>
  <c r="G41" i="38"/>
  <c r="D24" i="38"/>
  <c r="M17" i="38"/>
  <c r="X17" i="38" s="1"/>
  <c r="I17" i="38"/>
  <c r="O19" i="38"/>
  <c r="F18" i="38"/>
  <c r="H18" i="38" s="1"/>
  <c r="X16" i="38"/>
  <c r="K16" i="38"/>
  <c r="N16" i="38"/>
  <c r="C24" i="36"/>
  <c r="N21" i="36"/>
  <c r="J21" i="36"/>
  <c r="V21" i="36"/>
  <c r="O24" i="36"/>
  <c r="E23" i="36"/>
  <c r="G23" i="36" s="1"/>
  <c r="H22" i="36"/>
  <c r="M22" i="36"/>
  <c r="V22" i="36" s="1"/>
  <c r="E23" i="35"/>
  <c r="G23" i="35" s="1"/>
  <c r="O24" i="35"/>
  <c r="U20" i="35"/>
  <c r="N21" i="35"/>
  <c r="U21" i="35" s="1"/>
  <c r="J21" i="35"/>
  <c r="C24" i="35"/>
  <c r="B47" i="35"/>
  <c r="M22" i="35"/>
  <c r="H22" i="35"/>
  <c r="C47" i="24"/>
  <c r="M46" i="24"/>
  <c r="L46" i="24" s="1"/>
  <c r="B46" i="32"/>
  <c r="L45" i="32"/>
  <c r="K45" i="32" s="1"/>
  <c r="O21" i="32"/>
  <c r="E20" i="32"/>
  <c r="G20" i="32" s="1"/>
  <c r="H20" i="32" s="1"/>
  <c r="C25" i="32"/>
  <c r="M46" i="30"/>
  <c r="L46" i="30" s="1"/>
  <c r="C47" i="30"/>
  <c r="F20" i="30"/>
  <c r="H20" i="30" s="1"/>
  <c r="P21" i="30"/>
  <c r="D23" i="30"/>
  <c r="V17" i="30"/>
  <c r="I19" i="30"/>
  <c r="N19" i="30"/>
  <c r="W19" i="30" s="1"/>
  <c r="O18" i="30"/>
  <c r="V18" i="30" s="1"/>
  <c r="K18" i="30"/>
  <c r="AH72" i="29"/>
  <c r="AH71" i="29"/>
  <c r="AH74" i="29"/>
  <c r="AH73" i="29"/>
  <c r="AE68" i="29"/>
  <c r="AE71" i="29"/>
  <c r="AE72" i="29"/>
  <c r="AE74" i="29"/>
  <c r="AE70" i="29"/>
  <c r="AE69" i="29"/>
  <c r="AE73" i="29"/>
  <c r="AB66" i="29"/>
  <c r="AB74" i="29"/>
  <c r="AB67" i="29"/>
  <c r="AB71" i="29"/>
  <c r="AB73" i="29"/>
  <c r="AB68" i="29"/>
  <c r="AB65" i="29"/>
  <c r="AB69" i="29"/>
  <c r="AB70" i="29"/>
  <c r="AB72" i="29"/>
  <c r="AD67" i="29"/>
  <c r="AD73" i="29"/>
  <c r="AD70" i="29"/>
  <c r="AD71" i="29"/>
  <c r="AD72" i="29"/>
  <c r="AD68" i="29"/>
  <c r="AD69" i="29"/>
  <c r="AD74" i="29"/>
  <c r="AG71" i="29"/>
  <c r="AG70" i="29"/>
  <c r="AG73" i="29"/>
  <c r="AG72" i="29"/>
  <c r="AG74" i="29"/>
  <c r="AJ74" i="29"/>
  <c r="AJ73" i="29"/>
  <c r="AI72" i="29"/>
  <c r="AI73" i="29"/>
  <c r="AI74" i="29"/>
  <c r="Z72" i="29"/>
  <c r="Z67" i="29"/>
  <c r="Z69" i="29"/>
  <c r="Z74" i="29"/>
  <c r="Z68" i="29"/>
  <c r="Z70" i="29"/>
  <c r="Z73" i="29"/>
  <c r="Z63" i="29"/>
  <c r="Z66" i="29"/>
  <c r="Z71" i="29"/>
  <c r="Z65" i="29"/>
  <c r="Z64" i="29"/>
  <c r="AF70" i="29"/>
  <c r="AF73" i="29"/>
  <c r="AF72" i="29"/>
  <c r="AF69" i="29"/>
  <c r="AF74" i="29"/>
  <c r="AF71" i="29"/>
  <c r="AA74" i="29"/>
  <c r="AA68" i="29"/>
  <c r="AA71" i="29"/>
  <c r="AA69" i="29"/>
  <c r="AA65" i="29"/>
  <c r="AA64" i="29"/>
  <c r="AA73" i="29"/>
  <c r="AA67" i="29"/>
  <c r="AA66" i="29"/>
  <c r="AA72" i="29"/>
  <c r="AA70" i="29"/>
  <c r="AC68" i="29"/>
  <c r="AC72" i="29"/>
  <c r="AC66" i="29"/>
  <c r="AC67" i="29"/>
  <c r="AC74" i="29"/>
  <c r="AC69" i="29"/>
  <c r="AC70" i="29"/>
  <c r="AC71" i="29"/>
  <c r="AC73" i="29"/>
  <c r="N19" i="28"/>
  <c r="J19" i="28"/>
  <c r="M20" i="28"/>
  <c r="H20" i="28"/>
  <c r="C24" i="28"/>
  <c r="L46" i="28"/>
  <c r="K46" i="28" s="1"/>
  <c r="B47" i="28"/>
  <c r="E21" i="28"/>
  <c r="G21" i="28" s="1"/>
  <c r="O22" i="28"/>
  <c r="M47" i="26"/>
  <c r="L47" i="26" s="1"/>
  <c r="C48" i="26"/>
  <c r="I19" i="26"/>
  <c r="N19" i="26"/>
  <c r="W19" i="26" s="1"/>
  <c r="V17" i="26"/>
  <c r="F20" i="26"/>
  <c r="H20" i="26" s="1"/>
  <c r="P21" i="26"/>
  <c r="K18" i="26"/>
  <c r="O18" i="26"/>
  <c r="V18" i="26" s="1"/>
  <c r="D22" i="26"/>
  <c r="N19" i="24"/>
  <c r="W19" i="24" s="1"/>
  <c r="I19" i="24"/>
  <c r="D25" i="24"/>
  <c r="H20" i="24"/>
  <c r="P21" i="24"/>
  <c r="F21" i="24" s="1"/>
  <c r="V17" i="24"/>
  <c r="O18" i="24"/>
  <c r="V18" i="24" s="1"/>
  <c r="K18" i="24"/>
  <c r="U17" i="22"/>
  <c r="E20" i="22"/>
  <c r="G20" i="22" s="1"/>
  <c r="O21" i="22"/>
  <c r="J18" i="22"/>
  <c r="N18" i="22"/>
  <c r="U18" i="22" s="1"/>
  <c r="C22" i="22"/>
  <c r="L46" i="22"/>
  <c r="K46" i="22" s="1"/>
  <c r="B47" i="22"/>
  <c r="H19" i="22"/>
  <c r="M19" i="22"/>
  <c r="M15" i="21"/>
  <c r="X15" i="21" s="1"/>
  <c r="I15" i="21"/>
  <c r="N14" i="21"/>
  <c r="K14" i="21"/>
  <c r="D19" i="21"/>
  <c r="O17" i="21"/>
  <c r="F17" i="21" s="1"/>
  <c r="H16" i="21"/>
  <c r="M16" i="21" s="1"/>
  <c r="X14" i="21"/>
  <c r="P41" i="21"/>
  <c r="G40" i="21"/>
  <c r="F40" i="20"/>
  <c r="O41" i="20"/>
  <c r="L17" i="20"/>
  <c r="H17" i="20"/>
  <c r="E18" i="20"/>
  <c r="G18" i="20" s="1"/>
  <c r="N19" i="20"/>
  <c r="C20" i="20"/>
  <c r="J16" i="20"/>
  <c r="M16" i="20"/>
  <c r="V14" i="19"/>
  <c r="M15" i="19"/>
  <c r="V15" i="19" s="1"/>
  <c r="J15" i="19"/>
  <c r="O42" i="19"/>
  <c r="F41" i="19"/>
  <c r="C22" i="19"/>
  <c r="N18" i="19"/>
  <c r="E17" i="19"/>
  <c r="G17" i="19" s="1"/>
  <c r="H16" i="19"/>
  <c r="L16" i="19"/>
  <c r="L18" i="18"/>
  <c r="E17" i="18"/>
  <c r="F16" i="18"/>
  <c r="J16" i="18"/>
  <c r="K15" i="18"/>
  <c r="Q15" i="18" s="1"/>
  <c r="H15" i="18"/>
  <c r="Q14" i="18"/>
  <c r="B19" i="18"/>
  <c r="F15" i="17"/>
  <c r="J15" i="17"/>
  <c r="R15" i="17" s="1"/>
  <c r="R14" i="17"/>
  <c r="B19" i="17"/>
  <c r="L17" i="17"/>
  <c r="E16" i="17"/>
  <c r="K14" i="17"/>
  <c r="H14" i="17"/>
  <c r="R14" i="16"/>
  <c r="K16" i="16"/>
  <c r="G16" i="16"/>
  <c r="M18" i="16"/>
  <c r="F18" i="16" s="1"/>
  <c r="C19" i="16"/>
  <c r="L15" i="16"/>
  <c r="R15" i="16" s="1"/>
  <c r="I15" i="16"/>
  <c r="J17" i="14"/>
  <c r="F17" i="14"/>
  <c r="E18" i="14"/>
  <c r="L19" i="14"/>
  <c r="B19" i="14"/>
  <c r="H16" i="14"/>
  <c r="K16" i="14"/>
  <c r="Q16" i="14" s="1"/>
  <c r="C24" i="12"/>
  <c r="N18" i="12"/>
  <c r="U18" i="12" s="1"/>
  <c r="J18" i="12"/>
  <c r="U17" i="12"/>
  <c r="O21" i="12"/>
  <c r="E20" i="12"/>
  <c r="G20" i="12" s="1"/>
  <c r="L47" i="12"/>
  <c r="K47" i="12" s="1"/>
  <c r="B48" i="12"/>
  <c r="M19" i="12"/>
  <c r="H19" i="12"/>
  <c r="L18" i="11"/>
  <c r="E17" i="11"/>
  <c r="B21" i="11"/>
  <c r="K15" i="11"/>
  <c r="Q15" i="11" s="1"/>
  <c r="H15" i="11"/>
  <c r="Q14" i="11"/>
  <c r="J16" i="11"/>
  <c r="F16" i="11"/>
  <c r="O42" i="3"/>
  <c r="F41" i="3"/>
  <c r="M16" i="3"/>
  <c r="J16" i="3"/>
  <c r="L17" i="3"/>
  <c r="H17" i="3"/>
  <c r="C22" i="3"/>
  <c r="E18" i="3"/>
  <c r="G18" i="3" s="1"/>
  <c r="N19" i="3"/>
  <c r="B48" i="36" l="1"/>
  <c r="L47" i="36"/>
  <c r="K47" i="36" s="1"/>
  <c r="R17" i="14"/>
  <c r="D25" i="38"/>
  <c r="F19" i="38"/>
  <c r="H19" i="38" s="1"/>
  <c r="O20" i="38"/>
  <c r="N17" i="38"/>
  <c r="W17" i="38" s="1"/>
  <c r="K17" i="38"/>
  <c r="P43" i="38"/>
  <c r="G42" i="38"/>
  <c r="W16" i="38"/>
  <c r="I18" i="38"/>
  <c r="M18" i="38"/>
  <c r="X18" i="38" s="1"/>
  <c r="U21" i="36"/>
  <c r="E24" i="36"/>
  <c r="G24" i="36" s="1"/>
  <c r="O25" i="36"/>
  <c r="N22" i="36"/>
  <c r="J22" i="36"/>
  <c r="M23" i="36"/>
  <c r="H23" i="36"/>
  <c r="C25" i="36"/>
  <c r="N22" i="35"/>
  <c r="U22" i="35" s="1"/>
  <c r="J22" i="35"/>
  <c r="V22" i="35"/>
  <c r="C25" i="35"/>
  <c r="O25" i="35"/>
  <c r="E24" i="35"/>
  <c r="G24" i="35" s="1"/>
  <c r="B48" i="35"/>
  <c r="M23" i="35"/>
  <c r="V23" i="35" s="1"/>
  <c r="H23" i="35"/>
  <c r="C48" i="24"/>
  <c r="M47" i="24"/>
  <c r="L47" i="24" s="1"/>
  <c r="O22" i="32"/>
  <c r="E21" i="32"/>
  <c r="G21" i="32" s="1"/>
  <c r="H21" i="32" s="1"/>
  <c r="C26" i="32"/>
  <c r="B47" i="32"/>
  <c r="L46" i="32"/>
  <c r="K46" i="32" s="1"/>
  <c r="D24" i="30"/>
  <c r="F21" i="30"/>
  <c r="H21" i="30" s="1"/>
  <c r="P22" i="30"/>
  <c r="I20" i="30"/>
  <c r="N20" i="30"/>
  <c r="M47" i="30"/>
  <c r="L47" i="30" s="1"/>
  <c r="C48" i="30"/>
  <c r="O19" i="30"/>
  <c r="K19" i="30"/>
  <c r="V19" i="22"/>
  <c r="C25" i="28"/>
  <c r="J20" i="28"/>
  <c r="N20" i="28"/>
  <c r="W20" i="28" s="1"/>
  <c r="X20" i="28"/>
  <c r="E22" i="28"/>
  <c r="G22" i="28" s="1"/>
  <c r="O23" i="28"/>
  <c r="H21" i="28"/>
  <c r="M21" i="28"/>
  <c r="X21" i="28" s="1"/>
  <c r="W19" i="28"/>
  <c r="L47" i="28"/>
  <c r="K47" i="28" s="1"/>
  <c r="B48" i="28"/>
  <c r="N20" i="26"/>
  <c r="I20" i="26"/>
  <c r="D23" i="26"/>
  <c r="O19" i="26"/>
  <c r="K19" i="26"/>
  <c r="C49" i="26"/>
  <c r="M48" i="26"/>
  <c r="L48" i="26" s="1"/>
  <c r="F21" i="26"/>
  <c r="H21" i="26" s="1"/>
  <c r="P22" i="26"/>
  <c r="D26" i="24"/>
  <c r="P22" i="24"/>
  <c r="F22" i="24" s="1"/>
  <c r="H21" i="24"/>
  <c r="N20" i="24"/>
  <c r="I20" i="24"/>
  <c r="O19" i="24"/>
  <c r="V19" i="24" s="1"/>
  <c r="K19" i="24"/>
  <c r="N19" i="22"/>
  <c r="U19" i="22" s="1"/>
  <c r="J19" i="22"/>
  <c r="O22" i="22"/>
  <c r="E21" i="22"/>
  <c r="G21" i="22" s="1"/>
  <c r="M20" i="22"/>
  <c r="V20" i="22" s="1"/>
  <c r="H20" i="22"/>
  <c r="L47" i="22"/>
  <c r="K47" i="22" s="1"/>
  <c r="B48" i="22"/>
  <c r="C23" i="22"/>
  <c r="I16" i="21"/>
  <c r="P42" i="21"/>
  <c r="G41" i="21"/>
  <c r="W14" i="21"/>
  <c r="O18" i="21"/>
  <c r="F18" i="21" s="1"/>
  <c r="H17" i="21"/>
  <c r="D20" i="21"/>
  <c r="N15" i="21"/>
  <c r="W15" i="21" s="1"/>
  <c r="K15" i="21"/>
  <c r="E19" i="20"/>
  <c r="G19" i="20" s="1"/>
  <c r="N20" i="20"/>
  <c r="V16" i="20"/>
  <c r="W17" i="20"/>
  <c r="L18" i="20"/>
  <c r="H18" i="20"/>
  <c r="M17" i="20"/>
  <c r="J17" i="20"/>
  <c r="O42" i="20"/>
  <c r="F41" i="20"/>
  <c r="C21" i="20"/>
  <c r="O43" i="19"/>
  <c r="F42" i="19"/>
  <c r="W16" i="19"/>
  <c r="J16" i="19"/>
  <c r="M16" i="19"/>
  <c r="L17" i="19"/>
  <c r="W17" i="19" s="1"/>
  <c r="H17" i="19"/>
  <c r="N19" i="19"/>
  <c r="E18" i="19"/>
  <c r="G18" i="19" s="1"/>
  <c r="C23" i="19"/>
  <c r="K16" i="18"/>
  <c r="H16" i="18"/>
  <c r="J17" i="18"/>
  <c r="R17" i="18" s="1"/>
  <c r="F17" i="18"/>
  <c r="R16" i="18"/>
  <c r="B20" i="18"/>
  <c r="E18" i="18"/>
  <c r="L19" i="18"/>
  <c r="E17" i="17"/>
  <c r="L18" i="17"/>
  <c r="J16" i="17"/>
  <c r="F16" i="17"/>
  <c r="B20" i="17"/>
  <c r="Q14" i="17"/>
  <c r="K15" i="17"/>
  <c r="Q15" i="17" s="1"/>
  <c r="H15" i="17"/>
  <c r="M19" i="16"/>
  <c r="F19" i="16" s="1"/>
  <c r="L16" i="16"/>
  <c r="R16" i="16" s="1"/>
  <c r="I16" i="16"/>
  <c r="S16" i="16"/>
  <c r="C20" i="16"/>
  <c r="K17" i="16"/>
  <c r="S17" i="16" s="1"/>
  <c r="G17" i="16"/>
  <c r="J18" i="14"/>
  <c r="F18" i="14"/>
  <c r="B20" i="14"/>
  <c r="E19" i="14"/>
  <c r="L20" i="14"/>
  <c r="K17" i="14"/>
  <c r="H17" i="14"/>
  <c r="N19" i="12"/>
  <c r="J19" i="12"/>
  <c r="V19" i="12"/>
  <c r="L48" i="12"/>
  <c r="K48" i="12" s="1"/>
  <c r="B49" i="12"/>
  <c r="M20" i="12"/>
  <c r="V20" i="12" s="1"/>
  <c r="H20" i="12"/>
  <c r="O22" i="12"/>
  <c r="E21" i="12"/>
  <c r="G21" i="12" s="1"/>
  <c r="C25" i="12"/>
  <c r="B22" i="11"/>
  <c r="K16" i="11"/>
  <c r="Q16" i="11" s="1"/>
  <c r="H16" i="11"/>
  <c r="J17" i="11"/>
  <c r="R17" i="11" s="1"/>
  <c r="F17" i="11"/>
  <c r="R16" i="11"/>
  <c r="E18" i="11"/>
  <c r="L19" i="11"/>
  <c r="E19" i="3"/>
  <c r="G19" i="3" s="1"/>
  <c r="N20" i="3"/>
  <c r="L18" i="3"/>
  <c r="W18" i="3" s="1"/>
  <c r="H18" i="3"/>
  <c r="V16" i="3"/>
  <c r="J17" i="3"/>
  <c r="M17" i="3"/>
  <c r="V17" i="3" s="1"/>
  <c r="W17" i="3"/>
  <c r="O43" i="3"/>
  <c r="F42" i="3"/>
  <c r="C23" i="3"/>
  <c r="V17" i="20" l="1"/>
  <c r="Q17" i="14"/>
  <c r="W18" i="20"/>
  <c r="B49" i="36"/>
  <c r="L48" i="36"/>
  <c r="K48" i="36" s="1"/>
  <c r="U22" i="36"/>
  <c r="N18" i="38"/>
  <c r="K18" i="38"/>
  <c r="O21" i="38"/>
  <c r="F20" i="38"/>
  <c r="H20" i="38" s="1"/>
  <c r="I19" i="38"/>
  <c r="M19" i="38"/>
  <c r="X19" i="38" s="1"/>
  <c r="P44" i="38"/>
  <c r="G43" i="38"/>
  <c r="D26" i="38"/>
  <c r="O26" i="36"/>
  <c r="E25" i="36"/>
  <c r="G25" i="36" s="1"/>
  <c r="M24" i="36"/>
  <c r="V24" i="36" s="1"/>
  <c r="H24" i="36"/>
  <c r="C26" i="36"/>
  <c r="N23" i="36"/>
  <c r="J23" i="36"/>
  <c r="V23" i="36"/>
  <c r="E25" i="35"/>
  <c r="G25" i="35" s="1"/>
  <c r="O26" i="35"/>
  <c r="N23" i="35"/>
  <c r="J23" i="35"/>
  <c r="C26" i="35"/>
  <c r="M24" i="35"/>
  <c r="H24" i="35"/>
  <c r="B49" i="35"/>
  <c r="C49" i="24"/>
  <c r="M48" i="24"/>
  <c r="L48" i="24" s="1"/>
  <c r="L47" i="32"/>
  <c r="K47" i="32" s="1"/>
  <c r="B48" i="32"/>
  <c r="O23" i="32"/>
  <c r="E22" i="32"/>
  <c r="G22" i="32" s="1"/>
  <c r="H22" i="32" s="1"/>
  <c r="C27" i="32"/>
  <c r="K20" i="30"/>
  <c r="O20" i="30"/>
  <c r="V20" i="30" s="1"/>
  <c r="I21" i="30"/>
  <c r="N21" i="30"/>
  <c r="W21" i="30" s="1"/>
  <c r="V19" i="30"/>
  <c r="D25" i="30"/>
  <c r="P23" i="30"/>
  <c r="F22" i="30"/>
  <c r="H22" i="30" s="1"/>
  <c r="M48" i="30"/>
  <c r="L48" i="30" s="1"/>
  <c r="C49" i="30"/>
  <c r="W20" i="30"/>
  <c r="H22" i="28"/>
  <c r="M22" i="28"/>
  <c r="B49" i="28"/>
  <c r="L48" i="28"/>
  <c r="K48" i="28" s="1"/>
  <c r="J21" i="28"/>
  <c r="N21" i="28"/>
  <c r="C26" i="28"/>
  <c r="E23" i="28"/>
  <c r="G23" i="28" s="1"/>
  <c r="O24" i="28"/>
  <c r="V19" i="26"/>
  <c r="D24" i="26"/>
  <c r="P23" i="26"/>
  <c r="F22" i="26"/>
  <c r="H22" i="26" s="1"/>
  <c r="N21" i="26"/>
  <c r="W21" i="26" s="1"/>
  <c r="I21" i="26"/>
  <c r="O20" i="26"/>
  <c r="V20" i="26" s="1"/>
  <c r="K20" i="26"/>
  <c r="C50" i="26"/>
  <c r="M49" i="26"/>
  <c r="L49" i="26" s="1"/>
  <c r="W20" i="26"/>
  <c r="O20" i="24"/>
  <c r="K20" i="24"/>
  <c r="W20" i="24"/>
  <c r="N21" i="24"/>
  <c r="I21" i="24"/>
  <c r="D27" i="24"/>
  <c r="H22" i="24"/>
  <c r="P23" i="24"/>
  <c r="F23" i="24" s="1"/>
  <c r="N20" i="22"/>
  <c r="J20" i="22"/>
  <c r="M21" i="22"/>
  <c r="V21" i="22" s="1"/>
  <c r="H21" i="22"/>
  <c r="C24" i="22"/>
  <c r="L48" i="22"/>
  <c r="K48" i="22" s="1"/>
  <c r="B49" i="22"/>
  <c r="E22" i="22"/>
  <c r="G22" i="22" s="1"/>
  <c r="O23" i="22"/>
  <c r="X16" i="21"/>
  <c r="P43" i="21"/>
  <c r="G42" i="21"/>
  <c r="K16" i="21"/>
  <c r="N16" i="21"/>
  <c r="H18" i="21"/>
  <c r="O19" i="21"/>
  <c r="F19" i="21" s="1"/>
  <c r="D21" i="21"/>
  <c r="M17" i="21"/>
  <c r="I17" i="21"/>
  <c r="F42" i="20"/>
  <c r="O43" i="20"/>
  <c r="N21" i="20"/>
  <c r="E20" i="20"/>
  <c r="G20" i="20" s="1"/>
  <c r="C22" i="20"/>
  <c r="H19" i="20"/>
  <c r="L19" i="20"/>
  <c r="W19" i="20" s="1"/>
  <c r="M18" i="20"/>
  <c r="J18" i="20"/>
  <c r="C24" i="19"/>
  <c r="V16" i="19"/>
  <c r="L18" i="19"/>
  <c r="W18" i="19" s="1"/>
  <c r="H18" i="19"/>
  <c r="E19" i="19"/>
  <c r="G19" i="19" s="1"/>
  <c r="N20" i="19"/>
  <c r="O44" i="19"/>
  <c r="F43" i="19"/>
  <c r="J17" i="19"/>
  <c r="M17" i="19"/>
  <c r="V17" i="19" s="1"/>
  <c r="J18" i="18"/>
  <c r="F18" i="18"/>
  <c r="B21" i="18"/>
  <c r="K17" i="18"/>
  <c r="Q17" i="18" s="1"/>
  <c r="H17" i="18"/>
  <c r="Q16" i="18"/>
  <c r="E19" i="18"/>
  <c r="L20" i="18"/>
  <c r="B21" i="17"/>
  <c r="K16" i="17"/>
  <c r="Q16" i="17" s="1"/>
  <c r="H16" i="17"/>
  <c r="R16" i="17"/>
  <c r="E18" i="17"/>
  <c r="L19" i="17"/>
  <c r="J17" i="17"/>
  <c r="F17" i="17"/>
  <c r="C21" i="16"/>
  <c r="I17" i="16"/>
  <c r="L17" i="16"/>
  <c r="M20" i="16"/>
  <c r="F20" i="16" s="1"/>
  <c r="L21" i="14"/>
  <c r="E20" i="14"/>
  <c r="B21" i="14"/>
  <c r="F19" i="14"/>
  <c r="J19" i="14"/>
  <c r="H18" i="14"/>
  <c r="K18" i="14"/>
  <c r="R18" i="14"/>
  <c r="C26" i="12"/>
  <c r="M21" i="12"/>
  <c r="V21" i="12" s="1"/>
  <c r="H21" i="12"/>
  <c r="O23" i="12"/>
  <c r="E22" i="12"/>
  <c r="G22" i="12" s="1"/>
  <c r="U19" i="12"/>
  <c r="L49" i="12"/>
  <c r="K49" i="12" s="1"/>
  <c r="B50" i="12"/>
  <c r="N20" i="12"/>
  <c r="U20" i="12" s="1"/>
  <c r="J20" i="12"/>
  <c r="K17" i="11"/>
  <c r="H17" i="11"/>
  <c r="B23" i="11"/>
  <c r="F18" i="11"/>
  <c r="J18" i="11"/>
  <c r="R18" i="11" s="1"/>
  <c r="E19" i="11"/>
  <c r="L20" i="11"/>
  <c r="N21" i="3"/>
  <c r="E20" i="3"/>
  <c r="G20" i="3" s="1"/>
  <c r="O44" i="3"/>
  <c r="F43" i="3"/>
  <c r="J18" i="3"/>
  <c r="M18" i="3"/>
  <c r="H19" i="3"/>
  <c r="L19" i="3"/>
  <c r="C24" i="3"/>
  <c r="R17" i="17" l="1"/>
  <c r="B50" i="36"/>
  <c r="L49" i="36"/>
  <c r="K49" i="36" s="1"/>
  <c r="R19" i="14"/>
  <c r="D27" i="38"/>
  <c r="P45" i="38"/>
  <c r="G44" i="38"/>
  <c r="W18" i="38"/>
  <c r="M20" i="38"/>
  <c r="I20" i="38"/>
  <c r="O22" i="38"/>
  <c r="F21" i="38"/>
  <c r="H21" i="38" s="1"/>
  <c r="K19" i="38"/>
  <c r="N19" i="38"/>
  <c r="W19" i="38" s="1"/>
  <c r="N24" i="36"/>
  <c r="U24" i="36" s="1"/>
  <c r="J24" i="36"/>
  <c r="M25" i="36"/>
  <c r="H25" i="36"/>
  <c r="U23" i="36"/>
  <c r="O27" i="36"/>
  <c r="E26" i="36"/>
  <c r="G26" i="36" s="1"/>
  <c r="C27" i="36"/>
  <c r="C27" i="35"/>
  <c r="U23" i="35"/>
  <c r="B50" i="35"/>
  <c r="J24" i="35"/>
  <c r="N24" i="35"/>
  <c r="U24" i="35" s="1"/>
  <c r="O27" i="35"/>
  <c r="E26" i="35"/>
  <c r="G26" i="35" s="1"/>
  <c r="V24" i="35"/>
  <c r="H25" i="35"/>
  <c r="M25" i="35"/>
  <c r="V25" i="35" s="1"/>
  <c r="C50" i="24"/>
  <c r="M49" i="24"/>
  <c r="L49" i="24" s="1"/>
  <c r="X17" i="21"/>
  <c r="E23" i="32"/>
  <c r="G23" i="32" s="1"/>
  <c r="H23" i="32" s="1"/>
  <c r="O24" i="32"/>
  <c r="B49" i="32"/>
  <c r="L48" i="32"/>
  <c r="K48" i="32" s="1"/>
  <c r="C28" i="32"/>
  <c r="D26" i="30"/>
  <c r="C50" i="30"/>
  <c r="M49" i="30"/>
  <c r="L49" i="30" s="1"/>
  <c r="O21" i="30"/>
  <c r="K21" i="30"/>
  <c r="N22" i="30"/>
  <c r="I22" i="30"/>
  <c r="P24" i="30"/>
  <c r="F23" i="30"/>
  <c r="H23" i="30" s="1"/>
  <c r="V20" i="24"/>
  <c r="W21" i="24"/>
  <c r="E24" i="28"/>
  <c r="G24" i="28" s="1"/>
  <c r="O25" i="28"/>
  <c r="M23" i="28"/>
  <c r="X23" i="28" s="1"/>
  <c r="H23" i="28"/>
  <c r="C27" i="28"/>
  <c r="L49" i="28"/>
  <c r="K49" i="28" s="1"/>
  <c r="B50" i="28"/>
  <c r="W21" i="28"/>
  <c r="X22" i="28"/>
  <c r="N22" i="28"/>
  <c r="W22" i="28" s="1"/>
  <c r="J22" i="28"/>
  <c r="N22" i="26"/>
  <c r="W22" i="26" s="1"/>
  <c r="I22" i="26"/>
  <c r="F23" i="26"/>
  <c r="H23" i="26" s="1"/>
  <c r="P24" i="26"/>
  <c r="D25" i="26"/>
  <c r="C51" i="26"/>
  <c r="M50" i="26"/>
  <c r="L50" i="26" s="1"/>
  <c r="O21" i="26"/>
  <c r="K21" i="26"/>
  <c r="O21" i="24"/>
  <c r="V21" i="24" s="1"/>
  <c r="K21" i="24"/>
  <c r="N22" i="24"/>
  <c r="W22" i="24" s="1"/>
  <c r="I22" i="24"/>
  <c r="H23" i="24"/>
  <c r="P24" i="24"/>
  <c r="F24" i="24" s="1"/>
  <c r="D28" i="24"/>
  <c r="C25" i="22"/>
  <c r="O24" i="22"/>
  <c r="E23" i="22"/>
  <c r="G23" i="22" s="1"/>
  <c r="J21" i="22"/>
  <c r="N21" i="22"/>
  <c r="U21" i="22" s="1"/>
  <c r="M22" i="22"/>
  <c r="V22" i="22" s="1"/>
  <c r="H22" i="22"/>
  <c r="B50" i="22"/>
  <c r="L49" i="22"/>
  <c r="K49" i="22" s="1"/>
  <c r="U20" i="22"/>
  <c r="K17" i="21"/>
  <c r="N17" i="21"/>
  <c r="W17" i="21" s="1"/>
  <c r="O20" i="21"/>
  <c r="F20" i="21" s="1"/>
  <c r="H19" i="21"/>
  <c r="D22" i="21"/>
  <c r="M18" i="21"/>
  <c r="X18" i="21" s="1"/>
  <c r="I18" i="21"/>
  <c r="P44" i="21"/>
  <c r="G43" i="21"/>
  <c r="W16" i="21"/>
  <c r="N22" i="20"/>
  <c r="E21" i="20"/>
  <c r="G21" i="20" s="1"/>
  <c r="M19" i="20"/>
  <c r="J19" i="20"/>
  <c r="F43" i="20"/>
  <c r="O44" i="20"/>
  <c r="C23" i="20"/>
  <c r="V18" i="20"/>
  <c r="L20" i="20"/>
  <c r="W20" i="20" s="1"/>
  <c r="H20" i="20"/>
  <c r="O45" i="19"/>
  <c r="F44" i="19"/>
  <c r="E20" i="19"/>
  <c r="G20" i="19" s="1"/>
  <c r="N21" i="19"/>
  <c r="C25" i="19"/>
  <c r="L19" i="19"/>
  <c r="W19" i="19" s="1"/>
  <c r="H19" i="19"/>
  <c r="M18" i="19"/>
  <c r="J18" i="19"/>
  <c r="L21" i="18"/>
  <c r="E20" i="18"/>
  <c r="B22" i="18"/>
  <c r="F19" i="18"/>
  <c r="J19" i="18"/>
  <c r="R19" i="18" s="1"/>
  <c r="H18" i="18"/>
  <c r="K18" i="18"/>
  <c r="R18" i="18"/>
  <c r="J18" i="17"/>
  <c r="F18" i="17"/>
  <c r="K17" i="17"/>
  <c r="H17" i="17"/>
  <c r="B22" i="17"/>
  <c r="E19" i="17"/>
  <c r="L20" i="17"/>
  <c r="M21" i="16"/>
  <c r="F21" i="16" s="1"/>
  <c r="R17" i="16"/>
  <c r="C22" i="16"/>
  <c r="K19" i="16"/>
  <c r="S19" i="16" s="1"/>
  <c r="B22" i="14"/>
  <c r="F20" i="14"/>
  <c r="J20" i="14"/>
  <c r="R20" i="14" s="1"/>
  <c r="H19" i="14"/>
  <c r="K19" i="14"/>
  <c r="Q19" i="14" s="1"/>
  <c r="E21" i="14"/>
  <c r="L22" i="14"/>
  <c r="Q18" i="14"/>
  <c r="N21" i="12"/>
  <c r="U21" i="12" s="1"/>
  <c r="J21" i="12"/>
  <c r="B51" i="12"/>
  <c r="L50" i="12"/>
  <c r="K50" i="12" s="1"/>
  <c r="C27" i="12"/>
  <c r="M22" i="12"/>
  <c r="V22" i="12" s="1"/>
  <c r="H22" i="12"/>
  <c r="O24" i="12"/>
  <c r="E23" i="12"/>
  <c r="G23" i="12" s="1"/>
  <c r="H18" i="11"/>
  <c r="K18" i="11"/>
  <c r="Q18" i="11" s="1"/>
  <c r="B24" i="11"/>
  <c r="L21" i="11"/>
  <c r="E20" i="11"/>
  <c r="J19" i="11"/>
  <c r="F19" i="11"/>
  <c r="Q17" i="11"/>
  <c r="C25" i="3"/>
  <c r="O45" i="3"/>
  <c r="F44" i="3"/>
  <c r="W19" i="3"/>
  <c r="H20" i="3"/>
  <c r="L20" i="3"/>
  <c r="W20" i="3" s="1"/>
  <c r="J19" i="3"/>
  <c r="M19" i="3"/>
  <c r="V19" i="3" s="1"/>
  <c r="E21" i="3"/>
  <c r="G21" i="3" s="1"/>
  <c r="N22" i="3"/>
  <c r="V18" i="3"/>
  <c r="V19" i="20" l="1"/>
  <c r="L50" i="36"/>
  <c r="K50" i="36" s="1"/>
  <c r="B51" i="36"/>
  <c r="P46" i="38"/>
  <c r="G45" i="38"/>
  <c r="D28" i="38"/>
  <c r="O23" i="38"/>
  <c r="F22" i="38"/>
  <c r="H22" i="38" s="1"/>
  <c r="X20" i="38"/>
  <c r="M21" i="38"/>
  <c r="X21" i="38" s="1"/>
  <c r="I21" i="38"/>
  <c r="N20" i="38"/>
  <c r="K20" i="38"/>
  <c r="N25" i="36"/>
  <c r="J25" i="36"/>
  <c r="M26" i="36"/>
  <c r="V26" i="36" s="1"/>
  <c r="H26" i="36"/>
  <c r="V25" i="36"/>
  <c r="C28" i="36"/>
  <c r="O28" i="36"/>
  <c r="E27" i="36"/>
  <c r="G27" i="36" s="1"/>
  <c r="N25" i="35"/>
  <c r="U25" i="35" s="1"/>
  <c r="J25" i="35"/>
  <c r="B51" i="35"/>
  <c r="M26" i="35"/>
  <c r="V26" i="35" s="1"/>
  <c r="H26" i="35"/>
  <c r="C28" i="35"/>
  <c r="E27" i="35"/>
  <c r="G27" i="35" s="1"/>
  <c r="O28" i="35"/>
  <c r="C51" i="24"/>
  <c r="M50" i="24"/>
  <c r="L50" i="24" s="1"/>
  <c r="C29" i="32"/>
  <c r="B50" i="32"/>
  <c r="L49" i="32"/>
  <c r="K49" i="32" s="1"/>
  <c r="E24" i="32"/>
  <c r="G24" i="32" s="1"/>
  <c r="H24" i="32" s="1"/>
  <c r="O25" i="32"/>
  <c r="M50" i="30"/>
  <c r="L50" i="30" s="1"/>
  <c r="C51" i="30"/>
  <c r="N23" i="30"/>
  <c r="W23" i="30" s="1"/>
  <c r="I23" i="30"/>
  <c r="F24" i="30"/>
  <c r="H24" i="30" s="1"/>
  <c r="P25" i="30"/>
  <c r="O22" i="30"/>
  <c r="V22" i="30" s="1"/>
  <c r="K22" i="30"/>
  <c r="W22" i="30"/>
  <c r="V21" i="30"/>
  <c r="D27" i="30"/>
  <c r="B51" i="28"/>
  <c r="L50" i="28"/>
  <c r="K50" i="28" s="1"/>
  <c r="C28" i="28"/>
  <c r="N23" i="28"/>
  <c r="W23" i="28" s="1"/>
  <c r="J23" i="28"/>
  <c r="O26" i="28"/>
  <c r="E25" i="28"/>
  <c r="G25" i="28" s="1"/>
  <c r="M24" i="28"/>
  <c r="H24" i="28"/>
  <c r="F24" i="26"/>
  <c r="H24" i="26" s="1"/>
  <c r="P25" i="26"/>
  <c r="V21" i="26"/>
  <c r="N23" i="26"/>
  <c r="I23" i="26"/>
  <c r="M51" i="26"/>
  <c r="L51" i="26" s="1"/>
  <c r="C52" i="26"/>
  <c r="O22" i="26"/>
  <c r="V22" i="26" s="1"/>
  <c r="K22" i="26"/>
  <c r="D26" i="26"/>
  <c r="O22" i="24"/>
  <c r="K22" i="24"/>
  <c r="N23" i="24"/>
  <c r="I23" i="24"/>
  <c r="D29" i="24"/>
  <c r="H24" i="24"/>
  <c r="P25" i="24"/>
  <c r="F25" i="24" s="1"/>
  <c r="M23" i="22"/>
  <c r="V23" i="22" s="1"/>
  <c r="H23" i="22"/>
  <c r="L50" i="22"/>
  <c r="K50" i="22" s="1"/>
  <c r="B51" i="22"/>
  <c r="E24" i="22"/>
  <c r="G24" i="22" s="1"/>
  <c r="O25" i="22"/>
  <c r="C26" i="22"/>
  <c r="N22" i="22"/>
  <c r="U22" i="22" s="1"/>
  <c r="J22" i="22"/>
  <c r="I19" i="21"/>
  <c r="M19" i="21"/>
  <c r="X19" i="21" s="1"/>
  <c r="N18" i="21"/>
  <c r="K18" i="21"/>
  <c r="P45" i="21"/>
  <c r="G44" i="21"/>
  <c r="H20" i="21"/>
  <c r="O21" i="21"/>
  <c r="F21" i="21" s="1"/>
  <c r="D23" i="21"/>
  <c r="C24" i="20"/>
  <c r="F44" i="20"/>
  <c r="O45" i="20"/>
  <c r="M20" i="20"/>
  <c r="V20" i="20" s="1"/>
  <c r="J20" i="20"/>
  <c r="L21" i="20"/>
  <c r="W21" i="20" s="1"/>
  <c r="H21" i="20"/>
  <c r="E22" i="20"/>
  <c r="G22" i="20" s="1"/>
  <c r="N23" i="20"/>
  <c r="C26" i="19"/>
  <c r="H20" i="19"/>
  <c r="L20" i="19"/>
  <c r="W20" i="19" s="1"/>
  <c r="E21" i="19"/>
  <c r="G21" i="19" s="1"/>
  <c r="N22" i="19"/>
  <c r="V18" i="19"/>
  <c r="M19" i="19"/>
  <c r="V19" i="19" s="1"/>
  <c r="J19" i="19"/>
  <c r="O46" i="19"/>
  <c r="F45" i="19"/>
  <c r="K19" i="18"/>
  <c r="Q19" i="18" s="1"/>
  <c r="H19" i="18"/>
  <c r="L22" i="18"/>
  <c r="E21" i="18"/>
  <c r="B23" i="18"/>
  <c r="F20" i="18"/>
  <c r="J20" i="18"/>
  <c r="R20" i="18" s="1"/>
  <c r="Q18" i="18"/>
  <c r="Q17" i="17"/>
  <c r="L21" i="17"/>
  <c r="E20" i="17"/>
  <c r="H18" i="17"/>
  <c r="K18" i="17"/>
  <c r="Q18" i="17" s="1"/>
  <c r="F19" i="17"/>
  <c r="J19" i="17"/>
  <c r="R18" i="17"/>
  <c r="B23" i="17"/>
  <c r="C23" i="16"/>
  <c r="K20" i="16"/>
  <c r="S20" i="16" s="1"/>
  <c r="G20" i="16"/>
  <c r="M22" i="16"/>
  <c r="F22" i="16" s="1"/>
  <c r="H20" i="14"/>
  <c r="K20" i="14"/>
  <c r="E22" i="14"/>
  <c r="L23" i="14"/>
  <c r="J21" i="14"/>
  <c r="R21" i="14" s="1"/>
  <c r="F21" i="14"/>
  <c r="B23" i="14"/>
  <c r="O25" i="12"/>
  <c r="E24" i="12"/>
  <c r="G24" i="12" s="1"/>
  <c r="L51" i="12"/>
  <c r="K51" i="12" s="1"/>
  <c r="B52" i="12"/>
  <c r="N22" i="12"/>
  <c r="J22" i="12"/>
  <c r="C28" i="12"/>
  <c r="M23" i="12"/>
  <c r="H23" i="12"/>
  <c r="J20" i="11"/>
  <c r="R20" i="11" s="1"/>
  <c r="F20" i="11"/>
  <c r="K19" i="11"/>
  <c r="H19" i="11"/>
  <c r="E21" i="11"/>
  <c r="L22" i="11"/>
  <c r="B25" i="11"/>
  <c r="R19" i="11"/>
  <c r="M20" i="3"/>
  <c r="V20" i="3" s="1"/>
  <c r="J20" i="3"/>
  <c r="F45" i="3"/>
  <c r="O46" i="3"/>
  <c r="E22" i="3"/>
  <c r="G22" i="3" s="1"/>
  <c r="N23" i="3"/>
  <c r="L21" i="3"/>
  <c r="W21" i="3" s="1"/>
  <c r="H21" i="3"/>
  <c r="C26" i="3"/>
  <c r="R19" i="17" l="1"/>
  <c r="B52" i="36"/>
  <c r="L51" i="36"/>
  <c r="K51" i="36" s="1"/>
  <c r="I22" i="38"/>
  <c r="M22" i="38"/>
  <c r="X22" i="38" s="1"/>
  <c r="O24" i="38"/>
  <c r="F23" i="38"/>
  <c r="H23" i="38" s="1"/>
  <c r="D29" i="38"/>
  <c r="W20" i="38"/>
  <c r="K21" i="38"/>
  <c r="N21" i="38"/>
  <c r="W21" i="38" s="1"/>
  <c r="P47" i="38"/>
  <c r="G46" i="38"/>
  <c r="J26" i="36"/>
  <c r="N26" i="36"/>
  <c r="U26" i="36" s="1"/>
  <c r="H27" i="36"/>
  <c r="M27" i="36"/>
  <c r="V27" i="36" s="1"/>
  <c r="E28" i="36"/>
  <c r="G28" i="36" s="1"/>
  <c r="O29" i="36"/>
  <c r="U25" i="36"/>
  <c r="C29" i="36"/>
  <c r="M27" i="35"/>
  <c r="V27" i="35" s="1"/>
  <c r="H27" i="35"/>
  <c r="C29" i="35"/>
  <c r="N26" i="35"/>
  <c r="U26" i="35" s="1"/>
  <c r="J26" i="35"/>
  <c r="B52" i="35"/>
  <c r="O29" i="35"/>
  <c r="E28" i="35"/>
  <c r="G28" i="35" s="1"/>
  <c r="M51" i="24"/>
  <c r="L51" i="24" s="1"/>
  <c r="C52" i="24"/>
  <c r="O26" i="32"/>
  <c r="E25" i="32"/>
  <c r="G25" i="32" s="1"/>
  <c r="H25" i="32" s="1"/>
  <c r="C30" i="32"/>
  <c r="B51" i="32"/>
  <c r="L50" i="32"/>
  <c r="K50" i="32" s="1"/>
  <c r="P26" i="30"/>
  <c r="F25" i="30"/>
  <c r="H25" i="30" s="1"/>
  <c r="D28" i="30"/>
  <c r="I24" i="30"/>
  <c r="N24" i="30"/>
  <c r="W24" i="30" s="1"/>
  <c r="K23" i="30"/>
  <c r="O23" i="30"/>
  <c r="V23" i="30" s="1"/>
  <c r="M51" i="30"/>
  <c r="L51" i="30" s="1"/>
  <c r="C52" i="30"/>
  <c r="N24" i="28"/>
  <c r="W24" i="28" s="1"/>
  <c r="J24" i="28"/>
  <c r="X24" i="28"/>
  <c r="M25" i="28"/>
  <c r="X25" i="28" s="1"/>
  <c r="H25" i="28"/>
  <c r="C29" i="28"/>
  <c r="E26" i="28"/>
  <c r="G26" i="28" s="1"/>
  <c r="O27" i="28"/>
  <c r="L51" i="28"/>
  <c r="K51" i="28" s="1"/>
  <c r="B52" i="28"/>
  <c r="M52" i="26"/>
  <c r="L52" i="26" s="1"/>
  <c r="C53" i="26"/>
  <c r="O23" i="26"/>
  <c r="K23" i="26"/>
  <c r="W23" i="26"/>
  <c r="D27" i="26"/>
  <c r="F25" i="26"/>
  <c r="H25" i="26" s="1"/>
  <c r="P26" i="26"/>
  <c r="N24" i="26"/>
  <c r="W24" i="26" s="1"/>
  <c r="I24" i="26"/>
  <c r="D30" i="24"/>
  <c r="O23" i="24"/>
  <c r="V23" i="24" s="1"/>
  <c r="K23" i="24"/>
  <c r="W23" i="24"/>
  <c r="H25" i="24"/>
  <c r="P26" i="24"/>
  <c r="F26" i="24" s="1"/>
  <c r="N24" i="24"/>
  <c r="W24" i="24" s="1"/>
  <c r="I24" i="24"/>
  <c r="V22" i="24"/>
  <c r="M24" i="22"/>
  <c r="V24" i="22" s="1"/>
  <c r="H24" i="22"/>
  <c r="N23" i="22"/>
  <c r="U23" i="22" s="1"/>
  <c r="J23" i="22"/>
  <c r="B52" i="22"/>
  <c r="L51" i="22"/>
  <c r="K51" i="22" s="1"/>
  <c r="C27" i="22"/>
  <c r="E25" i="22"/>
  <c r="G25" i="22" s="1"/>
  <c r="O26" i="22"/>
  <c r="P46" i="21"/>
  <c r="G45" i="21"/>
  <c r="D24" i="21"/>
  <c r="O22" i="21"/>
  <c r="F22" i="21" s="1"/>
  <c r="H21" i="21"/>
  <c r="W18" i="21"/>
  <c r="I20" i="21"/>
  <c r="M20" i="21"/>
  <c r="K19" i="21"/>
  <c r="N19" i="21"/>
  <c r="W19" i="21" s="1"/>
  <c r="E23" i="20"/>
  <c r="G23" i="20" s="1"/>
  <c r="N24" i="20"/>
  <c r="J21" i="20"/>
  <c r="M21" i="20"/>
  <c r="V21" i="20" s="1"/>
  <c r="F45" i="20"/>
  <c r="O46" i="20"/>
  <c r="L22" i="20"/>
  <c r="W22" i="20" s="1"/>
  <c r="H22" i="20"/>
  <c r="C25" i="20"/>
  <c r="N23" i="19"/>
  <c r="E22" i="19"/>
  <c r="G22" i="19" s="1"/>
  <c r="L21" i="19"/>
  <c r="W21" i="19" s="1"/>
  <c r="H21" i="19"/>
  <c r="O47" i="19"/>
  <c r="F46" i="19"/>
  <c r="J20" i="19"/>
  <c r="M20" i="19"/>
  <c r="C27" i="19"/>
  <c r="B24" i="18"/>
  <c r="J21" i="18"/>
  <c r="F21" i="18"/>
  <c r="L23" i="18"/>
  <c r="E22" i="18"/>
  <c r="K20" i="18"/>
  <c r="H20" i="18"/>
  <c r="B24" i="17"/>
  <c r="J20" i="17"/>
  <c r="R20" i="17" s="1"/>
  <c r="F20" i="17"/>
  <c r="H19" i="17"/>
  <c r="K19" i="17"/>
  <c r="Q19" i="17" s="1"/>
  <c r="E21" i="17"/>
  <c r="L22" i="17"/>
  <c r="K21" i="16"/>
  <c r="S21" i="16" s="1"/>
  <c r="G21" i="16"/>
  <c r="M23" i="16"/>
  <c r="F23" i="16" s="1"/>
  <c r="C24" i="16"/>
  <c r="L20" i="16"/>
  <c r="R20" i="16" s="1"/>
  <c r="I20" i="16"/>
  <c r="K21" i="14"/>
  <c r="Q21" i="14" s="1"/>
  <c r="H21" i="14"/>
  <c r="E23" i="14"/>
  <c r="L24" i="14"/>
  <c r="J22" i="14"/>
  <c r="R22" i="14" s="1"/>
  <c r="F22" i="14"/>
  <c r="Q20" i="14"/>
  <c r="B24" i="14"/>
  <c r="B53" i="12"/>
  <c r="L52" i="12"/>
  <c r="K52" i="12" s="1"/>
  <c r="J23" i="12"/>
  <c r="N23" i="12"/>
  <c r="U23" i="12" s="1"/>
  <c r="H24" i="12"/>
  <c r="M24" i="12"/>
  <c r="V24" i="12" s="1"/>
  <c r="V23" i="12"/>
  <c r="E25" i="12"/>
  <c r="G25" i="12" s="1"/>
  <c r="O26" i="12"/>
  <c r="U22" i="12"/>
  <c r="C29" i="12"/>
  <c r="E22" i="11"/>
  <c r="L23" i="11"/>
  <c r="J21" i="11"/>
  <c r="F21" i="11"/>
  <c r="Q19" i="11"/>
  <c r="B26" i="11"/>
  <c r="K20" i="11"/>
  <c r="Q20" i="11" s="1"/>
  <c r="H20" i="11"/>
  <c r="J21" i="3"/>
  <c r="M21" i="3"/>
  <c r="C27" i="3"/>
  <c r="N24" i="3"/>
  <c r="E23" i="3"/>
  <c r="G23" i="3" s="1"/>
  <c r="H22" i="3"/>
  <c r="L22" i="3"/>
  <c r="W22" i="3" s="1"/>
  <c r="O47" i="3"/>
  <c r="F46" i="3"/>
  <c r="L52" i="36" l="1"/>
  <c r="K52" i="36" s="1"/>
  <c r="B53" i="36"/>
  <c r="I23" i="38"/>
  <c r="M23" i="38"/>
  <c r="X23" i="38" s="1"/>
  <c r="D30" i="38"/>
  <c r="P48" i="38"/>
  <c r="G47" i="38"/>
  <c r="O25" i="38"/>
  <c r="F24" i="38"/>
  <c r="H24" i="38" s="1"/>
  <c r="N22" i="38"/>
  <c r="K22" i="38"/>
  <c r="E29" i="36"/>
  <c r="G29" i="36" s="1"/>
  <c r="O30" i="36"/>
  <c r="H28" i="36"/>
  <c r="M28" i="36"/>
  <c r="V28" i="36" s="1"/>
  <c r="C30" i="36"/>
  <c r="J27" i="36"/>
  <c r="N27" i="36"/>
  <c r="U27" i="36" s="1"/>
  <c r="M28" i="35"/>
  <c r="V28" i="35" s="1"/>
  <c r="H28" i="35"/>
  <c r="C30" i="35"/>
  <c r="O30" i="35"/>
  <c r="E29" i="35"/>
  <c r="G29" i="35" s="1"/>
  <c r="N27" i="35"/>
  <c r="U27" i="35" s="1"/>
  <c r="J27" i="35"/>
  <c r="B53" i="35"/>
  <c r="M52" i="24"/>
  <c r="L52" i="24" s="1"/>
  <c r="C53" i="24"/>
  <c r="L51" i="32"/>
  <c r="K51" i="32" s="1"/>
  <c r="B52" i="32"/>
  <c r="E26" i="32"/>
  <c r="G26" i="32" s="1"/>
  <c r="H26" i="32" s="1"/>
  <c r="O27" i="32"/>
  <c r="C31" i="32"/>
  <c r="M52" i="30"/>
  <c r="L52" i="30" s="1"/>
  <c r="C53" i="30"/>
  <c r="K24" i="30"/>
  <c r="O24" i="30"/>
  <c r="D29" i="30"/>
  <c r="N25" i="30"/>
  <c r="W25" i="30" s="1"/>
  <c r="I25" i="30"/>
  <c r="F26" i="30"/>
  <c r="H26" i="30" s="1"/>
  <c r="P27" i="30"/>
  <c r="C30" i="28"/>
  <c r="N25" i="28"/>
  <c r="W25" i="28" s="1"/>
  <c r="J25" i="28"/>
  <c r="L52" i="28"/>
  <c r="K52" i="28" s="1"/>
  <c r="B53" i="28"/>
  <c r="O28" i="28"/>
  <c r="E27" i="28"/>
  <c r="G27" i="28" s="1"/>
  <c r="M26" i="28"/>
  <c r="X26" i="28" s="1"/>
  <c r="H26" i="28"/>
  <c r="D28" i="26"/>
  <c r="O24" i="26"/>
  <c r="V24" i="26" s="1"/>
  <c r="K24" i="26"/>
  <c r="F26" i="26"/>
  <c r="H26" i="26" s="1"/>
  <c r="P27" i="26"/>
  <c r="N25" i="26"/>
  <c r="W25" i="26" s="1"/>
  <c r="I25" i="26"/>
  <c r="V23" i="26"/>
  <c r="M53" i="26"/>
  <c r="L53" i="26" s="1"/>
  <c r="C54" i="26"/>
  <c r="K24" i="24"/>
  <c r="O24" i="24"/>
  <c r="V24" i="24" s="1"/>
  <c r="H26" i="24"/>
  <c r="P27" i="24"/>
  <c r="F27" i="24" s="1"/>
  <c r="D31" i="24"/>
  <c r="I25" i="24"/>
  <c r="N25" i="24"/>
  <c r="W25" i="24" s="1"/>
  <c r="O27" i="22"/>
  <c r="E26" i="22"/>
  <c r="G26" i="22" s="1"/>
  <c r="M25" i="22"/>
  <c r="V25" i="22" s="1"/>
  <c r="H25" i="22"/>
  <c r="B53" i="22"/>
  <c r="L52" i="22"/>
  <c r="K52" i="22" s="1"/>
  <c r="C28" i="22"/>
  <c r="N24" i="22"/>
  <c r="U24" i="22" s="1"/>
  <c r="J24" i="22"/>
  <c r="M21" i="21"/>
  <c r="X21" i="21" s="1"/>
  <c r="I21" i="21"/>
  <c r="O23" i="21"/>
  <c r="F23" i="21" s="1"/>
  <c r="H22" i="21"/>
  <c r="D25" i="21"/>
  <c r="X20" i="21"/>
  <c r="N20" i="21"/>
  <c r="W20" i="21" s="1"/>
  <c r="K20" i="21"/>
  <c r="P47" i="21"/>
  <c r="G46" i="21"/>
  <c r="O47" i="20"/>
  <c r="F46" i="20"/>
  <c r="C26" i="20"/>
  <c r="N25" i="20"/>
  <c r="E24" i="20"/>
  <c r="G24" i="20" s="1"/>
  <c r="H23" i="20"/>
  <c r="L23" i="20"/>
  <c r="W23" i="20" s="1"/>
  <c r="M22" i="20"/>
  <c r="V22" i="20" s="1"/>
  <c r="J22" i="20"/>
  <c r="M21" i="19"/>
  <c r="V21" i="19" s="1"/>
  <c r="J21" i="19"/>
  <c r="C28" i="19"/>
  <c r="F47" i="19"/>
  <c r="O48" i="19"/>
  <c r="V20" i="19"/>
  <c r="H22" i="19"/>
  <c r="L22" i="19"/>
  <c r="W22" i="19" s="1"/>
  <c r="E23" i="19"/>
  <c r="G23" i="19" s="1"/>
  <c r="N24" i="19"/>
  <c r="E23" i="18"/>
  <c r="L24" i="18"/>
  <c r="K21" i="18"/>
  <c r="Q21" i="18" s="1"/>
  <c r="H21" i="18"/>
  <c r="J22" i="18"/>
  <c r="R22" i="18" s="1"/>
  <c r="F22" i="18"/>
  <c r="R21" i="18"/>
  <c r="Q20" i="18"/>
  <c r="B25" i="18"/>
  <c r="E22" i="17"/>
  <c r="L23" i="17"/>
  <c r="J21" i="17"/>
  <c r="R21" i="17" s="1"/>
  <c r="F21" i="17"/>
  <c r="K20" i="17"/>
  <c r="Q20" i="17" s="1"/>
  <c r="H20" i="17"/>
  <c r="B25" i="17"/>
  <c r="L21" i="16"/>
  <c r="I21" i="16"/>
  <c r="M24" i="16"/>
  <c r="F24" i="16" s="1"/>
  <c r="K22" i="16"/>
  <c r="S22" i="16" s="1"/>
  <c r="G22" i="16"/>
  <c r="C25" i="16"/>
  <c r="L25" i="14"/>
  <c r="E24" i="14"/>
  <c r="H22" i="14"/>
  <c r="K22" i="14"/>
  <c r="Q22" i="14" s="1"/>
  <c r="F23" i="14"/>
  <c r="J23" i="14"/>
  <c r="R23" i="14" s="1"/>
  <c r="B25" i="14"/>
  <c r="C30" i="12"/>
  <c r="N24" i="12"/>
  <c r="J24" i="12"/>
  <c r="E26" i="12"/>
  <c r="G26" i="12" s="1"/>
  <c r="O27" i="12"/>
  <c r="M25" i="12"/>
  <c r="V25" i="12" s="1"/>
  <c r="H25" i="12"/>
  <c r="B54" i="12"/>
  <c r="L53" i="12"/>
  <c r="K53" i="12" s="1"/>
  <c r="B27" i="11"/>
  <c r="K21" i="11"/>
  <c r="H21" i="11"/>
  <c r="R21" i="11"/>
  <c r="E23" i="11"/>
  <c r="L24" i="11"/>
  <c r="F22" i="11"/>
  <c r="J22" i="11"/>
  <c r="R22" i="11" s="1"/>
  <c r="C28" i="3"/>
  <c r="V21" i="3"/>
  <c r="N25" i="3"/>
  <c r="E24" i="3"/>
  <c r="G24" i="3" s="1"/>
  <c r="J22" i="3"/>
  <c r="M22" i="3"/>
  <c r="V22" i="3" s="1"/>
  <c r="O48" i="3"/>
  <c r="F47" i="3"/>
  <c r="H23" i="3"/>
  <c r="L23" i="3"/>
  <c r="W23" i="3" s="1"/>
  <c r="B54" i="36" l="1"/>
  <c r="L53" i="36"/>
  <c r="K53" i="36" s="1"/>
  <c r="D31" i="38"/>
  <c r="W22" i="38"/>
  <c r="N23" i="38"/>
  <c r="W23" i="38" s="1"/>
  <c r="K23" i="38"/>
  <c r="M24" i="38"/>
  <c r="X24" i="38" s="1"/>
  <c r="I24" i="38"/>
  <c r="P49" i="38"/>
  <c r="G48" i="38"/>
  <c r="F25" i="38"/>
  <c r="H25" i="38" s="1"/>
  <c r="O26" i="38"/>
  <c r="J28" i="36"/>
  <c r="N28" i="36"/>
  <c r="U28" i="36" s="1"/>
  <c r="E30" i="36"/>
  <c r="G30" i="36" s="1"/>
  <c r="O31" i="36"/>
  <c r="M29" i="36"/>
  <c r="V29" i="36" s="1"/>
  <c r="H29" i="36"/>
  <c r="C31" i="36"/>
  <c r="M29" i="35"/>
  <c r="V29" i="35" s="1"/>
  <c r="H29" i="35"/>
  <c r="C31" i="35"/>
  <c r="B54" i="35"/>
  <c r="N28" i="35"/>
  <c r="U28" i="35" s="1"/>
  <c r="J28" i="35"/>
  <c r="E30" i="35"/>
  <c r="G30" i="35" s="1"/>
  <c r="O31" i="35"/>
  <c r="M53" i="24"/>
  <c r="L53" i="24" s="1"/>
  <c r="C54" i="24"/>
  <c r="L52" i="32"/>
  <c r="K52" i="32" s="1"/>
  <c r="B53" i="32"/>
  <c r="C32" i="32"/>
  <c r="O28" i="32"/>
  <c r="E27" i="32"/>
  <c r="G27" i="32" s="1"/>
  <c r="H27" i="32" s="1"/>
  <c r="O25" i="30"/>
  <c r="V25" i="30" s="1"/>
  <c r="K25" i="30"/>
  <c r="V24" i="30"/>
  <c r="P28" i="30"/>
  <c r="F27" i="30"/>
  <c r="H27" i="30" s="1"/>
  <c r="C54" i="30"/>
  <c r="M53" i="30"/>
  <c r="L53" i="30" s="1"/>
  <c r="D30" i="30"/>
  <c r="N26" i="30"/>
  <c r="W26" i="30" s="1"/>
  <c r="I26" i="30"/>
  <c r="L53" i="28"/>
  <c r="K53" i="28" s="1"/>
  <c r="B54" i="28"/>
  <c r="M27" i="28"/>
  <c r="X27" i="28" s="1"/>
  <c r="H27" i="28"/>
  <c r="N26" i="28"/>
  <c r="W26" i="28" s="1"/>
  <c r="J26" i="28"/>
  <c r="O29" i="28"/>
  <c r="E28" i="28"/>
  <c r="G28" i="28" s="1"/>
  <c r="C31" i="28"/>
  <c r="I26" i="26"/>
  <c r="N26" i="26"/>
  <c r="W26" i="26" s="1"/>
  <c r="C55" i="26"/>
  <c r="M54" i="26"/>
  <c r="L54" i="26" s="1"/>
  <c r="F27" i="26"/>
  <c r="H27" i="26" s="1"/>
  <c r="P28" i="26"/>
  <c r="K25" i="26"/>
  <c r="O25" i="26"/>
  <c r="D29" i="26"/>
  <c r="D32" i="24"/>
  <c r="K25" i="24"/>
  <c r="O25" i="24"/>
  <c r="V25" i="24" s="1"/>
  <c r="H27" i="24"/>
  <c r="P28" i="24"/>
  <c r="F28" i="24" s="1"/>
  <c r="I26" i="24"/>
  <c r="N26" i="24"/>
  <c r="W26" i="24" s="1"/>
  <c r="B54" i="22"/>
  <c r="L53" i="22"/>
  <c r="K53" i="22" s="1"/>
  <c r="O28" i="22"/>
  <c r="E27" i="22"/>
  <c r="G27" i="22" s="1"/>
  <c r="J25" i="22"/>
  <c r="N25" i="22"/>
  <c r="U25" i="22" s="1"/>
  <c r="H26" i="22"/>
  <c r="M26" i="22"/>
  <c r="V26" i="22" s="1"/>
  <c r="C29" i="22"/>
  <c r="O24" i="21"/>
  <c r="F24" i="21" s="1"/>
  <c r="P48" i="21"/>
  <c r="G47" i="21"/>
  <c r="N21" i="21"/>
  <c r="W21" i="21" s="1"/>
  <c r="K21" i="21"/>
  <c r="D26" i="21"/>
  <c r="M22" i="21"/>
  <c r="X22" i="21" s="1"/>
  <c r="I22" i="21"/>
  <c r="N26" i="20"/>
  <c r="E25" i="20"/>
  <c r="G25" i="20" s="1"/>
  <c r="L24" i="20"/>
  <c r="W24" i="20" s="1"/>
  <c r="H24" i="20"/>
  <c r="C27" i="20"/>
  <c r="J23" i="20"/>
  <c r="M23" i="20"/>
  <c r="V23" i="20" s="1"/>
  <c r="O48" i="20"/>
  <c r="F47" i="20"/>
  <c r="L23" i="19"/>
  <c r="W23" i="19" s="1"/>
  <c r="H23" i="19"/>
  <c r="M22" i="19"/>
  <c r="J22" i="19"/>
  <c r="C29" i="19"/>
  <c r="O49" i="19"/>
  <c r="F48" i="19"/>
  <c r="N25" i="19"/>
  <c r="E24" i="19"/>
  <c r="G24" i="19" s="1"/>
  <c r="H22" i="18"/>
  <c r="K22" i="18"/>
  <c r="B26" i="18"/>
  <c r="L25" i="18"/>
  <c r="E24" i="18"/>
  <c r="F23" i="18"/>
  <c r="J23" i="18"/>
  <c r="R23" i="18" s="1"/>
  <c r="K21" i="17"/>
  <c r="Q21" i="17" s="1"/>
  <c r="H21" i="17"/>
  <c r="E23" i="17"/>
  <c r="L24" i="17"/>
  <c r="B26" i="17"/>
  <c r="J22" i="17"/>
  <c r="R22" i="17" s="1"/>
  <c r="F22" i="17"/>
  <c r="I22" i="16"/>
  <c r="L22" i="16"/>
  <c r="R22" i="16" s="1"/>
  <c r="G23" i="16"/>
  <c r="K23" i="16"/>
  <c r="S23" i="16" s="1"/>
  <c r="R21" i="16"/>
  <c r="M25" i="16"/>
  <c r="F25" i="16" s="1"/>
  <c r="C26" i="16"/>
  <c r="H23" i="14"/>
  <c r="K23" i="14"/>
  <c r="Q23" i="14" s="1"/>
  <c r="F24" i="14"/>
  <c r="J24" i="14"/>
  <c r="R24" i="14" s="1"/>
  <c r="B26" i="14"/>
  <c r="L26" i="14"/>
  <c r="E25" i="14"/>
  <c r="B55" i="12"/>
  <c r="L54" i="12"/>
  <c r="K54" i="12" s="1"/>
  <c r="U24" i="12"/>
  <c r="H26" i="12"/>
  <c r="M26" i="12"/>
  <c r="V26" i="12" s="1"/>
  <c r="N25" i="12"/>
  <c r="U25" i="12" s="1"/>
  <c r="J25" i="12"/>
  <c r="C31" i="12"/>
  <c r="O28" i="12"/>
  <c r="E27" i="12"/>
  <c r="G27" i="12" s="1"/>
  <c r="Q21" i="11"/>
  <c r="H22" i="11"/>
  <c r="K22" i="11"/>
  <c r="Q22" i="11" s="1"/>
  <c r="L25" i="11"/>
  <c r="E24" i="11"/>
  <c r="J23" i="11"/>
  <c r="R23" i="11" s="1"/>
  <c r="F23" i="11"/>
  <c r="B28" i="11"/>
  <c r="E25" i="3"/>
  <c r="G25" i="3" s="1"/>
  <c r="N26" i="3"/>
  <c r="H24" i="3"/>
  <c r="L24" i="3"/>
  <c r="W24" i="3" s="1"/>
  <c r="J23" i="3"/>
  <c r="M23" i="3"/>
  <c r="V23" i="3" s="1"/>
  <c r="C29" i="3"/>
  <c r="O49" i="3"/>
  <c r="F48" i="3"/>
  <c r="L54" i="36" l="1"/>
  <c r="K54" i="36" s="1"/>
  <c r="B55" i="36"/>
  <c r="N24" i="38"/>
  <c r="W24" i="38" s="1"/>
  <c r="K24" i="38"/>
  <c r="D32" i="38"/>
  <c r="F26" i="38"/>
  <c r="H26" i="38" s="1"/>
  <c r="O27" i="38"/>
  <c r="M25" i="38"/>
  <c r="X25" i="38" s="1"/>
  <c r="I25" i="38"/>
  <c r="G49" i="38"/>
  <c r="P50" i="38"/>
  <c r="O32" i="36"/>
  <c r="E31" i="36"/>
  <c r="G31" i="36" s="1"/>
  <c r="C32" i="36"/>
  <c r="M30" i="36"/>
  <c r="V30" i="36" s="1"/>
  <c r="H30" i="36"/>
  <c r="J29" i="36"/>
  <c r="N29" i="36"/>
  <c r="U29" i="36" s="1"/>
  <c r="B55" i="35"/>
  <c r="C32" i="35"/>
  <c r="E31" i="35"/>
  <c r="G31" i="35" s="1"/>
  <c r="O32" i="35"/>
  <c r="J29" i="35"/>
  <c r="N29" i="35"/>
  <c r="U29" i="35" s="1"/>
  <c r="H30" i="35"/>
  <c r="M30" i="35"/>
  <c r="V30" i="35" s="1"/>
  <c r="C55" i="24"/>
  <c r="M54" i="24"/>
  <c r="L54" i="24" s="1"/>
  <c r="C33" i="32"/>
  <c r="B54" i="32"/>
  <c r="L53" i="32"/>
  <c r="K53" i="32" s="1"/>
  <c r="E28" i="32"/>
  <c r="G28" i="32" s="1"/>
  <c r="H28" i="32" s="1"/>
  <c r="O29" i="32"/>
  <c r="I27" i="30"/>
  <c r="N27" i="30"/>
  <c r="W27" i="30" s="1"/>
  <c r="D31" i="30"/>
  <c r="O26" i="30"/>
  <c r="V26" i="30" s="1"/>
  <c r="K26" i="30"/>
  <c r="P29" i="30"/>
  <c r="F28" i="30"/>
  <c r="H28" i="30" s="1"/>
  <c r="M54" i="30"/>
  <c r="L54" i="30" s="1"/>
  <c r="C55" i="30"/>
  <c r="C32" i="28"/>
  <c r="E29" i="28"/>
  <c r="G29" i="28" s="1"/>
  <c r="O30" i="28"/>
  <c r="N27" i="28"/>
  <c r="W27" i="28" s="1"/>
  <c r="J27" i="28"/>
  <c r="H28" i="28"/>
  <c r="M28" i="28"/>
  <c r="X28" i="28" s="1"/>
  <c r="L54" i="28"/>
  <c r="K54" i="28" s="1"/>
  <c r="B55" i="28"/>
  <c r="F28" i="26"/>
  <c r="H28" i="26" s="1"/>
  <c r="P29" i="26"/>
  <c r="I27" i="26"/>
  <c r="N27" i="26"/>
  <c r="W27" i="26" s="1"/>
  <c r="D30" i="26"/>
  <c r="C56" i="26"/>
  <c r="M55" i="26"/>
  <c r="L55" i="26" s="1"/>
  <c r="V25" i="26"/>
  <c r="K26" i="26"/>
  <c r="O26" i="26"/>
  <c r="V26" i="26" s="1"/>
  <c r="D33" i="24"/>
  <c r="O26" i="24"/>
  <c r="V26" i="24" s="1"/>
  <c r="K26" i="24"/>
  <c r="P29" i="24"/>
  <c r="F29" i="24" s="1"/>
  <c r="N27" i="24"/>
  <c r="W27" i="24" s="1"/>
  <c r="I27" i="24"/>
  <c r="M27" i="22"/>
  <c r="V27" i="22" s="1"/>
  <c r="H27" i="22"/>
  <c r="E28" i="22"/>
  <c r="G28" i="22" s="1"/>
  <c r="O29" i="22"/>
  <c r="N26" i="22"/>
  <c r="U26" i="22" s="1"/>
  <c r="J26" i="22"/>
  <c r="C30" i="22"/>
  <c r="B55" i="22"/>
  <c r="L54" i="22"/>
  <c r="K54" i="22" s="1"/>
  <c r="D27" i="21"/>
  <c r="N22" i="21"/>
  <c r="W22" i="21" s="1"/>
  <c r="K22" i="21"/>
  <c r="P49" i="21"/>
  <c r="G48" i="21"/>
  <c r="O25" i="21"/>
  <c r="F25" i="21" s="1"/>
  <c r="H24" i="21"/>
  <c r="C28" i="20"/>
  <c r="M24" i="20"/>
  <c r="V24" i="20" s="1"/>
  <c r="J24" i="20"/>
  <c r="H25" i="20"/>
  <c r="L25" i="20"/>
  <c r="W25" i="20" s="1"/>
  <c r="F48" i="20"/>
  <c r="O49" i="20"/>
  <c r="E26" i="20"/>
  <c r="G26" i="20" s="1"/>
  <c r="N27" i="20"/>
  <c r="C30" i="19"/>
  <c r="F49" i="19"/>
  <c r="O50" i="19"/>
  <c r="V22" i="19"/>
  <c r="H24" i="19"/>
  <c r="L24" i="19"/>
  <c r="W24" i="19" s="1"/>
  <c r="J23" i="19"/>
  <c r="M23" i="19"/>
  <c r="V23" i="19" s="1"/>
  <c r="E25" i="19"/>
  <c r="G25" i="19" s="1"/>
  <c r="N26" i="19"/>
  <c r="E25" i="18"/>
  <c r="L26" i="18"/>
  <c r="B27" i="18"/>
  <c r="Q22" i="18"/>
  <c r="K23" i="18"/>
  <c r="Q23" i="18" s="1"/>
  <c r="H23" i="18"/>
  <c r="F24" i="18"/>
  <c r="J24" i="18"/>
  <c r="R24" i="18" s="1"/>
  <c r="L25" i="17"/>
  <c r="E24" i="17"/>
  <c r="F23" i="17"/>
  <c r="J23" i="17"/>
  <c r="R23" i="17" s="1"/>
  <c r="H22" i="17"/>
  <c r="K22" i="17"/>
  <c r="Q22" i="17" s="1"/>
  <c r="B27" i="17"/>
  <c r="K24" i="16"/>
  <c r="S24" i="16" s="1"/>
  <c r="G24" i="16"/>
  <c r="M26" i="16"/>
  <c r="F26" i="16" s="1"/>
  <c r="I23" i="16"/>
  <c r="L23" i="16"/>
  <c r="R23" i="16" s="1"/>
  <c r="C27" i="16"/>
  <c r="J25" i="14"/>
  <c r="R25" i="14" s="1"/>
  <c r="F25" i="14"/>
  <c r="E26" i="14"/>
  <c r="L27" i="14"/>
  <c r="K24" i="14"/>
  <c r="Q24" i="14" s="1"/>
  <c r="H24" i="14"/>
  <c r="B27" i="14"/>
  <c r="H27" i="12"/>
  <c r="M27" i="12"/>
  <c r="V27" i="12" s="1"/>
  <c r="E28" i="12"/>
  <c r="G28" i="12" s="1"/>
  <c r="O29" i="12"/>
  <c r="N26" i="12"/>
  <c r="U26" i="12" s="1"/>
  <c r="J26" i="12"/>
  <c r="C32" i="12"/>
  <c r="L55" i="12"/>
  <c r="K55" i="12" s="1"/>
  <c r="B56" i="12"/>
  <c r="J24" i="11"/>
  <c r="R24" i="11" s="1"/>
  <c r="F24" i="11"/>
  <c r="E25" i="11"/>
  <c r="L26" i="11"/>
  <c r="K23" i="11"/>
  <c r="Q23" i="11" s="1"/>
  <c r="H23" i="11"/>
  <c r="B29" i="11"/>
  <c r="M24" i="3"/>
  <c r="V24" i="3" s="1"/>
  <c r="J24" i="3"/>
  <c r="E26" i="3"/>
  <c r="G26" i="3" s="1"/>
  <c r="N27" i="3"/>
  <c r="C30" i="3"/>
  <c r="L25" i="3"/>
  <c r="W25" i="3" s="1"/>
  <c r="H25" i="3"/>
  <c r="O50" i="3"/>
  <c r="F49" i="3"/>
  <c r="L55" i="36" l="1"/>
  <c r="K55" i="36" s="1"/>
  <c r="B56" i="36"/>
  <c r="I26" i="38"/>
  <c r="M26" i="38"/>
  <c r="X26" i="38" s="1"/>
  <c r="D33" i="38"/>
  <c r="G50" i="38"/>
  <c r="P51" i="38"/>
  <c r="N25" i="38"/>
  <c r="W25" i="38" s="1"/>
  <c r="K25" i="38"/>
  <c r="O28" i="38"/>
  <c r="F27" i="38"/>
  <c r="H27" i="38" s="1"/>
  <c r="N30" i="36"/>
  <c r="U30" i="36" s="1"/>
  <c r="J30" i="36"/>
  <c r="C33" i="36"/>
  <c r="H31" i="36"/>
  <c r="M31" i="36"/>
  <c r="V31" i="36" s="1"/>
  <c r="O33" i="36"/>
  <c r="E32" i="36"/>
  <c r="G32" i="36" s="1"/>
  <c r="O33" i="35"/>
  <c r="E32" i="35"/>
  <c r="G32" i="35" s="1"/>
  <c r="M31" i="35"/>
  <c r="V31" i="35" s="1"/>
  <c r="H31" i="35"/>
  <c r="C33" i="35"/>
  <c r="B56" i="35"/>
  <c r="N30" i="35"/>
  <c r="U30" i="35" s="1"/>
  <c r="J30" i="35"/>
  <c r="M55" i="24"/>
  <c r="L55" i="24" s="1"/>
  <c r="C56" i="24"/>
  <c r="O30" i="32"/>
  <c r="E29" i="32"/>
  <c r="G29" i="32" s="1"/>
  <c r="H29" i="32" s="1"/>
  <c r="B55" i="32"/>
  <c r="L54" i="32"/>
  <c r="K54" i="32" s="1"/>
  <c r="C34" i="32"/>
  <c r="M55" i="30"/>
  <c r="L55" i="30" s="1"/>
  <c r="C56" i="30"/>
  <c r="D32" i="30"/>
  <c r="F29" i="30"/>
  <c r="H29" i="30" s="1"/>
  <c r="P30" i="30"/>
  <c r="O27" i="30"/>
  <c r="V27" i="30" s="1"/>
  <c r="K27" i="30"/>
  <c r="N28" i="30"/>
  <c r="W28" i="30" s="1"/>
  <c r="I28" i="30"/>
  <c r="B56" i="28"/>
  <c r="L55" i="28"/>
  <c r="K55" i="28" s="1"/>
  <c r="E30" i="28"/>
  <c r="G30" i="28" s="1"/>
  <c r="O31" i="28"/>
  <c r="M29" i="28"/>
  <c r="X29" i="28" s="1"/>
  <c r="H29" i="28"/>
  <c r="C33" i="28"/>
  <c r="N28" i="28"/>
  <c r="W28" i="28" s="1"/>
  <c r="J28" i="28"/>
  <c r="C57" i="26"/>
  <c r="M57" i="26" s="1"/>
  <c r="M56" i="26"/>
  <c r="L56" i="26" s="1"/>
  <c r="D31" i="26"/>
  <c r="O27" i="26"/>
  <c r="V27" i="26" s="1"/>
  <c r="K27" i="26"/>
  <c r="F29" i="26"/>
  <c r="H29" i="26" s="1"/>
  <c r="P30" i="26"/>
  <c r="N28" i="26"/>
  <c r="W28" i="26" s="1"/>
  <c r="I28" i="26"/>
  <c r="O27" i="24"/>
  <c r="V27" i="24" s="1"/>
  <c r="K27" i="24"/>
  <c r="D34" i="24"/>
  <c r="P30" i="24"/>
  <c r="F30" i="24" s="1"/>
  <c r="H29" i="24"/>
  <c r="C31" i="22"/>
  <c r="O30" i="22"/>
  <c r="E29" i="22"/>
  <c r="G29" i="22" s="1"/>
  <c r="H28" i="22"/>
  <c r="M28" i="22"/>
  <c r="V28" i="22" s="1"/>
  <c r="N27" i="22"/>
  <c r="U27" i="22" s="1"/>
  <c r="J27" i="22"/>
  <c r="L55" i="22"/>
  <c r="K55" i="22" s="1"/>
  <c r="B56" i="22"/>
  <c r="O26" i="21"/>
  <c r="F26" i="21" s="1"/>
  <c r="H25" i="21"/>
  <c r="G49" i="21"/>
  <c r="P50" i="21"/>
  <c r="D28" i="21"/>
  <c r="M24" i="21"/>
  <c r="X24" i="21" s="1"/>
  <c r="F49" i="20"/>
  <c r="O50" i="20"/>
  <c r="J25" i="20"/>
  <c r="M25" i="20"/>
  <c r="V25" i="20" s="1"/>
  <c r="N28" i="20"/>
  <c r="E27" i="20"/>
  <c r="G27" i="20" s="1"/>
  <c r="L26" i="20"/>
  <c r="W26" i="20" s="1"/>
  <c r="H26" i="20"/>
  <c r="C29" i="20"/>
  <c r="M24" i="19"/>
  <c r="V24" i="19" s="1"/>
  <c r="J24" i="19"/>
  <c r="N27" i="19"/>
  <c r="E26" i="19"/>
  <c r="G26" i="19" s="1"/>
  <c r="F50" i="19"/>
  <c r="O51" i="19"/>
  <c r="L25" i="19"/>
  <c r="W25" i="19" s="1"/>
  <c r="H25" i="19"/>
  <c r="C31" i="19"/>
  <c r="B28" i="18"/>
  <c r="E26" i="18"/>
  <c r="L27" i="18"/>
  <c r="H24" i="18"/>
  <c r="K24" i="18"/>
  <c r="Q24" i="18" s="1"/>
  <c r="J25" i="18"/>
  <c r="R25" i="18" s="1"/>
  <c r="F25" i="18"/>
  <c r="B28" i="17"/>
  <c r="H23" i="17"/>
  <c r="K23" i="17"/>
  <c r="Q23" i="17" s="1"/>
  <c r="J24" i="17"/>
  <c r="R24" i="17" s="1"/>
  <c r="F24" i="17"/>
  <c r="L26" i="17"/>
  <c r="E25" i="17"/>
  <c r="M27" i="16"/>
  <c r="F27" i="16" s="1"/>
  <c r="K25" i="16"/>
  <c r="S25" i="16" s="1"/>
  <c r="G25" i="16"/>
  <c r="C28" i="16"/>
  <c r="L24" i="16"/>
  <c r="R24" i="16" s="1"/>
  <c r="I24" i="16"/>
  <c r="B28" i="14"/>
  <c r="E27" i="14"/>
  <c r="L28" i="14"/>
  <c r="J26" i="14"/>
  <c r="R26" i="14" s="1"/>
  <c r="F26" i="14"/>
  <c r="K25" i="14"/>
  <c r="Q25" i="14" s="1"/>
  <c r="H25" i="14"/>
  <c r="C33" i="12"/>
  <c r="M28" i="12"/>
  <c r="V28" i="12" s="1"/>
  <c r="H28" i="12"/>
  <c r="O30" i="12"/>
  <c r="E29" i="12"/>
  <c r="G29" i="12" s="1"/>
  <c r="B57" i="12"/>
  <c r="L57" i="12" s="1"/>
  <c r="L56" i="12"/>
  <c r="K56" i="12" s="1"/>
  <c r="J27" i="12"/>
  <c r="N27" i="12"/>
  <c r="U27" i="12" s="1"/>
  <c r="E26" i="11"/>
  <c r="L27" i="11"/>
  <c r="J25" i="11"/>
  <c r="R25" i="11" s="1"/>
  <c r="F25" i="11"/>
  <c r="K24" i="11"/>
  <c r="Q24" i="11" s="1"/>
  <c r="H24" i="11"/>
  <c r="B30" i="11"/>
  <c r="E27" i="3"/>
  <c r="G27" i="3" s="1"/>
  <c r="N28" i="3"/>
  <c r="O51" i="3"/>
  <c r="F50" i="3"/>
  <c r="H26" i="3"/>
  <c r="L26" i="3"/>
  <c r="W26" i="3" s="1"/>
  <c r="C31" i="3"/>
  <c r="J25" i="3"/>
  <c r="M25" i="3"/>
  <c r="V25" i="3" s="1"/>
  <c r="B57" i="36" l="1"/>
  <c r="L57" i="36" s="1"/>
  <c r="L56" i="36"/>
  <c r="K56" i="36" s="1"/>
  <c r="G51" i="38"/>
  <c r="P52" i="38"/>
  <c r="D34" i="38"/>
  <c r="I27" i="38"/>
  <c r="M27" i="38"/>
  <c r="X27" i="38" s="1"/>
  <c r="O29" i="38"/>
  <c r="F28" i="38"/>
  <c r="H28" i="38" s="1"/>
  <c r="K26" i="38"/>
  <c r="N26" i="38"/>
  <c r="W26" i="38" s="1"/>
  <c r="N31" i="36"/>
  <c r="U31" i="36" s="1"/>
  <c r="J31" i="36"/>
  <c r="C34" i="36"/>
  <c r="H32" i="36"/>
  <c r="M32" i="36"/>
  <c r="V32" i="36" s="1"/>
  <c r="O34" i="36"/>
  <c r="E33" i="36"/>
  <c r="G33" i="36" s="1"/>
  <c r="C34" i="35"/>
  <c r="J31" i="35"/>
  <c r="N31" i="35"/>
  <c r="U31" i="35" s="1"/>
  <c r="B57" i="35"/>
  <c r="H32" i="35"/>
  <c r="M32" i="35"/>
  <c r="V32" i="35" s="1"/>
  <c r="E33" i="35"/>
  <c r="G33" i="35" s="1"/>
  <c r="O34" i="35"/>
  <c r="C57" i="24"/>
  <c r="M57" i="24" s="1"/>
  <c r="M56" i="24"/>
  <c r="L56" i="24" s="1"/>
  <c r="L55" i="32"/>
  <c r="K55" i="32" s="1"/>
  <c r="B56" i="32"/>
  <c r="C35" i="32"/>
  <c r="E30" i="32"/>
  <c r="G30" i="32" s="1"/>
  <c r="H30" i="32" s="1"/>
  <c r="O31" i="32"/>
  <c r="N29" i="30"/>
  <c r="W29" i="30" s="1"/>
  <c r="I29" i="30"/>
  <c r="F30" i="30"/>
  <c r="H30" i="30" s="1"/>
  <c r="P31" i="30"/>
  <c r="D33" i="30"/>
  <c r="O28" i="30"/>
  <c r="V28" i="30" s="1"/>
  <c r="K28" i="30"/>
  <c r="M56" i="30"/>
  <c r="L56" i="30" s="1"/>
  <c r="C57" i="30"/>
  <c r="N29" i="28"/>
  <c r="W29" i="28" s="1"/>
  <c r="J29" i="28"/>
  <c r="O32" i="28"/>
  <c r="E31" i="28"/>
  <c r="G31" i="28" s="1"/>
  <c r="C34" i="28"/>
  <c r="H30" i="28"/>
  <c r="M30" i="28"/>
  <c r="X30" i="28" s="1"/>
  <c r="L56" i="28"/>
  <c r="K56" i="28" s="1"/>
  <c r="B57" i="28"/>
  <c r="L57" i="28" s="1"/>
  <c r="D32" i="26"/>
  <c r="P31" i="26"/>
  <c r="F30" i="26"/>
  <c r="H30" i="26" s="1"/>
  <c r="L57" i="26"/>
  <c r="O28" i="26"/>
  <c r="V28" i="26" s="1"/>
  <c r="K28" i="26"/>
  <c r="N29" i="26"/>
  <c r="W29" i="26" s="1"/>
  <c r="I29" i="26"/>
  <c r="D35" i="24"/>
  <c r="H30" i="24"/>
  <c r="P31" i="24"/>
  <c r="F31" i="24" s="1"/>
  <c r="N29" i="24"/>
  <c r="W29" i="24" s="1"/>
  <c r="N28" i="22"/>
  <c r="U28" i="22" s="1"/>
  <c r="J28" i="22"/>
  <c r="M29" i="22"/>
  <c r="V29" i="22" s="1"/>
  <c r="H29" i="22"/>
  <c r="E30" i="22"/>
  <c r="G30" i="22" s="1"/>
  <c r="O31" i="22"/>
  <c r="L56" i="22"/>
  <c r="K56" i="22" s="1"/>
  <c r="B57" i="22"/>
  <c r="L57" i="22" s="1"/>
  <c r="C32" i="22"/>
  <c r="D29" i="21"/>
  <c r="G50" i="21"/>
  <c r="P51" i="21"/>
  <c r="M25" i="21"/>
  <c r="X25" i="21" s="1"/>
  <c r="I25" i="21"/>
  <c r="H26" i="21"/>
  <c r="O27" i="21"/>
  <c r="F27" i="21" s="1"/>
  <c r="H27" i="20"/>
  <c r="L27" i="20"/>
  <c r="W27" i="20" s="1"/>
  <c r="M26" i="20"/>
  <c r="V26" i="20" s="1"/>
  <c r="J26" i="20"/>
  <c r="N29" i="20"/>
  <c r="E28" i="20"/>
  <c r="G28" i="20" s="1"/>
  <c r="F50" i="20"/>
  <c r="O51" i="20"/>
  <c r="C30" i="20"/>
  <c r="C32" i="19"/>
  <c r="L26" i="19"/>
  <c r="W26" i="19" s="1"/>
  <c r="H26" i="19"/>
  <c r="N28" i="19"/>
  <c r="E27" i="19"/>
  <c r="G27" i="19" s="1"/>
  <c r="F51" i="19"/>
  <c r="O52" i="19"/>
  <c r="M25" i="19"/>
  <c r="V25" i="19" s="1"/>
  <c r="J25" i="19"/>
  <c r="E27" i="18"/>
  <c r="L28" i="18"/>
  <c r="J26" i="18"/>
  <c r="R26" i="18" s="1"/>
  <c r="F26" i="18"/>
  <c r="K25" i="18"/>
  <c r="Q25" i="18" s="1"/>
  <c r="H25" i="18"/>
  <c r="B29" i="18"/>
  <c r="K24" i="17"/>
  <c r="Q24" i="17" s="1"/>
  <c r="H24" i="17"/>
  <c r="B29" i="17"/>
  <c r="J25" i="17"/>
  <c r="R25" i="17" s="1"/>
  <c r="F25" i="17"/>
  <c r="E26" i="17"/>
  <c r="L27" i="17"/>
  <c r="M28" i="16"/>
  <c r="F28" i="16" s="1"/>
  <c r="L25" i="16"/>
  <c r="R25" i="16" s="1"/>
  <c r="I25" i="16"/>
  <c r="K26" i="16"/>
  <c r="S26" i="16" s="1"/>
  <c r="G26" i="16"/>
  <c r="C29" i="16"/>
  <c r="H26" i="14"/>
  <c r="K26" i="14"/>
  <c r="Q26" i="14" s="1"/>
  <c r="F27" i="14"/>
  <c r="J27" i="14"/>
  <c r="R27" i="14" s="1"/>
  <c r="L29" i="14"/>
  <c r="E28" i="14"/>
  <c r="B29" i="14"/>
  <c r="K57" i="12"/>
  <c r="M29" i="12"/>
  <c r="V29" i="12" s="1"/>
  <c r="H29" i="12"/>
  <c r="O31" i="12"/>
  <c r="E30" i="12"/>
  <c r="G30" i="12" s="1"/>
  <c r="J28" i="12"/>
  <c r="N28" i="12"/>
  <c r="U28" i="12" s="1"/>
  <c r="C34" i="12"/>
  <c r="K25" i="11"/>
  <c r="Q25" i="11" s="1"/>
  <c r="H25" i="11"/>
  <c r="E27" i="11"/>
  <c r="L28" i="11"/>
  <c r="F26" i="11"/>
  <c r="J26" i="11"/>
  <c r="R26" i="11" s="1"/>
  <c r="B31" i="11"/>
  <c r="J26" i="3"/>
  <c r="M26" i="3"/>
  <c r="V26" i="3" s="1"/>
  <c r="C32" i="3"/>
  <c r="O52" i="3"/>
  <c r="F51" i="3"/>
  <c r="E28" i="3"/>
  <c r="G28" i="3" s="1"/>
  <c r="N29" i="3"/>
  <c r="H27" i="3"/>
  <c r="L27" i="3"/>
  <c r="W27" i="3" s="1"/>
  <c r="K57" i="36" l="1"/>
  <c r="M57" i="30"/>
  <c r="L57" i="30" s="1"/>
  <c r="C58" i="30"/>
  <c r="F29" i="38"/>
  <c r="H29" i="38" s="1"/>
  <c r="O30" i="38"/>
  <c r="K27" i="38"/>
  <c r="N27" i="38"/>
  <c r="W27" i="38" s="1"/>
  <c r="M28" i="38"/>
  <c r="X28" i="38" s="1"/>
  <c r="I28" i="38"/>
  <c r="D35" i="38"/>
  <c r="G52" i="38"/>
  <c r="P53" i="38"/>
  <c r="N32" i="36"/>
  <c r="U32" i="36" s="1"/>
  <c r="J32" i="36"/>
  <c r="C35" i="36"/>
  <c r="M33" i="36"/>
  <c r="V33" i="36" s="1"/>
  <c r="H33" i="36"/>
  <c r="E34" i="36"/>
  <c r="G34" i="36" s="1"/>
  <c r="O35" i="36"/>
  <c r="J32" i="35"/>
  <c r="N32" i="35"/>
  <c r="U32" i="35" s="1"/>
  <c r="O35" i="35"/>
  <c r="E34" i="35"/>
  <c r="G34" i="35" s="1"/>
  <c r="H33" i="35"/>
  <c r="M33" i="35"/>
  <c r="V33" i="35" s="1"/>
  <c r="C35" i="35"/>
  <c r="L57" i="24"/>
  <c r="C36" i="32"/>
  <c r="L56" i="32"/>
  <c r="K56" i="32" s="1"/>
  <c r="B57" i="32"/>
  <c r="L57" i="32" s="1"/>
  <c r="E31" i="32"/>
  <c r="G31" i="32" s="1"/>
  <c r="H31" i="32" s="1"/>
  <c r="O32" i="32"/>
  <c r="D34" i="30"/>
  <c r="P32" i="30"/>
  <c r="F31" i="30"/>
  <c r="H31" i="30" s="1"/>
  <c r="N30" i="30"/>
  <c r="W30" i="30" s="1"/>
  <c r="I30" i="30"/>
  <c r="O29" i="30"/>
  <c r="V29" i="30" s="1"/>
  <c r="K29" i="30"/>
  <c r="M31" i="28"/>
  <c r="X31" i="28" s="1"/>
  <c r="H31" i="28"/>
  <c r="C35" i="28"/>
  <c r="O33" i="28"/>
  <c r="E32" i="28"/>
  <c r="G32" i="28" s="1"/>
  <c r="K57" i="28"/>
  <c r="N30" i="28"/>
  <c r="W30" i="28" s="1"/>
  <c r="J30" i="28"/>
  <c r="N30" i="26"/>
  <c r="W30" i="26" s="1"/>
  <c r="I30" i="26"/>
  <c r="F31" i="26"/>
  <c r="H31" i="26" s="1"/>
  <c r="P32" i="26"/>
  <c r="D33" i="26"/>
  <c r="O29" i="26"/>
  <c r="V29" i="26" s="1"/>
  <c r="K29" i="26"/>
  <c r="P32" i="24"/>
  <c r="F32" i="24" s="1"/>
  <c r="H31" i="24"/>
  <c r="N30" i="24"/>
  <c r="W30" i="24" s="1"/>
  <c r="I30" i="24"/>
  <c r="D36" i="24"/>
  <c r="K57" i="22"/>
  <c r="E31" i="22"/>
  <c r="G31" i="22" s="1"/>
  <c r="O32" i="22"/>
  <c r="M30" i="22"/>
  <c r="V30" i="22" s="1"/>
  <c r="H30" i="22"/>
  <c r="J29" i="22"/>
  <c r="N29" i="22"/>
  <c r="U29" i="22" s="1"/>
  <c r="C33" i="22"/>
  <c r="G51" i="21"/>
  <c r="P52" i="21"/>
  <c r="N25" i="21"/>
  <c r="W25" i="21" s="1"/>
  <c r="K25" i="21"/>
  <c r="H27" i="21"/>
  <c r="O28" i="21"/>
  <c r="F28" i="21" s="1"/>
  <c r="M26" i="21"/>
  <c r="X26" i="21" s="1"/>
  <c r="I26" i="21"/>
  <c r="D30" i="21"/>
  <c r="E29" i="20"/>
  <c r="G29" i="20" s="1"/>
  <c r="N30" i="20"/>
  <c r="L28" i="20"/>
  <c r="W28" i="20" s="1"/>
  <c r="H28" i="20"/>
  <c r="O52" i="20"/>
  <c r="F51" i="20"/>
  <c r="C31" i="20"/>
  <c r="J27" i="20"/>
  <c r="M27" i="20"/>
  <c r="V27" i="20" s="1"/>
  <c r="N29" i="19"/>
  <c r="E28" i="19"/>
  <c r="G28" i="19" s="1"/>
  <c r="M26" i="19"/>
  <c r="V26" i="19" s="1"/>
  <c r="J26" i="19"/>
  <c r="F52" i="19"/>
  <c r="O53" i="19"/>
  <c r="L27" i="19"/>
  <c r="W27" i="19" s="1"/>
  <c r="H27" i="19"/>
  <c r="C33" i="19"/>
  <c r="B30" i="18"/>
  <c r="H26" i="18"/>
  <c r="K26" i="18"/>
  <c r="Q26" i="18" s="1"/>
  <c r="L29" i="18"/>
  <c r="E28" i="18"/>
  <c r="F27" i="18"/>
  <c r="J27" i="18"/>
  <c r="R27" i="18" s="1"/>
  <c r="J26" i="17"/>
  <c r="R26" i="17" s="1"/>
  <c r="F26" i="17"/>
  <c r="E27" i="17"/>
  <c r="L28" i="17"/>
  <c r="B30" i="17"/>
  <c r="K25" i="17"/>
  <c r="Q25" i="17" s="1"/>
  <c r="H25" i="17"/>
  <c r="I26" i="16"/>
  <c r="L26" i="16"/>
  <c r="R26" i="16" s="1"/>
  <c r="M29" i="16"/>
  <c r="F29" i="16" s="1"/>
  <c r="C30" i="16"/>
  <c r="G27" i="16"/>
  <c r="K27" i="16"/>
  <c r="S27" i="16" s="1"/>
  <c r="J28" i="14"/>
  <c r="R28" i="14" s="1"/>
  <c r="F28" i="14"/>
  <c r="L30" i="14"/>
  <c r="E29" i="14"/>
  <c r="B30" i="14"/>
  <c r="K27" i="14"/>
  <c r="Q27" i="14" s="1"/>
  <c r="H27" i="14"/>
  <c r="M30" i="12"/>
  <c r="V30" i="12" s="1"/>
  <c r="H30" i="12"/>
  <c r="C35" i="12"/>
  <c r="N29" i="12"/>
  <c r="U29" i="12" s="1"/>
  <c r="J29" i="12"/>
  <c r="O32" i="12"/>
  <c r="E31" i="12"/>
  <c r="G31" i="12" s="1"/>
  <c r="B32" i="11"/>
  <c r="H26" i="11"/>
  <c r="K26" i="11"/>
  <c r="Q26" i="11" s="1"/>
  <c r="E28" i="11"/>
  <c r="L29" i="11"/>
  <c r="J27" i="11"/>
  <c r="R27" i="11" s="1"/>
  <c r="F27" i="11"/>
  <c r="N30" i="3"/>
  <c r="E29" i="3"/>
  <c r="G29" i="3" s="1"/>
  <c r="H28" i="3"/>
  <c r="L28" i="3"/>
  <c r="W28" i="3" s="1"/>
  <c r="O53" i="3"/>
  <c r="F52" i="3"/>
  <c r="M27" i="3"/>
  <c r="V27" i="3" s="1"/>
  <c r="J27" i="3"/>
  <c r="C33" i="3"/>
  <c r="M58" i="30" l="1"/>
  <c r="L58" i="30" s="1"/>
  <c r="C59" i="30"/>
  <c r="N28" i="38"/>
  <c r="W28" i="38" s="1"/>
  <c r="K28" i="38"/>
  <c r="D36" i="38"/>
  <c r="G53" i="38"/>
  <c r="P54" i="38"/>
  <c r="G54" i="38" s="1"/>
  <c r="F30" i="38"/>
  <c r="H30" i="38" s="1"/>
  <c r="O31" i="38"/>
  <c r="M29" i="38"/>
  <c r="X29" i="38" s="1"/>
  <c r="I29" i="38"/>
  <c r="M34" i="36"/>
  <c r="V34" i="36" s="1"/>
  <c r="H34" i="36"/>
  <c r="N33" i="36"/>
  <c r="U33" i="36" s="1"/>
  <c r="J33" i="36"/>
  <c r="O36" i="36"/>
  <c r="E35" i="36"/>
  <c r="G35" i="36" s="1"/>
  <c r="C36" i="36"/>
  <c r="J33" i="35"/>
  <c r="N33" i="35"/>
  <c r="U33" i="35" s="1"/>
  <c r="M34" i="35"/>
  <c r="V34" i="35" s="1"/>
  <c r="H34" i="35"/>
  <c r="E35" i="35"/>
  <c r="G35" i="35" s="1"/>
  <c r="O36" i="35"/>
  <c r="C36" i="35"/>
  <c r="E32" i="32"/>
  <c r="G32" i="32" s="1"/>
  <c r="H32" i="32" s="1"/>
  <c r="O33" i="32"/>
  <c r="K57" i="32"/>
  <c r="C37" i="32"/>
  <c r="I31" i="30"/>
  <c r="N31" i="30"/>
  <c r="W31" i="30" s="1"/>
  <c r="K30" i="30"/>
  <c r="O30" i="30"/>
  <c r="V30" i="30" s="1"/>
  <c r="F32" i="30"/>
  <c r="H32" i="30" s="1"/>
  <c r="P33" i="30"/>
  <c r="D35" i="30"/>
  <c r="M32" i="28"/>
  <c r="X32" i="28" s="1"/>
  <c r="H32" i="28"/>
  <c r="E33" i="28"/>
  <c r="G33" i="28" s="1"/>
  <c r="O34" i="28"/>
  <c r="C36" i="28"/>
  <c r="N31" i="28"/>
  <c r="W31" i="28" s="1"/>
  <c r="J31" i="28"/>
  <c r="D34" i="26"/>
  <c r="F32" i="26"/>
  <c r="H32" i="26" s="1"/>
  <c r="P33" i="26"/>
  <c r="N31" i="26"/>
  <c r="W31" i="26" s="1"/>
  <c r="I31" i="26"/>
  <c r="O30" i="26"/>
  <c r="V30" i="26" s="1"/>
  <c r="K30" i="26"/>
  <c r="D37" i="24"/>
  <c r="O30" i="24"/>
  <c r="V30" i="24" s="1"/>
  <c r="K30" i="24"/>
  <c r="N31" i="24"/>
  <c r="W31" i="24" s="1"/>
  <c r="I31" i="24"/>
  <c r="P33" i="24"/>
  <c r="F33" i="24" s="1"/>
  <c r="H32" i="24"/>
  <c r="N30" i="22"/>
  <c r="U30" i="22" s="1"/>
  <c r="J30" i="22"/>
  <c r="E32" i="22"/>
  <c r="G32" i="22" s="1"/>
  <c r="O33" i="22"/>
  <c r="C34" i="22"/>
  <c r="M31" i="22"/>
  <c r="V31" i="22" s="1"/>
  <c r="H31" i="22"/>
  <c r="O29" i="21"/>
  <c r="F29" i="21" s="1"/>
  <c r="H28" i="21"/>
  <c r="N26" i="21"/>
  <c r="W26" i="21" s="1"/>
  <c r="K26" i="21"/>
  <c r="I27" i="21"/>
  <c r="M27" i="21"/>
  <c r="X27" i="21" s="1"/>
  <c r="G52" i="21"/>
  <c r="P53" i="21"/>
  <c r="D31" i="21"/>
  <c r="F52" i="20"/>
  <c r="O53" i="20"/>
  <c r="M28" i="20"/>
  <c r="V28" i="20" s="1"/>
  <c r="J28" i="20"/>
  <c r="E30" i="20"/>
  <c r="G30" i="20" s="1"/>
  <c r="N31" i="20"/>
  <c r="C32" i="20"/>
  <c r="H29" i="20"/>
  <c r="L29" i="20"/>
  <c r="W29" i="20" s="1"/>
  <c r="F53" i="19"/>
  <c r="O54" i="19"/>
  <c r="F54" i="19" s="1"/>
  <c r="J27" i="19"/>
  <c r="M27" i="19"/>
  <c r="V27" i="19" s="1"/>
  <c r="L28" i="19"/>
  <c r="W28" i="19" s="1"/>
  <c r="H28" i="19"/>
  <c r="C34" i="19"/>
  <c r="E29" i="19"/>
  <c r="G29" i="19" s="1"/>
  <c r="N30" i="19"/>
  <c r="H27" i="18"/>
  <c r="K27" i="18"/>
  <c r="Q27" i="18" s="1"/>
  <c r="J28" i="18"/>
  <c r="R28" i="18" s="1"/>
  <c r="F28" i="18"/>
  <c r="E29" i="18"/>
  <c r="L30" i="18"/>
  <c r="B31" i="18"/>
  <c r="B31" i="17"/>
  <c r="L29" i="17"/>
  <c r="E28" i="17"/>
  <c r="F27" i="17"/>
  <c r="J27" i="17"/>
  <c r="R27" i="17" s="1"/>
  <c r="H26" i="17"/>
  <c r="K26" i="17"/>
  <c r="Q26" i="17" s="1"/>
  <c r="I27" i="16"/>
  <c r="L27" i="16"/>
  <c r="R27" i="16" s="1"/>
  <c r="C31" i="16"/>
  <c r="K28" i="16"/>
  <c r="S28" i="16" s="1"/>
  <c r="G28" i="16"/>
  <c r="M30" i="16"/>
  <c r="F30" i="16" s="1"/>
  <c r="B31" i="14"/>
  <c r="J29" i="14"/>
  <c r="R29" i="14" s="1"/>
  <c r="F29" i="14"/>
  <c r="L31" i="14"/>
  <c r="E30" i="14"/>
  <c r="H28" i="14"/>
  <c r="K28" i="14"/>
  <c r="Q28" i="14" s="1"/>
  <c r="O33" i="12"/>
  <c r="E32" i="12"/>
  <c r="G32" i="12" s="1"/>
  <c r="C36" i="12"/>
  <c r="N30" i="12"/>
  <c r="U30" i="12" s="1"/>
  <c r="J30" i="12"/>
  <c r="M31" i="12"/>
  <c r="V31" i="12" s="1"/>
  <c r="H31" i="12"/>
  <c r="E29" i="11"/>
  <c r="L30" i="11"/>
  <c r="J28" i="11"/>
  <c r="R28" i="11" s="1"/>
  <c r="F28" i="11"/>
  <c r="K27" i="11"/>
  <c r="Q27" i="11" s="1"/>
  <c r="H27" i="11"/>
  <c r="B33" i="11"/>
  <c r="C34" i="3"/>
  <c r="O54" i="3"/>
  <c r="F54" i="3" s="1"/>
  <c r="F53" i="3"/>
  <c r="M28" i="3"/>
  <c r="V28" i="3" s="1"/>
  <c r="J28" i="3"/>
  <c r="L29" i="3"/>
  <c r="W29" i="3" s="1"/>
  <c r="H29" i="3"/>
  <c r="E30" i="3"/>
  <c r="G30" i="3" s="1"/>
  <c r="N31" i="3"/>
  <c r="C60" i="30" l="1"/>
  <c r="M59" i="30"/>
  <c r="L59" i="30" s="1"/>
  <c r="D37" i="38"/>
  <c r="F31" i="38"/>
  <c r="H31" i="38" s="1"/>
  <c r="O32" i="38"/>
  <c r="N29" i="38"/>
  <c r="W29" i="38" s="1"/>
  <c r="K29" i="38"/>
  <c r="M30" i="38"/>
  <c r="X30" i="38" s="1"/>
  <c r="I30" i="38"/>
  <c r="H35" i="36"/>
  <c r="M35" i="36"/>
  <c r="V35" i="36" s="1"/>
  <c r="O37" i="36"/>
  <c r="E36" i="36"/>
  <c r="G36" i="36" s="1"/>
  <c r="J34" i="36"/>
  <c r="N34" i="36"/>
  <c r="U34" i="36" s="1"/>
  <c r="C37" i="36"/>
  <c r="C37" i="35"/>
  <c r="M35" i="35"/>
  <c r="V35" i="35" s="1"/>
  <c r="H35" i="35"/>
  <c r="N34" i="35"/>
  <c r="U34" i="35" s="1"/>
  <c r="J34" i="35"/>
  <c r="O37" i="35"/>
  <c r="E36" i="35"/>
  <c r="G36" i="35" s="1"/>
  <c r="C38" i="32"/>
  <c r="O34" i="32"/>
  <c r="E33" i="32"/>
  <c r="G33" i="32" s="1"/>
  <c r="H33" i="32" s="1"/>
  <c r="D36" i="30"/>
  <c r="P34" i="30"/>
  <c r="F33" i="30"/>
  <c r="H33" i="30" s="1"/>
  <c r="I32" i="30"/>
  <c r="N32" i="30"/>
  <c r="W32" i="30" s="1"/>
  <c r="K31" i="30"/>
  <c r="O31" i="30"/>
  <c r="V31" i="30" s="1"/>
  <c r="C37" i="28"/>
  <c r="E34" i="28"/>
  <c r="G34" i="28" s="1"/>
  <c r="O35" i="28"/>
  <c r="H33" i="28"/>
  <c r="M33" i="28"/>
  <c r="X33" i="28" s="1"/>
  <c r="J32" i="28"/>
  <c r="N32" i="28"/>
  <c r="W32" i="28" s="1"/>
  <c r="O31" i="26"/>
  <c r="V31" i="26" s="1"/>
  <c r="K31" i="26"/>
  <c r="F33" i="26"/>
  <c r="H33" i="26" s="1"/>
  <c r="P34" i="26"/>
  <c r="N32" i="26"/>
  <c r="W32" i="26" s="1"/>
  <c r="I32" i="26"/>
  <c r="D35" i="26"/>
  <c r="O31" i="24"/>
  <c r="V31" i="24" s="1"/>
  <c r="K31" i="24"/>
  <c r="P34" i="24"/>
  <c r="F34" i="24" s="1"/>
  <c r="H33" i="24"/>
  <c r="I32" i="24"/>
  <c r="N32" i="24"/>
  <c r="W32" i="24" s="1"/>
  <c r="D38" i="24"/>
  <c r="C35" i="22"/>
  <c r="E33" i="22"/>
  <c r="G33" i="22" s="1"/>
  <c r="O34" i="22"/>
  <c r="M32" i="22"/>
  <c r="V32" i="22" s="1"/>
  <c r="H32" i="22"/>
  <c r="N31" i="22"/>
  <c r="U31" i="22" s="1"/>
  <c r="J31" i="22"/>
  <c r="G53" i="21"/>
  <c r="P54" i="21"/>
  <c r="G54" i="21" s="1"/>
  <c r="N27" i="21"/>
  <c r="W27" i="21" s="1"/>
  <c r="K27" i="21"/>
  <c r="D32" i="21"/>
  <c r="M28" i="21"/>
  <c r="X28" i="21" s="1"/>
  <c r="I28" i="21"/>
  <c r="O30" i="21"/>
  <c r="F30" i="21" s="1"/>
  <c r="H29" i="21"/>
  <c r="C33" i="20"/>
  <c r="N32" i="20"/>
  <c r="E31" i="20"/>
  <c r="G31" i="20" s="1"/>
  <c r="L30" i="20"/>
  <c r="W30" i="20" s="1"/>
  <c r="H30" i="20"/>
  <c r="F53" i="20"/>
  <c r="O54" i="20"/>
  <c r="F54" i="20" s="1"/>
  <c r="M29" i="20"/>
  <c r="V29" i="20" s="1"/>
  <c r="J29" i="20"/>
  <c r="C35" i="19"/>
  <c r="M28" i="19"/>
  <c r="V28" i="19" s="1"/>
  <c r="J28" i="19"/>
  <c r="E30" i="19"/>
  <c r="G30" i="19" s="1"/>
  <c r="N31" i="19"/>
  <c r="L29" i="19"/>
  <c r="W29" i="19" s="1"/>
  <c r="H29" i="19"/>
  <c r="B32" i="18"/>
  <c r="E30" i="18"/>
  <c r="L31" i="18"/>
  <c r="J29" i="18"/>
  <c r="R29" i="18" s="1"/>
  <c r="F29" i="18"/>
  <c r="K28" i="18"/>
  <c r="Q28" i="18" s="1"/>
  <c r="H28" i="18"/>
  <c r="K27" i="17"/>
  <c r="Q27" i="17" s="1"/>
  <c r="H27" i="17"/>
  <c r="J28" i="17"/>
  <c r="R28" i="17" s="1"/>
  <c r="F28" i="17"/>
  <c r="E29" i="17"/>
  <c r="L30" i="17"/>
  <c r="B32" i="17"/>
  <c r="K29" i="16"/>
  <c r="S29" i="16" s="1"/>
  <c r="G29" i="16"/>
  <c r="L28" i="16"/>
  <c r="R28" i="16" s="1"/>
  <c r="I28" i="16"/>
  <c r="C32" i="16"/>
  <c r="M31" i="16"/>
  <c r="F31" i="16" s="1"/>
  <c r="J30" i="14"/>
  <c r="R30" i="14" s="1"/>
  <c r="F30" i="14"/>
  <c r="E31" i="14"/>
  <c r="L32" i="14"/>
  <c r="K29" i="14"/>
  <c r="Q29" i="14" s="1"/>
  <c r="H29" i="14"/>
  <c r="B32" i="14"/>
  <c r="H32" i="12"/>
  <c r="M32" i="12"/>
  <c r="V32" i="12" s="1"/>
  <c r="J31" i="12"/>
  <c r="N31" i="12"/>
  <c r="U31" i="12" s="1"/>
  <c r="C37" i="12"/>
  <c r="E33" i="12"/>
  <c r="G33" i="12" s="1"/>
  <c r="O34" i="12"/>
  <c r="B34" i="11"/>
  <c r="K28" i="11"/>
  <c r="Q28" i="11" s="1"/>
  <c r="H28" i="11"/>
  <c r="E30" i="11"/>
  <c r="L31" i="11"/>
  <c r="J29" i="11"/>
  <c r="R29" i="11" s="1"/>
  <c r="F29" i="11"/>
  <c r="C35" i="3"/>
  <c r="E31" i="3"/>
  <c r="G31" i="3" s="1"/>
  <c r="N32" i="3"/>
  <c r="J29" i="3"/>
  <c r="M29" i="3"/>
  <c r="V29" i="3" s="1"/>
  <c r="L30" i="3"/>
  <c r="W30" i="3" s="1"/>
  <c r="H30" i="3"/>
  <c r="C61" i="30" l="1"/>
  <c r="M60" i="30"/>
  <c r="L60" i="30" s="1"/>
  <c r="O33" i="38"/>
  <c r="F32" i="38"/>
  <c r="H32" i="38" s="1"/>
  <c r="I31" i="38"/>
  <c r="M31" i="38"/>
  <c r="X31" i="38" s="1"/>
  <c r="N30" i="38"/>
  <c r="W30" i="38" s="1"/>
  <c r="K30" i="38"/>
  <c r="D38" i="38"/>
  <c r="C38" i="36"/>
  <c r="E37" i="36"/>
  <c r="G37" i="36" s="1"/>
  <c r="O38" i="36"/>
  <c r="H36" i="36"/>
  <c r="M36" i="36"/>
  <c r="V36" i="36" s="1"/>
  <c r="J35" i="36"/>
  <c r="N35" i="36"/>
  <c r="U35" i="36" s="1"/>
  <c r="O38" i="35"/>
  <c r="E37" i="35"/>
  <c r="G37" i="35" s="1"/>
  <c r="H36" i="35"/>
  <c r="M36" i="35"/>
  <c r="V36" i="35" s="1"/>
  <c r="J35" i="35"/>
  <c r="N35" i="35"/>
  <c r="U35" i="35" s="1"/>
  <c r="C38" i="35"/>
  <c r="E34" i="32"/>
  <c r="G34" i="32" s="1"/>
  <c r="H34" i="32" s="1"/>
  <c r="O35" i="32"/>
  <c r="C39" i="32"/>
  <c r="K32" i="30"/>
  <c r="O32" i="30"/>
  <c r="V32" i="30" s="1"/>
  <c r="I33" i="30"/>
  <c r="N33" i="30"/>
  <c r="W33" i="30" s="1"/>
  <c r="F34" i="30"/>
  <c r="H34" i="30" s="1"/>
  <c r="P35" i="30"/>
  <c r="D37" i="30"/>
  <c r="N33" i="28"/>
  <c r="W33" i="28" s="1"/>
  <c r="J33" i="28"/>
  <c r="E35" i="28"/>
  <c r="G35" i="28" s="1"/>
  <c r="O36" i="28"/>
  <c r="M34" i="28"/>
  <c r="X34" i="28" s="1"/>
  <c r="H34" i="28"/>
  <c r="C38" i="28"/>
  <c r="D36" i="26"/>
  <c r="O32" i="26"/>
  <c r="V32" i="26" s="1"/>
  <c r="K32" i="26"/>
  <c r="F34" i="26"/>
  <c r="H34" i="26" s="1"/>
  <c r="P35" i="26"/>
  <c r="N33" i="26"/>
  <c r="W33" i="26" s="1"/>
  <c r="I33" i="26"/>
  <c r="O32" i="24"/>
  <c r="V32" i="24" s="1"/>
  <c r="K32" i="24"/>
  <c r="D39" i="24"/>
  <c r="N33" i="24"/>
  <c r="W33" i="24" s="1"/>
  <c r="I33" i="24"/>
  <c r="H34" i="24"/>
  <c r="P35" i="24"/>
  <c r="F35" i="24" s="1"/>
  <c r="N32" i="22"/>
  <c r="U32" i="22" s="1"/>
  <c r="J32" i="22"/>
  <c r="O35" i="22"/>
  <c r="E34" i="22"/>
  <c r="G34" i="22" s="1"/>
  <c r="M33" i="22"/>
  <c r="V33" i="22" s="1"/>
  <c r="H33" i="22"/>
  <c r="C36" i="22"/>
  <c r="K28" i="21"/>
  <c r="N28" i="21"/>
  <c r="W28" i="21" s="1"/>
  <c r="D33" i="21"/>
  <c r="M29" i="21"/>
  <c r="X29" i="21" s="1"/>
  <c r="I29" i="21"/>
  <c r="H30" i="21"/>
  <c r="O31" i="21"/>
  <c r="F31" i="21" s="1"/>
  <c r="H31" i="20"/>
  <c r="L31" i="20"/>
  <c r="W31" i="20" s="1"/>
  <c r="N33" i="20"/>
  <c r="E32" i="20"/>
  <c r="G32" i="20" s="1"/>
  <c r="M30" i="20"/>
  <c r="V30" i="20" s="1"/>
  <c r="J30" i="20"/>
  <c r="C34" i="20"/>
  <c r="M29" i="19"/>
  <c r="V29" i="19" s="1"/>
  <c r="J29" i="19"/>
  <c r="L30" i="19"/>
  <c r="W30" i="19" s="1"/>
  <c r="H30" i="19"/>
  <c r="E31" i="19"/>
  <c r="G31" i="19" s="1"/>
  <c r="N32" i="19"/>
  <c r="C36" i="19"/>
  <c r="K29" i="18"/>
  <c r="Q29" i="18" s="1"/>
  <c r="H29" i="18"/>
  <c r="E31" i="18"/>
  <c r="L32" i="18"/>
  <c r="J30" i="18"/>
  <c r="R30" i="18" s="1"/>
  <c r="F30" i="18"/>
  <c r="B33" i="18"/>
  <c r="B33" i="17"/>
  <c r="E30" i="17"/>
  <c r="L31" i="17"/>
  <c r="J29" i="17"/>
  <c r="R29" i="17" s="1"/>
  <c r="F29" i="17"/>
  <c r="K28" i="17"/>
  <c r="Q28" i="17" s="1"/>
  <c r="H28" i="17"/>
  <c r="M32" i="16"/>
  <c r="F32" i="16" s="1"/>
  <c r="C33" i="16"/>
  <c r="L29" i="16"/>
  <c r="R29" i="16" s="1"/>
  <c r="I29" i="16"/>
  <c r="B33" i="14"/>
  <c r="L33" i="14"/>
  <c r="E32" i="14"/>
  <c r="F31" i="14"/>
  <c r="J31" i="14"/>
  <c r="R31" i="14" s="1"/>
  <c r="H30" i="14"/>
  <c r="K30" i="14"/>
  <c r="Q30" i="14" s="1"/>
  <c r="E34" i="12"/>
  <c r="G34" i="12" s="1"/>
  <c r="O35" i="12"/>
  <c r="H33" i="12"/>
  <c r="M33" i="12"/>
  <c r="V33" i="12" s="1"/>
  <c r="C38" i="12"/>
  <c r="N32" i="12"/>
  <c r="U32" i="12" s="1"/>
  <c r="J32" i="12"/>
  <c r="E31" i="11"/>
  <c r="L32" i="11"/>
  <c r="F30" i="11"/>
  <c r="J30" i="11"/>
  <c r="R30" i="11" s="1"/>
  <c r="K29" i="11"/>
  <c r="Q29" i="11" s="1"/>
  <c r="H29" i="11"/>
  <c r="B35" i="11"/>
  <c r="J30" i="3"/>
  <c r="M30" i="3"/>
  <c r="V30" i="3" s="1"/>
  <c r="N33" i="3"/>
  <c r="E32" i="3"/>
  <c r="G32" i="3" s="1"/>
  <c r="H31" i="3"/>
  <c r="L31" i="3"/>
  <c r="W31" i="3" s="1"/>
  <c r="C36" i="3"/>
  <c r="M61" i="30" l="1"/>
  <c r="L61" i="30" s="1"/>
  <c r="C62" i="30"/>
  <c r="K31" i="38"/>
  <c r="N31" i="38"/>
  <c r="W31" i="38" s="1"/>
  <c r="M32" i="38"/>
  <c r="X32" i="38" s="1"/>
  <c r="I32" i="38"/>
  <c r="D39" i="38"/>
  <c r="F33" i="38"/>
  <c r="H33" i="38" s="1"/>
  <c r="O34" i="38"/>
  <c r="M37" i="36"/>
  <c r="V37" i="36" s="1"/>
  <c r="H37" i="36"/>
  <c r="N36" i="36"/>
  <c r="U36" i="36" s="1"/>
  <c r="J36" i="36"/>
  <c r="O39" i="36"/>
  <c r="E38" i="36"/>
  <c r="G38" i="36" s="1"/>
  <c r="C39" i="36"/>
  <c r="C39" i="35"/>
  <c r="N36" i="35"/>
  <c r="U36" i="35" s="1"/>
  <c r="J36" i="35"/>
  <c r="M37" i="35"/>
  <c r="V37" i="35" s="1"/>
  <c r="H37" i="35"/>
  <c r="O39" i="35"/>
  <c r="E38" i="35"/>
  <c r="G38" i="35" s="1"/>
  <c r="C40" i="32"/>
  <c r="O36" i="32"/>
  <c r="E35" i="32"/>
  <c r="G35" i="32" s="1"/>
  <c r="H35" i="32" s="1"/>
  <c r="F35" i="30"/>
  <c r="H35" i="30" s="1"/>
  <c r="P36" i="30"/>
  <c r="N34" i="30"/>
  <c r="W34" i="30" s="1"/>
  <c r="I34" i="30"/>
  <c r="O33" i="30"/>
  <c r="V33" i="30" s="1"/>
  <c r="K33" i="30"/>
  <c r="D38" i="30"/>
  <c r="O37" i="28"/>
  <c r="E36" i="28"/>
  <c r="G36" i="28" s="1"/>
  <c r="N34" i="28"/>
  <c r="W34" i="28" s="1"/>
  <c r="J34" i="28"/>
  <c r="M35" i="28"/>
  <c r="X35" i="28" s="1"/>
  <c r="H35" i="28"/>
  <c r="C39" i="28"/>
  <c r="I34" i="26"/>
  <c r="N34" i="26"/>
  <c r="W34" i="26" s="1"/>
  <c r="D37" i="26"/>
  <c r="K33" i="26"/>
  <c r="O33" i="26"/>
  <c r="V33" i="26" s="1"/>
  <c r="P36" i="26"/>
  <c r="F35" i="26"/>
  <c r="H35" i="26" s="1"/>
  <c r="I34" i="24"/>
  <c r="N34" i="24"/>
  <c r="W34" i="24" s="1"/>
  <c r="O33" i="24"/>
  <c r="V33" i="24" s="1"/>
  <c r="K33" i="24"/>
  <c r="P36" i="24"/>
  <c r="F36" i="24" s="1"/>
  <c r="H35" i="24"/>
  <c r="D40" i="24"/>
  <c r="C37" i="22"/>
  <c r="J33" i="22"/>
  <c r="N33" i="22"/>
  <c r="U33" i="22" s="1"/>
  <c r="H34" i="22"/>
  <c r="M34" i="22"/>
  <c r="V34" i="22" s="1"/>
  <c r="E35" i="22"/>
  <c r="G35" i="22" s="1"/>
  <c r="O36" i="22"/>
  <c r="H31" i="21"/>
  <c r="O32" i="21"/>
  <c r="F32" i="21" s="1"/>
  <c r="M30" i="21"/>
  <c r="X30" i="21" s="1"/>
  <c r="I30" i="21"/>
  <c r="N29" i="21"/>
  <c r="W29" i="21" s="1"/>
  <c r="K29" i="21"/>
  <c r="D34" i="21"/>
  <c r="C35" i="20"/>
  <c r="N34" i="20"/>
  <c r="E33" i="20"/>
  <c r="G33" i="20" s="1"/>
  <c r="L32" i="20"/>
  <c r="W32" i="20" s="1"/>
  <c r="H32" i="20"/>
  <c r="M31" i="20"/>
  <c r="V31" i="20" s="1"/>
  <c r="J31" i="20"/>
  <c r="C37" i="19"/>
  <c r="E32" i="19"/>
  <c r="G32" i="19" s="1"/>
  <c r="N33" i="19"/>
  <c r="L31" i="19"/>
  <c r="W31" i="19" s="1"/>
  <c r="H31" i="19"/>
  <c r="M30" i="19"/>
  <c r="V30" i="19" s="1"/>
  <c r="J30" i="19"/>
  <c r="B34" i="18"/>
  <c r="H30" i="18"/>
  <c r="K30" i="18"/>
  <c r="Q30" i="18" s="1"/>
  <c r="L33" i="18"/>
  <c r="E32" i="18"/>
  <c r="F31" i="18"/>
  <c r="J31" i="18"/>
  <c r="R31" i="18" s="1"/>
  <c r="K29" i="17"/>
  <c r="Q29" i="17" s="1"/>
  <c r="H29" i="17"/>
  <c r="E31" i="17"/>
  <c r="L32" i="17"/>
  <c r="J30" i="17"/>
  <c r="R30" i="17" s="1"/>
  <c r="F30" i="17"/>
  <c r="B34" i="17"/>
  <c r="C34" i="16"/>
  <c r="M33" i="16"/>
  <c r="F33" i="16" s="1"/>
  <c r="K31" i="14"/>
  <c r="Q31" i="14" s="1"/>
  <c r="H31" i="14"/>
  <c r="J32" i="14"/>
  <c r="R32" i="14" s="1"/>
  <c r="F32" i="14"/>
  <c r="E33" i="14"/>
  <c r="L34" i="14"/>
  <c r="B34" i="14"/>
  <c r="C39" i="12"/>
  <c r="N33" i="12"/>
  <c r="U33" i="12" s="1"/>
  <c r="J33" i="12"/>
  <c r="O36" i="12"/>
  <c r="E35" i="12"/>
  <c r="G35" i="12" s="1"/>
  <c r="M34" i="12"/>
  <c r="V34" i="12" s="1"/>
  <c r="H34" i="12"/>
  <c r="B36" i="11"/>
  <c r="H30" i="11"/>
  <c r="K30" i="11"/>
  <c r="Q30" i="11" s="1"/>
  <c r="E32" i="11"/>
  <c r="L33" i="11"/>
  <c r="J31" i="11"/>
  <c r="R31" i="11" s="1"/>
  <c r="F31" i="11"/>
  <c r="C37" i="3"/>
  <c r="J31" i="3"/>
  <c r="M31" i="3"/>
  <c r="V31" i="3" s="1"/>
  <c r="H32" i="3"/>
  <c r="L32" i="3"/>
  <c r="W32" i="3" s="1"/>
  <c r="N34" i="3"/>
  <c r="E33" i="3"/>
  <c r="G33" i="3" s="1"/>
  <c r="C63" i="30" l="1"/>
  <c r="M62" i="30"/>
  <c r="L62" i="30" s="1"/>
  <c r="N32" i="38"/>
  <c r="W32" i="38" s="1"/>
  <c r="K32" i="38"/>
  <c r="M33" i="38"/>
  <c r="X33" i="38" s="1"/>
  <c r="I33" i="38"/>
  <c r="D40" i="38"/>
  <c r="F34" i="38"/>
  <c r="H34" i="38" s="1"/>
  <c r="O35" i="38"/>
  <c r="C40" i="36"/>
  <c r="H38" i="36"/>
  <c r="M38" i="36"/>
  <c r="V38" i="36" s="1"/>
  <c r="N37" i="36"/>
  <c r="U37" i="36" s="1"/>
  <c r="J37" i="36"/>
  <c r="E39" i="36"/>
  <c r="G39" i="36" s="1"/>
  <c r="O40" i="36"/>
  <c r="E39" i="35"/>
  <c r="G39" i="35" s="1"/>
  <c r="O40" i="35"/>
  <c r="M38" i="35"/>
  <c r="V38" i="35" s="1"/>
  <c r="H38" i="35"/>
  <c r="N37" i="35"/>
  <c r="U37" i="35" s="1"/>
  <c r="J37" i="35"/>
  <c r="C40" i="35"/>
  <c r="E36" i="32"/>
  <c r="G36" i="32" s="1"/>
  <c r="H36" i="32" s="1"/>
  <c r="O37" i="32"/>
  <c r="C41" i="32"/>
  <c r="K34" i="30"/>
  <c r="O34" i="30"/>
  <c r="V34" i="30" s="1"/>
  <c r="D39" i="30"/>
  <c r="P37" i="30"/>
  <c r="F36" i="30"/>
  <c r="H36" i="30" s="1"/>
  <c r="I35" i="30"/>
  <c r="N35" i="30"/>
  <c r="W35" i="30" s="1"/>
  <c r="J35" i="28"/>
  <c r="N35" i="28"/>
  <c r="W35" i="28" s="1"/>
  <c r="H36" i="28"/>
  <c r="M36" i="28"/>
  <c r="X36" i="28" s="1"/>
  <c r="C40" i="28"/>
  <c r="O38" i="28"/>
  <c r="E37" i="28"/>
  <c r="G37" i="28" s="1"/>
  <c r="I35" i="26"/>
  <c r="N35" i="26"/>
  <c r="W35" i="26" s="1"/>
  <c r="F36" i="26"/>
  <c r="H36" i="26" s="1"/>
  <c r="P37" i="26"/>
  <c r="D38" i="26"/>
  <c r="K34" i="26"/>
  <c r="O34" i="26"/>
  <c r="V34" i="26" s="1"/>
  <c r="D41" i="24"/>
  <c r="N35" i="24"/>
  <c r="W35" i="24" s="1"/>
  <c r="I35" i="24"/>
  <c r="H36" i="24"/>
  <c r="P37" i="24"/>
  <c r="F37" i="24" s="1"/>
  <c r="K34" i="24"/>
  <c r="O34" i="24"/>
  <c r="V34" i="24" s="1"/>
  <c r="E36" i="22"/>
  <c r="G36" i="22" s="1"/>
  <c r="O37" i="22"/>
  <c r="M35" i="22"/>
  <c r="V35" i="22" s="1"/>
  <c r="H35" i="22"/>
  <c r="N34" i="22"/>
  <c r="U34" i="22" s="1"/>
  <c r="J34" i="22"/>
  <c r="C38" i="22"/>
  <c r="D35" i="21"/>
  <c r="N30" i="21"/>
  <c r="W30" i="21" s="1"/>
  <c r="K30" i="21"/>
  <c r="O33" i="21"/>
  <c r="F33" i="21" s="1"/>
  <c r="H32" i="21"/>
  <c r="I31" i="21"/>
  <c r="M31" i="21"/>
  <c r="X31" i="21" s="1"/>
  <c r="M32" i="20"/>
  <c r="V32" i="20" s="1"/>
  <c r="J32" i="20"/>
  <c r="N35" i="20"/>
  <c r="E34" i="20"/>
  <c r="G34" i="20" s="1"/>
  <c r="C36" i="20"/>
  <c r="L33" i="20"/>
  <c r="W33" i="20" s="1"/>
  <c r="H33" i="20"/>
  <c r="J31" i="19"/>
  <c r="M31" i="19"/>
  <c r="V31" i="19" s="1"/>
  <c r="E33" i="19"/>
  <c r="G33" i="19" s="1"/>
  <c r="N34" i="19"/>
  <c r="L32" i="19"/>
  <c r="W32" i="19" s="1"/>
  <c r="H32" i="19"/>
  <c r="C38" i="19"/>
  <c r="K31" i="18"/>
  <c r="Q31" i="18" s="1"/>
  <c r="H31" i="18"/>
  <c r="J32" i="18"/>
  <c r="R32" i="18" s="1"/>
  <c r="F32" i="18"/>
  <c r="E33" i="18"/>
  <c r="L34" i="18"/>
  <c r="B35" i="18"/>
  <c r="H30" i="17"/>
  <c r="K30" i="17"/>
  <c r="Q30" i="17" s="1"/>
  <c r="B35" i="17"/>
  <c r="L33" i="17"/>
  <c r="E32" i="17"/>
  <c r="F31" i="17"/>
  <c r="J31" i="17"/>
  <c r="R31" i="17" s="1"/>
  <c r="K32" i="16"/>
  <c r="S32" i="16" s="1"/>
  <c r="C35" i="16"/>
  <c r="M34" i="16"/>
  <c r="F34" i="16" s="1"/>
  <c r="E34" i="14"/>
  <c r="L35" i="14"/>
  <c r="J33" i="14"/>
  <c r="R33" i="14" s="1"/>
  <c r="F33" i="14"/>
  <c r="B35" i="14"/>
  <c r="H32" i="14"/>
  <c r="K32" i="14"/>
  <c r="Q32" i="14" s="1"/>
  <c r="E36" i="12"/>
  <c r="G36" i="12" s="1"/>
  <c r="O37" i="12"/>
  <c r="J34" i="12"/>
  <c r="N34" i="12"/>
  <c r="U34" i="12" s="1"/>
  <c r="C40" i="12"/>
  <c r="M35" i="12"/>
  <c r="V35" i="12" s="1"/>
  <c r="H35" i="12"/>
  <c r="E33" i="11"/>
  <c r="L34" i="11"/>
  <c r="J32" i="11"/>
  <c r="R32" i="11" s="1"/>
  <c r="F32" i="11"/>
  <c r="K31" i="11"/>
  <c r="Q31" i="11" s="1"/>
  <c r="H31" i="11"/>
  <c r="B37" i="11"/>
  <c r="M32" i="3"/>
  <c r="V32" i="3" s="1"/>
  <c r="J32" i="3"/>
  <c r="C38" i="3"/>
  <c r="E34" i="3"/>
  <c r="G34" i="3" s="1"/>
  <c r="N35" i="3"/>
  <c r="L33" i="3"/>
  <c r="W33" i="3" s="1"/>
  <c r="H33" i="3"/>
  <c r="M63" i="30" l="1"/>
  <c r="L63" i="30" s="1"/>
  <c r="C64" i="30"/>
  <c r="D41" i="38"/>
  <c r="N33" i="38"/>
  <c r="W33" i="38" s="1"/>
  <c r="K33" i="38"/>
  <c r="F35" i="38"/>
  <c r="H35" i="38" s="1"/>
  <c r="O36" i="38"/>
  <c r="I34" i="38"/>
  <c r="M34" i="38"/>
  <c r="X34" i="38" s="1"/>
  <c r="N38" i="36"/>
  <c r="U38" i="36" s="1"/>
  <c r="J38" i="36"/>
  <c r="O41" i="36"/>
  <c r="E40" i="36"/>
  <c r="G40" i="36" s="1" a="1"/>
  <c r="G40" i="36" s="1"/>
  <c r="C41" i="36"/>
  <c r="H39" i="36"/>
  <c r="M39" i="36"/>
  <c r="V39" i="36" s="1"/>
  <c r="N38" i="35"/>
  <c r="U38" i="35" s="1"/>
  <c r="J38" i="35"/>
  <c r="E40" i="35"/>
  <c r="G40" i="35" s="1" a="1"/>
  <c r="G40" i="35" s="1"/>
  <c r="O41" i="35"/>
  <c r="C41" i="35"/>
  <c r="H39" i="35"/>
  <c r="M39" i="35"/>
  <c r="V39" i="35" s="1"/>
  <c r="C42" i="32"/>
  <c r="O38" i="32"/>
  <c r="E37" i="32"/>
  <c r="G37" i="32" s="1"/>
  <c r="H37" i="32" s="1"/>
  <c r="O35" i="30"/>
  <c r="V35" i="30" s="1"/>
  <c r="K35" i="30"/>
  <c r="I36" i="30"/>
  <c r="N36" i="30"/>
  <c r="W36" i="30" s="1"/>
  <c r="P38" i="30"/>
  <c r="F37" i="30"/>
  <c r="H37" i="30" s="1"/>
  <c r="D40" i="30"/>
  <c r="C41" i="28"/>
  <c r="N36" i="28"/>
  <c r="W36" i="28" s="1"/>
  <c r="J36" i="28"/>
  <c r="M37" i="28"/>
  <c r="X37" i="28" s="1"/>
  <c r="H37" i="28"/>
  <c r="O39" i="28"/>
  <c r="E38" i="28"/>
  <c r="G38" i="28" s="1"/>
  <c r="P38" i="26"/>
  <c r="F37" i="26"/>
  <c r="H37" i="26" s="1"/>
  <c r="N36" i="26"/>
  <c r="W36" i="26" s="1"/>
  <c r="I36" i="26"/>
  <c r="D39" i="26"/>
  <c r="O35" i="26"/>
  <c r="V35" i="26" s="1"/>
  <c r="K35" i="26"/>
  <c r="P38" i="24"/>
  <c r="F38" i="24" s="1"/>
  <c r="H37" i="24"/>
  <c r="N36" i="24"/>
  <c r="W36" i="24" s="1"/>
  <c r="I36" i="24"/>
  <c r="O35" i="24"/>
  <c r="V35" i="24" s="1"/>
  <c r="K35" i="24"/>
  <c r="D42" i="24"/>
  <c r="C39" i="22"/>
  <c r="N35" i="22"/>
  <c r="U35" i="22" s="1"/>
  <c r="J35" i="22"/>
  <c r="O38" i="22"/>
  <c r="E37" i="22"/>
  <c r="G37" i="22" s="1"/>
  <c r="H36" i="22"/>
  <c r="M36" i="22"/>
  <c r="V36" i="22" s="1"/>
  <c r="N31" i="21"/>
  <c r="W31" i="21" s="1"/>
  <c r="K31" i="21"/>
  <c r="M32" i="21"/>
  <c r="X32" i="21" s="1"/>
  <c r="I32" i="21"/>
  <c r="O34" i="21"/>
  <c r="F34" i="21" s="1"/>
  <c r="H33" i="21"/>
  <c r="D36" i="21"/>
  <c r="M33" i="20"/>
  <c r="V33" i="20" s="1"/>
  <c r="J33" i="20"/>
  <c r="C37" i="20"/>
  <c r="L34" i="20"/>
  <c r="W34" i="20" s="1"/>
  <c r="H34" i="20"/>
  <c r="E35" i="20"/>
  <c r="G35" i="20" s="1"/>
  <c r="N36" i="20"/>
  <c r="E34" i="19"/>
  <c r="G34" i="19" s="1"/>
  <c r="N35" i="19"/>
  <c r="C39" i="19"/>
  <c r="M32" i="19"/>
  <c r="V32" i="19" s="1"/>
  <c r="J32" i="19"/>
  <c r="H33" i="19"/>
  <c r="L33" i="19"/>
  <c r="W33" i="19" s="1"/>
  <c r="E34" i="18"/>
  <c r="L35" i="18"/>
  <c r="J33" i="18"/>
  <c r="R33" i="18" s="1"/>
  <c r="F33" i="18"/>
  <c r="K32" i="18"/>
  <c r="Q32" i="18" s="1"/>
  <c r="H32" i="18"/>
  <c r="B36" i="18"/>
  <c r="J32" i="17"/>
  <c r="R32" i="17" s="1"/>
  <c r="F32" i="17"/>
  <c r="E33" i="17"/>
  <c r="L34" i="17"/>
  <c r="K31" i="17"/>
  <c r="Q31" i="17" s="1"/>
  <c r="H31" i="17"/>
  <c r="B36" i="17"/>
  <c r="K33" i="16"/>
  <c r="S33" i="16" s="1"/>
  <c r="G33" i="16"/>
  <c r="C36" i="16"/>
  <c r="M35" i="16"/>
  <c r="F35" i="16" s="1"/>
  <c r="K33" i="14"/>
  <c r="Q33" i="14" s="1"/>
  <c r="H33" i="14"/>
  <c r="E35" i="14"/>
  <c r="L36" i="14"/>
  <c r="B36" i="14"/>
  <c r="J34" i="14"/>
  <c r="R34" i="14" s="1"/>
  <c r="F34" i="14"/>
  <c r="N35" i="12"/>
  <c r="U35" i="12" s="1"/>
  <c r="J35" i="12"/>
  <c r="C41" i="12"/>
  <c r="O38" i="12"/>
  <c r="E37" i="12"/>
  <c r="G37" i="12" s="1"/>
  <c r="H36" i="12"/>
  <c r="M36" i="12"/>
  <c r="V36" i="12" s="1"/>
  <c r="K32" i="11"/>
  <c r="Q32" i="11" s="1"/>
  <c r="H32" i="11"/>
  <c r="B38" i="11"/>
  <c r="E34" i="11"/>
  <c r="L35" i="11"/>
  <c r="J33" i="11"/>
  <c r="R33" i="11" s="1"/>
  <c r="F33" i="11"/>
  <c r="N36" i="3"/>
  <c r="E35" i="3"/>
  <c r="G35" i="3" s="1"/>
  <c r="H34" i="3"/>
  <c r="L34" i="3"/>
  <c r="W34" i="3" s="1"/>
  <c r="J33" i="3"/>
  <c r="M33" i="3"/>
  <c r="V33" i="3" s="1"/>
  <c r="C39" i="3"/>
  <c r="C65" i="30" l="1"/>
  <c r="M64" i="30"/>
  <c r="L64" i="30" s="1"/>
  <c r="I35" i="38"/>
  <c r="M35" i="38"/>
  <c r="X35" i="38" s="1"/>
  <c r="K34" i="38"/>
  <c r="N34" i="38"/>
  <c r="W34" i="38" s="1"/>
  <c r="O37" i="38"/>
  <c r="F36" i="38"/>
  <c r="H36" i="38" s="1"/>
  <c r="D42" i="38"/>
  <c r="H40" i="36"/>
  <c r="M40" i="36"/>
  <c r="V40" i="36" s="1"/>
  <c r="N39" i="36"/>
  <c r="U39" i="36" s="1"/>
  <c r="J39" i="36"/>
  <c r="C42" i="36"/>
  <c r="O42" i="36"/>
  <c r="E41" i="36"/>
  <c r="G41" i="36" s="1" a="1"/>
  <c r="G41" i="36" s="1"/>
  <c r="C42" i="35"/>
  <c r="M40" i="35"/>
  <c r="V40" i="35" s="1"/>
  <c r="H40" i="35"/>
  <c r="J39" i="35"/>
  <c r="N39" i="35"/>
  <c r="U39" i="35" s="1"/>
  <c r="E41" i="35"/>
  <c r="G41" i="35" s="1" a="1"/>
  <c r="G41" i="35" s="1"/>
  <c r="O42" i="35"/>
  <c r="O39" i="32"/>
  <c r="E38" i="32"/>
  <c r="G38" i="32" s="1"/>
  <c r="H38" i="32" s="1"/>
  <c r="C43" i="32"/>
  <c r="D41" i="30"/>
  <c r="N37" i="30"/>
  <c r="W37" i="30" s="1"/>
  <c r="I37" i="30"/>
  <c r="P39" i="30"/>
  <c r="F38" i="30"/>
  <c r="H38" i="30" s="1"/>
  <c r="O36" i="30"/>
  <c r="V36" i="30" s="1"/>
  <c r="K36" i="30"/>
  <c r="O40" i="28"/>
  <c r="E39" i="28"/>
  <c r="G39" i="28" s="1"/>
  <c r="N37" i="28"/>
  <c r="W37" i="28" s="1"/>
  <c r="J37" i="28"/>
  <c r="M38" i="28"/>
  <c r="X38" i="28" s="1"/>
  <c r="H38" i="28"/>
  <c r="C42" i="28"/>
  <c r="D40" i="26"/>
  <c r="O36" i="26"/>
  <c r="V36" i="26" s="1"/>
  <c r="K36" i="26"/>
  <c r="N37" i="26"/>
  <c r="W37" i="26" s="1"/>
  <c r="I37" i="26"/>
  <c r="P39" i="26"/>
  <c r="F38" i="26"/>
  <c r="H38" i="26" s="1"/>
  <c r="D43" i="24"/>
  <c r="O36" i="24"/>
  <c r="V36" i="24" s="1"/>
  <c r="K36" i="24"/>
  <c r="I37" i="24"/>
  <c r="N37" i="24"/>
  <c r="W37" i="24" s="1"/>
  <c r="P39" i="24"/>
  <c r="F39" i="24" s="1"/>
  <c r="H38" i="24"/>
  <c r="N36" i="22"/>
  <c r="U36" i="22" s="1"/>
  <c r="J36" i="22"/>
  <c r="M37" i="22"/>
  <c r="V37" i="22" s="1"/>
  <c r="H37" i="22"/>
  <c r="E38" i="22"/>
  <c r="G38" i="22" s="1"/>
  <c r="O39" i="22"/>
  <c r="C40" i="22"/>
  <c r="D37" i="21"/>
  <c r="M33" i="21"/>
  <c r="X33" i="21" s="1"/>
  <c r="I33" i="21"/>
  <c r="H34" i="21"/>
  <c r="O35" i="21"/>
  <c r="F35" i="21" s="1"/>
  <c r="K32" i="21"/>
  <c r="N32" i="21"/>
  <c r="W32" i="21" s="1"/>
  <c r="H35" i="20"/>
  <c r="L35" i="20"/>
  <c r="W35" i="20" s="1"/>
  <c r="C38" i="20"/>
  <c r="N37" i="20"/>
  <c r="E36" i="20"/>
  <c r="G36" i="20" s="1"/>
  <c r="J34" i="20"/>
  <c r="M34" i="20"/>
  <c r="V34" i="20" s="1"/>
  <c r="M33" i="19"/>
  <c r="V33" i="19" s="1"/>
  <c r="J33" i="19"/>
  <c r="C40" i="19"/>
  <c r="E35" i="19"/>
  <c r="G35" i="19" s="1"/>
  <c r="N36" i="19"/>
  <c r="H34" i="19"/>
  <c r="L34" i="19"/>
  <c r="W34" i="19" s="1"/>
  <c r="B37" i="18"/>
  <c r="K33" i="18"/>
  <c r="Q33" i="18" s="1"/>
  <c r="H33" i="18"/>
  <c r="E35" i="18"/>
  <c r="L36" i="18"/>
  <c r="J34" i="18"/>
  <c r="R34" i="18" s="1"/>
  <c r="F34" i="18"/>
  <c r="B37" i="17"/>
  <c r="E34" i="17"/>
  <c r="L35" i="17"/>
  <c r="J33" i="17"/>
  <c r="R33" i="17" s="1"/>
  <c r="F33" i="17"/>
  <c r="K32" i="17"/>
  <c r="Q32" i="17" s="1"/>
  <c r="H32" i="17"/>
  <c r="M36" i="16"/>
  <c r="F36" i="16" s="1"/>
  <c r="K34" i="16"/>
  <c r="S34" i="16" s="1"/>
  <c r="G34" i="16"/>
  <c r="L33" i="16"/>
  <c r="R33" i="16" s="1"/>
  <c r="I33" i="16"/>
  <c r="C37" i="16"/>
  <c r="H34" i="14"/>
  <c r="K34" i="14"/>
  <c r="Q34" i="14" s="1"/>
  <c r="L37" i="14"/>
  <c r="E36" i="14"/>
  <c r="B37" i="14"/>
  <c r="F35" i="14"/>
  <c r="J35" i="14"/>
  <c r="R35" i="14" s="1"/>
  <c r="M37" i="12"/>
  <c r="V37" i="12" s="1"/>
  <c r="H37" i="12"/>
  <c r="O39" i="12"/>
  <c r="E38" i="12"/>
  <c r="G38" i="12" s="1"/>
  <c r="C42" i="12"/>
  <c r="N36" i="12"/>
  <c r="U36" i="12" s="1"/>
  <c r="J36" i="12"/>
  <c r="E35" i="11"/>
  <c r="L36" i="11"/>
  <c r="F34" i="11"/>
  <c r="J34" i="11"/>
  <c r="R34" i="11" s="1"/>
  <c r="B39" i="11"/>
  <c r="K33" i="11"/>
  <c r="Q33" i="11" s="1"/>
  <c r="H33" i="11"/>
  <c r="N37" i="3"/>
  <c r="E36" i="3"/>
  <c r="G36" i="3" s="1"/>
  <c r="C40" i="3"/>
  <c r="H35" i="3"/>
  <c r="L35" i="3"/>
  <c r="W35" i="3" s="1"/>
  <c r="J34" i="3"/>
  <c r="M34" i="3"/>
  <c r="V34" i="3" s="1"/>
  <c r="C66" i="30" l="1"/>
  <c r="M65" i="30"/>
  <c r="L65" i="30" s="1"/>
  <c r="D43" i="38"/>
  <c r="M36" i="38"/>
  <c r="X36" i="38" s="1"/>
  <c r="I36" i="38"/>
  <c r="F37" i="38"/>
  <c r="H37" i="38" s="1"/>
  <c r="O38" i="38"/>
  <c r="K35" i="38"/>
  <c r="N35" i="38"/>
  <c r="W35" i="38" s="1"/>
  <c r="M41" i="36"/>
  <c r="V41" i="36" s="1"/>
  <c r="H41" i="36"/>
  <c r="C43" i="36"/>
  <c r="O43" i="36"/>
  <c r="E42" i="36"/>
  <c r="G42" i="36" s="1" a="1"/>
  <c r="G42" i="36" s="1"/>
  <c r="J40" i="36"/>
  <c r="N40" i="36"/>
  <c r="U40" i="36" s="1"/>
  <c r="M41" i="35"/>
  <c r="V41" i="35" s="1"/>
  <c r="H41" i="35"/>
  <c r="N40" i="35"/>
  <c r="U40" i="35" s="1"/>
  <c r="J40" i="35"/>
  <c r="C43" i="35"/>
  <c r="O43" i="35"/>
  <c r="E42" i="35"/>
  <c r="G42" i="35" s="1" a="1"/>
  <c r="G42" i="35" s="1"/>
  <c r="C44" i="32"/>
  <c r="E39" i="32"/>
  <c r="G39" i="32" s="1"/>
  <c r="H39" i="32" s="1"/>
  <c r="O40" i="32"/>
  <c r="N38" i="30"/>
  <c r="W38" i="30" s="1"/>
  <c r="I38" i="30"/>
  <c r="P40" i="30"/>
  <c r="F39" i="30"/>
  <c r="H39" i="30" s="1"/>
  <c r="O37" i="30"/>
  <c r="V37" i="30" s="1"/>
  <c r="K37" i="30"/>
  <c r="D42" i="30"/>
  <c r="N38" i="28"/>
  <c r="W38" i="28" s="1"/>
  <c r="J38" i="28"/>
  <c r="C43" i="28"/>
  <c r="H39" i="28"/>
  <c r="M39" i="28"/>
  <c r="X39" i="28" s="1"/>
  <c r="E40" i="28"/>
  <c r="G40" i="28" s="1" a="1"/>
  <c r="G40" i="28" s="1"/>
  <c r="O41" i="28"/>
  <c r="F39" i="26"/>
  <c r="H39" i="26" s="1"/>
  <c r="P40" i="26"/>
  <c r="K37" i="26"/>
  <c r="O37" i="26"/>
  <c r="V37" i="26" s="1"/>
  <c r="D41" i="26"/>
  <c r="I38" i="26"/>
  <c r="N38" i="26"/>
  <c r="W38" i="26" s="1"/>
  <c r="P40" i="24"/>
  <c r="F40" i="24" s="1"/>
  <c r="H40" i="24" s="1" a="1"/>
  <c r="H40" i="24" s="1"/>
  <c r="H39" i="24"/>
  <c r="O37" i="24"/>
  <c r="V37" i="24" s="1"/>
  <c r="K37" i="24"/>
  <c r="N38" i="24"/>
  <c r="W38" i="24" s="1"/>
  <c r="I38" i="24"/>
  <c r="D44" i="24"/>
  <c r="E39" i="22"/>
  <c r="G39" i="22" s="1"/>
  <c r="O40" i="22"/>
  <c r="M38" i="22"/>
  <c r="V38" i="22" s="1"/>
  <c r="H38" i="22"/>
  <c r="J37" i="22"/>
  <c r="N37" i="22"/>
  <c r="U37" i="22" s="1"/>
  <c r="C41" i="22"/>
  <c r="O36" i="21"/>
  <c r="F36" i="21" s="1"/>
  <c r="M34" i="21"/>
  <c r="X34" i="21" s="1"/>
  <c r="I34" i="21"/>
  <c r="N33" i="21"/>
  <c r="W33" i="21" s="1"/>
  <c r="K33" i="21"/>
  <c r="D38" i="21"/>
  <c r="L36" i="20"/>
  <c r="W36" i="20" s="1"/>
  <c r="H36" i="20"/>
  <c r="C39" i="20"/>
  <c r="N38" i="20"/>
  <c r="E37" i="20"/>
  <c r="G37" i="20" s="1"/>
  <c r="M35" i="20"/>
  <c r="V35" i="20" s="1"/>
  <c r="J35" i="20"/>
  <c r="J34" i="19"/>
  <c r="M34" i="19"/>
  <c r="V34" i="19" s="1"/>
  <c r="E36" i="19"/>
  <c r="G36" i="19" s="1"/>
  <c r="N37" i="19"/>
  <c r="H35" i="19"/>
  <c r="L35" i="19"/>
  <c r="W35" i="19" s="1"/>
  <c r="C41" i="19"/>
  <c r="L37" i="18"/>
  <c r="E36" i="18"/>
  <c r="F35" i="18"/>
  <c r="J35" i="18"/>
  <c r="R35" i="18" s="1"/>
  <c r="H34" i="18"/>
  <c r="K34" i="18"/>
  <c r="Q34" i="18" s="1"/>
  <c r="B38" i="18"/>
  <c r="E35" i="17"/>
  <c r="L36" i="17"/>
  <c r="J34" i="17"/>
  <c r="R34" i="17" s="1"/>
  <c r="F34" i="17"/>
  <c r="K33" i="17"/>
  <c r="Q33" i="17" s="1"/>
  <c r="H33" i="17"/>
  <c r="B38" i="17"/>
  <c r="C38" i="16"/>
  <c r="I34" i="16"/>
  <c r="L34" i="16"/>
  <c r="R34" i="16" s="1"/>
  <c r="M37" i="16"/>
  <c r="F37" i="16" s="1"/>
  <c r="G35" i="16"/>
  <c r="K35" i="16"/>
  <c r="S35" i="16" s="1"/>
  <c r="B38" i="14"/>
  <c r="J36" i="14"/>
  <c r="R36" i="14" s="1"/>
  <c r="F36" i="14"/>
  <c r="E37" i="14"/>
  <c r="L38" i="14"/>
  <c r="K35" i="14"/>
  <c r="Q35" i="14" s="1"/>
  <c r="H35" i="14"/>
  <c r="C43" i="12"/>
  <c r="M38" i="12"/>
  <c r="V38" i="12" s="1"/>
  <c r="H38" i="12"/>
  <c r="O40" i="12"/>
  <c r="E39" i="12"/>
  <c r="G39" i="12" s="1"/>
  <c r="N37" i="12"/>
  <c r="U37" i="12" s="1"/>
  <c r="J37" i="12"/>
  <c r="B40" i="11"/>
  <c r="H34" i="11"/>
  <c r="K34" i="11"/>
  <c r="Q34" i="11" s="1"/>
  <c r="E36" i="11"/>
  <c r="L37" i="11"/>
  <c r="J35" i="11"/>
  <c r="R35" i="11" s="1"/>
  <c r="F35" i="11"/>
  <c r="C41" i="3"/>
  <c r="H36" i="3"/>
  <c r="L36" i="3"/>
  <c r="W36" i="3" s="1"/>
  <c r="N38" i="3"/>
  <c r="E37" i="3"/>
  <c r="G37" i="3" s="1"/>
  <c r="M35" i="3"/>
  <c r="V35" i="3" s="1"/>
  <c r="J35" i="3"/>
  <c r="M66" i="30" l="1"/>
  <c r="L66" i="30" s="1"/>
  <c r="C67" i="30"/>
  <c r="F38" i="38"/>
  <c r="H38" i="38" s="1"/>
  <c r="O39" i="38"/>
  <c r="N36" i="38"/>
  <c r="W36" i="38" s="1"/>
  <c r="K36" i="38"/>
  <c r="M37" i="38"/>
  <c r="X37" i="38" s="1"/>
  <c r="I37" i="38"/>
  <c r="D44" i="38"/>
  <c r="M42" i="36"/>
  <c r="V42" i="36" s="1"/>
  <c r="H42" i="36"/>
  <c r="C44" i="36"/>
  <c r="N41" i="36"/>
  <c r="U41" i="36" s="1"/>
  <c r="J41" i="36"/>
  <c r="O44" i="36"/>
  <c r="E43" i="36"/>
  <c r="G43" i="36" s="1" a="1"/>
  <c r="G43" i="36" s="1"/>
  <c r="M42" i="35"/>
  <c r="V42" i="35" s="1"/>
  <c r="H42" i="35"/>
  <c r="C44" i="35"/>
  <c r="J41" i="35"/>
  <c r="N41" i="35"/>
  <c r="U41" i="35" s="1"/>
  <c r="E43" i="35"/>
  <c r="G43" i="35" s="1" a="1"/>
  <c r="G43" i="35" s="1"/>
  <c r="O44" i="35"/>
  <c r="O41" i="32"/>
  <c r="E40" i="32"/>
  <c r="G40" i="32" s="1" a="1"/>
  <c r="G40" i="32" s="1"/>
  <c r="H40" i="32" s="1"/>
  <c r="C45" i="32"/>
  <c r="D43" i="30"/>
  <c r="N39" i="30"/>
  <c r="W39" i="30" s="1"/>
  <c r="I39" i="30"/>
  <c r="P41" i="30"/>
  <c r="F40" i="30"/>
  <c r="O38" i="30"/>
  <c r="V38" i="30" s="1"/>
  <c r="K38" i="30"/>
  <c r="M40" i="28"/>
  <c r="X40" i="28" s="1"/>
  <c r="H40" i="28"/>
  <c r="J39" i="28"/>
  <c r="N39" i="28"/>
  <c r="W39" i="28" s="1"/>
  <c r="E41" i="28"/>
  <c r="G41" i="28" s="1" a="1"/>
  <c r="G41" i="28" s="1"/>
  <c r="O42" i="28"/>
  <c r="C44" i="28"/>
  <c r="O38" i="26"/>
  <c r="V38" i="26" s="1"/>
  <c r="K38" i="26"/>
  <c r="D42" i="26"/>
  <c r="F40" i="26"/>
  <c r="H40" i="26" s="1" a="1"/>
  <c r="H40" i="26" s="1"/>
  <c r="P41" i="26"/>
  <c r="N39" i="26"/>
  <c r="W39" i="26" s="1"/>
  <c r="I39" i="26"/>
  <c r="D45" i="24"/>
  <c r="I39" i="24"/>
  <c r="N39" i="24"/>
  <c r="W39" i="24" s="1"/>
  <c r="O38" i="24"/>
  <c r="V38" i="24" s="1"/>
  <c r="K38" i="24"/>
  <c r="P41" i="24"/>
  <c r="F41" i="24" s="1"/>
  <c r="H41" i="24" s="1" a="1"/>
  <c r="H41" i="24" s="1"/>
  <c r="C42" i="22"/>
  <c r="N38" i="22"/>
  <c r="U38" i="22" s="1"/>
  <c r="J38" i="22"/>
  <c r="O41" i="22"/>
  <c r="E40" i="22"/>
  <c r="G40" i="22" s="1" a="1"/>
  <c r="G40" i="22" s="1"/>
  <c r="M39" i="22"/>
  <c r="V39" i="22" s="1"/>
  <c r="H39" i="22"/>
  <c r="D39" i="21"/>
  <c r="N34" i="21"/>
  <c r="W34" i="21" s="1"/>
  <c r="K34" i="21"/>
  <c r="O37" i="21"/>
  <c r="F37" i="21" s="1"/>
  <c r="N39" i="20"/>
  <c r="E38" i="20"/>
  <c r="G38" i="20" s="1"/>
  <c r="C40" i="20"/>
  <c r="L37" i="20"/>
  <c r="W37" i="20" s="1"/>
  <c r="H37" i="20"/>
  <c r="M36" i="20"/>
  <c r="V36" i="20" s="1"/>
  <c r="J36" i="20"/>
  <c r="C42" i="19"/>
  <c r="J35" i="19"/>
  <c r="M35" i="19"/>
  <c r="V35" i="19" s="1"/>
  <c r="E37" i="19"/>
  <c r="G37" i="19" s="1"/>
  <c r="N38" i="19"/>
  <c r="L36" i="19"/>
  <c r="W36" i="19" s="1"/>
  <c r="H36" i="19"/>
  <c r="B39" i="18"/>
  <c r="K35" i="18"/>
  <c r="Q35" i="18" s="1"/>
  <c r="H35" i="18"/>
  <c r="J36" i="18"/>
  <c r="R36" i="18" s="1"/>
  <c r="F36" i="18"/>
  <c r="E37" i="18"/>
  <c r="L38" i="18"/>
  <c r="B39" i="17"/>
  <c r="H34" i="17"/>
  <c r="K34" i="17"/>
  <c r="Q34" i="17" s="1"/>
  <c r="L37" i="17"/>
  <c r="E36" i="17"/>
  <c r="F35" i="17"/>
  <c r="J35" i="17"/>
  <c r="R35" i="17" s="1"/>
  <c r="I35" i="16"/>
  <c r="L35" i="16"/>
  <c r="R35" i="16" s="1"/>
  <c r="K36" i="16"/>
  <c r="S36" i="16" s="1"/>
  <c r="G36" i="16"/>
  <c r="M38" i="16"/>
  <c r="F38" i="16" s="1"/>
  <c r="C39" i="16"/>
  <c r="E38" i="14"/>
  <c r="L39" i="14"/>
  <c r="J37" i="14"/>
  <c r="R37" i="14" s="1"/>
  <c r="F37" i="14"/>
  <c r="K36" i="14"/>
  <c r="Q36" i="14" s="1"/>
  <c r="H36" i="14"/>
  <c r="B39" i="14"/>
  <c r="H39" i="12"/>
  <c r="M39" i="12"/>
  <c r="V39" i="12" s="1"/>
  <c r="E40" i="12"/>
  <c r="G40" i="12" s="1" a="1"/>
  <c r="G40" i="12" s="1"/>
  <c r="O41" i="12"/>
  <c r="J38" i="12"/>
  <c r="N38" i="12"/>
  <c r="U38" i="12" s="1"/>
  <c r="C44" i="12"/>
  <c r="E37" i="11"/>
  <c r="L38" i="11"/>
  <c r="K35" i="11"/>
  <c r="Q35" i="11" s="1"/>
  <c r="H35" i="11"/>
  <c r="J36" i="11"/>
  <c r="R36" i="11" s="1"/>
  <c r="F36" i="11"/>
  <c r="B41" i="11"/>
  <c r="C42" i="3"/>
  <c r="M36" i="3"/>
  <c r="V36" i="3" s="1"/>
  <c r="J36" i="3"/>
  <c r="H37" i="3"/>
  <c r="L37" i="3"/>
  <c r="W37" i="3" s="1"/>
  <c r="E38" i="3"/>
  <c r="G38" i="3" s="1"/>
  <c r="N39" i="3"/>
  <c r="C68" i="30" l="1"/>
  <c r="M67" i="30"/>
  <c r="L67" i="30" s="1"/>
  <c r="N37" i="38"/>
  <c r="W37" i="38" s="1"/>
  <c r="K37" i="38"/>
  <c r="D45" i="38"/>
  <c r="F39" i="38"/>
  <c r="H39" i="38" s="1"/>
  <c r="O40" i="38"/>
  <c r="M38" i="38"/>
  <c r="X38" i="38" s="1"/>
  <c r="I38" i="38"/>
  <c r="H43" i="36"/>
  <c r="M43" i="36"/>
  <c r="V43" i="36" s="1"/>
  <c r="C45" i="36"/>
  <c r="O45" i="36"/>
  <c r="E44" i="36"/>
  <c r="G44" i="36" s="1" a="1"/>
  <c r="G44" i="36" s="1"/>
  <c r="N42" i="36"/>
  <c r="U42" i="36" s="1"/>
  <c r="J42" i="36"/>
  <c r="M43" i="35"/>
  <c r="V43" i="35" s="1"/>
  <c r="H43" i="35"/>
  <c r="E44" i="35"/>
  <c r="G44" i="35" s="1" a="1"/>
  <c r="G44" i="35" s="1"/>
  <c r="O45" i="35"/>
  <c r="C45" i="35"/>
  <c r="J42" i="35"/>
  <c r="N42" i="35"/>
  <c r="U42" i="35" s="1"/>
  <c r="C46" i="32"/>
  <c r="E41" i="32"/>
  <c r="G41" i="32" s="1" a="1"/>
  <c r="G41" i="32" s="1"/>
  <c r="H41" i="32" s="1"/>
  <c r="O42" i="32"/>
  <c r="F41" i="30"/>
  <c r="P42" i="30"/>
  <c r="K39" i="30"/>
  <c r="O39" i="30"/>
  <c r="V39" i="30" s="1"/>
  <c r="D44" i="30"/>
  <c r="C45" i="28"/>
  <c r="O43" i="28"/>
  <c r="E42" i="28"/>
  <c r="G42" i="28" s="1" a="1"/>
  <c r="G42" i="28" s="1"/>
  <c r="H41" i="28"/>
  <c r="M41" i="28"/>
  <c r="X41" i="28" s="1"/>
  <c r="N40" i="28"/>
  <c r="W40" i="28" s="1"/>
  <c r="J40" i="28"/>
  <c r="O39" i="26"/>
  <c r="V39" i="26" s="1"/>
  <c r="K39" i="26"/>
  <c r="P42" i="26"/>
  <c r="F41" i="26"/>
  <c r="H41" i="26" s="1" a="1"/>
  <c r="H41" i="26" s="1"/>
  <c r="I40" i="26"/>
  <c r="N40" i="26"/>
  <c r="W40" i="26" s="1"/>
  <c r="D43" i="26"/>
  <c r="N40" i="24"/>
  <c r="W40" i="24" s="1"/>
  <c r="I40" i="24"/>
  <c r="K39" i="24"/>
  <c r="O39" i="24"/>
  <c r="V39" i="24" s="1"/>
  <c r="D46" i="24"/>
  <c r="P42" i="24"/>
  <c r="F42" i="24" s="1"/>
  <c r="H42" i="24" s="1" a="1"/>
  <c r="H42" i="24" s="1"/>
  <c r="H40" i="22"/>
  <c r="M40" i="22"/>
  <c r="V40" i="22" s="1"/>
  <c r="E41" i="22"/>
  <c r="G41" i="22" s="1" a="1"/>
  <c r="G41" i="22" s="1"/>
  <c r="O42" i="22"/>
  <c r="N39" i="22"/>
  <c r="U39" i="22" s="1"/>
  <c r="J39" i="22"/>
  <c r="C43" i="22"/>
  <c r="H37" i="21"/>
  <c r="O38" i="21"/>
  <c r="F38" i="21" s="1"/>
  <c r="D40" i="21"/>
  <c r="M37" i="20"/>
  <c r="V37" i="20" s="1"/>
  <c r="J37" i="20"/>
  <c r="C41" i="20"/>
  <c r="H38" i="20"/>
  <c r="L38" i="20"/>
  <c r="W38" i="20" s="1"/>
  <c r="N40" i="20"/>
  <c r="E39" i="20"/>
  <c r="G39" i="20" s="1"/>
  <c r="M36" i="19"/>
  <c r="V36" i="19" s="1"/>
  <c r="J36" i="19"/>
  <c r="L37" i="19"/>
  <c r="W37" i="19" s="1"/>
  <c r="H37" i="19"/>
  <c r="E38" i="19"/>
  <c r="G38" i="19" s="1"/>
  <c r="N39" i="19"/>
  <c r="C43" i="19"/>
  <c r="J37" i="18"/>
  <c r="R37" i="18" s="1"/>
  <c r="F37" i="18"/>
  <c r="K36" i="18"/>
  <c r="Q36" i="18" s="1"/>
  <c r="H36" i="18"/>
  <c r="B40" i="18"/>
  <c r="E38" i="18"/>
  <c r="L39" i="18"/>
  <c r="J36" i="17"/>
  <c r="R36" i="17" s="1"/>
  <c r="F36" i="17"/>
  <c r="E37" i="17"/>
  <c r="L38" i="17"/>
  <c r="K35" i="17"/>
  <c r="Q35" i="17" s="1"/>
  <c r="H35" i="17"/>
  <c r="B40" i="17"/>
  <c r="K37" i="16"/>
  <c r="S37" i="16" s="1"/>
  <c r="G37" i="16"/>
  <c r="M39" i="16"/>
  <c r="F39" i="16" s="1"/>
  <c r="C40" i="16"/>
  <c r="L36" i="16"/>
  <c r="R36" i="16" s="1"/>
  <c r="I36" i="16"/>
  <c r="B40" i="14"/>
  <c r="K37" i="14"/>
  <c r="Q37" i="14" s="1"/>
  <c r="H37" i="14"/>
  <c r="E39" i="14"/>
  <c r="L40" i="14"/>
  <c r="J38" i="14"/>
  <c r="R38" i="14" s="1"/>
  <c r="F38" i="14"/>
  <c r="C45" i="12"/>
  <c r="O42" i="12"/>
  <c r="E41" i="12"/>
  <c r="G41" i="12" s="1" a="1"/>
  <c r="G41" i="12" s="1"/>
  <c r="H40" i="12"/>
  <c r="M40" i="12"/>
  <c r="V40" i="12" s="1"/>
  <c r="J39" i="12"/>
  <c r="N39" i="12"/>
  <c r="U39" i="12" s="1"/>
  <c r="K36" i="11"/>
  <c r="Q36" i="11" s="1"/>
  <c r="H36" i="11"/>
  <c r="B42" i="11"/>
  <c r="E38" i="11"/>
  <c r="L39" i="11"/>
  <c r="J37" i="11"/>
  <c r="R37" i="11" s="1"/>
  <c r="F37" i="11"/>
  <c r="L38" i="3"/>
  <c r="W38" i="3" s="1"/>
  <c r="H38" i="3"/>
  <c r="J37" i="3"/>
  <c r="M37" i="3"/>
  <c r="V37" i="3" s="1"/>
  <c r="C43" i="3"/>
  <c r="N40" i="3"/>
  <c r="E39" i="3"/>
  <c r="G39" i="3" s="1"/>
  <c r="M68" i="30" l="1"/>
  <c r="L68" i="30" s="1"/>
  <c r="C69" i="30"/>
  <c r="M39" i="38"/>
  <c r="X39" i="38" s="1"/>
  <c r="I39" i="38"/>
  <c r="D46" i="38"/>
  <c r="N38" i="38"/>
  <c r="W38" i="38" s="1"/>
  <c r="K38" i="38"/>
  <c r="F40" i="38"/>
  <c r="H40" i="38" s="1"/>
  <c r="O41" i="38"/>
  <c r="H44" i="36"/>
  <c r="M44" i="36"/>
  <c r="V44" i="36" s="1"/>
  <c r="C46" i="36"/>
  <c r="O46" i="36"/>
  <c r="E45" i="36"/>
  <c r="G45" i="36" s="1" a="1"/>
  <c r="G45" i="36" s="1"/>
  <c r="J43" i="36"/>
  <c r="N43" i="36"/>
  <c r="U43" i="36" s="1"/>
  <c r="E45" i="35"/>
  <c r="G45" i="35" s="1" a="1"/>
  <c r="G45" i="35" s="1"/>
  <c r="O46" i="35"/>
  <c r="M44" i="35"/>
  <c r="V44" i="35" s="1"/>
  <c r="H44" i="35"/>
  <c r="C46" i="35"/>
  <c r="N43" i="35"/>
  <c r="U43" i="35" s="1"/>
  <c r="J43" i="35"/>
  <c r="E42" i="32"/>
  <c r="G42" i="32" s="1" a="1"/>
  <c r="G42" i="32" s="1"/>
  <c r="H42" i="32" s="1"/>
  <c r="O43" i="32"/>
  <c r="C47" i="32"/>
  <c r="D45" i="30"/>
  <c r="F42" i="30"/>
  <c r="P43" i="30"/>
  <c r="J41" i="28"/>
  <c r="N41" i="28"/>
  <c r="W41" i="28" s="1"/>
  <c r="H42" i="28"/>
  <c r="M42" i="28"/>
  <c r="X42" i="28" s="1"/>
  <c r="E43" i="28"/>
  <c r="G43" i="28" s="1" a="1"/>
  <c r="G43" i="28" s="1"/>
  <c r="O44" i="28"/>
  <c r="C46" i="28"/>
  <c r="D44" i="26"/>
  <c r="O40" i="26"/>
  <c r="V40" i="26" s="1"/>
  <c r="K40" i="26"/>
  <c r="N41" i="26"/>
  <c r="W41" i="26" s="1"/>
  <c r="I41" i="26"/>
  <c r="P43" i="26"/>
  <c r="F42" i="26"/>
  <c r="H42" i="26" s="1" a="1"/>
  <c r="H42" i="26" s="1"/>
  <c r="P43" i="24"/>
  <c r="F43" i="24" s="1"/>
  <c r="H43" i="24" s="1" a="1"/>
  <c r="H43" i="24" s="1"/>
  <c r="I41" i="24"/>
  <c r="N41" i="24"/>
  <c r="W41" i="24" s="1"/>
  <c r="D47" i="24"/>
  <c r="O40" i="24"/>
  <c r="V40" i="24" s="1"/>
  <c r="K40" i="24"/>
  <c r="O43" i="22"/>
  <c r="E42" i="22"/>
  <c r="G42" i="22" s="1" a="1"/>
  <c r="G42" i="22" s="1"/>
  <c r="M41" i="22"/>
  <c r="V41" i="22" s="1"/>
  <c r="H41" i="22"/>
  <c r="C44" i="22"/>
  <c r="J40" i="22"/>
  <c r="N40" i="22"/>
  <c r="U40" i="22" s="1"/>
  <c r="D41" i="21"/>
  <c r="H38" i="21"/>
  <c r="O39" i="21"/>
  <c r="F39" i="21" s="1"/>
  <c r="M37" i="21"/>
  <c r="X37" i="21" s="1"/>
  <c r="L39" i="20"/>
  <c r="W39" i="20" s="1"/>
  <c r="H39" i="20"/>
  <c r="C42" i="20"/>
  <c r="N41" i="20"/>
  <c r="E40" i="20"/>
  <c r="G40" i="20" s="1"/>
  <c r="J38" i="20"/>
  <c r="M38" i="20"/>
  <c r="V38" i="20" s="1"/>
  <c r="C44" i="19"/>
  <c r="E39" i="19"/>
  <c r="G39" i="19" s="1"/>
  <c r="N40" i="19"/>
  <c r="L38" i="19"/>
  <c r="W38" i="19" s="1"/>
  <c r="H38" i="19"/>
  <c r="M37" i="19"/>
  <c r="V37" i="19" s="1"/>
  <c r="J37" i="19"/>
  <c r="E39" i="18"/>
  <c r="L40" i="18"/>
  <c r="J38" i="18"/>
  <c r="R38" i="18" s="1"/>
  <c r="F38" i="18"/>
  <c r="B41" i="18"/>
  <c r="K37" i="18"/>
  <c r="Q37" i="18" s="1"/>
  <c r="H37" i="18"/>
  <c r="E38" i="17"/>
  <c r="L39" i="17"/>
  <c r="J37" i="17"/>
  <c r="R37" i="17" s="1"/>
  <c r="F37" i="17"/>
  <c r="B41" i="17"/>
  <c r="K36" i="17"/>
  <c r="Q36" i="17" s="1"/>
  <c r="H36" i="17"/>
  <c r="C41" i="16"/>
  <c r="M40" i="16"/>
  <c r="F40" i="16" s="1"/>
  <c r="L37" i="16"/>
  <c r="R37" i="16" s="1"/>
  <c r="I37" i="16"/>
  <c r="K38" i="16"/>
  <c r="S38" i="16" s="1"/>
  <c r="G38" i="16"/>
  <c r="H38" i="14"/>
  <c r="K38" i="14"/>
  <c r="Q38" i="14" s="1"/>
  <c r="L41" i="14"/>
  <c r="E40" i="14"/>
  <c r="F39" i="14"/>
  <c r="J39" i="14"/>
  <c r="R39" i="14" s="1"/>
  <c r="B41" i="14"/>
  <c r="N40" i="12"/>
  <c r="U40" i="12" s="1"/>
  <c r="J40" i="12"/>
  <c r="H41" i="12"/>
  <c r="M41" i="12"/>
  <c r="V41" i="12" s="1"/>
  <c r="E42" i="12"/>
  <c r="G42" i="12" s="1" a="1"/>
  <c r="G42" i="12" s="1"/>
  <c r="O43" i="12"/>
  <c r="C46" i="12"/>
  <c r="K37" i="11"/>
  <c r="Q37" i="11" s="1"/>
  <c r="H37" i="11"/>
  <c r="E39" i="11"/>
  <c r="L40" i="11"/>
  <c r="F38" i="11"/>
  <c r="J38" i="11"/>
  <c r="R38" i="11" s="1"/>
  <c r="B43" i="11"/>
  <c r="C44" i="3"/>
  <c r="H39" i="3"/>
  <c r="L39" i="3"/>
  <c r="W39" i="3" s="1"/>
  <c r="M38" i="3"/>
  <c r="V38" i="3" s="1"/>
  <c r="J38" i="3"/>
  <c r="E40" i="3"/>
  <c r="G40" i="3" s="1"/>
  <c r="N41" i="3"/>
  <c r="M69" i="30" l="1"/>
  <c r="L69" i="30" s="1"/>
  <c r="C70" i="30"/>
  <c r="D47" i="38"/>
  <c r="M40" i="38"/>
  <c r="X40" i="38" s="1"/>
  <c r="I40" i="38"/>
  <c r="N39" i="38"/>
  <c r="W39" i="38" s="1"/>
  <c r="K39" i="38"/>
  <c r="F41" i="38"/>
  <c r="H41" i="38" s="1"/>
  <c r="O42" i="38"/>
  <c r="M45" i="36"/>
  <c r="V45" i="36" s="1"/>
  <c r="H45" i="36"/>
  <c r="C47" i="36"/>
  <c r="E46" i="36"/>
  <c r="G46" i="36" s="1" a="1"/>
  <c r="G46" i="36" s="1"/>
  <c r="O47" i="36"/>
  <c r="J44" i="36"/>
  <c r="N44" i="36"/>
  <c r="U44" i="36" s="1"/>
  <c r="N44" i="35"/>
  <c r="U44" i="35" s="1"/>
  <c r="J44" i="35"/>
  <c r="C47" i="35"/>
  <c r="O47" i="35"/>
  <c r="E46" i="35"/>
  <c r="G46" i="35" s="1" a="1"/>
  <c r="G46" i="35" s="1"/>
  <c r="M45" i="35"/>
  <c r="V45" i="35" s="1"/>
  <c r="H45" i="35"/>
  <c r="C48" i="32"/>
  <c r="E43" i="32"/>
  <c r="G43" i="32" s="1" a="1"/>
  <c r="G43" i="32" s="1"/>
  <c r="H43" i="32" s="1"/>
  <c r="O44" i="32"/>
  <c r="F43" i="30"/>
  <c r="P44" i="30"/>
  <c r="D46" i="30"/>
  <c r="C47" i="28"/>
  <c r="E44" i="28"/>
  <c r="G44" i="28" s="1" a="1"/>
  <c r="G44" i="28" s="1"/>
  <c r="O45" i="28"/>
  <c r="M43" i="28"/>
  <c r="X43" i="28" s="1"/>
  <c r="H43" i="28"/>
  <c r="J42" i="28"/>
  <c r="N42" i="28"/>
  <c r="W42" i="28" s="1"/>
  <c r="F43" i="26"/>
  <c r="H43" i="26" s="1" a="1"/>
  <c r="H43" i="26" s="1"/>
  <c r="P44" i="26"/>
  <c r="N42" i="26"/>
  <c r="W42" i="26" s="1"/>
  <c r="I42" i="26"/>
  <c r="O41" i="26"/>
  <c r="V41" i="26" s="1"/>
  <c r="K41" i="26"/>
  <c r="D45" i="26"/>
  <c r="D48" i="24"/>
  <c r="O41" i="24"/>
  <c r="V41" i="24" s="1"/>
  <c r="K41" i="24"/>
  <c r="P44" i="24"/>
  <c r="F44" i="24" s="1"/>
  <c r="H44" i="24" s="1" a="1"/>
  <c r="H44" i="24" s="1"/>
  <c r="I42" i="24"/>
  <c r="N42" i="24"/>
  <c r="W42" i="24" s="1"/>
  <c r="C45" i="22"/>
  <c r="J41" i="22"/>
  <c r="N41" i="22"/>
  <c r="U41" i="22" s="1"/>
  <c r="M42" i="22"/>
  <c r="V42" i="22" s="1"/>
  <c r="H42" i="22"/>
  <c r="E43" i="22"/>
  <c r="G43" i="22" s="1" a="1"/>
  <c r="G43" i="22" s="1"/>
  <c r="O44" i="22"/>
  <c r="H39" i="21"/>
  <c r="O40" i="21"/>
  <c r="F40" i="21" s="1"/>
  <c r="M38" i="21"/>
  <c r="X38" i="21" s="1"/>
  <c r="I38" i="21"/>
  <c r="D42" i="21"/>
  <c r="L40" i="20"/>
  <c r="W40" i="20" s="1"/>
  <c r="H40" i="20"/>
  <c r="N42" i="20"/>
  <c r="E41" i="20"/>
  <c r="G41" i="20" s="1"/>
  <c r="C43" i="20"/>
  <c r="M39" i="20"/>
  <c r="V39" i="20" s="1"/>
  <c r="J39" i="20"/>
  <c r="M38" i="19"/>
  <c r="V38" i="19" s="1"/>
  <c r="J38" i="19"/>
  <c r="E40" i="19"/>
  <c r="G40" i="19" s="1"/>
  <c r="N41" i="19"/>
  <c r="L39" i="19"/>
  <c r="W39" i="19" s="1"/>
  <c r="H39" i="19"/>
  <c r="C45" i="19"/>
  <c r="B42" i="18"/>
  <c r="H38" i="18"/>
  <c r="K38" i="18"/>
  <c r="Q38" i="18" s="1"/>
  <c r="L41" i="18"/>
  <c r="E40" i="18"/>
  <c r="F39" i="18"/>
  <c r="J39" i="18"/>
  <c r="R39" i="18" s="1"/>
  <c r="B42" i="17"/>
  <c r="K37" i="17"/>
  <c r="Q37" i="17" s="1"/>
  <c r="H37" i="17"/>
  <c r="E39" i="17"/>
  <c r="L40" i="17"/>
  <c r="J38" i="17"/>
  <c r="R38" i="17" s="1"/>
  <c r="F38" i="17"/>
  <c r="I38" i="16"/>
  <c r="L38" i="16"/>
  <c r="R38" i="16" s="1"/>
  <c r="M41" i="16"/>
  <c r="F41" i="16" s="1"/>
  <c r="G39" i="16"/>
  <c r="K39" i="16"/>
  <c r="S39" i="16" s="1"/>
  <c r="C42" i="16"/>
  <c r="B42" i="14"/>
  <c r="H39" i="14"/>
  <c r="K39" i="14"/>
  <c r="Q39" i="14" s="1"/>
  <c r="J40" i="14"/>
  <c r="R40" i="14" s="1"/>
  <c r="F40" i="14"/>
  <c r="E41" i="14"/>
  <c r="L42" i="14"/>
  <c r="C47" i="12"/>
  <c r="O44" i="12"/>
  <c r="E43" i="12"/>
  <c r="G43" i="12" s="1" a="1"/>
  <c r="G43" i="12" s="1"/>
  <c r="M42" i="12"/>
  <c r="V42" i="12" s="1"/>
  <c r="H42" i="12"/>
  <c r="J41" i="12"/>
  <c r="N41" i="12"/>
  <c r="U41" i="12" s="1"/>
  <c r="B44" i="11"/>
  <c r="H38" i="11"/>
  <c r="K38" i="11"/>
  <c r="Q38" i="11" s="1"/>
  <c r="E40" i="11"/>
  <c r="L41" i="11"/>
  <c r="J39" i="11"/>
  <c r="R39" i="11" s="1"/>
  <c r="F39" i="11"/>
  <c r="M39" i="3"/>
  <c r="V39" i="3" s="1"/>
  <c r="J39" i="3"/>
  <c r="N42" i="3"/>
  <c r="E41" i="3"/>
  <c r="G41" i="3" s="1"/>
  <c r="C45" i="3"/>
  <c r="L40" i="3"/>
  <c r="W40" i="3" s="1"/>
  <c r="H40" i="3"/>
  <c r="C71" i="30" l="1"/>
  <c r="M70" i="30"/>
  <c r="L70" i="30" s="1"/>
  <c r="F42" i="38"/>
  <c r="H42" i="38" s="1"/>
  <c r="O43" i="38"/>
  <c r="M41" i="38"/>
  <c r="X41" i="38" s="1"/>
  <c r="I41" i="38"/>
  <c r="N40" i="38"/>
  <c r="W40" i="38" s="1"/>
  <c r="K40" i="38"/>
  <c r="D48" i="38"/>
  <c r="C48" i="36"/>
  <c r="E47" i="36"/>
  <c r="G47" i="36" s="1" a="1"/>
  <c r="G47" i="36" s="1"/>
  <c r="O48" i="36"/>
  <c r="N45" i="36"/>
  <c r="U45" i="36" s="1"/>
  <c r="J45" i="36"/>
  <c r="M46" i="36"/>
  <c r="V46" i="36" s="1"/>
  <c r="H46" i="36"/>
  <c r="J45" i="35"/>
  <c r="N45" i="35"/>
  <c r="U45" i="35" s="1"/>
  <c r="C48" i="35"/>
  <c r="E47" i="35"/>
  <c r="G47" i="35" s="1" a="1"/>
  <c r="G47" i="35" s="1"/>
  <c r="O48" i="35"/>
  <c r="H46" i="35"/>
  <c r="M46" i="35"/>
  <c r="V46" i="35" s="1"/>
  <c r="E44" i="32"/>
  <c r="G44" i="32" s="1" a="1"/>
  <c r="G44" i="32" s="1"/>
  <c r="H44" i="32" s="1"/>
  <c r="O45" i="32"/>
  <c r="C49" i="32"/>
  <c r="D47" i="30"/>
  <c r="P45" i="30"/>
  <c r="F44" i="30"/>
  <c r="N43" i="28"/>
  <c r="W43" i="28" s="1"/>
  <c r="J43" i="28"/>
  <c r="E45" i="28"/>
  <c r="G45" i="28" s="1" a="1"/>
  <c r="G45" i="28" s="1"/>
  <c r="O46" i="28"/>
  <c r="M44" i="28"/>
  <c r="X44" i="28" s="1"/>
  <c r="H44" i="28"/>
  <c r="C48" i="28"/>
  <c r="D46" i="26"/>
  <c r="K42" i="26"/>
  <c r="O42" i="26"/>
  <c r="V42" i="26" s="1"/>
  <c r="F44" i="26"/>
  <c r="H44" i="26" s="1" a="1"/>
  <c r="H44" i="26" s="1"/>
  <c r="P45" i="26"/>
  <c r="I43" i="26"/>
  <c r="N43" i="26"/>
  <c r="W43" i="26" s="1"/>
  <c r="K42" i="24"/>
  <c r="O42" i="24"/>
  <c r="V42" i="24" s="1"/>
  <c r="P45" i="24"/>
  <c r="F45" i="24" s="1"/>
  <c r="H45" i="24" s="1" a="1"/>
  <c r="H45" i="24" s="1"/>
  <c r="D49" i="24"/>
  <c r="E44" i="22"/>
  <c r="G44" i="22" s="1" a="1"/>
  <c r="G44" i="22" s="1"/>
  <c r="O45" i="22"/>
  <c r="M43" i="22"/>
  <c r="V43" i="22" s="1"/>
  <c r="H43" i="22"/>
  <c r="J42" i="22"/>
  <c r="N42" i="22"/>
  <c r="U42" i="22" s="1"/>
  <c r="C46" i="22"/>
  <c r="D43" i="21"/>
  <c r="N38" i="21"/>
  <c r="W38" i="21" s="1"/>
  <c r="K38" i="21"/>
  <c r="H40" i="21"/>
  <c r="O41" i="21"/>
  <c r="F41" i="21" s="1"/>
  <c r="M39" i="21"/>
  <c r="X39" i="21" s="1"/>
  <c r="I39" i="21"/>
  <c r="L41" i="20"/>
  <c r="W41" i="20" s="1"/>
  <c r="H41" i="20"/>
  <c r="C44" i="20"/>
  <c r="N43" i="20"/>
  <c r="E42" i="20"/>
  <c r="G42" i="20" s="1"/>
  <c r="M40" i="20"/>
  <c r="V40" i="20" s="1"/>
  <c r="J40" i="20"/>
  <c r="C46" i="19"/>
  <c r="M39" i="19"/>
  <c r="V39" i="19" s="1"/>
  <c r="J39" i="19"/>
  <c r="E41" i="19"/>
  <c r="G41" i="19" s="1"/>
  <c r="N42" i="19"/>
  <c r="L40" i="19"/>
  <c r="W40" i="19" s="1"/>
  <c r="H40" i="19"/>
  <c r="K39" i="18"/>
  <c r="Q39" i="18" s="1"/>
  <c r="H39" i="18"/>
  <c r="J40" i="18"/>
  <c r="R40" i="18" s="1"/>
  <c r="F40" i="18"/>
  <c r="E41" i="18"/>
  <c r="L42" i="18"/>
  <c r="B43" i="18"/>
  <c r="L41" i="17"/>
  <c r="E40" i="17"/>
  <c r="F39" i="17"/>
  <c r="J39" i="17"/>
  <c r="R39" i="17" s="1"/>
  <c r="B43" i="17"/>
  <c r="H38" i="17"/>
  <c r="K38" i="17"/>
  <c r="Q38" i="17" s="1"/>
  <c r="L39" i="16"/>
  <c r="R39" i="16" s="1"/>
  <c r="I39" i="16"/>
  <c r="K40" i="16"/>
  <c r="S40" i="16" s="1"/>
  <c r="G40" i="16"/>
  <c r="M42" i="16"/>
  <c r="F42" i="16" s="1"/>
  <c r="C43" i="16"/>
  <c r="L43" i="14"/>
  <c r="E42" i="14"/>
  <c r="J41" i="14"/>
  <c r="R41" i="14" s="1"/>
  <c r="F41" i="14"/>
  <c r="K40" i="14"/>
  <c r="Q40" i="14" s="1"/>
  <c r="H40" i="14"/>
  <c r="B43" i="14"/>
  <c r="J42" i="12"/>
  <c r="N42" i="12"/>
  <c r="U42" i="12" s="1"/>
  <c r="M43" i="12"/>
  <c r="V43" i="12" s="1"/>
  <c r="H43" i="12"/>
  <c r="E44" i="12"/>
  <c r="G44" i="12" s="1" a="1"/>
  <c r="G44" i="12" s="1"/>
  <c r="O45" i="12"/>
  <c r="C48" i="12"/>
  <c r="K39" i="11"/>
  <c r="Q39" i="11" s="1"/>
  <c r="H39" i="11"/>
  <c r="E41" i="11"/>
  <c r="L42" i="11"/>
  <c r="J40" i="11"/>
  <c r="R40" i="11" s="1"/>
  <c r="F40" i="11"/>
  <c r="B45" i="11"/>
  <c r="J40" i="3"/>
  <c r="M40" i="3"/>
  <c r="V40" i="3" s="1"/>
  <c r="L41" i="3"/>
  <c r="W41" i="3" s="1"/>
  <c r="H41" i="3"/>
  <c r="N43" i="3"/>
  <c r="E42" i="3"/>
  <c r="G42" i="3" s="1"/>
  <c r="C46" i="3"/>
  <c r="C72" i="30" l="1"/>
  <c r="M71" i="30"/>
  <c r="L71" i="30" s="1"/>
  <c r="D49" i="38"/>
  <c r="N41" i="38"/>
  <c r="W41" i="38" s="1"/>
  <c r="K41" i="38"/>
  <c r="F43" i="38"/>
  <c r="H43" i="38" s="1"/>
  <c r="O44" i="38"/>
  <c r="M42" i="38"/>
  <c r="X42" i="38" s="1"/>
  <c r="I42" i="38"/>
  <c r="N46" i="36"/>
  <c r="U46" i="36" s="1"/>
  <c r="J46" i="36"/>
  <c r="E48" i="36"/>
  <c r="G48" i="36" s="1" a="1"/>
  <c r="G48" i="36" s="1"/>
  <c r="O49" i="36"/>
  <c r="H47" i="36"/>
  <c r="M47" i="36"/>
  <c r="V47" i="36" s="1"/>
  <c r="C49" i="36"/>
  <c r="E48" i="35"/>
  <c r="G48" i="35" s="1" a="1"/>
  <c r="G48" i="35" s="1"/>
  <c r="O49" i="35"/>
  <c r="C49" i="35"/>
  <c r="J46" i="35"/>
  <c r="N46" i="35"/>
  <c r="U46" i="35" s="1"/>
  <c r="H47" i="35"/>
  <c r="M47" i="35"/>
  <c r="V47" i="35" s="1"/>
  <c r="C50" i="32"/>
  <c r="O46" i="32"/>
  <c r="E45" i="32"/>
  <c r="G45" i="32" s="1" a="1"/>
  <c r="G45" i="32" s="1"/>
  <c r="H45" i="32" s="1"/>
  <c r="P46" i="30"/>
  <c r="F45" i="30"/>
  <c r="D48" i="30"/>
  <c r="C49" i="28"/>
  <c r="N44" i="28"/>
  <c r="W44" i="28" s="1"/>
  <c r="J44" i="28"/>
  <c r="O47" i="28"/>
  <c r="E46" i="28"/>
  <c r="G46" i="28" s="1" a="1"/>
  <c r="G46" i="28" s="1"/>
  <c r="H45" i="28"/>
  <c r="M45" i="28"/>
  <c r="X45" i="28" s="1"/>
  <c r="O43" i="26"/>
  <c r="V43" i="26" s="1"/>
  <c r="K43" i="26"/>
  <c r="P46" i="26"/>
  <c r="F45" i="26"/>
  <c r="H45" i="26" s="1" a="1"/>
  <c r="H45" i="26" s="1"/>
  <c r="I44" i="26"/>
  <c r="N44" i="26"/>
  <c r="W44" i="26" s="1"/>
  <c r="D47" i="26"/>
  <c r="D50" i="24"/>
  <c r="P46" i="24"/>
  <c r="F46" i="24" s="1"/>
  <c r="H46" i="24" s="1" a="1"/>
  <c r="H46" i="24" s="1"/>
  <c r="C47" i="22"/>
  <c r="N43" i="22"/>
  <c r="U43" i="22" s="1"/>
  <c r="J43" i="22"/>
  <c r="E45" i="22"/>
  <c r="G45" i="22" s="1" a="1"/>
  <c r="G45" i="22" s="1"/>
  <c r="O46" i="22"/>
  <c r="H44" i="22"/>
  <c r="M44" i="22"/>
  <c r="V44" i="22" s="1"/>
  <c r="N39" i="21"/>
  <c r="W39" i="21" s="1"/>
  <c r="K39" i="21"/>
  <c r="H41" i="21"/>
  <c r="O42" i="21"/>
  <c r="F42" i="21" s="1"/>
  <c r="M40" i="21"/>
  <c r="X40" i="21" s="1"/>
  <c r="I40" i="21"/>
  <c r="D44" i="21"/>
  <c r="N44" i="20"/>
  <c r="E43" i="20"/>
  <c r="G43" i="20" s="1"/>
  <c r="H42" i="20"/>
  <c r="L42" i="20"/>
  <c r="W42" i="20" s="1"/>
  <c r="C45" i="20"/>
  <c r="J41" i="20"/>
  <c r="M41" i="20"/>
  <c r="V41" i="20" s="1"/>
  <c r="E42" i="19"/>
  <c r="G42" i="19" s="1"/>
  <c r="N43" i="19"/>
  <c r="L41" i="19"/>
  <c r="W41" i="19" s="1"/>
  <c r="H41" i="19"/>
  <c r="M40" i="19"/>
  <c r="V40" i="19" s="1"/>
  <c r="J40" i="19"/>
  <c r="C47" i="19"/>
  <c r="B44" i="18"/>
  <c r="E42" i="18"/>
  <c r="L43" i="18"/>
  <c r="J41" i="18"/>
  <c r="R41" i="18" s="1"/>
  <c r="F41" i="18"/>
  <c r="K40" i="18"/>
  <c r="Q40" i="18" s="1"/>
  <c r="H40" i="18"/>
  <c r="B44" i="17"/>
  <c r="K39" i="17"/>
  <c r="Q39" i="17" s="1"/>
  <c r="H39" i="17"/>
  <c r="J40" i="17"/>
  <c r="R40" i="17" s="1"/>
  <c r="F40" i="17"/>
  <c r="L42" i="17"/>
  <c r="E41" i="17"/>
  <c r="C44" i="16"/>
  <c r="K41" i="16"/>
  <c r="S41" i="16" s="1"/>
  <c r="G41" i="16"/>
  <c r="M43" i="16"/>
  <c r="F43" i="16" s="1"/>
  <c r="L40" i="16"/>
  <c r="R40" i="16" s="1"/>
  <c r="I40" i="16"/>
  <c r="B44" i="14"/>
  <c r="K41" i="14"/>
  <c r="Q41" i="14" s="1"/>
  <c r="H41" i="14"/>
  <c r="J42" i="14"/>
  <c r="R42" i="14" s="1"/>
  <c r="F42" i="14"/>
  <c r="E43" i="14"/>
  <c r="L44" i="14"/>
  <c r="C49" i="12"/>
  <c r="O46" i="12"/>
  <c r="E45" i="12"/>
  <c r="G45" i="12" s="1" a="1"/>
  <c r="G45" i="12" s="1"/>
  <c r="M44" i="12"/>
  <c r="V44" i="12" s="1"/>
  <c r="H44" i="12"/>
  <c r="N43" i="12"/>
  <c r="U43" i="12" s="1"/>
  <c r="J43" i="12"/>
  <c r="B46" i="11"/>
  <c r="K40" i="11"/>
  <c r="Q40" i="11" s="1"/>
  <c r="H40" i="11"/>
  <c r="E42" i="11"/>
  <c r="L43" i="11"/>
  <c r="J41" i="11"/>
  <c r="R41" i="11" s="1"/>
  <c r="F41" i="11"/>
  <c r="C47" i="3"/>
  <c r="H42" i="3"/>
  <c r="L42" i="3"/>
  <c r="W42" i="3" s="1"/>
  <c r="E43" i="3"/>
  <c r="G43" i="3" s="1"/>
  <c r="N44" i="3"/>
  <c r="J41" i="3"/>
  <c r="M41" i="3"/>
  <c r="V41" i="3" s="1"/>
  <c r="M72" i="30" l="1"/>
  <c r="L72" i="30" s="1"/>
  <c r="C73" i="30"/>
  <c r="N42" i="38"/>
  <c r="W42" i="38" s="1"/>
  <c r="K42" i="38"/>
  <c r="F44" i="38"/>
  <c r="H44" i="38" s="1"/>
  <c r="O45" i="38"/>
  <c r="M43" i="38"/>
  <c r="X43" i="38" s="1"/>
  <c r="I43" i="38"/>
  <c r="D50" i="38"/>
  <c r="O50" i="36"/>
  <c r="E49" i="36"/>
  <c r="G49" i="36" s="1" a="1"/>
  <c r="G49" i="36" s="1"/>
  <c r="H48" i="36"/>
  <c r="M48" i="36"/>
  <c r="V48" i="36" s="1"/>
  <c r="C50" i="36"/>
  <c r="J47" i="36"/>
  <c r="N47" i="36"/>
  <c r="U47" i="36" s="1"/>
  <c r="N47" i="35"/>
  <c r="U47" i="35" s="1"/>
  <c r="J47" i="35"/>
  <c r="C50" i="35"/>
  <c r="E49" i="35"/>
  <c r="G49" i="35" s="1" a="1"/>
  <c r="G49" i="35" s="1"/>
  <c r="O50" i="35"/>
  <c r="H48" i="35"/>
  <c r="M48" i="35"/>
  <c r="V48" i="35" s="1"/>
  <c r="E46" i="32"/>
  <c r="G46" i="32" s="1" a="1"/>
  <c r="G46" i="32" s="1"/>
  <c r="H46" i="32" s="1"/>
  <c r="O47" i="32"/>
  <c r="C51" i="32"/>
  <c r="D49" i="30"/>
  <c r="P47" i="30"/>
  <c r="F46" i="30"/>
  <c r="J45" i="28"/>
  <c r="N45" i="28"/>
  <c r="W45" i="28" s="1"/>
  <c r="H46" i="28"/>
  <c r="M46" i="28"/>
  <c r="X46" i="28" s="1"/>
  <c r="O48" i="28"/>
  <c r="E47" i="28"/>
  <c r="G47" i="28" s="1" a="1"/>
  <c r="G47" i="28" s="1"/>
  <c r="C50" i="28"/>
  <c r="D48" i="26"/>
  <c r="O44" i="26"/>
  <c r="V44" i="26" s="1"/>
  <c r="K44" i="26"/>
  <c r="N45" i="26"/>
  <c r="W45" i="26" s="1"/>
  <c r="I45" i="26"/>
  <c r="P47" i="26"/>
  <c r="F46" i="26"/>
  <c r="H46" i="26" s="1" a="1"/>
  <c r="H46" i="26" s="1"/>
  <c r="N45" i="24"/>
  <c r="W45" i="24" s="1"/>
  <c r="P47" i="24"/>
  <c r="F47" i="24" s="1"/>
  <c r="H47" i="24" s="1" a="1"/>
  <c r="H47" i="24" s="1"/>
  <c r="D51" i="24"/>
  <c r="N44" i="22"/>
  <c r="U44" i="22" s="1"/>
  <c r="J44" i="22"/>
  <c r="O47" i="22"/>
  <c r="E46" i="22"/>
  <c r="G46" i="22" s="1" a="1"/>
  <c r="G46" i="22" s="1"/>
  <c r="H45" i="22"/>
  <c r="M45" i="22"/>
  <c r="V45" i="22" s="1"/>
  <c r="C48" i="22"/>
  <c r="D45" i="21"/>
  <c r="N40" i="21"/>
  <c r="W40" i="21" s="1"/>
  <c r="K40" i="21"/>
  <c r="H42" i="21"/>
  <c r="O43" i="21"/>
  <c r="F43" i="21" s="1"/>
  <c r="M41" i="21"/>
  <c r="X41" i="21" s="1"/>
  <c r="I41" i="21"/>
  <c r="C46" i="20"/>
  <c r="J42" i="20"/>
  <c r="M42" i="20"/>
  <c r="V42" i="20" s="1"/>
  <c r="H43" i="20"/>
  <c r="L43" i="20"/>
  <c r="W43" i="20" s="1"/>
  <c r="N45" i="20"/>
  <c r="E44" i="20"/>
  <c r="G44" i="20" s="1"/>
  <c r="C48" i="19"/>
  <c r="M41" i="19"/>
  <c r="V41" i="19" s="1"/>
  <c r="J41" i="19"/>
  <c r="E43" i="19"/>
  <c r="G43" i="19" s="1"/>
  <c r="N44" i="19"/>
  <c r="L42" i="19"/>
  <c r="W42" i="19" s="1"/>
  <c r="H42" i="19"/>
  <c r="K41" i="18"/>
  <c r="Q41" i="18" s="1"/>
  <c r="H41" i="18"/>
  <c r="E43" i="18"/>
  <c r="L44" i="18"/>
  <c r="J42" i="18"/>
  <c r="R42" i="18" s="1"/>
  <c r="F42" i="18"/>
  <c r="B45" i="18"/>
  <c r="E42" i="17"/>
  <c r="L43" i="17"/>
  <c r="J41" i="17"/>
  <c r="R41" i="17" s="1"/>
  <c r="F41" i="17"/>
  <c r="K40" i="17"/>
  <c r="Q40" i="17" s="1"/>
  <c r="H40" i="17"/>
  <c r="B45" i="17"/>
  <c r="M44" i="16"/>
  <c r="F44" i="16" s="1"/>
  <c r="L41" i="16"/>
  <c r="R41" i="16" s="1"/>
  <c r="I41" i="16"/>
  <c r="C45" i="16"/>
  <c r="L45" i="14"/>
  <c r="E44" i="14"/>
  <c r="F43" i="14"/>
  <c r="J43" i="14"/>
  <c r="R43" i="14" s="1"/>
  <c r="H42" i="14"/>
  <c r="K42" i="14"/>
  <c r="Q42" i="14" s="1"/>
  <c r="B45" i="14"/>
  <c r="N44" i="12"/>
  <c r="U44" i="12" s="1"/>
  <c r="J44" i="12"/>
  <c r="H45" i="12"/>
  <c r="M45" i="12"/>
  <c r="V45" i="12" s="1"/>
  <c r="O47" i="12"/>
  <c r="E46" i="12"/>
  <c r="G46" i="12" s="1" a="1"/>
  <c r="G46" i="12" s="1"/>
  <c r="C50" i="12"/>
  <c r="K41" i="11"/>
  <c r="Q41" i="11" s="1"/>
  <c r="H41" i="11"/>
  <c r="E43" i="11"/>
  <c r="L44" i="11"/>
  <c r="F42" i="11"/>
  <c r="J42" i="11"/>
  <c r="R42" i="11" s="1"/>
  <c r="B47" i="11"/>
  <c r="J42" i="3"/>
  <c r="M42" i="3"/>
  <c r="V42" i="3" s="1"/>
  <c r="E44" i="3"/>
  <c r="G44" i="3" s="1"/>
  <c r="N45" i="3"/>
  <c r="C48" i="3"/>
  <c r="H43" i="3"/>
  <c r="L43" i="3"/>
  <c r="W43" i="3" s="1"/>
  <c r="M73" i="30" l="1"/>
  <c r="L73" i="30" s="1"/>
  <c r="C74" i="30"/>
  <c r="M74" i="30" s="1"/>
  <c r="L74" i="30" s="1"/>
  <c r="H46" i="30" a="1"/>
  <c r="H46" i="30" s="1"/>
  <c r="I46" i="30" s="1"/>
  <c r="H44" i="30" a="1"/>
  <c r="H44" i="30" s="1"/>
  <c r="H42" i="30" a="1"/>
  <c r="H42" i="30" s="1"/>
  <c r="H45" i="30" a="1"/>
  <c r="H45" i="30" s="1"/>
  <c r="H43" i="30" a="1"/>
  <c r="H43" i="30" s="1"/>
  <c r="D51" i="38"/>
  <c r="N43" i="38"/>
  <c r="W43" i="38" s="1"/>
  <c r="K43" i="38"/>
  <c r="F45" i="38"/>
  <c r="H45" i="38" s="1"/>
  <c r="O46" i="38"/>
  <c r="M44" i="38"/>
  <c r="X44" i="38" s="1"/>
  <c r="I44" i="38"/>
  <c r="J48" i="36"/>
  <c r="N48" i="36"/>
  <c r="U48" i="36" s="1"/>
  <c r="M49" i="36"/>
  <c r="V49" i="36" s="1"/>
  <c r="H49" i="36"/>
  <c r="C51" i="36"/>
  <c r="E50" i="36"/>
  <c r="G50" i="36" s="1" a="1"/>
  <c r="G50" i="36" s="1"/>
  <c r="O51" i="36"/>
  <c r="H49" i="35"/>
  <c r="M49" i="35"/>
  <c r="V49" i="35" s="1"/>
  <c r="C51" i="35"/>
  <c r="O51" i="35"/>
  <c r="E50" i="35"/>
  <c r="G50" i="35" s="1" a="1"/>
  <c r="G50" i="35" s="1"/>
  <c r="N48" i="35"/>
  <c r="U48" i="35" s="1"/>
  <c r="J48" i="35"/>
  <c r="C52" i="32"/>
  <c r="O48" i="32"/>
  <c r="E47" i="32"/>
  <c r="G47" i="32" s="1" a="1"/>
  <c r="G47" i="32" s="1"/>
  <c r="H47" i="32" s="1"/>
  <c r="F47" i="30"/>
  <c r="H47" i="30" s="1" a="1"/>
  <c r="H47" i="30" s="1"/>
  <c r="P48" i="30"/>
  <c r="D50" i="30"/>
  <c r="C51" i="28"/>
  <c r="M47" i="28"/>
  <c r="X47" i="28" s="1"/>
  <c r="H47" i="28"/>
  <c r="E48" i="28"/>
  <c r="G48" i="28" s="1" a="1"/>
  <c r="G48" i="28" s="1"/>
  <c r="O49" i="28"/>
  <c r="J46" i="28"/>
  <c r="N46" i="28"/>
  <c r="W46" i="28" s="1"/>
  <c r="F47" i="26"/>
  <c r="H47" i="26" s="1" a="1"/>
  <c r="H47" i="26" s="1"/>
  <c r="P48" i="26"/>
  <c r="O45" i="26"/>
  <c r="V45" i="26" s="1"/>
  <c r="K45" i="26"/>
  <c r="N46" i="26"/>
  <c r="W46" i="26" s="1"/>
  <c r="I46" i="26"/>
  <c r="D49" i="26"/>
  <c r="D52" i="24"/>
  <c r="P48" i="24"/>
  <c r="F48" i="24" s="1"/>
  <c r="H48" i="24" s="1" a="1"/>
  <c r="H48" i="24" s="1"/>
  <c r="I46" i="24"/>
  <c r="N46" i="24"/>
  <c r="W46" i="24" s="1"/>
  <c r="C49" i="22"/>
  <c r="J45" i="22"/>
  <c r="N45" i="22"/>
  <c r="U45" i="22" s="1"/>
  <c r="M46" i="22"/>
  <c r="V46" i="22" s="1"/>
  <c r="H46" i="22"/>
  <c r="E47" i="22"/>
  <c r="G47" i="22" s="1" a="1"/>
  <c r="G47" i="22" s="1"/>
  <c r="O48" i="22"/>
  <c r="H43" i="21"/>
  <c r="O44" i="21"/>
  <c r="F44" i="21" s="1"/>
  <c r="N41" i="21"/>
  <c r="W41" i="21" s="1"/>
  <c r="K41" i="21"/>
  <c r="M42" i="21"/>
  <c r="X42" i="21" s="1"/>
  <c r="I42" i="21"/>
  <c r="D46" i="21"/>
  <c r="L44" i="20"/>
  <c r="W44" i="20" s="1"/>
  <c r="H44" i="20"/>
  <c r="J43" i="20"/>
  <c r="M43" i="20"/>
  <c r="V43" i="20" s="1"/>
  <c r="N46" i="20"/>
  <c r="E45" i="20"/>
  <c r="G45" i="20" s="1"/>
  <c r="C47" i="20"/>
  <c r="E44" i="19"/>
  <c r="G44" i="19" s="1"/>
  <c r="N45" i="19"/>
  <c r="L43" i="19"/>
  <c r="W43" i="19" s="1"/>
  <c r="H43" i="19"/>
  <c r="M42" i="19"/>
  <c r="V42" i="19" s="1"/>
  <c r="J42" i="19"/>
  <c r="C49" i="19"/>
  <c r="B46" i="18"/>
  <c r="H42" i="18"/>
  <c r="K42" i="18"/>
  <c r="Q42" i="18" s="1"/>
  <c r="L45" i="18"/>
  <c r="E44" i="18"/>
  <c r="F43" i="18"/>
  <c r="J43" i="18"/>
  <c r="R43" i="18" s="1"/>
  <c r="K41" i="17"/>
  <c r="Q41" i="17" s="1"/>
  <c r="H41" i="17"/>
  <c r="E43" i="17"/>
  <c r="L44" i="17"/>
  <c r="B46" i="17"/>
  <c r="J42" i="17"/>
  <c r="R42" i="17" s="1"/>
  <c r="F42" i="17"/>
  <c r="C46" i="16"/>
  <c r="M45" i="16"/>
  <c r="F45" i="16" s="1"/>
  <c r="B46" i="14"/>
  <c r="H43" i="14"/>
  <c r="K43" i="14"/>
  <c r="Q43" i="14" s="1"/>
  <c r="J44" i="14"/>
  <c r="R44" i="14" s="1"/>
  <c r="F44" i="14"/>
  <c r="L46" i="14"/>
  <c r="E45" i="14"/>
  <c r="C51" i="12"/>
  <c r="M46" i="12"/>
  <c r="V46" i="12" s="1"/>
  <c r="H46" i="12"/>
  <c r="O48" i="12"/>
  <c r="E47" i="12"/>
  <c r="G47" i="12" s="1" a="1"/>
  <c r="G47" i="12" s="1"/>
  <c r="N45" i="12"/>
  <c r="U45" i="12" s="1"/>
  <c r="J45" i="12"/>
  <c r="B48" i="11"/>
  <c r="H42" i="11"/>
  <c r="K42" i="11"/>
  <c r="Q42" i="11" s="1"/>
  <c r="E44" i="11"/>
  <c r="L45" i="11"/>
  <c r="J43" i="11"/>
  <c r="R43" i="11" s="1"/>
  <c r="F43" i="11"/>
  <c r="M43" i="3"/>
  <c r="V43" i="3" s="1"/>
  <c r="J43" i="3"/>
  <c r="C49" i="3"/>
  <c r="E45" i="3"/>
  <c r="G45" i="3" s="1"/>
  <c r="N46" i="3"/>
  <c r="L44" i="3"/>
  <c r="W44" i="3" s="1"/>
  <c r="H44" i="3"/>
  <c r="N46" i="30" l="1"/>
  <c r="W46" i="30" s="1"/>
  <c r="N43" i="30"/>
  <c r="W43" i="30" s="1"/>
  <c r="I43" i="30"/>
  <c r="N45" i="30"/>
  <c r="W45" i="30" s="1"/>
  <c r="I45" i="30"/>
  <c r="N42" i="30"/>
  <c r="W42" i="30" s="1"/>
  <c r="N44" i="30"/>
  <c r="W44" i="30" s="1"/>
  <c r="I44" i="30"/>
  <c r="G49" i="30" a="1"/>
  <c r="G49" i="30" s="1"/>
  <c r="G67" i="30" a="1"/>
  <c r="G67" i="30" s="1"/>
  <c r="G63" i="30" a="1"/>
  <c r="G63" i="30" s="1"/>
  <c r="G48" i="30" a="1"/>
  <c r="G48" i="30" s="1"/>
  <c r="G72" i="30" a="1"/>
  <c r="G72" i="30" s="1"/>
  <c r="G40" i="30" a="1"/>
  <c r="G40" i="30" s="1"/>
  <c r="G74" i="30" a="1"/>
  <c r="G74" i="30" s="1"/>
  <c r="G66" i="30" a="1"/>
  <c r="G66" i="30" s="1"/>
  <c r="G53" i="30" a="1"/>
  <c r="G53" i="30" s="1"/>
  <c r="G65" i="30" a="1"/>
  <c r="G65" i="30" s="1"/>
  <c r="G64" i="30" a="1"/>
  <c r="G64" i="30" s="1"/>
  <c r="G55" i="30" a="1"/>
  <c r="G55" i="30" s="1"/>
  <c r="G54" i="30" a="1"/>
  <c r="G54" i="30" s="1"/>
  <c r="G50" i="30" a="1"/>
  <c r="G50" i="30" s="1"/>
  <c r="G57" i="30" a="1"/>
  <c r="G57" i="30" s="1"/>
  <c r="G60" i="30" a="1"/>
  <c r="G60" i="30" s="1"/>
  <c r="G47" i="30" a="1"/>
  <c r="G47" i="30" s="1"/>
  <c r="G58" i="30" a="1"/>
  <c r="G58" i="30" s="1"/>
  <c r="G56" i="30" a="1"/>
  <c r="G56" i="30" s="1"/>
  <c r="G62" i="30" a="1"/>
  <c r="G62" i="30" s="1"/>
  <c r="G61" i="30" a="1"/>
  <c r="G61" i="30" s="1"/>
  <c r="G59" i="30" a="1"/>
  <c r="G59" i="30" s="1"/>
  <c r="G68" i="30" a="1"/>
  <c r="G68" i="30" s="1"/>
  <c r="G43" i="30" a="1"/>
  <c r="G43" i="30" s="1"/>
  <c r="G45" i="30" a="1"/>
  <c r="G45" i="30" s="1"/>
  <c r="G46" i="30" a="1"/>
  <c r="G46" i="30" s="1"/>
  <c r="G70" i="30" a="1"/>
  <c r="G70" i="30" s="1"/>
  <c r="G73" i="30" a="1"/>
  <c r="G73" i="30" s="1"/>
  <c r="G52" i="30" a="1"/>
  <c r="G52" i="30" s="1"/>
  <c r="G44" i="30" a="1"/>
  <c r="G44" i="30" s="1"/>
  <c r="G71" i="30" a="1"/>
  <c r="G71" i="30" s="1"/>
  <c r="G69" i="30" a="1"/>
  <c r="G69" i="30" s="1"/>
  <c r="G41" i="30" a="1"/>
  <c r="G41" i="30" s="1"/>
  <c r="G51" i="30" a="1"/>
  <c r="G51" i="30" s="1"/>
  <c r="G42" i="30" a="1"/>
  <c r="G42" i="30" s="1"/>
  <c r="H40" i="30" a="1"/>
  <c r="H40" i="30" s="1"/>
  <c r="H41" i="30" a="1"/>
  <c r="H41" i="30" s="1"/>
  <c r="I42" i="30" s="1"/>
  <c r="N44" i="38"/>
  <c r="W44" i="38" s="1"/>
  <c r="K44" i="38"/>
  <c r="F46" i="38"/>
  <c r="H46" i="38" s="1"/>
  <c r="O47" i="38"/>
  <c r="M45" i="38"/>
  <c r="X45" i="38" s="1"/>
  <c r="I45" i="38"/>
  <c r="D52" i="38"/>
  <c r="M50" i="36"/>
  <c r="V50" i="36" s="1"/>
  <c r="H50" i="36"/>
  <c r="N49" i="36"/>
  <c r="U49" i="36" s="1"/>
  <c r="J49" i="36"/>
  <c r="O52" i="36"/>
  <c r="E51" i="36"/>
  <c r="G51" i="36" s="1" a="1"/>
  <c r="G51" i="36" s="1"/>
  <c r="C52" i="36"/>
  <c r="M50" i="35"/>
  <c r="V50" i="35" s="1"/>
  <c r="H50" i="35"/>
  <c r="C52" i="35"/>
  <c r="E51" i="35"/>
  <c r="G51" i="35" s="1" a="1"/>
  <c r="G51" i="35" s="1"/>
  <c r="O52" i="35"/>
  <c r="J49" i="35"/>
  <c r="N49" i="35"/>
  <c r="U49" i="35" s="1"/>
  <c r="E48" i="32"/>
  <c r="G48" i="32" s="1" a="1"/>
  <c r="G48" i="32" s="1"/>
  <c r="H48" i="32" s="1"/>
  <c r="O49" i="32"/>
  <c r="C53" i="32"/>
  <c r="D51" i="30"/>
  <c r="F48" i="30"/>
  <c r="H48" i="30" s="1" a="1"/>
  <c r="H48" i="30" s="1"/>
  <c r="P49" i="30"/>
  <c r="N47" i="30"/>
  <c r="W47" i="30" s="1"/>
  <c r="I47" i="30"/>
  <c r="O46" i="30"/>
  <c r="V46" i="30" s="1"/>
  <c r="K46" i="30"/>
  <c r="O50" i="28"/>
  <c r="E49" i="28"/>
  <c r="G49" i="28" s="1" a="1"/>
  <c r="G49" i="28" s="1"/>
  <c r="M48" i="28"/>
  <c r="X48" i="28" s="1"/>
  <c r="H48" i="28"/>
  <c r="N47" i="28"/>
  <c r="W47" i="28" s="1"/>
  <c r="J47" i="28"/>
  <c r="C52" i="28"/>
  <c r="K46" i="26"/>
  <c r="O46" i="26"/>
  <c r="V46" i="26" s="1"/>
  <c r="F48" i="26"/>
  <c r="H48" i="26" s="1" a="1"/>
  <c r="H48" i="26" s="1"/>
  <c r="P49" i="26"/>
  <c r="D50" i="26"/>
  <c r="I47" i="26"/>
  <c r="N47" i="26"/>
  <c r="W47" i="26" s="1"/>
  <c r="K46" i="24"/>
  <c r="O46" i="24"/>
  <c r="V46" i="24" s="1"/>
  <c r="N47" i="24"/>
  <c r="W47" i="24" s="1"/>
  <c r="I47" i="24"/>
  <c r="P49" i="24"/>
  <c r="F49" i="24" s="1"/>
  <c r="H49" i="24" s="1" a="1"/>
  <c r="H49" i="24" s="1"/>
  <c r="D53" i="24"/>
  <c r="J46" i="22"/>
  <c r="N46" i="22"/>
  <c r="U46" i="22" s="1"/>
  <c r="E48" i="22"/>
  <c r="G48" i="22" s="1" a="1"/>
  <c r="G48" i="22" s="1"/>
  <c r="O49" i="22"/>
  <c r="M47" i="22"/>
  <c r="V47" i="22" s="1"/>
  <c r="H47" i="22"/>
  <c r="C50" i="22"/>
  <c r="D47" i="21"/>
  <c r="N42" i="21"/>
  <c r="W42" i="21" s="1"/>
  <c r="K42" i="21"/>
  <c r="H44" i="21"/>
  <c r="O45" i="21"/>
  <c r="F45" i="21" s="1"/>
  <c r="M43" i="21"/>
  <c r="X43" i="21" s="1"/>
  <c r="I43" i="21"/>
  <c r="N47" i="20"/>
  <c r="E46" i="20"/>
  <c r="G46" i="20" s="1"/>
  <c r="C48" i="20"/>
  <c r="L45" i="20"/>
  <c r="W45" i="20" s="1"/>
  <c r="H45" i="20"/>
  <c r="M44" i="20"/>
  <c r="V44" i="20" s="1"/>
  <c r="J44" i="20"/>
  <c r="C50" i="19"/>
  <c r="M43" i="19"/>
  <c r="V43" i="19" s="1"/>
  <c r="J43" i="19"/>
  <c r="E45" i="19"/>
  <c r="G45" i="19" s="1"/>
  <c r="N46" i="19"/>
  <c r="L44" i="19"/>
  <c r="W44" i="19" s="1"/>
  <c r="H44" i="19"/>
  <c r="H43" i="18"/>
  <c r="K43" i="18"/>
  <c r="Q43" i="18" s="1"/>
  <c r="J44" i="18"/>
  <c r="R44" i="18" s="1"/>
  <c r="F44" i="18"/>
  <c r="E45" i="18"/>
  <c r="L46" i="18"/>
  <c r="B47" i="18"/>
  <c r="B47" i="17"/>
  <c r="H42" i="17"/>
  <c r="K42" i="17"/>
  <c r="Q42" i="17" s="1"/>
  <c r="L45" i="17"/>
  <c r="E44" i="17"/>
  <c r="F43" i="17"/>
  <c r="J43" i="17"/>
  <c r="R43" i="17" s="1"/>
  <c r="M46" i="16"/>
  <c r="F46" i="16" s="1"/>
  <c r="C47" i="16"/>
  <c r="J45" i="14"/>
  <c r="R45" i="14" s="1"/>
  <c r="F45" i="14"/>
  <c r="E46" i="14"/>
  <c r="L47" i="14"/>
  <c r="K44" i="14"/>
  <c r="Q44" i="14" s="1"/>
  <c r="H44" i="14"/>
  <c r="B47" i="14"/>
  <c r="M47" i="12"/>
  <c r="V47" i="12" s="1"/>
  <c r="H47" i="12"/>
  <c r="E48" i="12"/>
  <c r="G48" i="12" s="1" a="1"/>
  <c r="G48" i="12" s="1"/>
  <c r="O49" i="12"/>
  <c r="J46" i="12"/>
  <c r="N46" i="12"/>
  <c r="U46" i="12" s="1"/>
  <c r="C52" i="12"/>
  <c r="K43" i="11"/>
  <c r="Q43" i="11" s="1"/>
  <c r="H43" i="11"/>
  <c r="E45" i="11"/>
  <c r="L46" i="11"/>
  <c r="J44" i="11"/>
  <c r="R44" i="11" s="1"/>
  <c r="F44" i="11"/>
  <c r="B49" i="11"/>
  <c r="J44" i="3"/>
  <c r="M44" i="3"/>
  <c r="V44" i="3" s="1"/>
  <c r="C50" i="3"/>
  <c r="N47" i="3"/>
  <c r="E46" i="3"/>
  <c r="G46" i="3" s="1"/>
  <c r="L45" i="3"/>
  <c r="W45" i="3" s="1"/>
  <c r="H45" i="3"/>
  <c r="K42" i="30" l="1"/>
  <c r="O42" i="30"/>
  <c r="V42" i="30" s="1"/>
  <c r="K44" i="30"/>
  <c r="O44" i="30"/>
  <c r="V44" i="30" s="1"/>
  <c r="I41" i="30"/>
  <c r="N41" i="30"/>
  <c r="W41" i="30" s="1"/>
  <c r="O45" i="30"/>
  <c r="V45" i="30" s="1"/>
  <c r="K45" i="30"/>
  <c r="K43" i="30"/>
  <c r="O43" i="30"/>
  <c r="V43" i="30" s="1"/>
  <c r="I40" i="30"/>
  <c r="N40" i="30"/>
  <c r="W40" i="30" s="1"/>
  <c r="F47" i="38"/>
  <c r="H47" i="38" s="1"/>
  <c r="O48" i="38"/>
  <c r="M46" i="38"/>
  <c r="X46" i="38" s="1"/>
  <c r="I46" i="38"/>
  <c r="D53" i="38"/>
  <c r="N45" i="38"/>
  <c r="W45" i="38" s="1"/>
  <c r="K45" i="38"/>
  <c r="H51" i="36"/>
  <c r="M51" i="36"/>
  <c r="V51" i="36" s="1"/>
  <c r="E52" i="36"/>
  <c r="G52" i="36" s="1" a="1"/>
  <c r="G52" i="36" s="1"/>
  <c r="O53" i="36"/>
  <c r="C53" i="36"/>
  <c r="N50" i="36"/>
  <c r="U50" i="36" s="1"/>
  <c r="J50" i="36"/>
  <c r="E52" i="35"/>
  <c r="G52" i="35" s="1" a="1"/>
  <c r="G52" i="35" s="1"/>
  <c r="O53" i="35"/>
  <c r="C53" i="35"/>
  <c r="M51" i="35"/>
  <c r="V51" i="35" s="1"/>
  <c r="H51" i="35"/>
  <c r="J50" i="35"/>
  <c r="N50" i="35"/>
  <c r="U50" i="35" s="1"/>
  <c r="C54" i="32"/>
  <c r="O50" i="32"/>
  <c r="E49" i="32"/>
  <c r="G49" i="32" s="1" a="1"/>
  <c r="G49" i="32" s="1"/>
  <c r="H49" i="32" s="1"/>
  <c r="O47" i="30"/>
  <c r="V47" i="30" s="1"/>
  <c r="K47" i="30"/>
  <c r="P50" i="30"/>
  <c r="F49" i="30"/>
  <c r="H49" i="30" s="1" a="1"/>
  <c r="H49" i="30" s="1"/>
  <c r="I48" i="30"/>
  <c r="N48" i="30"/>
  <c r="W48" i="30" s="1"/>
  <c r="D52" i="30"/>
  <c r="C53" i="28"/>
  <c r="N48" i="28"/>
  <c r="W48" i="28" s="1"/>
  <c r="J48" i="28"/>
  <c r="H49" i="28"/>
  <c r="M49" i="28"/>
  <c r="X49" i="28" s="1"/>
  <c r="O51" i="28"/>
  <c r="E50" i="28"/>
  <c r="G50" i="28" s="1" a="1"/>
  <c r="G50" i="28" s="1"/>
  <c r="O47" i="26"/>
  <c r="V47" i="26" s="1"/>
  <c r="K47" i="26"/>
  <c r="D51" i="26"/>
  <c r="P50" i="26"/>
  <c r="F49" i="26"/>
  <c r="H49" i="26" s="1" a="1"/>
  <c r="H49" i="26" s="1"/>
  <c r="I48" i="26"/>
  <c r="N48" i="26"/>
  <c r="W48" i="26" s="1"/>
  <c r="D54" i="24"/>
  <c r="P50" i="24"/>
  <c r="F50" i="24" s="1"/>
  <c r="H50" i="24" s="1" a="1"/>
  <c r="H50" i="24" s="1"/>
  <c r="N48" i="24"/>
  <c r="W48" i="24" s="1"/>
  <c r="I48" i="24"/>
  <c r="K47" i="24"/>
  <c r="O47" i="24"/>
  <c r="V47" i="24" s="1"/>
  <c r="N47" i="22"/>
  <c r="U47" i="22" s="1"/>
  <c r="J47" i="22"/>
  <c r="C51" i="22"/>
  <c r="E49" i="22"/>
  <c r="G49" i="22" s="1" a="1"/>
  <c r="G49" i="22" s="1"/>
  <c r="O50" i="22"/>
  <c r="H48" i="22"/>
  <c r="M48" i="22"/>
  <c r="V48" i="22" s="1"/>
  <c r="H45" i="21"/>
  <c r="O46" i="21"/>
  <c r="F46" i="21" s="1"/>
  <c r="M44" i="21"/>
  <c r="X44" i="21" s="1"/>
  <c r="I44" i="21"/>
  <c r="N43" i="21"/>
  <c r="W43" i="21" s="1"/>
  <c r="K43" i="21"/>
  <c r="D48" i="21"/>
  <c r="M45" i="20"/>
  <c r="V45" i="20" s="1"/>
  <c r="J45" i="20"/>
  <c r="C49" i="20"/>
  <c r="H46" i="20"/>
  <c r="L46" i="20"/>
  <c r="E47" i="20"/>
  <c r="G47" i="20" s="1"/>
  <c r="N48" i="20"/>
  <c r="E46" i="19"/>
  <c r="G46" i="19" s="1"/>
  <c r="N47" i="19"/>
  <c r="H45" i="19"/>
  <c r="L45" i="19"/>
  <c r="W45" i="19" s="1"/>
  <c r="M44" i="19"/>
  <c r="V44" i="19" s="1"/>
  <c r="J44" i="19"/>
  <c r="C51" i="19"/>
  <c r="B48" i="18"/>
  <c r="E46" i="18"/>
  <c r="L47" i="18"/>
  <c r="J45" i="18"/>
  <c r="R45" i="18" s="1"/>
  <c r="F45" i="18"/>
  <c r="K44" i="18"/>
  <c r="Q44" i="18" s="1"/>
  <c r="H44" i="18"/>
  <c r="K43" i="17"/>
  <c r="Q43" i="17" s="1"/>
  <c r="H43" i="17"/>
  <c r="J44" i="17"/>
  <c r="R44" i="17" s="1"/>
  <c r="F44" i="17"/>
  <c r="L46" i="17"/>
  <c r="E45" i="17"/>
  <c r="B48" i="17"/>
  <c r="K45" i="16"/>
  <c r="S45" i="16" s="1"/>
  <c r="M47" i="16"/>
  <c r="F47" i="16" s="1"/>
  <c r="C48" i="16"/>
  <c r="B48" i="14"/>
  <c r="E47" i="14"/>
  <c r="L48" i="14"/>
  <c r="J46" i="14"/>
  <c r="F46" i="14"/>
  <c r="K45" i="14"/>
  <c r="Q45" i="14" s="1"/>
  <c r="H45" i="14"/>
  <c r="C53" i="12"/>
  <c r="O50" i="12"/>
  <c r="E49" i="12"/>
  <c r="G49" i="12" s="1" a="1"/>
  <c r="G49" i="12" s="1"/>
  <c r="M48" i="12"/>
  <c r="V48" i="12" s="1"/>
  <c r="H48" i="12"/>
  <c r="N47" i="12"/>
  <c r="U47" i="12" s="1"/>
  <c r="J47" i="12"/>
  <c r="B50" i="11"/>
  <c r="K44" i="11"/>
  <c r="Q44" i="11" s="1"/>
  <c r="H44" i="11"/>
  <c r="E46" i="11"/>
  <c r="L47" i="11"/>
  <c r="J45" i="11"/>
  <c r="R45" i="11" s="1"/>
  <c r="F45" i="11"/>
  <c r="N48" i="3"/>
  <c r="E47" i="3"/>
  <c r="G47" i="3" s="1"/>
  <c r="C51" i="3"/>
  <c r="J45" i="3"/>
  <c r="M45" i="3"/>
  <c r="V45" i="3" s="1"/>
  <c r="H46" i="3"/>
  <c r="L46" i="3"/>
  <c r="K41" i="30" l="1"/>
  <c r="O41" i="30"/>
  <c r="V41" i="30" s="1"/>
  <c r="K40" i="30"/>
  <c r="O40" i="30"/>
  <c r="V40" i="30" s="1"/>
  <c r="D54" i="38"/>
  <c r="N46" i="38"/>
  <c r="W46" i="38" s="1"/>
  <c r="K46" i="38"/>
  <c r="F48" i="38"/>
  <c r="H48" i="38" s="1"/>
  <c r="O49" i="38"/>
  <c r="I56" i="38"/>
  <c r="K56" i="38" s="1"/>
  <c r="M47" i="38"/>
  <c r="I47" i="38"/>
  <c r="C54" i="36"/>
  <c r="O54" i="36"/>
  <c r="E53" i="36"/>
  <c r="G53" i="36" s="1" a="1"/>
  <c r="G53" i="36" s="1"/>
  <c r="H52" i="36"/>
  <c r="M52" i="36"/>
  <c r="V52" i="36" s="1"/>
  <c r="N51" i="36"/>
  <c r="U51" i="36" s="1"/>
  <c r="J51" i="36"/>
  <c r="N51" i="35"/>
  <c r="U51" i="35" s="1"/>
  <c r="J51" i="35"/>
  <c r="C54" i="35"/>
  <c r="E53" i="35"/>
  <c r="G53" i="35" s="1" a="1"/>
  <c r="G53" i="35" s="1"/>
  <c r="O54" i="35"/>
  <c r="H52" i="35"/>
  <c r="M52" i="35"/>
  <c r="V52" i="35" s="1"/>
  <c r="O51" i="32"/>
  <c r="E50" i="32"/>
  <c r="G50" i="32" s="1" a="1"/>
  <c r="G50" i="32" s="1"/>
  <c r="H50" i="32" s="1"/>
  <c r="C55" i="32"/>
  <c r="D53" i="30"/>
  <c r="K48" i="30"/>
  <c r="O48" i="30"/>
  <c r="V48" i="30" s="1"/>
  <c r="I49" i="30"/>
  <c r="N49" i="30"/>
  <c r="W49" i="30" s="1"/>
  <c r="F50" i="30"/>
  <c r="H50" i="30" s="1" a="1"/>
  <c r="H50" i="30" s="1"/>
  <c r="P51" i="30"/>
  <c r="H50" i="28"/>
  <c r="M50" i="28"/>
  <c r="H59" i="28"/>
  <c r="J59" i="28" s="1"/>
  <c r="J49" i="28"/>
  <c r="N49" i="28"/>
  <c r="W49" i="28" s="1"/>
  <c r="E51" i="28"/>
  <c r="G51" i="28" s="1" a="1"/>
  <c r="G51" i="28" s="1"/>
  <c r="O52" i="28"/>
  <c r="C54" i="28"/>
  <c r="O48" i="26"/>
  <c r="V48" i="26" s="1"/>
  <c r="K48" i="26"/>
  <c r="N49" i="26"/>
  <c r="I49" i="26"/>
  <c r="F50" i="26"/>
  <c r="H50" i="26" s="1" a="1"/>
  <c r="H50" i="26" s="1"/>
  <c r="P51" i="26"/>
  <c r="D52" i="26"/>
  <c r="O48" i="24"/>
  <c r="V48" i="24" s="1"/>
  <c r="K48" i="24"/>
  <c r="I49" i="24"/>
  <c r="N49" i="24"/>
  <c r="P51" i="24"/>
  <c r="F51" i="24" s="1"/>
  <c r="H51" i="24" s="1" a="1"/>
  <c r="H51" i="24" s="1"/>
  <c r="D55" i="24"/>
  <c r="N48" i="22"/>
  <c r="U48" i="22" s="1"/>
  <c r="J48" i="22"/>
  <c r="O51" i="22"/>
  <c r="E50" i="22"/>
  <c r="G50" i="22" s="1" a="1"/>
  <c r="G50" i="22" s="1"/>
  <c r="H49" i="22"/>
  <c r="M49" i="22"/>
  <c r="C52" i="22"/>
  <c r="D49" i="21"/>
  <c r="N44" i="21"/>
  <c r="W44" i="21" s="1"/>
  <c r="K44" i="21"/>
  <c r="H46" i="21"/>
  <c r="O47" i="21"/>
  <c r="F47" i="21" s="1"/>
  <c r="M45" i="21"/>
  <c r="X45" i="21" s="1"/>
  <c r="I45" i="21"/>
  <c r="H56" i="20"/>
  <c r="J56" i="20" s="1"/>
  <c r="L47" i="20"/>
  <c r="Y5" i="20" s="1"/>
  <c r="H47" i="20"/>
  <c r="W46" i="20"/>
  <c r="E48" i="20"/>
  <c r="G48" i="20" s="1"/>
  <c r="N49" i="20"/>
  <c r="J46" i="20"/>
  <c r="M46" i="20"/>
  <c r="C50" i="20"/>
  <c r="C52" i="19"/>
  <c r="M45" i="19"/>
  <c r="V45" i="19" s="1"/>
  <c r="J45" i="19"/>
  <c r="E47" i="19"/>
  <c r="G47" i="19" s="1"/>
  <c r="N48" i="19"/>
  <c r="H46" i="19"/>
  <c r="L46" i="19"/>
  <c r="K45" i="18"/>
  <c r="Q45" i="18" s="1"/>
  <c r="H45" i="18"/>
  <c r="E47" i="18"/>
  <c r="F56" i="18" s="1"/>
  <c r="H56" i="18" s="1"/>
  <c r="L48" i="18"/>
  <c r="J46" i="18"/>
  <c r="F46" i="18"/>
  <c r="B49" i="18"/>
  <c r="J45" i="17"/>
  <c r="R45" i="17" s="1"/>
  <c r="F45" i="17"/>
  <c r="E46" i="17"/>
  <c r="L47" i="17"/>
  <c r="K44" i="17"/>
  <c r="Q44" i="17" s="1"/>
  <c r="H44" i="17"/>
  <c r="B49" i="17"/>
  <c r="C49" i="16"/>
  <c r="M48" i="16"/>
  <c r="F48" i="16" s="1"/>
  <c r="K46" i="16"/>
  <c r="G46" i="16"/>
  <c r="H46" i="14"/>
  <c r="K46" i="14"/>
  <c r="R46" i="14"/>
  <c r="L49" i="14"/>
  <c r="E48" i="14"/>
  <c r="F47" i="14"/>
  <c r="F56" i="14"/>
  <c r="H56" i="14" s="1"/>
  <c r="J47" i="14"/>
  <c r="T6" i="14" s="1"/>
  <c r="B49" i="14"/>
  <c r="N48" i="12"/>
  <c r="U48" i="12" s="1"/>
  <c r="J48" i="12"/>
  <c r="H49" i="12"/>
  <c r="M49" i="12"/>
  <c r="O51" i="12"/>
  <c r="E50" i="12"/>
  <c r="C54" i="12"/>
  <c r="K45" i="11"/>
  <c r="Q45" i="11" s="1"/>
  <c r="H45" i="11"/>
  <c r="E47" i="11"/>
  <c r="F56" i="11" s="1"/>
  <c r="L48" i="11"/>
  <c r="F46" i="11"/>
  <c r="J46" i="11"/>
  <c r="B51" i="11"/>
  <c r="C52" i="3"/>
  <c r="W46" i="3"/>
  <c r="M46" i="3"/>
  <c r="J46" i="3"/>
  <c r="H47" i="3"/>
  <c r="H56" i="3"/>
  <c r="J56" i="3" s="1"/>
  <c r="L47" i="3"/>
  <c r="Y5" i="3" s="1"/>
  <c r="E48" i="3"/>
  <c r="G48" i="3" s="1"/>
  <c r="N49" i="3"/>
  <c r="Z5" i="38" l="1"/>
  <c r="X47" i="38"/>
  <c r="M48" i="38"/>
  <c r="I48" i="38"/>
  <c r="N48" i="38" s="1"/>
  <c r="F49" i="38"/>
  <c r="H49" i="38" s="1"/>
  <c r="O50" i="38"/>
  <c r="N47" i="38"/>
  <c r="K47" i="38"/>
  <c r="K11" i="38" s="1"/>
  <c r="O3" i="38" s="1"/>
  <c r="M53" i="36"/>
  <c r="V53" i="36" s="1"/>
  <c r="H53" i="36"/>
  <c r="O55" i="36"/>
  <c r="E54" i="36"/>
  <c r="G54" i="36" s="1" a="1"/>
  <c r="G54" i="36" s="1"/>
  <c r="J52" i="36"/>
  <c r="N52" i="36"/>
  <c r="U52" i="36" s="1"/>
  <c r="C55" i="36"/>
  <c r="O55" i="35"/>
  <c r="E54" i="35"/>
  <c r="G54" i="35" s="1" a="1"/>
  <c r="G54" i="35" s="1"/>
  <c r="C55" i="35"/>
  <c r="N52" i="35"/>
  <c r="U52" i="35" s="1"/>
  <c r="J52" i="35"/>
  <c r="H53" i="35"/>
  <c r="M53" i="35"/>
  <c r="V53" i="35" s="1"/>
  <c r="C56" i="32"/>
  <c r="O52" i="32"/>
  <c r="E51" i="32"/>
  <c r="G51" i="32" s="1" a="1"/>
  <c r="G51" i="32" s="1"/>
  <c r="H51" i="32" s="1"/>
  <c r="F51" i="30"/>
  <c r="H51" i="30" s="1" a="1"/>
  <c r="H51" i="30" s="1"/>
  <c r="P52" i="30"/>
  <c r="N50" i="30"/>
  <c r="W50" i="30" s="1"/>
  <c r="I50" i="30"/>
  <c r="K49" i="30"/>
  <c r="O49" i="30"/>
  <c r="V49" i="30" s="1"/>
  <c r="D54" i="30"/>
  <c r="G50" i="12" a="1"/>
  <c r="G50" i="12" s="1"/>
  <c r="H59" i="12" s="1"/>
  <c r="E52" i="28"/>
  <c r="G52" i="28" s="1" a="1"/>
  <c r="G52" i="28" s="1"/>
  <c r="O53" i="28"/>
  <c r="M51" i="28"/>
  <c r="H51" i="28"/>
  <c r="N51" i="28" s="1"/>
  <c r="Z8" i="28"/>
  <c r="X50" i="28"/>
  <c r="C55" i="28"/>
  <c r="N50" i="28"/>
  <c r="J50" i="28"/>
  <c r="J13" i="28" s="1"/>
  <c r="D53" i="26"/>
  <c r="F51" i="26"/>
  <c r="H51" i="26" s="1" a="1"/>
  <c r="H51" i="26" s="1"/>
  <c r="P52" i="26"/>
  <c r="N50" i="26"/>
  <c r="I50" i="26"/>
  <c r="O49" i="26"/>
  <c r="K49" i="26"/>
  <c r="W49" i="26"/>
  <c r="D56" i="24"/>
  <c r="I59" i="24"/>
  <c r="K59" i="24" s="1"/>
  <c r="I50" i="24"/>
  <c r="N50" i="24"/>
  <c r="P52" i="24"/>
  <c r="F52" i="24" s="1"/>
  <c r="H52" i="24" s="1" a="1"/>
  <c r="H52" i="24" s="1"/>
  <c r="W49" i="24"/>
  <c r="O49" i="24"/>
  <c r="K49" i="24"/>
  <c r="V49" i="22"/>
  <c r="C53" i="22"/>
  <c r="J49" i="22"/>
  <c r="N49" i="22"/>
  <c r="H59" i="22"/>
  <c r="J59" i="22" s="1"/>
  <c r="M50" i="22"/>
  <c r="X8" i="22" s="1"/>
  <c r="H50" i="22"/>
  <c r="E51" i="22"/>
  <c r="G51" i="22" s="1" a="1"/>
  <c r="G51" i="22" s="1"/>
  <c r="O52" i="22"/>
  <c r="N45" i="21"/>
  <c r="W45" i="21" s="1"/>
  <c r="K45" i="21"/>
  <c r="O48" i="21"/>
  <c r="F48" i="21" s="1"/>
  <c r="M46" i="21"/>
  <c r="I46" i="21"/>
  <c r="D50" i="21"/>
  <c r="H48" i="20"/>
  <c r="M48" i="20" s="1"/>
  <c r="L48" i="20"/>
  <c r="E49" i="20"/>
  <c r="G49" i="20" s="1"/>
  <c r="N50" i="20"/>
  <c r="C51" i="20"/>
  <c r="M47" i="20"/>
  <c r="V5" i="20" s="1"/>
  <c r="J47" i="20"/>
  <c r="J11" i="20" s="1"/>
  <c r="W47" i="20"/>
  <c r="V46" i="20"/>
  <c r="W46" i="19"/>
  <c r="M46" i="19"/>
  <c r="J46" i="19"/>
  <c r="H56" i="19"/>
  <c r="J56" i="19" s="1"/>
  <c r="H47" i="19"/>
  <c r="L47" i="19"/>
  <c r="Y5" i="19" s="1"/>
  <c r="C53" i="19"/>
  <c r="E48" i="19"/>
  <c r="G48" i="19" s="1"/>
  <c r="N49" i="19"/>
  <c r="E49" i="19" s="1"/>
  <c r="B50" i="18"/>
  <c r="H46" i="18"/>
  <c r="K46" i="18"/>
  <c r="R46" i="18"/>
  <c r="L49" i="18"/>
  <c r="E48" i="18"/>
  <c r="F47" i="18"/>
  <c r="J47" i="18"/>
  <c r="T6" i="18" s="1"/>
  <c r="B50" i="17"/>
  <c r="E47" i="17"/>
  <c r="L48" i="17"/>
  <c r="J46" i="17"/>
  <c r="F46" i="17"/>
  <c r="K45" i="17"/>
  <c r="Q45" i="17" s="1"/>
  <c r="H45" i="17"/>
  <c r="I46" i="16"/>
  <c r="L46" i="16"/>
  <c r="S46" i="16"/>
  <c r="M49" i="16"/>
  <c r="F49" i="16" s="1"/>
  <c r="G47" i="16"/>
  <c r="K47" i="16"/>
  <c r="C50" i="16"/>
  <c r="K47" i="14"/>
  <c r="Q6" i="14" s="1"/>
  <c r="H47" i="14"/>
  <c r="H6" i="14" s="1"/>
  <c r="J48" i="14"/>
  <c r="F48" i="14"/>
  <c r="K48" i="14" s="1"/>
  <c r="L50" i="14"/>
  <c r="E49" i="14"/>
  <c r="B50" i="14"/>
  <c r="Q46" i="14"/>
  <c r="R47" i="14"/>
  <c r="C55" i="12"/>
  <c r="O52" i="12"/>
  <c r="E51" i="12"/>
  <c r="G51" i="12" s="1" a="1"/>
  <c r="G51" i="12" s="1"/>
  <c r="V49" i="12"/>
  <c r="J49" i="12"/>
  <c r="N49" i="12"/>
  <c r="B52" i="11"/>
  <c r="R46" i="11"/>
  <c r="H46" i="11"/>
  <c r="K46" i="11"/>
  <c r="E48" i="11"/>
  <c r="L49" i="11"/>
  <c r="J47" i="11"/>
  <c r="T6" i="11" s="1"/>
  <c r="F47" i="11"/>
  <c r="N50" i="3"/>
  <c r="E49" i="3"/>
  <c r="G49" i="3" s="1"/>
  <c r="H48" i="3"/>
  <c r="M48" i="3" s="1"/>
  <c r="L48" i="3"/>
  <c r="W47" i="3"/>
  <c r="V46" i="3"/>
  <c r="J47" i="3"/>
  <c r="J11" i="3" s="1"/>
  <c r="M47" i="3"/>
  <c r="V5" i="3" s="1"/>
  <c r="C53" i="3"/>
  <c r="N3" i="20" l="1"/>
  <c r="J19" i="34" s="1"/>
  <c r="I19" i="34"/>
  <c r="Y4" i="3"/>
  <c r="Y3" i="3"/>
  <c r="G17" i="34" s="1"/>
  <c r="Q48" i="14"/>
  <c r="W48" i="3"/>
  <c r="V48" i="3"/>
  <c r="T4" i="14"/>
  <c r="G6" i="34" s="1"/>
  <c r="T5" i="14"/>
  <c r="R48" i="14"/>
  <c r="L4" i="14"/>
  <c r="J6" i="34" s="1"/>
  <c r="I6" i="34"/>
  <c r="W48" i="20"/>
  <c r="N3" i="3"/>
  <c r="J17" i="34" s="1"/>
  <c r="I17" i="34"/>
  <c r="V48" i="20"/>
  <c r="O3" i="28"/>
  <c r="J29" i="34" s="1"/>
  <c r="I29" i="34"/>
  <c r="Y4" i="20"/>
  <c r="Y3" i="20"/>
  <c r="G19" i="34" s="1"/>
  <c r="I49" i="38"/>
  <c r="N49" i="38" s="1"/>
  <c r="W49" i="38" s="1"/>
  <c r="M49" i="38"/>
  <c r="X49" i="38" s="1"/>
  <c r="W48" i="38"/>
  <c r="X48" i="38"/>
  <c r="F50" i="38"/>
  <c r="H50" i="38" s="1"/>
  <c r="O51" i="38"/>
  <c r="Z4" i="38"/>
  <c r="Z3" i="38"/>
  <c r="W47" i="38"/>
  <c r="W5" i="38"/>
  <c r="M54" i="36"/>
  <c r="V54" i="36" s="1"/>
  <c r="H54" i="36"/>
  <c r="C56" i="36"/>
  <c r="E55" i="36"/>
  <c r="G55" i="36" s="1" a="1"/>
  <c r="G55" i="36" s="1"/>
  <c r="O56" i="36"/>
  <c r="N53" i="36"/>
  <c r="U53" i="36" s="1"/>
  <c r="J53" i="36"/>
  <c r="J53" i="35"/>
  <c r="N53" i="35"/>
  <c r="U53" i="35" s="1"/>
  <c r="C56" i="35"/>
  <c r="M54" i="35"/>
  <c r="V54" i="35" s="1"/>
  <c r="H54" i="35"/>
  <c r="E55" i="35"/>
  <c r="G55" i="35" s="1" a="1"/>
  <c r="G55" i="35" s="1"/>
  <c r="O56" i="35"/>
  <c r="M50" i="12"/>
  <c r="X8" i="12" s="1"/>
  <c r="E52" i="32"/>
  <c r="G52" i="32" s="1" a="1"/>
  <c r="G52" i="32" s="1"/>
  <c r="H52" i="32" s="1"/>
  <c r="O53" i="32"/>
  <c r="C57" i="32"/>
  <c r="D55" i="30"/>
  <c r="K50" i="30"/>
  <c r="O50" i="30"/>
  <c r="V50" i="30" s="1"/>
  <c r="F52" i="30"/>
  <c r="H52" i="30" s="1" a="1"/>
  <c r="H52" i="30" s="1"/>
  <c r="P53" i="30"/>
  <c r="N51" i="30"/>
  <c r="W51" i="30" s="1"/>
  <c r="I51" i="30"/>
  <c r="H50" i="12"/>
  <c r="J50" i="12" s="1"/>
  <c r="Z6" i="28"/>
  <c r="G29" i="34" s="1"/>
  <c r="Z7" i="28"/>
  <c r="W51" i="28"/>
  <c r="X51" i="28"/>
  <c r="W50" i="28"/>
  <c r="W8" i="28"/>
  <c r="O54" i="28"/>
  <c r="E53" i="28"/>
  <c r="G53" i="28" s="1" a="1"/>
  <c r="G53" i="28" s="1"/>
  <c r="C56" i="28"/>
  <c r="M52" i="28"/>
  <c r="X52" i="28" s="1"/>
  <c r="H52" i="28"/>
  <c r="N52" i="28" s="1"/>
  <c r="W52" i="28" s="1"/>
  <c r="V49" i="26"/>
  <c r="K50" i="26"/>
  <c r="O50" i="26"/>
  <c r="W50" i="26"/>
  <c r="P53" i="26"/>
  <c r="F52" i="26"/>
  <c r="H52" i="26" s="1" a="1"/>
  <c r="H52" i="26" s="1"/>
  <c r="N51" i="26"/>
  <c r="W51" i="26" s="1"/>
  <c r="I51" i="26"/>
  <c r="D54" i="26"/>
  <c r="P53" i="24"/>
  <c r="F53" i="24" s="1"/>
  <c r="H53" i="24" s="1" a="1"/>
  <c r="H53" i="24" s="1"/>
  <c r="I51" i="24"/>
  <c r="O51" i="24" s="1"/>
  <c r="N51" i="24"/>
  <c r="W50" i="24"/>
  <c r="K50" i="24"/>
  <c r="O50" i="24"/>
  <c r="V49" i="24"/>
  <c r="D57" i="24"/>
  <c r="V50" i="22"/>
  <c r="U49" i="22"/>
  <c r="O53" i="22"/>
  <c r="E52" i="22"/>
  <c r="G52" i="22" s="1" a="1"/>
  <c r="G52" i="22" s="1"/>
  <c r="C54" i="22"/>
  <c r="M51" i="22"/>
  <c r="H51" i="22"/>
  <c r="N51" i="22" s="1"/>
  <c r="J50" i="22"/>
  <c r="J13" i="22" s="1"/>
  <c r="N50" i="22"/>
  <c r="U8" i="22" s="1"/>
  <c r="D51" i="21"/>
  <c r="N46" i="21"/>
  <c r="K46" i="21"/>
  <c r="X46" i="21"/>
  <c r="O49" i="21"/>
  <c r="F49" i="21" s="1"/>
  <c r="C52" i="20"/>
  <c r="N51" i="20"/>
  <c r="E50" i="20"/>
  <c r="G50" i="20" s="1"/>
  <c r="L49" i="20"/>
  <c r="H49" i="20"/>
  <c r="M49" i="20" s="1"/>
  <c r="V49" i="20" s="1"/>
  <c r="V47" i="20"/>
  <c r="W47" i="19"/>
  <c r="C54" i="19"/>
  <c r="M47" i="19"/>
  <c r="V5" i="19" s="1"/>
  <c r="J47" i="19"/>
  <c r="J11" i="19" s="1"/>
  <c r="G49" i="19"/>
  <c r="N50" i="19"/>
  <c r="V46" i="19"/>
  <c r="H48" i="19"/>
  <c r="M48" i="19" s="1"/>
  <c r="L48" i="19"/>
  <c r="J48" i="18"/>
  <c r="F48" i="18"/>
  <c r="K48" i="18" s="1"/>
  <c r="L50" i="18"/>
  <c r="E49" i="18"/>
  <c r="Q46" i="18"/>
  <c r="R47" i="18"/>
  <c r="B51" i="18"/>
  <c r="H47" i="18"/>
  <c r="H6" i="18" s="1"/>
  <c r="K47" i="18"/>
  <c r="Q6" i="18" s="1"/>
  <c r="H46" i="17"/>
  <c r="K46" i="17"/>
  <c r="R46" i="17"/>
  <c r="L49" i="17"/>
  <c r="E48" i="17"/>
  <c r="F47" i="17"/>
  <c r="F56" i="17"/>
  <c r="H56" i="17" s="1"/>
  <c r="J47" i="17"/>
  <c r="T6" i="17" s="1"/>
  <c r="B51" i="17"/>
  <c r="L47" i="16"/>
  <c r="I47" i="16"/>
  <c r="K48" i="16"/>
  <c r="G48" i="16"/>
  <c r="M50" i="16"/>
  <c r="F50" i="16" s="1"/>
  <c r="C51" i="16"/>
  <c r="R46" i="16"/>
  <c r="S47" i="16"/>
  <c r="J49" i="14"/>
  <c r="F49" i="14"/>
  <c r="K49" i="14" s="1"/>
  <c r="Q49" i="14" s="1"/>
  <c r="L51" i="14"/>
  <c r="E50" i="14"/>
  <c r="B51" i="14"/>
  <c r="Q47" i="14"/>
  <c r="M51" i="12"/>
  <c r="H51" i="12"/>
  <c r="E52" i="12"/>
  <c r="G52" i="12" s="1" a="1"/>
  <c r="G52" i="12" s="1"/>
  <c r="O53" i="12"/>
  <c r="U49" i="12"/>
  <c r="C56" i="12"/>
  <c r="E49" i="11"/>
  <c r="L50" i="11"/>
  <c r="J48" i="11"/>
  <c r="F48" i="11"/>
  <c r="Q46" i="11"/>
  <c r="K47" i="11"/>
  <c r="Q6" i="11" s="1"/>
  <c r="H47" i="11"/>
  <c r="B53" i="11"/>
  <c r="R47" i="11"/>
  <c r="C54" i="3"/>
  <c r="V47" i="3"/>
  <c r="H49" i="3"/>
  <c r="M49" i="3" s="1"/>
  <c r="V49" i="3" s="1"/>
  <c r="L49" i="3"/>
  <c r="W49" i="3" s="1"/>
  <c r="N51" i="3"/>
  <c r="E50" i="3"/>
  <c r="G50" i="3" s="1"/>
  <c r="L48" i="16" l="1"/>
  <c r="R48" i="16" s="1"/>
  <c r="I48" i="16"/>
  <c r="L4" i="18"/>
  <c r="J7" i="34" s="1"/>
  <c r="I7" i="34"/>
  <c r="Q48" i="18"/>
  <c r="O3" i="22"/>
  <c r="J31" i="34" s="1"/>
  <c r="I31" i="34"/>
  <c r="Q4" i="14"/>
  <c r="E6" i="34" s="1"/>
  <c r="Q5" i="14"/>
  <c r="W48" i="19"/>
  <c r="Y4" i="19"/>
  <c r="Y3" i="19"/>
  <c r="G18" i="34" s="1"/>
  <c r="T4" i="18"/>
  <c r="G7" i="34" s="1"/>
  <c r="T5" i="18"/>
  <c r="I18" i="34"/>
  <c r="N3" i="19"/>
  <c r="J18" i="34" s="1"/>
  <c r="V3" i="3"/>
  <c r="E17" i="34" s="1"/>
  <c r="V4" i="3"/>
  <c r="R48" i="11"/>
  <c r="R48" i="18"/>
  <c r="T5" i="11"/>
  <c r="T4" i="11"/>
  <c r="G5" i="34" s="1"/>
  <c r="V48" i="19"/>
  <c r="V3" i="20"/>
  <c r="E19" i="34" s="1"/>
  <c r="V4" i="20"/>
  <c r="F51" i="38"/>
  <c r="H51" i="38" s="1"/>
  <c r="O52" i="38"/>
  <c r="M50" i="38"/>
  <c r="I50" i="38"/>
  <c r="N50" i="38" s="1"/>
  <c r="W4" i="38"/>
  <c r="W3" i="38"/>
  <c r="S48" i="16"/>
  <c r="H55" i="36"/>
  <c r="M55" i="36"/>
  <c r="V55" i="36" s="1"/>
  <c r="C57" i="36"/>
  <c r="O57" i="36"/>
  <c r="E57" i="36" s="1"/>
  <c r="G57" i="36" s="1" a="1"/>
  <c r="G57" i="36" s="1"/>
  <c r="E56" i="36"/>
  <c r="G56" i="36" s="1" a="1"/>
  <c r="G56" i="36" s="1"/>
  <c r="N54" i="36"/>
  <c r="U54" i="36" s="1"/>
  <c r="J54" i="36"/>
  <c r="C57" i="35"/>
  <c r="E56" i="35"/>
  <c r="G56" i="35" s="1" a="1"/>
  <c r="G56" i="35" s="1"/>
  <c r="O57" i="35"/>
  <c r="M55" i="35"/>
  <c r="V55" i="35" s="1"/>
  <c r="H55" i="35"/>
  <c r="J54" i="35"/>
  <c r="N54" i="35"/>
  <c r="U54" i="35" s="1"/>
  <c r="V50" i="12"/>
  <c r="X7" i="12" s="1"/>
  <c r="N50" i="12"/>
  <c r="U8" i="12" s="1"/>
  <c r="O54" i="32"/>
  <c r="E53" i="32"/>
  <c r="G53" i="32" s="1" a="1"/>
  <c r="G53" i="32" s="1"/>
  <c r="H53" i="32" s="1"/>
  <c r="O51" i="30"/>
  <c r="V51" i="30" s="1"/>
  <c r="K51" i="30"/>
  <c r="F53" i="30"/>
  <c r="H53" i="30" s="1" a="1"/>
  <c r="H53" i="30" s="1"/>
  <c r="P54" i="30"/>
  <c r="N52" i="30"/>
  <c r="W52" i="30" s="1"/>
  <c r="I52" i="30"/>
  <c r="D56" i="30"/>
  <c r="V51" i="24"/>
  <c r="W51" i="24"/>
  <c r="X6" i="22"/>
  <c r="G31" i="34" s="1"/>
  <c r="X7" i="22"/>
  <c r="U51" i="22"/>
  <c r="V51" i="22"/>
  <c r="V51" i="12"/>
  <c r="W7" i="28"/>
  <c r="W6" i="28"/>
  <c r="E29" i="34" s="1"/>
  <c r="C57" i="28"/>
  <c r="H53" i="28"/>
  <c r="N53" i="28" s="1"/>
  <c r="M53" i="28"/>
  <c r="X53" i="28" s="1"/>
  <c r="E54" i="28"/>
  <c r="G54" i="28" s="1" a="1"/>
  <c r="G54" i="28" s="1"/>
  <c r="O55" i="28"/>
  <c r="O51" i="26"/>
  <c r="V51" i="26" s="1"/>
  <c r="K51" i="26"/>
  <c r="F53" i="26"/>
  <c r="H53" i="26" s="1" a="1"/>
  <c r="H53" i="26" s="1"/>
  <c r="P54" i="26"/>
  <c r="D55" i="26"/>
  <c r="V50" i="26"/>
  <c r="N52" i="26"/>
  <c r="I52" i="26"/>
  <c r="H28" i="24"/>
  <c r="V50" i="24"/>
  <c r="N52" i="24"/>
  <c r="I52" i="24"/>
  <c r="O52" i="24" s="1"/>
  <c r="V52" i="24" s="1"/>
  <c r="P54" i="24"/>
  <c r="F54" i="24" s="1"/>
  <c r="H54" i="24" s="1" a="1"/>
  <c r="H54" i="24" s="1"/>
  <c r="U50" i="22"/>
  <c r="H52" i="22"/>
  <c r="N52" i="22" s="1"/>
  <c r="U52" i="22" s="1"/>
  <c r="M52" i="22"/>
  <c r="V52" i="22" s="1"/>
  <c r="C55" i="22"/>
  <c r="O54" i="22"/>
  <c r="E53" i="22"/>
  <c r="G53" i="22" s="1" a="1"/>
  <c r="G53" i="22" s="1"/>
  <c r="O50" i="21"/>
  <c r="F50" i="21" s="1"/>
  <c r="W46" i="21"/>
  <c r="D52" i="21"/>
  <c r="W49" i="20"/>
  <c r="L50" i="20"/>
  <c r="W50" i="20" s="1"/>
  <c r="H50" i="20"/>
  <c r="M50" i="20" s="1"/>
  <c r="V50" i="20" s="1"/>
  <c r="E51" i="20"/>
  <c r="G51" i="20" s="1"/>
  <c r="N52" i="20"/>
  <c r="C53" i="20"/>
  <c r="L49" i="19"/>
  <c r="W49" i="19" s="1"/>
  <c r="H49" i="19"/>
  <c r="M49" i="19" s="1"/>
  <c r="V49" i="19" s="1"/>
  <c r="V47" i="19"/>
  <c r="E50" i="19"/>
  <c r="G50" i="19" s="1"/>
  <c r="N51" i="19"/>
  <c r="Q47" i="18"/>
  <c r="B52" i="18"/>
  <c r="J49" i="18"/>
  <c r="F49" i="18"/>
  <c r="K49" i="18" s="1"/>
  <c r="Q49" i="18" s="1"/>
  <c r="L51" i="18"/>
  <c r="E50" i="18"/>
  <c r="K47" i="17"/>
  <c r="Q6" i="17" s="1"/>
  <c r="H47" i="17"/>
  <c r="H6" i="17" s="1"/>
  <c r="J48" i="17"/>
  <c r="F48" i="17"/>
  <c r="K48" i="17" s="1"/>
  <c r="L50" i="17"/>
  <c r="E49" i="17"/>
  <c r="B52" i="17"/>
  <c r="Q46" i="17"/>
  <c r="R47" i="17"/>
  <c r="K49" i="16"/>
  <c r="G49" i="16"/>
  <c r="M51" i="16"/>
  <c r="F51" i="16" s="1"/>
  <c r="C52" i="16"/>
  <c r="R47" i="16"/>
  <c r="B52" i="14"/>
  <c r="J50" i="14"/>
  <c r="F50" i="14"/>
  <c r="K50" i="14" s="1"/>
  <c r="E51" i="14"/>
  <c r="L52" i="14"/>
  <c r="R49" i="14"/>
  <c r="O54" i="12"/>
  <c r="E53" i="12"/>
  <c r="G53" i="12" s="1" a="1"/>
  <c r="G53" i="12" s="1"/>
  <c r="C57" i="12"/>
  <c r="H52" i="12"/>
  <c r="M52" i="12"/>
  <c r="N51" i="12"/>
  <c r="B54" i="11"/>
  <c r="K48" i="11"/>
  <c r="E50" i="11"/>
  <c r="L51" i="11"/>
  <c r="Q47" i="11"/>
  <c r="J49" i="11"/>
  <c r="F49" i="11"/>
  <c r="L50" i="3"/>
  <c r="W50" i="3" s="1"/>
  <c r="H50" i="3"/>
  <c r="M50" i="3" s="1"/>
  <c r="V50" i="3" s="1"/>
  <c r="N52" i="3"/>
  <c r="E51" i="3"/>
  <c r="G51" i="3" s="1"/>
  <c r="L49" i="16" l="1"/>
  <c r="R49" i="16" s="1"/>
  <c r="I49" i="16"/>
  <c r="Q48" i="11"/>
  <c r="Q48" i="17"/>
  <c r="R48" i="17"/>
  <c r="Q5" i="18"/>
  <c r="Q4" i="18"/>
  <c r="E7" i="34" s="1"/>
  <c r="E57" i="35"/>
  <c r="G57" i="35" s="1" a="1"/>
  <c r="G57" i="35" s="1"/>
  <c r="O58" i="35"/>
  <c r="L4" i="17"/>
  <c r="J8" i="34" s="1"/>
  <c r="I8" i="34"/>
  <c r="R50" i="14"/>
  <c r="V4" i="19"/>
  <c r="V3" i="19"/>
  <c r="E18" i="34" s="1"/>
  <c r="Q50" i="14"/>
  <c r="T4" i="17"/>
  <c r="G8" i="34" s="1"/>
  <c r="T5" i="17"/>
  <c r="Q5" i="11"/>
  <c r="Q4" i="11"/>
  <c r="E5" i="34" s="1"/>
  <c r="W50" i="38"/>
  <c r="X50" i="38"/>
  <c r="F52" i="38"/>
  <c r="H52" i="38" s="1"/>
  <c r="O53" i="38"/>
  <c r="I51" i="38"/>
  <c r="N51" i="38" s="1"/>
  <c r="W51" i="38" s="1"/>
  <c r="M51" i="38"/>
  <c r="X51" i="38" s="1"/>
  <c r="M57" i="36"/>
  <c r="V57" i="36" s="1"/>
  <c r="H57" i="36"/>
  <c r="H59" i="36"/>
  <c r="J59" i="36" s="1"/>
  <c r="H56" i="36"/>
  <c r="M56" i="36"/>
  <c r="V56" i="36" s="1"/>
  <c r="J55" i="36"/>
  <c r="N55" i="36"/>
  <c r="U55" i="36" s="1"/>
  <c r="H57" i="35"/>
  <c r="M57" i="35"/>
  <c r="V57" i="35" s="1"/>
  <c r="H56" i="35"/>
  <c r="M56" i="35"/>
  <c r="V56" i="35" s="1"/>
  <c r="N55" i="35"/>
  <c r="U55" i="35" s="1"/>
  <c r="J55" i="35"/>
  <c r="X6" i="12"/>
  <c r="G30" i="34" s="1"/>
  <c r="U50" i="12"/>
  <c r="U6" i="12" s="1"/>
  <c r="E30" i="34" s="1"/>
  <c r="O55" i="32"/>
  <c r="E54" i="32"/>
  <c r="G54" i="32" s="1" a="1"/>
  <c r="G54" i="32" s="1"/>
  <c r="H54" i="32" s="1"/>
  <c r="D57" i="30"/>
  <c r="O52" i="30"/>
  <c r="V52" i="30" s="1"/>
  <c r="K52" i="30"/>
  <c r="P55" i="30"/>
  <c r="F54" i="30"/>
  <c r="H54" i="30" s="1" a="1"/>
  <c r="H54" i="30" s="1"/>
  <c r="I53" i="30"/>
  <c r="N53" i="30"/>
  <c r="W53" i="30" s="1"/>
  <c r="U6" i="22"/>
  <c r="E31" i="34" s="1"/>
  <c r="U7" i="22"/>
  <c r="U51" i="12"/>
  <c r="E55" i="28"/>
  <c r="G55" i="28" s="1" a="1"/>
  <c r="G55" i="28" s="1"/>
  <c r="O56" i="28"/>
  <c r="M54" i="28"/>
  <c r="X54" i="28" s="1"/>
  <c r="H54" i="28"/>
  <c r="N54" i="28" s="1"/>
  <c r="W54" i="28" s="1"/>
  <c r="W53" i="28"/>
  <c r="O52" i="26"/>
  <c r="V52" i="26" s="1"/>
  <c r="K52" i="26"/>
  <c r="D56" i="26"/>
  <c r="F54" i="26"/>
  <c r="H54" i="26" s="1" a="1"/>
  <c r="H54" i="26" s="1"/>
  <c r="P55" i="26"/>
  <c r="W52" i="26"/>
  <c r="N53" i="26"/>
  <c r="W53" i="26" s="1"/>
  <c r="I53" i="26"/>
  <c r="N28" i="24"/>
  <c r="I28" i="24"/>
  <c r="I29" i="24"/>
  <c r="N53" i="24"/>
  <c r="W53" i="24" s="1"/>
  <c r="I53" i="24"/>
  <c r="O53" i="24" s="1"/>
  <c r="W52" i="24"/>
  <c r="P55" i="24"/>
  <c r="F55" i="24" s="1"/>
  <c r="H55" i="24" s="1" a="1"/>
  <c r="H55" i="24" s="1"/>
  <c r="M53" i="22"/>
  <c r="V53" i="22" s="1"/>
  <c r="H53" i="22"/>
  <c r="N53" i="22" s="1"/>
  <c r="E54" i="22"/>
  <c r="G54" i="22" s="1" a="1"/>
  <c r="G54" i="22" s="1"/>
  <c r="O55" i="22"/>
  <c r="C56" i="22"/>
  <c r="D53" i="21"/>
  <c r="H50" i="21"/>
  <c r="O51" i="21"/>
  <c r="F51" i="21" s="1"/>
  <c r="C54" i="20"/>
  <c r="N53" i="20"/>
  <c r="E52" i="20"/>
  <c r="G52" i="20" s="1"/>
  <c r="H51" i="20"/>
  <c r="M51" i="20" s="1"/>
  <c r="L51" i="20"/>
  <c r="W51" i="20" s="1"/>
  <c r="H50" i="19"/>
  <c r="M50" i="19" s="1"/>
  <c r="L50" i="19"/>
  <c r="E51" i="19"/>
  <c r="G51" i="19" s="1"/>
  <c r="N52" i="19"/>
  <c r="J50" i="18"/>
  <c r="R50" i="18" s="1"/>
  <c r="F50" i="18"/>
  <c r="K50" i="18" s="1"/>
  <c r="Q50" i="18" s="1"/>
  <c r="E51" i="18"/>
  <c r="L52" i="18"/>
  <c r="R49" i="18"/>
  <c r="B53" i="18"/>
  <c r="L51" i="17"/>
  <c r="E50" i="17"/>
  <c r="B53" i="17"/>
  <c r="J49" i="17"/>
  <c r="F49" i="17"/>
  <c r="K49" i="17" s="1"/>
  <c r="Q49" i="17" s="1"/>
  <c r="Q47" i="17"/>
  <c r="C53" i="16"/>
  <c r="K50" i="16"/>
  <c r="S50" i="16" s="1"/>
  <c r="G50" i="16"/>
  <c r="M52" i="16"/>
  <c r="F52" i="16" s="1"/>
  <c r="S49" i="16"/>
  <c r="E52" i="14"/>
  <c r="L53" i="14"/>
  <c r="J51" i="14"/>
  <c r="F51" i="14"/>
  <c r="K51" i="14" s="1"/>
  <c r="Q51" i="14" s="1"/>
  <c r="B53" i="14"/>
  <c r="V52" i="12"/>
  <c r="N52" i="12"/>
  <c r="H53" i="12"/>
  <c r="M53" i="12"/>
  <c r="E54" i="12"/>
  <c r="G54" i="12" s="1" a="1"/>
  <c r="G54" i="12" s="1"/>
  <c r="O55" i="12"/>
  <c r="K49" i="11"/>
  <c r="Q49" i="11" s="1"/>
  <c r="R49" i="11"/>
  <c r="E51" i="11"/>
  <c r="L52" i="11"/>
  <c r="F50" i="11"/>
  <c r="J50" i="11"/>
  <c r="E52" i="3"/>
  <c r="G52" i="3" s="1"/>
  <c r="N53" i="3"/>
  <c r="H51" i="3"/>
  <c r="M51" i="3" s="1"/>
  <c r="L51" i="3"/>
  <c r="L50" i="16" l="1"/>
  <c r="R50" i="16" s="1"/>
  <c r="I50" i="16"/>
  <c r="V51" i="20"/>
  <c r="R50" i="11"/>
  <c r="Q4" i="17"/>
  <c r="E8" i="34" s="1"/>
  <c r="Q5" i="17"/>
  <c r="O59" i="35"/>
  <c r="E58" i="35"/>
  <c r="G58" i="35" s="1" a="1"/>
  <c r="G58" i="35" s="1"/>
  <c r="H58" i="35"/>
  <c r="N58" i="35" s="1"/>
  <c r="M52" i="38"/>
  <c r="X52" i="38" s="1"/>
  <c r="I52" i="38"/>
  <c r="N52" i="38" s="1"/>
  <c r="W52" i="38" s="1"/>
  <c r="O54" i="38"/>
  <c r="F54" i="38" s="1"/>
  <c r="H54" i="38" s="1"/>
  <c r="F53" i="38"/>
  <c r="H53" i="38" s="1"/>
  <c r="X7" i="36"/>
  <c r="X6" i="36"/>
  <c r="J56" i="36"/>
  <c r="N56" i="36"/>
  <c r="U56" i="36" s="1"/>
  <c r="N57" i="36"/>
  <c r="N10" i="36" s="1"/>
  <c r="N11" i="36" s="1"/>
  <c r="J57" i="36"/>
  <c r="J13" i="36" s="1"/>
  <c r="O3" i="36" s="1"/>
  <c r="X8" i="36"/>
  <c r="X7" i="35"/>
  <c r="X6" i="35"/>
  <c r="N56" i="35"/>
  <c r="U56" i="35" s="1"/>
  <c r="J56" i="35"/>
  <c r="X8" i="35"/>
  <c r="J57" i="35"/>
  <c r="N57" i="35"/>
  <c r="P10" i="35" s="1"/>
  <c r="U7" i="12"/>
  <c r="O56" i="32"/>
  <c r="E55" i="32"/>
  <c r="G55" i="32" s="1" a="1"/>
  <c r="G55" i="32" s="1"/>
  <c r="H55" i="32" s="1"/>
  <c r="K53" i="30"/>
  <c r="O53" i="30"/>
  <c r="V53" i="30" s="1"/>
  <c r="I54" i="30"/>
  <c r="N54" i="30"/>
  <c r="W54" i="30" s="1"/>
  <c r="F55" i="30"/>
  <c r="H55" i="30" s="1" a="1"/>
  <c r="H55" i="30" s="1"/>
  <c r="P56" i="30"/>
  <c r="V53" i="24"/>
  <c r="V53" i="12"/>
  <c r="E56" i="28"/>
  <c r="G56" i="28" s="1" a="1"/>
  <c r="G56" i="28" s="1"/>
  <c r="O57" i="28"/>
  <c r="E57" i="28" s="1"/>
  <c r="G57" i="28" s="1" a="1"/>
  <c r="G57" i="28" s="1"/>
  <c r="H55" i="28"/>
  <c r="N55" i="28" s="1"/>
  <c r="W55" i="28" s="1"/>
  <c r="M55" i="28"/>
  <c r="X55" i="28" s="1"/>
  <c r="O53" i="26"/>
  <c r="V53" i="26" s="1"/>
  <c r="K53" i="26"/>
  <c r="F55" i="26"/>
  <c r="H55" i="26" s="1" a="1"/>
  <c r="H55" i="26" s="1"/>
  <c r="P56" i="26"/>
  <c r="I54" i="26"/>
  <c r="N54" i="26"/>
  <c r="W54" i="26" s="1"/>
  <c r="D57" i="26"/>
  <c r="K29" i="24"/>
  <c r="O29" i="24"/>
  <c r="V29" i="24" s="1"/>
  <c r="O28" i="24"/>
  <c r="K28" i="24"/>
  <c r="W28" i="24"/>
  <c r="P56" i="24"/>
  <c r="F56" i="24" s="1"/>
  <c r="H56" i="24" s="1" a="1"/>
  <c r="H56" i="24" s="1"/>
  <c r="I54" i="24"/>
  <c r="O54" i="24" s="1"/>
  <c r="N54" i="24"/>
  <c r="C57" i="22"/>
  <c r="O56" i="22"/>
  <c r="E55" i="22"/>
  <c r="G55" i="22" s="1" a="1"/>
  <c r="G55" i="22" s="1"/>
  <c r="H54" i="22"/>
  <c r="N54" i="22" s="1"/>
  <c r="M54" i="22"/>
  <c r="U53" i="22"/>
  <c r="M50" i="21"/>
  <c r="X50" i="21" s="1"/>
  <c r="D54" i="21"/>
  <c r="H51" i="21"/>
  <c r="O52" i="21"/>
  <c r="F52" i="21" s="1"/>
  <c r="L52" i="20"/>
  <c r="H52" i="20"/>
  <c r="M52" i="20" s="1"/>
  <c r="V52" i="20" s="1"/>
  <c r="N54" i="20"/>
  <c r="E54" i="20" s="1"/>
  <c r="G54" i="20" s="1"/>
  <c r="E53" i="20"/>
  <c r="G53" i="20" s="1"/>
  <c r="E52" i="19"/>
  <c r="G52" i="19" s="1"/>
  <c r="N53" i="19"/>
  <c r="H51" i="19"/>
  <c r="M51" i="19" s="1"/>
  <c r="L51" i="19"/>
  <c r="W51" i="19" s="1"/>
  <c r="W50" i="19"/>
  <c r="V50" i="19"/>
  <c r="B54" i="18"/>
  <c r="E52" i="18"/>
  <c r="L53" i="18"/>
  <c r="J51" i="18"/>
  <c r="F51" i="18"/>
  <c r="K51" i="18" s="1"/>
  <c r="R49" i="17"/>
  <c r="J50" i="17"/>
  <c r="R50" i="17" s="1"/>
  <c r="F50" i="17"/>
  <c r="K50" i="17" s="1"/>
  <c r="Q50" i="17" s="1"/>
  <c r="B54" i="17"/>
  <c r="E51" i="17"/>
  <c r="L52" i="17"/>
  <c r="M53" i="16"/>
  <c r="F53" i="16" s="1"/>
  <c r="K51" i="16"/>
  <c r="G51" i="16"/>
  <c r="C54" i="16"/>
  <c r="R51" i="14"/>
  <c r="E53" i="14"/>
  <c r="L54" i="14"/>
  <c r="E54" i="14" s="1"/>
  <c r="J52" i="14"/>
  <c r="R52" i="14" s="1"/>
  <c r="F52" i="14"/>
  <c r="K52" i="14" s="1"/>
  <c r="Q52" i="14" s="1"/>
  <c r="B54" i="14"/>
  <c r="N53" i="12"/>
  <c r="O56" i="12"/>
  <c r="E55" i="12"/>
  <c r="G55" i="12" s="1" a="1"/>
  <c r="G55" i="12" s="1"/>
  <c r="U52" i="12"/>
  <c r="M54" i="12"/>
  <c r="H54" i="12"/>
  <c r="K50" i="11"/>
  <c r="E52" i="11"/>
  <c r="L53" i="11"/>
  <c r="J51" i="11"/>
  <c r="F51" i="11"/>
  <c r="V51" i="3"/>
  <c r="W51" i="3"/>
  <c r="N54" i="3"/>
  <c r="E54" i="3" s="1"/>
  <c r="G54" i="3" s="1"/>
  <c r="E53" i="3"/>
  <c r="G53" i="3" s="1"/>
  <c r="H52" i="3"/>
  <c r="M52" i="3" s="1"/>
  <c r="L52" i="3"/>
  <c r="L51" i="16" l="1"/>
  <c r="R51" i="16" s="1"/>
  <c r="I51" i="16"/>
  <c r="V52" i="3"/>
  <c r="V9" i="3" s="1"/>
  <c r="V10" i="3"/>
  <c r="V51" i="19"/>
  <c r="Q51" i="18"/>
  <c r="O60" i="35"/>
  <c r="E59" i="35"/>
  <c r="G59" i="35" s="1" a="1"/>
  <c r="G59" i="35" s="1"/>
  <c r="H59" i="35" s="1"/>
  <c r="N59" i="35" s="1"/>
  <c r="W52" i="3"/>
  <c r="Y9" i="3" s="1"/>
  <c r="J13" i="35"/>
  <c r="O3" i="35" s="1"/>
  <c r="M53" i="38"/>
  <c r="X53" i="38" s="1"/>
  <c r="I53" i="38"/>
  <c r="N53" i="38" s="1"/>
  <c r="M54" i="38"/>
  <c r="X54" i="38" s="1"/>
  <c r="Z8" i="38" s="1"/>
  <c r="I54" i="38"/>
  <c r="N54" i="38" s="1"/>
  <c r="W54" i="38" s="1"/>
  <c r="U57" i="36"/>
  <c r="U8" i="36"/>
  <c r="U57" i="35"/>
  <c r="U8" i="35"/>
  <c r="E56" i="32"/>
  <c r="G56" i="32" s="1" a="1"/>
  <c r="G56" i="32" s="1"/>
  <c r="H56" i="32" s="1"/>
  <c r="O57" i="32"/>
  <c r="E57" i="32" s="1"/>
  <c r="G57" i="32" s="1" a="1"/>
  <c r="G57" i="32" s="1"/>
  <c r="F56" i="30"/>
  <c r="H56" i="30" s="1" a="1"/>
  <c r="H56" i="30" s="1"/>
  <c r="P57" i="30"/>
  <c r="N55" i="30"/>
  <c r="W55" i="30" s="1"/>
  <c r="I55" i="30"/>
  <c r="K54" i="30"/>
  <c r="O54" i="30"/>
  <c r="V54" i="30" s="1"/>
  <c r="U54" i="22"/>
  <c r="U53" i="12"/>
  <c r="H57" i="28"/>
  <c r="N57" i="28" s="1"/>
  <c r="W57" i="28" s="1"/>
  <c r="M57" i="28"/>
  <c r="X57" i="28" s="1"/>
  <c r="M56" i="28"/>
  <c r="X56" i="28" s="1"/>
  <c r="H56" i="28"/>
  <c r="N56" i="28" s="1"/>
  <c r="W56" i="28" s="1"/>
  <c r="O54" i="26"/>
  <c r="V54" i="26" s="1"/>
  <c r="K54" i="26"/>
  <c r="P57" i="26"/>
  <c r="F57" i="26" s="1"/>
  <c r="H57" i="26" s="1" a="1"/>
  <c r="H57" i="26" s="1"/>
  <c r="I59" i="26" s="1"/>
  <c r="K59" i="26" s="1"/>
  <c r="F56" i="26"/>
  <c r="H56" i="26" s="1" a="1"/>
  <c r="H56" i="26" s="1"/>
  <c r="N55" i="26"/>
  <c r="I55" i="26"/>
  <c r="I44" i="24"/>
  <c r="V28" i="24"/>
  <c r="N44" i="24"/>
  <c r="W44" i="24" s="1"/>
  <c r="I45" i="24"/>
  <c r="W54" i="24"/>
  <c r="V54" i="24"/>
  <c r="N55" i="24"/>
  <c r="I55" i="24"/>
  <c r="O55" i="24" s="1"/>
  <c r="V55" i="24" s="1"/>
  <c r="P57" i="24"/>
  <c r="V54" i="22"/>
  <c r="M55" i="22"/>
  <c r="V55" i="22" s="1"/>
  <c r="H55" i="22"/>
  <c r="N55" i="22" s="1"/>
  <c r="E56" i="22"/>
  <c r="G56" i="22" s="1" a="1"/>
  <c r="G56" i="22" s="1"/>
  <c r="O57" i="22"/>
  <c r="E57" i="22" s="1"/>
  <c r="G57" i="22" s="1" a="1"/>
  <c r="G57" i="22" s="1"/>
  <c r="I51" i="21"/>
  <c r="N51" i="21" s="1"/>
  <c r="M51" i="21"/>
  <c r="H52" i="21"/>
  <c r="O53" i="21"/>
  <c r="F53" i="21" s="1"/>
  <c r="L53" i="20"/>
  <c r="W53" i="20" s="1"/>
  <c r="H53" i="20"/>
  <c r="M53" i="20" s="1"/>
  <c r="L54" i="20"/>
  <c r="H54" i="20"/>
  <c r="M54" i="20" s="1"/>
  <c r="V54" i="20" s="1"/>
  <c r="W52" i="20"/>
  <c r="N54" i="19"/>
  <c r="E54" i="19" s="1"/>
  <c r="G54" i="19" s="1"/>
  <c r="E53" i="19"/>
  <c r="G53" i="19" s="1"/>
  <c r="L52" i="19"/>
  <c r="H52" i="19"/>
  <c r="M52" i="19" s="1"/>
  <c r="R51" i="18"/>
  <c r="E53" i="18"/>
  <c r="L54" i="18"/>
  <c r="E54" i="18" s="1"/>
  <c r="J52" i="18"/>
  <c r="R52" i="18" s="1"/>
  <c r="F52" i="18"/>
  <c r="K52" i="18" s="1"/>
  <c r="Q52" i="18" s="1"/>
  <c r="E52" i="17"/>
  <c r="L53" i="17"/>
  <c r="J51" i="17"/>
  <c r="F51" i="17"/>
  <c r="K51" i="17" s="1"/>
  <c r="S51" i="16"/>
  <c r="M54" i="16"/>
  <c r="K52" i="16"/>
  <c r="G52" i="16"/>
  <c r="F54" i="14"/>
  <c r="K54" i="14" s="1"/>
  <c r="Q54" i="14" s="1"/>
  <c r="J54" i="14"/>
  <c r="T11" i="14" s="1"/>
  <c r="J53" i="14"/>
  <c r="R53" i="14" s="1"/>
  <c r="F53" i="14"/>
  <c r="K53" i="14" s="1"/>
  <c r="Q11" i="14" s="1"/>
  <c r="N54" i="12"/>
  <c r="V54" i="12"/>
  <c r="M55" i="12"/>
  <c r="V55" i="12" s="1"/>
  <c r="H55" i="12"/>
  <c r="E56" i="12"/>
  <c r="G56" i="12" s="1" a="1"/>
  <c r="G56" i="12" s="1"/>
  <c r="O57" i="12"/>
  <c r="E57" i="12" s="1"/>
  <c r="G57" i="12" s="1" a="1"/>
  <c r="G57" i="12" s="1"/>
  <c r="K51" i="11"/>
  <c r="Q51" i="11" s="1"/>
  <c r="R51" i="11"/>
  <c r="E53" i="11"/>
  <c r="L54" i="11"/>
  <c r="E54" i="11" s="1"/>
  <c r="J52" i="11"/>
  <c r="F52" i="11"/>
  <c r="Q50" i="11"/>
  <c r="L54" i="3"/>
  <c r="W54" i="3" s="1"/>
  <c r="H54" i="3"/>
  <c r="M54" i="3" s="1"/>
  <c r="V54" i="3" s="1"/>
  <c r="L53" i="3"/>
  <c r="W53" i="3" s="1"/>
  <c r="H53" i="3"/>
  <c r="M53" i="3" s="1"/>
  <c r="V53" i="3" s="1"/>
  <c r="F54" i="16" l="1"/>
  <c r="I73" i="16" s="1"/>
  <c r="M55" i="16"/>
  <c r="L52" i="16"/>
  <c r="R52" i="16" s="1"/>
  <c r="I52" i="16"/>
  <c r="Y10" i="3"/>
  <c r="Y8" i="3"/>
  <c r="H17" i="34" s="1"/>
  <c r="R52" i="11"/>
  <c r="Y9" i="20"/>
  <c r="V8" i="3"/>
  <c r="F17" i="34" s="1"/>
  <c r="O61" i="35"/>
  <c r="E60" i="35"/>
  <c r="G60" i="35" s="1" a="1"/>
  <c r="G60" i="35" s="1"/>
  <c r="H60" i="35" s="1"/>
  <c r="N60" i="35" s="1"/>
  <c r="W54" i="20"/>
  <c r="Y8" i="20" s="1"/>
  <c r="Y10" i="20"/>
  <c r="Q11" i="18"/>
  <c r="Q51" i="17"/>
  <c r="V53" i="20"/>
  <c r="V10" i="20"/>
  <c r="R51" i="17"/>
  <c r="Z9" i="38"/>
  <c r="W53" i="38"/>
  <c r="W10" i="38"/>
  <c r="Z10" i="38"/>
  <c r="S52" i="16"/>
  <c r="N12" i="36"/>
  <c r="U7" i="36"/>
  <c r="U6" i="36"/>
  <c r="U6" i="35"/>
  <c r="U7" i="35"/>
  <c r="H57" i="32"/>
  <c r="C1" i="32" s="1"/>
  <c r="F57" i="30"/>
  <c r="P58" i="30"/>
  <c r="O55" i="30"/>
  <c r="V55" i="30" s="1"/>
  <c r="K55" i="30"/>
  <c r="N56" i="30"/>
  <c r="W56" i="30" s="1"/>
  <c r="I56" i="30"/>
  <c r="W55" i="24"/>
  <c r="W11" i="28"/>
  <c r="F29" i="34" s="1"/>
  <c r="Z13" i="28"/>
  <c r="Z11" i="28"/>
  <c r="H29" i="34" s="1"/>
  <c r="Z14" i="28"/>
  <c r="W14" i="28"/>
  <c r="W13" i="28"/>
  <c r="O55" i="26"/>
  <c r="V55" i="26" s="1"/>
  <c r="K55" i="26"/>
  <c r="W55" i="26"/>
  <c r="N56" i="26"/>
  <c r="W56" i="26" s="1"/>
  <c r="I56" i="26"/>
  <c r="I57" i="26"/>
  <c r="N57" i="26"/>
  <c r="I43" i="24"/>
  <c r="K43" i="24" s="1"/>
  <c r="F57" i="24"/>
  <c r="H57" i="24" s="1" a="1"/>
  <c r="H57" i="24" s="1"/>
  <c r="N43" i="24"/>
  <c r="O44" i="24"/>
  <c r="V44" i="24" s="1"/>
  <c r="K44" i="24"/>
  <c r="O45" i="24"/>
  <c r="V45" i="24" s="1"/>
  <c r="K45" i="24"/>
  <c r="N56" i="24"/>
  <c r="W56" i="24" s="1"/>
  <c r="I56" i="24"/>
  <c r="O56" i="24" s="1"/>
  <c r="V56" i="24" s="1"/>
  <c r="H57" i="22"/>
  <c r="N57" i="22" s="1"/>
  <c r="U57" i="22" s="1"/>
  <c r="M57" i="22"/>
  <c r="M56" i="22"/>
  <c r="V56" i="22" s="1"/>
  <c r="H56" i="22"/>
  <c r="N56" i="22" s="1"/>
  <c r="U55" i="22"/>
  <c r="O54" i="21"/>
  <c r="H53" i="21"/>
  <c r="M52" i="21"/>
  <c r="X52" i="21" s="1"/>
  <c r="I52" i="21"/>
  <c r="N52" i="21" s="1"/>
  <c r="W52" i="21" s="1"/>
  <c r="X51" i="21"/>
  <c r="W51" i="21"/>
  <c r="W52" i="19"/>
  <c r="H53" i="19"/>
  <c r="M53" i="19" s="1"/>
  <c r="V53" i="19" s="1"/>
  <c r="L53" i="19"/>
  <c r="W53" i="19" s="1"/>
  <c r="L54" i="19"/>
  <c r="H54" i="19"/>
  <c r="M54" i="19" s="1"/>
  <c r="V54" i="19" s="1"/>
  <c r="V52" i="19"/>
  <c r="F54" i="18"/>
  <c r="K54" i="18" s="1"/>
  <c r="Q54" i="18" s="1"/>
  <c r="J54" i="18"/>
  <c r="J53" i="18"/>
  <c r="R53" i="18" s="1"/>
  <c r="F53" i="18"/>
  <c r="K53" i="18" s="1"/>
  <c r="Q53" i="18" s="1"/>
  <c r="Q9" i="18" s="1"/>
  <c r="F7" i="34" s="1"/>
  <c r="E53" i="17"/>
  <c r="L54" i="17"/>
  <c r="E54" i="17" s="1"/>
  <c r="J52" i="17"/>
  <c r="F52" i="17"/>
  <c r="K52" i="17" s="1"/>
  <c r="K53" i="16"/>
  <c r="S53" i="16" s="1"/>
  <c r="G53" i="16"/>
  <c r="R54" i="14"/>
  <c r="Q53" i="14"/>
  <c r="N55" i="12"/>
  <c r="U55" i="12" s="1"/>
  <c r="J59" i="12"/>
  <c r="H57" i="12"/>
  <c r="M57" i="12"/>
  <c r="V57" i="12" s="1"/>
  <c r="U54" i="12"/>
  <c r="M56" i="12"/>
  <c r="V56" i="12" s="1"/>
  <c r="H56" i="12"/>
  <c r="K52" i="11"/>
  <c r="H56" i="11"/>
  <c r="F54" i="11"/>
  <c r="J54" i="11"/>
  <c r="R54" i="11" s="1"/>
  <c r="T9" i="11" s="1"/>
  <c r="H5" i="34" s="1"/>
  <c r="J53" i="11"/>
  <c r="R53" i="11" s="1"/>
  <c r="F53" i="11"/>
  <c r="M56" i="16" l="1"/>
  <c r="F55" i="16"/>
  <c r="L53" i="16"/>
  <c r="R53" i="16" s="1"/>
  <c r="I53" i="16"/>
  <c r="V8" i="20"/>
  <c r="F19" i="34" s="1"/>
  <c r="V9" i="20"/>
  <c r="T11" i="11"/>
  <c r="R54" i="18"/>
  <c r="T10" i="18" s="1"/>
  <c r="T11" i="18"/>
  <c r="T10" i="11"/>
  <c r="T10" i="14"/>
  <c r="T9" i="14"/>
  <c r="H6" i="34" s="1"/>
  <c r="Y9" i="19"/>
  <c r="Y8" i="19"/>
  <c r="H18" i="34" s="1"/>
  <c r="Q9" i="14"/>
  <c r="F6" i="34" s="1"/>
  <c r="Q10" i="14"/>
  <c r="V9" i="19"/>
  <c r="V8" i="19"/>
  <c r="F18" i="34" s="1"/>
  <c r="H19" i="34"/>
  <c r="H20" i="34"/>
  <c r="Q10" i="18"/>
  <c r="V10" i="19"/>
  <c r="W54" i="19"/>
  <c r="Y10" i="19"/>
  <c r="O62" i="35"/>
  <c r="E61" i="35"/>
  <c r="G61" i="35" s="1" a="1"/>
  <c r="G61" i="35" s="1"/>
  <c r="H61" i="35" s="1"/>
  <c r="N61" i="35" s="1"/>
  <c r="W8" i="38"/>
  <c r="W9" i="38"/>
  <c r="N47" i="32"/>
  <c r="N55" i="32"/>
  <c r="N49" i="32"/>
  <c r="N42" i="32"/>
  <c r="N50" i="32"/>
  <c r="N51" i="32"/>
  <c r="N52" i="32"/>
  <c r="N53" i="32"/>
  <c r="N46" i="32"/>
  <c r="N40" i="32"/>
  <c r="N48" i="32"/>
  <c r="N56" i="32"/>
  <c r="N41" i="32"/>
  <c r="N57" i="32"/>
  <c r="N43" i="32"/>
  <c r="N44" i="32"/>
  <c r="N45" i="32"/>
  <c r="N54" i="32"/>
  <c r="C3" i="32"/>
  <c r="N17" i="32"/>
  <c r="M33" i="32"/>
  <c r="V33" i="32" s="1"/>
  <c r="M38" i="32"/>
  <c r="V38" i="32" s="1"/>
  <c r="N33" i="32"/>
  <c r="M31" i="32"/>
  <c r="V31" i="32" s="1"/>
  <c r="M25" i="32"/>
  <c r="V25" i="32" s="1"/>
  <c r="N20" i="32"/>
  <c r="M52" i="32"/>
  <c r="V52" i="32" s="1"/>
  <c r="M56" i="32"/>
  <c r="V56" i="32" s="1"/>
  <c r="M50" i="32"/>
  <c r="V50" i="32" s="1"/>
  <c r="M29" i="32"/>
  <c r="V29" i="32" s="1"/>
  <c r="M42" i="32"/>
  <c r="V42" i="32" s="1"/>
  <c r="M23" i="32"/>
  <c r="V23" i="32" s="1"/>
  <c r="M34" i="32"/>
  <c r="V34" i="32" s="1"/>
  <c r="M30" i="32"/>
  <c r="V30" i="32" s="1"/>
  <c r="N28" i="32"/>
  <c r="M22" i="32"/>
  <c r="V22" i="32" s="1"/>
  <c r="N27" i="32"/>
  <c r="N32" i="32"/>
  <c r="M36" i="32"/>
  <c r="V36" i="32" s="1"/>
  <c r="M47" i="32"/>
  <c r="V47" i="32" s="1"/>
  <c r="M21" i="32"/>
  <c r="V21" i="32" s="1"/>
  <c r="N19" i="32"/>
  <c r="M51" i="32"/>
  <c r="V51" i="32" s="1"/>
  <c r="N24" i="32"/>
  <c r="M18" i="32"/>
  <c r="V18" i="32" s="1"/>
  <c r="M43" i="32"/>
  <c r="V43" i="32" s="1"/>
  <c r="N25" i="32"/>
  <c r="M39" i="32"/>
  <c r="V39" i="32" s="1"/>
  <c r="N39" i="32"/>
  <c r="M17" i="32"/>
  <c r="V17" i="32" s="1"/>
  <c r="M24" i="32"/>
  <c r="V24" i="32" s="1"/>
  <c r="N37" i="32"/>
  <c r="M44" i="32"/>
  <c r="V44" i="32" s="1"/>
  <c r="M53" i="32"/>
  <c r="V53" i="32" s="1"/>
  <c r="N29" i="32"/>
  <c r="M26" i="32"/>
  <c r="V26" i="32" s="1"/>
  <c r="N36" i="32"/>
  <c r="M40" i="32"/>
  <c r="V40" i="32" s="1"/>
  <c r="M27" i="32"/>
  <c r="V27" i="32" s="1"/>
  <c r="N34" i="32"/>
  <c r="M48" i="32"/>
  <c r="V48" i="32" s="1"/>
  <c r="N31" i="32"/>
  <c r="N38" i="32"/>
  <c r="M35" i="32"/>
  <c r="V35" i="32" s="1"/>
  <c r="N26" i="32"/>
  <c r="M28" i="32"/>
  <c r="V28" i="32" s="1"/>
  <c r="N18" i="32"/>
  <c r="M32" i="32"/>
  <c r="V32" i="32" s="1"/>
  <c r="N23" i="32"/>
  <c r="M54" i="32"/>
  <c r="V54" i="32" s="1"/>
  <c r="N30" i="32"/>
  <c r="M19" i="32"/>
  <c r="V19" i="32" s="1"/>
  <c r="M57" i="32"/>
  <c r="V57" i="32" s="1"/>
  <c r="M45" i="32"/>
  <c r="V45" i="32" s="1"/>
  <c r="N21" i="32"/>
  <c r="M20" i="32"/>
  <c r="V20" i="32" s="1"/>
  <c r="M49" i="32"/>
  <c r="V49" i="32" s="1"/>
  <c r="M55" i="32"/>
  <c r="V55" i="32" s="1"/>
  <c r="M46" i="32"/>
  <c r="V46" i="32" s="1"/>
  <c r="N22" i="32"/>
  <c r="N35" i="32"/>
  <c r="M41" i="32"/>
  <c r="V41" i="32" s="1"/>
  <c r="M37" i="32"/>
  <c r="V37" i="32" s="1"/>
  <c r="H57" i="30" a="1"/>
  <c r="H57" i="30" s="1"/>
  <c r="N57" i="30" s="1"/>
  <c r="P59" i="30"/>
  <c r="F58" i="30"/>
  <c r="H58" i="30" s="1" a="1"/>
  <c r="H58" i="30" s="1"/>
  <c r="O56" i="30"/>
  <c r="V56" i="30" s="1"/>
  <c r="K56" i="30"/>
  <c r="W57" i="26"/>
  <c r="Y8" i="26"/>
  <c r="H50" i="34" s="1"/>
  <c r="W43" i="24"/>
  <c r="Y8" i="24"/>
  <c r="U56" i="22"/>
  <c r="U13" i="22" s="1"/>
  <c r="U14" i="22"/>
  <c r="V57" i="22"/>
  <c r="X13" i="22" s="1"/>
  <c r="X14" i="22"/>
  <c r="X13" i="12"/>
  <c r="X14" i="12"/>
  <c r="X11" i="12"/>
  <c r="H30" i="34" s="1"/>
  <c r="O57" i="26"/>
  <c r="K57" i="26"/>
  <c r="O56" i="26"/>
  <c r="V56" i="26" s="1"/>
  <c r="K56" i="26"/>
  <c r="O43" i="24"/>
  <c r="K13" i="24"/>
  <c r="I57" i="24"/>
  <c r="O57" i="24" s="1"/>
  <c r="N57" i="24"/>
  <c r="F54" i="21"/>
  <c r="H54" i="21" s="1"/>
  <c r="M53" i="21"/>
  <c r="I53" i="21"/>
  <c r="N53" i="21" s="1"/>
  <c r="Q52" i="17"/>
  <c r="Q10" i="17" s="1"/>
  <c r="R52" i="17"/>
  <c r="T10" i="17" s="1"/>
  <c r="F54" i="17"/>
  <c r="K54" i="17" s="1"/>
  <c r="Q54" i="17" s="1"/>
  <c r="J54" i="17"/>
  <c r="R54" i="17" s="1"/>
  <c r="J53" i="17"/>
  <c r="R53" i="17" s="1"/>
  <c r="F53" i="17"/>
  <c r="K53" i="17" s="1"/>
  <c r="Q53" i="17" s="1"/>
  <c r="N57" i="12"/>
  <c r="U57" i="12" s="1"/>
  <c r="N56" i="12"/>
  <c r="J13" i="12"/>
  <c r="K53" i="11"/>
  <c r="Q53" i="11" s="1"/>
  <c r="K54" i="11"/>
  <c r="H6" i="11"/>
  <c r="Q52" i="11"/>
  <c r="K55" i="16" l="1"/>
  <c r="G55" i="16"/>
  <c r="L55" i="16" s="1"/>
  <c r="R55" i="16" s="1"/>
  <c r="M57" i="16"/>
  <c r="F56" i="16"/>
  <c r="O63" i="35"/>
  <c r="E62" i="35"/>
  <c r="G62" i="35" s="1" a="1"/>
  <c r="G62" i="35" s="1"/>
  <c r="H62" i="35" s="1"/>
  <c r="N62" i="35" s="1"/>
  <c r="T9" i="17"/>
  <c r="H8" i="34" s="1"/>
  <c r="Q9" i="17"/>
  <c r="F8" i="34" s="1"/>
  <c r="L4" i="11"/>
  <c r="J5" i="34" s="1"/>
  <c r="I5" i="34"/>
  <c r="T9" i="18"/>
  <c r="H7" i="34" s="1"/>
  <c r="T11" i="17"/>
  <c r="O3" i="12"/>
  <c r="J30" i="34" s="1"/>
  <c r="I30" i="34"/>
  <c r="Q9" i="11"/>
  <c r="F5" i="34" s="1"/>
  <c r="Q10" i="11"/>
  <c r="Q54" i="11"/>
  <c r="Q11" i="11"/>
  <c r="Q11" i="17"/>
  <c r="O10" i="26"/>
  <c r="P3" i="24"/>
  <c r="J32" i="34" s="1"/>
  <c r="I32" i="34"/>
  <c r="X8" i="32"/>
  <c r="K13" i="26"/>
  <c r="U11" i="22"/>
  <c r="F31" i="34" s="1"/>
  <c r="X6" i="32"/>
  <c r="X7" i="32"/>
  <c r="W57" i="30"/>
  <c r="Y6" i="30" s="1"/>
  <c r="Y8" i="30"/>
  <c r="I58" i="30"/>
  <c r="O58" i="30" s="1"/>
  <c r="I57" i="30"/>
  <c r="N58" i="30"/>
  <c r="P60" i="30"/>
  <c r="F59" i="30"/>
  <c r="H59" i="30" s="1" a="1"/>
  <c r="H59" i="30" s="1"/>
  <c r="Y7" i="30"/>
  <c r="V57" i="26"/>
  <c r="V8" i="26"/>
  <c r="F50" i="34" s="1"/>
  <c r="Y6" i="26"/>
  <c r="G50" i="34" s="1"/>
  <c r="Y7" i="26"/>
  <c r="W57" i="24"/>
  <c r="Y14" i="24"/>
  <c r="V57" i="24"/>
  <c r="V14" i="24"/>
  <c r="Y7" i="24"/>
  <c r="Y6" i="24"/>
  <c r="G32" i="34" s="1"/>
  <c r="V43" i="24"/>
  <c r="V6" i="24" s="1"/>
  <c r="E32" i="34" s="1"/>
  <c r="V8" i="24"/>
  <c r="X11" i="22"/>
  <c r="H31" i="34" s="1"/>
  <c r="U14" i="12"/>
  <c r="M54" i="21"/>
  <c r="X54" i="21" s="1"/>
  <c r="I54" i="21"/>
  <c r="N54" i="21" s="1"/>
  <c r="W54" i="21" s="1"/>
  <c r="W53" i="21"/>
  <c r="X53" i="21"/>
  <c r="U56" i="12"/>
  <c r="U13" i="12" s="1"/>
  <c r="K56" i="16" l="1"/>
  <c r="G56" i="16"/>
  <c r="L56" i="16" s="1"/>
  <c r="R56" i="16" s="1"/>
  <c r="M58" i="16"/>
  <c r="F57" i="16"/>
  <c r="O64" i="35"/>
  <c r="E63" i="35"/>
  <c r="G63" i="35" s="1" a="1"/>
  <c r="G63" i="35" s="1"/>
  <c r="H63" i="35" s="1"/>
  <c r="N63" i="35" s="1"/>
  <c r="P3" i="26"/>
  <c r="J50" i="34" s="1"/>
  <c r="I50" i="34"/>
  <c r="O12" i="26"/>
  <c r="O11" i="26"/>
  <c r="K57" i="30"/>
  <c r="O57" i="30"/>
  <c r="N59" i="30"/>
  <c r="I59" i="30"/>
  <c r="O59" i="30" s="1"/>
  <c r="P61" i="30"/>
  <c r="F60" i="30"/>
  <c r="H60" i="30" s="1" a="1"/>
  <c r="H60" i="30" s="1"/>
  <c r="V7" i="26"/>
  <c r="V6" i="26"/>
  <c r="E50" i="34" s="1"/>
  <c r="V7" i="24"/>
  <c r="V11" i="24"/>
  <c r="F32" i="34" s="1"/>
  <c r="V13" i="24"/>
  <c r="Y11" i="24"/>
  <c r="H32" i="34" s="1"/>
  <c r="Y13" i="24"/>
  <c r="U11" i="12"/>
  <c r="F30" i="34" s="1"/>
  <c r="K57" i="16" l="1"/>
  <c r="G57" i="16"/>
  <c r="L57" i="16" s="1"/>
  <c r="R57" i="16" s="1"/>
  <c r="F58" i="16"/>
  <c r="M59" i="16"/>
  <c r="O65" i="35"/>
  <c r="E64" i="35"/>
  <c r="G64" i="35" s="1" a="1"/>
  <c r="G64" i="35" s="1"/>
  <c r="H64" i="35" s="1"/>
  <c r="N64" i="35" s="1"/>
  <c r="K13" i="30"/>
  <c r="P3" i="30" s="1"/>
  <c r="V57" i="30"/>
  <c r="V8" i="30"/>
  <c r="N60" i="30"/>
  <c r="I60" i="30"/>
  <c r="O60" i="30" s="1"/>
  <c r="P62" i="30"/>
  <c r="F61" i="30"/>
  <c r="H61" i="30" s="1" a="1"/>
  <c r="H61" i="30" s="1"/>
  <c r="F59" i="16" l="1"/>
  <c r="M60" i="16"/>
  <c r="G58" i="16"/>
  <c r="L58" i="16" s="1"/>
  <c r="R58" i="16" s="1"/>
  <c r="K58" i="16"/>
  <c r="O66" i="35"/>
  <c r="E65" i="35"/>
  <c r="G65" i="35" s="1" a="1"/>
  <c r="G65" i="35" s="1"/>
  <c r="H65" i="35" s="1"/>
  <c r="N65" i="35" s="1"/>
  <c r="V6" i="30"/>
  <c r="V7" i="30"/>
  <c r="I61" i="30"/>
  <c r="O61" i="30" s="1"/>
  <c r="N61" i="30"/>
  <c r="P63" i="30"/>
  <c r="F62" i="30"/>
  <c r="H62" i="30" s="1" a="1"/>
  <c r="H62" i="30" s="1"/>
  <c r="M61" i="16" l="1"/>
  <c r="F60" i="16"/>
  <c r="K59" i="16"/>
  <c r="G59" i="16"/>
  <c r="L59" i="16" s="1"/>
  <c r="R59" i="16" s="1"/>
  <c r="O67" i="35"/>
  <c r="E66" i="35"/>
  <c r="G66" i="35" s="1" a="1"/>
  <c r="G66" i="35" s="1"/>
  <c r="H66" i="35" s="1"/>
  <c r="N66" i="35" s="1"/>
  <c r="I62" i="30"/>
  <c r="O62" i="30" s="1"/>
  <c r="N62" i="30"/>
  <c r="P64" i="30"/>
  <c r="F63" i="30"/>
  <c r="H63" i="30" s="1" a="1"/>
  <c r="H63" i="30" s="1"/>
  <c r="K60" i="16" l="1"/>
  <c r="G60" i="16"/>
  <c r="L60" i="16" s="1"/>
  <c r="R60" i="16" s="1"/>
  <c r="F61" i="16"/>
  <c r="M62" i="16"/>
  <c r="O68" i="35"/>
  <c r="E67" i="35"/>
  <c r="G67" i="35" s="1" a="1"/>
  <c r="G67" i="35" s="1"/>
  <c r="H67" i="35" s="1"/>
  <c r="N67" i="35" s="1"/>
  <c r="N63" i="30"/>
  <c r="I63" i="30"/>
  <c r="O63" i="30" s="1"/>
  <c r="P65" i="30"/>
  <c r="F64" i="30"/>
  <c r="H64" i="30" s="1" a="1"/>
  <c r="H64" i="30" s="1"/>
  <c r="K61" i="16" l="1"/>
  <c r="G61" i="16"/>
  <c r="L61" i="16" s="1"/>
  <c r="R61" i="16" s="1"/>
  <c r="F62" i="16"/>
  <c r="M63" i="16"/>
  <c r="O69" i="35"/>
  <c r="E68" i="35"/>
  <c r="G68" i="35" s="1" a="1"/>
  <c r="G68" i="35" s="1"/>
  <c r="H68" i="35" s="1"/>
  <c r="N68" i="35" s="1"/>
  <c r="N64" i="30"/>
  <c r="I64" i="30"/>
  <c r="O64" i="30" s="1"/>
  <c r="P66" i="30"/>
  <c r="F65" i="30"/>
  <c r="H65" i="30" s="1" a="1"/>
  <c r="H65" i="30" s="1"/>
  <c r="M64" i="16" l="1"/>
  <c r="F63" i="16"/>
  <c r="K62" i="16"/>
  <c r="G62" i="16"/>
  <c r="L62" i="16" s="1"/>
  <c r="R62" i="16" s="1"/>
  <c r="O70" i="35"/>
  <c r="E69" i="35"/>
  <c r="G69" i="35" s="1" a="1"/>
  <c r="G69" i="35" s="1"/>
  <c r="H69" i="35" s="1"/>
  <c r="N69" i="35" s="1"/>
  <c r="I65" i="30"/>
  <c r="O65" i="30" s="1"/>
  <c r="N65" i="30"/>
  <c r="P67" i="30"/>
  <c r="F66" i="30"/>
  <c r="H66" i="30" s="1" a="1"/>
  <c r="H66" i="30" s="1"/>
  <c r="K63" i="16" l="1"/>
  <c r="G63" i="16"/>
  <c r="L63" i="16" s="1"/>
  <c r="R63" i="16" s="1"/>
  <c r="M65" i="16"/>
  <c r="F64" i="16"/>
  <c r="O71" i="35"/>
  <c r="E70" i="35"/>
  <c r="G70" i="35" s="1" a="1"/>
  <c r="G70" i="35" s="1"/>
  <c r="H70" i="35" s="1"/>
  <c r="N70" i="35" s="1"/>
  <c r="N66" i="30"/>
  <c r="I66" i="30"/>
  <c r="O66" i="30" s="1"/>
  <c r="P68" i="30"/>
  <c r="F67" i="30"/>
  <c r="H67" i="30" s="1" a="1"/>
  <c r="H67" i="30" s="1"/>
  <c r="K64" i="16" l="1"/>
  <c r="G64" i="16"/>
  <c r="L64" i="16" s="1"/>
  <c r="R64" i="16" s="1"/>
  <c r="M66" i="16"/>
  <c r="F65" i="16"/>
  <c r="O72" i="35"/>
  <c r="E71" i="35"/>
  <c r="G71" i="35" s="1" a="1"/>
  <c r="G71" i="35" s="1"/>
  <c r="H71" i="35" s="1"/>
  <c r="N71" i="35" s="1"/>
  <c r="P69" i="30"/>
  <c r="F68" i="30"/>
  <c r="H68" i="30" s="1" a="1"/>
  <c r="H68" i="30" s="1"/>
  <c r="I67" i="30"/>
  <c r="O67" i="30" s="1"/>
  <c r="N67" i="30"/>
  <c r="F66" i="16" l="1"/>
  <c r="M67" i="16"/>
  <c r="K65" i="16"/>
  <c r="G65" i="16"/>
  <c r="L65" i="16" s="1"/>
  <c r="R65" i="16" s="1"/>
  <c r="O73" i="35"/>
  <c r="E72" i="35"/>
  <c r="G72" i="35" s="1" a="1"/>
  <c r="G72" i="35" s="1"/>
  <c r="H72" i="35" s="1"/>
  <c r="N72" i="35" s="1"/>
  <c r="I68" i="30"/>
  <c r="O68" i="30" s="1"/>
  <c r="N68" i="30"/>
  <c r="P70" i="30"/>
  <c r="F69" i="30"/>
  <c r="H69" i="30" s="1" a="1"/>
  <c r="H69" i="30" s="1"/>
  <c r="F67" i="16" l="1"/>
  <c r="M68" i="16"/>
  <c r="G66" i="16"/>
  <c r="L66" i="16" s="1"/>
  <c r="R66" i="16" s="1"/>
  <c r="K66" i="16"/>
  <c r="O74" i="35"/>
  <c r="E73" i="35"/>
  <c r="G73" i="35" s="1" a="1"/>
  <c r="G73" i="35" s="1"/>
  <c r="H73" i="35" s="1"/>
  <c r="N73" i="35" s="1"/>
  <c r="I69" i="30"/>
  <c r="O69" i="30" s="1"/>
  <c r="N69" i="30"/>
  <c r="P71" i="30"/>
  <c r="F70" i="30"/>
  <c r="H70" i="30" s="1" a="1"/>
  <c r="H70" i="30" s="1"/>
  <c r="M69" i="16" l="1"/>
  <c r="F68" i="16"/>
  <c r="G67" i="16"/>
  <c r="L67" i="16" s="1"/>
  <c r="R67" i="16" s="1"/>
  <c r="K67" i="16"/>
  <c r="O75" i="35"/>
  <c r="E74" i="35"/>
  <c r="G74" i="35" s="1" a="1"/>
  <c r="G74" i="35" s="1"/>
  <c r="H74" i="35" s="1"/>
  <c r="N74" i="35" s="1"/>
  <c r="N70" i="30"/>
  <c r="I70" i="30"/>
  <c r="O70" i="30" s="1"/>
  <c r="P72" i="30"/>
  <c r="F71" i="30"/>
  <c r="H71" i="30" s="1" a="1"/>
  <c r="H71" i="30" s="1"/>
  <c r="K68" i="16" l="1"/>
  <c r="G68" i="16"/>
  <c r="L68" i="16" s="1"/>
  <c r="R68" i="16" s="1"/>
  <c r="F69" i="16"/>
  <c r="M70" i="16"/>
  <c r="O76" i="35"/>
  <c r="E75" i="35"/>
  <c r="G75" i="35" s="1" a="1"/>
  <c r="G75" i="35" s="1"/>
  <c r="H75" i="35" s="1"/>
  <c r="N75" i="35" s="1"/>
  <c r="N71" i="30"/>
  <c r="I71" i="30"/>
  <c r="O71" i="30" s="1"/>
  <c r="P73" i="30"/>
  <c r="F72" i="30"/>
  <c r="H72" i="30" s="1" a="1"/>
  <c r="H72" i="30" s="1"/>
  <c r="M71" i="16" l="1"/>
  <c r="F71" i="16" s="1"/>
  <c r="F70" i="16"/>
  <c r="G69" i="16"/>
  <c r="L69" i="16" s="1"/>
  <c r="R69" i="16" s="1"/>
  <c r="K69" i="16"/>
  <c r="O77" i="35"/>
  <c r="E76" i="35"/>
  <c r="G76" i="35" s="1" a="1"/>
  <c r="G76" i="35" s="1"/>
  <c r="H76" i="35" s="1"/>
  <c r="N76" i="35" s="1"/>
  <c r="P74" i="30"/>
  <c r="F74" i="30" s="1"/>
  <c r="H74" i="30" s="1" a="1"/>
  <c r="H74" i="30" s="1"/>
  <c r="F73" i="30"/>
  <c r="H73" i="30" s="1" a="1"/>
  <c r="H73" i="30" s="1"/>
  <c r="N72" i="30"/>
  <c r="I72" i="30"/>
  <c r="O72" i="30" s="1"/>
  <c r="K70" i="16" l="1"/>
  <c r="G70" i="16"/>
  <c r="L70" i="16" s="1"/>
  <c r="R70" i="16" s="1"/>
  <c r="K71" i="16"/>
  <c r="G71" i="16"/>
  <c r="L71" i="16" s="1"/>
  <c r="R71" i="16" s="1"/>
  <c r="O78" i="35"/>
  <c r="E77" i="35"/>
  <c r="G77" i="35" s="1" a="1"/>
  <c r="G77" i="35" s="1"/>
  <c r="H77" i="35" s="1"/>
  <c r="N77" i="35" s="1"/>
  <c r="N73" i="30"/>
  <c r="I73" i="30"/>
  <c r="O73" i="30" s="1"/>
  <c r="N74" i="30"/>
  <c r="I74" i="30"/>
  <c r="O74" i="30" s="1"/>
  <c r="R73" i="16" l="1"/>
  <c r="O79" i="35"/>
  <c r="E78" i="35"/>
  <c r="G78" i="35" s="1" a="1"/>
  <c r="G78" i="35" s="1"/>
  <c r="H78" i="35" s="1"/>
  <c r="N78" i="35" s="1"/>
  <c r="K54" i="16"/>
  <c r="U11" i="16" s="1"/>
  <c r="K42" i="16"/>
  <c r="S42" i="16" s="1"/>
  <c r="K31" i="16"/>
  <c r="S31" i="16" s="1"/>
  <c r="K44" i="16"/>
  <c r="S44" i="16" s="1"/>
  <c r="K30" i="16"/>
  <c r="S30" i="16" s="1"/>
  <c r="K43" i="16"/>
  <c r="S43" i="16" s="1"/>
  <c r="G45" i="16"/>
  <c r="L45" i="16" s="1"/>
  <c r="R45" i="16" s="1"/>
  <c r="G32" i="16"/>
  <c r="L32" i="16" s="1"/>
  <c r="R32" i="16" s="1"/>
  <c r="G44" i="16"/>
  <c r="L44" i="16" s="1"/>
  <c r="R44" i="16" s="1"/>
  <c r="G30" i="16"/>
  <c r="L30" i="16" s="1"/>
  <c r="R30" i="16" s="1"/>
  <c r="G42" i="16"/>
  <c r="L42" i="16" s="1"/>
  <c r="R42" i="16" s="1"/>
  <c r="G54" i="16"/>
  <c r="K18" i="16"/>
  <c r="G18" i="16"/>
  <c r="L18" i="16" s="1"/>
  <c r="G19" i="16"/>
  <c r="L19" i="16" s="1"/>
  <c r="R19" i="16" s="1"/>
  <c r="G31" i="16"/>
  <c r="L31" i="16" s="1"/>
  <c r="R31" i="16" s="1"/>
  <c r="G43" i="16"/>
  <c r="I43" i="16" s="1"/>
  <c r="L54" i="16" l="1"/>
  <c r="R11" i="16" s="1"/>
  <c r="I54" i="16"/>
  <c r="O80" i="35"/>
  <c r="E79" i="35"/>
  <c r="G79" i="35" s="1" a="1"/>
  <c r="G79" i="35" s="1"/>
  <c r="H79" i="35" s="1"/>
  <c r="N79" i="35" s="1"/>
  <c r="S18" i="16"/>
  <c r="U6" i="16"/>
  <c r="I32" i="16"/>
  <c r="I31" i="16"/>
  <c r="I30" i="16"/>
  <c r="I45" i="16"/>
  <c r="I19" i="16"/>
  <c r="I44" i="16"/>
  <c r="I18" i="16"/>
  <c r="S54" i="16"/>
  <c r="R18" i="16"/>
  <c r="L43" i="16"/>
  <c r="R43" i="16" s="1"/>
  <c r="I42" i="16"/>
  <c r="I6" i="16" l="1"/>
  <c r="R54" i="16"/>
  <c r="R10" i="16" s="1"/>
  <c r="O81" i="35"/>
  <c r="E80" i="35"/>
  <c r="G80" i="35" s="1" a="1"/>
  <c r="G80" i="35" s="1"/>
  <c r="H80" i="35" s="1"/>
  <c r="N80" i="35" s="1"/>
  <c r="U10" i="16"/>
  <c r="U9" i="16"/>
  <c r="H9" i="34" s="1"/>
  <c r="R4" i="16"/>
  <c r="E9" i="34" s="1"/>
  <c r="R5" i="16"/>
  <c r="R6" i="16"/>
  <c r="U4" i="16"/>
  <c r="G9" i="34" s="1"/>
  <c r="U5" i="16"/>
  <c r="H23" i="21"/>
  <c r="I23" i="21" s="1"/>
  <c r="H35" i="21"/>
  <c r="I35" i="21" s="1"/>
  <c r="H47" i="21"/>
  <c r="I56" i="21" s="1"/>
  <c r="K56" i="21" s="1"/>
  <c r="H36" i="21"/>
  <c r="H49" i="21"/>
  <c r="I50" i="21" s="1"/>
  <c r="N50" i="21" s="1"/>
  <c r="W50" i="21" s="1"/>
  <c r="H48" i="21"/>
  <c r="M48" i="21" s="1"/>
  <c r="R9" i="16" l="1"/>
  <c r="F9" i="34" s="1"/>
  <c r="O82" i="35"/>
  <c r="E81" i="35"/>
  <c r="G81" i="35" s="1" a="1"/>
  <c r="G81" i="35" s="1"/>
  <c r="H81" i="35" s="1"/>
  <c r="N81" i="35" s="1"/>
  <c r="M4" i="16"/>
  <c r="J9" i="34" s="1"/>
  <c r="I9" i="34"/>
  <c r="X48" i="21"/>
  <c r="M49" i="21"/>
  <c r="X49" i="21" s="1"/>
  <c r="N35" i="21"/>
  <c r="W35" i="21" s="1"/>
  <c r="K35" i="21"/>
  <c r="M35" i="21"/>
  <c r="X35" i="21" s="1"/>
  <c r="M47" i="21"/>
  <c r="I36" i="21"/>
  <c r="K36" i="21" s="1"/>
  <c r="M36" i="21"/>
  <c r="X36" i="21" s="1"/>
  <c r="I48" i="21"/>
  <c r="N48" i="21" s="1"/>
  <c r="I47" i="21"/>
  <c r="I49" i="21"/>
  <c r="N49" i="21" s="1"/>
  <c r="W49" i="21" s="1"/>
  <c r="I37" i="21"/>
  <c r="I24" i="21"/>
  <c r="K24" i="21" s="1"/>
  <c r="K23" i="21"/>
  <c r="N23" i="21"/>
  <c r="M23" i="21"/>
  <c r="O83" i="35" l="1"/>
  <c r="E82" i="35"/>
  <c r="G82" i="35" s="1" a="1"/>
  <c r="G82" i="35" s="1"/>
  <c r="H82" i="35" s="1"/>
  <c r="N82" i="35" s="1"/>
  <c r="X47" i="21"/>
  <c r="Z5" i="21"/>
  <c r="Z10" i="21"/>
  <c r="W48" i="21"/>
  <c r="W10" i="21"/>
  <c r="Z8" i="21"/>
  <c r="Z9" i="21"/>
  <c r="N36" i="21"/>
  <c r="W36" i="21" s="1"/>
  <c r="K47" i="21"/>
  <c r="N47" i="21"/>
  <c r="N37" i="21"/>
  <c r="W37" i="21" s="1"/>
  <c r="K37" i="21"/>
  <c r="K11" i="21" s="1"/>
  <c r="N24" i="21"/>
  <c r="W24" i="21" s="1"/>
  <c r="X23" i="21"/>
  <c r="W23" i="21"/>
  <c r="O84" i="35" l="1"/>
  <c r="E83" i="35"/>
  <c r="G83" i="35" s="1" a="1"/>
  <c r="G83" i="35" s="1"/>
  <c r="H83" i="35" s="1"/>
  <c r="N83" i="35" s="1"/>
  <c r="I20" i="34"/>
  <c r="O3" i="21"/>
  <c r="J20" i="34" s="1"/>
  <c r="W9" i="21"/>
  <c r="W8" i="21"/>
  <c r="F20" i="34" s="1"/>
  <c r="W5" i="21"/>
  <c r="Z4" i="21"/>
  <c r="Z3" i="21"/>
  <c r="G20" i="34" s="1"/>
  <c r="W47" i="21"/>
  <c r="O85" i="35" l="1"/>
  <c r="E84" i="35"/>
  <c r="G84" i="35" s="1" a="1"/>
  <c r="G84" i="35" s="1"/>
  <c r="H84" i="35" s="1"/>
  <c r="N84" i="35" s="1"/>
  <c r="W4" i="21"/>
  <c r="W3" i="21"/>
  <c r="E20" i="34" s="1"/>
  <c r="U17" i="32"/>
  <c r="U57" i="32"/>
  <c r="U19" i="32"/>
  <c r="U28" i="32"/>
  <c r="U44" i="32"/>
  <c r="U52" i="32"/>
  <c r="U23" i="32"/>
  <c r="U39" i="32"/>
  <c r="U47" i="32"/>
  <c r="U18" i="32"/>
  <c r="U26" i="32"/>
  <c r="U34" i="32"/>
  <c r="U42" i="32"/>
  <c r="U50" i="32"/>
  <c r="U21" i="32"/>
  <c r="U29" i="32"/>
  <c r="U37" i="32"/>
  <c r="U45" i="32"/>
  <c r="U53" i="32"/>
  <c r="U24" i="32"/>
  <c r="U32" i="32"/>
  <c r="U40" i="32"/>
  <c r="U48" i="32"/>
  <c r="U56" i="32"/>
  <c r="U27" i="32"/>
  <c r="U35" i="32"/>
  <c r="U43" i="32"/>
  <c r="U51" i="32"/>
  <c r="U20" i="32"/>
  <c r="U36" i="32"/>
  <c r="U31" i="32"/>
  <c r="U55" i="32"/>
  <c r="U22" i="32"/>
  <c r="U30" i="32"/>
  <c r="U38" i="32"/>
  <c r="U46" i="32"/>
  <c r="U54" i="32"/>
  <c r="U25" i="32"/>
  <c r="U33" i="32"/>
  <c r="U41" i="32"/>
  <c r="U49" i="32"/>
  <c r="O86" i="35" l="1"/>
  <c r="E85" i="35"/>
  <c r="G85" i="35" s="1" a="1"/>
  <c r="G85" i="35" s="1"/>
  <c r="H85" i="35" s="1"/>
  <c r="N85" i="35" s="1"/>
  <c r="U6" i="32"/>
  <c r="U8" i="32"/>
  <c r="U7" i="32"/>
  <c r="O87" i="35" l="1"/>
  <c r="E86" i="35"/>
  <c r="G86" i="35" s="1" a="1"/>
  <c r="G86" i="35" s="1"/>
  <c r="H86" i="35" s="1"/>
  <c r="N86" i="35" s="1"/>
  <c r="O88" i="35" l="1"/>
  <c r="E87" i="35"/>
  <c r="G87" i="35" s="1" a="1"/>
  <c r="G87" i="35" s="1"/>
  <c r="H87" i="35" s="1"/>
  <c r="N87" i="35" s="1"/>
  <c r="O89" i="35" l="1"/>
  <c r="E88" i="35"/>
  <c r="G88" i="35" s="1" a="1"/>
  <c r="G88" i="35" s="1"/>
  <c r="H88" i="35" s="1"/>
  <c r="N88" i="35" s="1"/>
  <c r="O90" i="35" l="1"/>
  <c r="E89" i="35"/>
  <c r="G89" i="35" s="1" a="1"/>
  <c r="G89" i="35" s="1"/>
  <c r="H89" i="35" s="1"/>
  <c r="N89" i="35" s="1"/>
  <c r="O91" i="35" l="1"/>
  <c r="E90" i="35"/>
  <c r="G90" i="35" s="1" a="1"/>
  <c r="G90" i="35" s="1"/>
  <c r="H90" i="35" s="1"/>
  <c r="N90" i="35" s="1"/>
  <c r="O92" i="35" l="1"/>
  <c r="E91" i="35"/>
  <c r="G91" i="35" s="1" a="1"/>
  <c r="G91" i="35" s="1"/>
  <c r="H91" i="35" s="1"/>
  <c r="N91" i="35" s="1"/>
  <c r="O93" i="35" l="1"/>
  <c r="E92" i="35"/>
  <c r="G92" i="35" s="1" a="1"/>
  <c r="G92" i="35" s="1"/>
  <c r="H92" i="35" s="1"/>
  <c r="N92" i="35" s="1"/>
  <c r="E93" i="35" l="1"/>
  <c r="G93" i="35" s="1" a="1"/>
  <c r="G93" i="35" s="1"/>
  <c r="H93" i="35" s="1"/>
  <c r="N93" i="35" s="1"/>
  <c r="O94" i="35"/>
  <c r="E94" i="35" l="1"/>
  <c r="G94" i="35" s="1" a="1"/>
  <c r="G94" i="35" s="1"/>
  <c r="H94" i="35" s="1"/>
  <c r="N94" i="35" s="1"/>
  <c r="O95" i="35"/>
  <c r="E95" i="35" l="1"/>
  <c r="G95" i="35" s="1" a="1"/>
  <c r="G95" i="35" s="1"/>
  <c r="H95" i="35" s="1"/>
  <c r="N95" i="35" s="1"/>
  <c r="O96" i="35"/>
  <c r="O97" i="35" l="1"/>
  <c r="E96" i="35"/>
  <c r="G96" i="35" s="1" a="1"/>
  <c r="G96" i="35" s="1"/>
  <c r="H96" i="35" s="1"/>
  <c r="N96" i="35" s="1"/>
  <c r="O98" i="35" l="1"/>
  <c r="E97" i="35"/>
  <c r="G97" i="35" s="1" a="1"/>
  <c r="G97" i="35" s="1"/>
  <c r="H97" i="35" s="1"/>
  <c r="N97" i="35" s="1"/>
  <c r="O99" i="35" l="1"/>
  <c r="E98" i="35"/>
  <c r="G98" i="35" s="1" a="1"/>
  <c r="G98" i="35" s="1"/>
  <c r="H98" i="35" s="1"/>
  <c r="N98" i="35" s="1"/>
  <c r="E99" i="35" l="1"/>
  <c r="G99" i="35" s="1" a="1"/>
  <c r="G99" i="35" s="1"/>
  <c r="H99" i="35" s="1"/>
  <c r="N99" i="35" s="1"/>
  <c r="O100" i="35"/>
  <c r="E100" i="35" l="1"/>
  <c r="G100" i="35" s="1" a="1"/>
  <c r="G100" i="35" s="1"/>
  <c r="H100" i="35" s="1"/>
  <c r="N100" i="35" s="1"/>
  <c r="O101" i="35"/>
  <c r="E101" i="35" l="1"/>
  <c r="G101" i="35" s="1" a="1"/>
  <c r="G101" i="35" s="1"/>
  <c r="H101" i="35" s="1"/>
  <c r="N101" i="35" s="1"/>
  <c r="O102" i="35"/>
  <c r="O103" i="35" l="1"/>
  <c r="E102" i="35"/>
  <c r="G102" i="35" s="1" a="1"/>
  <c r="G102" i="35" s="1"/>
  <c r="H102" i="35" s="1"/>
  <c r="N102" i="35" s="1"/>
  <c r="E103" i="35" l="1"/>
  <c r="G103" i="35" s="1" a="1"/>
  <c r="G103" i="35" s="1"/>
  <c r="H103" i="35" s="1"/>
  <c r="N103" i="35" s="1"/>
  <c r="O104" i="35"/>
  <c r="O105" i="35" l="1"/>
  <c r="E104" i="35"/>
  <c r="G104" i="35" s="1" a="1"/>
  <c r="G104" i="35" s="1"/>
  <c r="H104" i="35" s="1"/>
  <c r="N104" i="35" s="1"/>
  <c r="O106" i="35" l="1"/>
  <c r="E105" i="35"/>
  <c r="G105" i="35" s="1" a="1"/>
  <c r="G105" i="35" s="1"/>
  <c r="H105" i="35" s="1"/>
  <c r="N105" i="35" s="1"/>
  <c r="O107" i="35" l="1"/>
  <c r="E106" i="35"/>
  <c r="G106" i="35" s="1" a="1"/>
  <c r="G106" i="35" s="1"/>
  <c r="H106" i="35" s="1"/>
  <c r="N106" i="35" s="1"/>
  <c r="O108" i="35" l="1"/>
  <c r="E107" i="35"/>
  <c r="G107" i="35" s="1" a="1"/>
  <c r="G107" i="35" s="1"/>
  <c r="H107" i="35" s="1"/>
  <c r="N107" i="35" s="1"/>
  <c r="O109" i="35" l="1"/>
  <c r="E108" i="35"/>
  <c r="G108" i="35" s="1" a="1"/>
  <c r="G108" i="35" s="1"/>
  <c r="H108" i="35" s="1"/>
  <c r="N108" i="35" s="1"/>
  <c r="O110" i="35" l="1"/>
  <c r="E109" i="35"/>
  <c r="G109" i="35" s="1" a="1"/>
  <c r="G109" i="35" s="1"/>
  <c r="H109" i="35" s="1"/>
  <c r="N109" i="35" s="1"/>
  <c r="O111" i="35" l="1"/>
  <c r="E110" i="35"/>
  <c r="G110" i="35" s="1" a="1"/>
  <c r="G110" i="35" s="1"/>
  <c r="H110" i="35" s="1"/>
  <c r="N110" i="35" s="1"/>
  <c r="O112" i="35" l="1"/>
  <c r="E112" i="35" s="1"/>
  <c r="G112" i="35" s="1" a="1"/>
  <c r="G112" i="35" s="1"/>
  <c r="E111" i="35"/>
  <c r="G111" i="35" s="1" a="1"/>
  <c r="G111" i="35" s="1"/>
  <c r="H111" i="35" s="1"/>
  <c r="N111" i="35" s="1"/>
  <c r="H112" i="35" l="1"/>
  <c r="N112" i="35" s="1"/>
  <c r="O3" i="32"/>
  <c r="J13" i="32"/>
  <c r="J17" i="32"/>
  <c r="J36" i="32"/>
  <c r="I36" i="32"/>
  <c r="J44" i="32"/>
  <c r="I44" i="32"/>
  <c r="J55" i="32"/>
  <c r="I55" i="32"/>
  <c r="J23" i="32"/>
  <c r="I23" i="32"/>
  <c r="J46" i="32"/>
  <c r="I46" i="32"/>
  <c r="J22" i="32"/>
  <c r="I22" i="32"/>
  <c r="J57" i="32"/>
  <c r="I57" i="32"/>
  <c r="J51" i="32"/>
  <c r="I51" i="32"/>
  <c r="J20" i="32"/>
  <c r="I20" i="32"/>
  <c r="J48" i="32"/>
  <c r="I48" i="32"/>
  <c r="J31" i="32"/>
  <c r="I31" i="32"/>
  <c r="J33" i="32"/>
  <c r="I33" i="32"/>
  <c r="J19" i="32"/>
  <c r="I19" i="32"/>
  <c r="J18" i="32"/>
  <c r="I18" i="32"/>
  <c r="J49" i="32"/>
  <c r="I49" i="32"/>
  <c r="J25" i="32"/>
  <c r="I25" i="32"/>
  <c r="J53" i="32"/>
  <c r="I53" i="32"/>
  <c r="J39" i="32"/>
  <c r="I39" i="32"/>
  <c r="J40" i="32"/>
  <c r="I40" i="32"/>
  <c r="J34" i="32"/>
  <c r="I34" i="32"/>
  <c r="J54" i="32"/>
  <c r="I54" i="32"/>
  <c r="J47" i="32"/>
  <c r="I47" i="32"/>
  <c r="J42" i="32"/>
  <c r="I42" i="32"/>
  <c r="J52" i="32"/>
  <c r="I52" i="32"/>
  <c r="J24" i="32"/>
  <c r="I24" i="32"/>
  <c r="J37" i="32"/>
  <c r="I37" i="32"/>
  <c r="J26" i="32"/>
  <c r="I26" i="32"/>
  <c r="J43" i="32"/>
  <c r="I43" i="32"/>
  <c r="J45" i="32"/>
  <c r="I45" i="32"/>
  <c r="J29" i="32"/>
  <c r="I29" i="32"/>
  <c r="J41" i="32"/>
  <c r="I41" i="32"/>
  <c r="J50" i="32"/>
  <c r="I50" i="32"/>
  <c r="J32" i="32"/>
  <c r="I32" i="32"/>
  <c r="J28" i="32"/>
  <c r="I28" i="32"/>
  <c r="J38" i="32"/>
  <c r="I38" i="32"/>
  <c r="J27" i="32"/>
  <c r="I27" i="32"/>
  <c r="J56" i="32"/>
  <c r="I56" i="32"/>
  <c r="J30" i="32"/>
  <c r="I30" i="32"/>
  <c r="J21" i="32"/>
  <c r="I21" i="32"/>
  <c r="J35" i="32"/>
  <c r="I17" i="32"/>
  <c r="I35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<sst xmlns="http://schemas.openxmlformats.org/spreadsheetml/2006/main" count="1419" uniqueCount="144">
  <si>
    <t>US Cases</t>
  </si>
  <si>
    <t>Aggregate</t>
  </si>
  <si>
    <t>US_Cases</t>
  </si>
  <si>
    <t>Cum AE</t>
  </si>
  <si>
    <t>AE</t>
  </si>
  <si>
    <t>exp(BX) Old</t>
  </si>
  <si>
    <t>exp(BX) New</t>
  </si>
  <si>
    <t>A(t) New</t>
  </si>
  <si>
    <t>A(t) Orig</t>
  </si>
  <si>
    <t>Inc</t>
  </si>
  <si>
    <t>E[T(t)]</t>
  </si>
  <si>
    <t>P(try week t)</t>
  </si>
  <si>
    <t>P(T&lt;=t)</t>
  </si>
  <si>
    <t>P(T &lt;= t) New</t>
  </si>
  <si>
    <t>P(T &lt;= t) Orig</t>
  </si>
  <si>
    <t>Incr_Trl</t>
  </si>
  <si>
    <t># HHs</t>
  </si>
  <si>
    <t>Week</t>
  </si>
  <si>
    <t>Covariates</t>
  </si>
  <si>
    <t>Cum_Trl</t>
  </si>
  <si>
    <t>R^2</t>
  </si>
  <si>
    <t>MdAE</t>
  </si>
  <si>
    <t>LL =</t>
  </si>
  <si>
    <t>pi2</t>
  </si>
  <si>
    <t>factors</t>
  </si>
  <si>
    <t>MAPE</t>
  </si>
  <si>
    <t>pi3</t>
  </si>
  <si>
    <t>pi</t>
  </si>
  <si>
    <t>Incremental Out of sample</t>
  </si>
  <si>
    <t>mid</t>
  </si>
  <si>
    <t>smooth</t>
  </si>
  <si>
    <t>exp</t>
  </si>
  <si>
    <t>eta</t>
  </si>
  <si>
    <t>B_case2</t>
  </si>
  <si>
    <t>alpha</t>
  </si>
  <si>
    <t>Incremental insample</t>
  </si>
  <si>
    <t>r</t>
  </si>
  <si>
    <t>BIC</t>
  </si>
  <si>
    <t>B_case</t>
  </si>
  <si>
    <t>Panelists:</t>
  </si>
  <si>
    <t>Krunchy Bits</t>
  </si>
  <si>
    <t>Product:</t>
  </si>
  <si>
    <t>CUM APE</t>
  </si>
  <si>
    <t>APE</t>
  </si>
  <si>
    <t>exp(BX)</t>
  </si>
  <si>
    <t>A(t)</t>
  </si>
  <si>
    <t>P(T &lt;= t)</t>
  </si>
  <si>
    <t>Death</t>
  </si>
  <si>
    <t>Date</t>
  </si>
  <si>
    <t>State of emergency</t>
  </si>
  <si>
    <t>Stay at Home Order</t>
  </si>
  <si>
    <t>Stay at Home</t>
  </si>
  <si>
    <t>State</t>
  </si>
  <si>
    <t>B_state</t>
  </si>
  <si>
    <t>Case</t>
  </si>
  <si>
    <t>Sit Down Restaurant</t>
  </si>
  <si>
    <t>lambda</t>
  </si>
  <si>
    <t>Incremental Overall</t>
  </si>
  <si>
    <t>Cumulative Overall</t>
  </si>
  <si>
    <t>Cumulative insample</t>
  </si>
  <si>
    <t>Cumulative Out of sample</t>
  </si>
  <si>
    <t>B_state2</t>
  </si>
  <si>
    <t>Scaled</t>
  </si>
  <si>
    <t>Already Captured</t>
  </si>
  <si>
    <t>Story 1: Purchasing Acceleration</t>
  </si>
  <si>
    <t>Model Type</t>
  </si>
  <si>
    <t>In Sample</t>
  </si>
  <si>
    <t>IS Incremental MAPE</t>
  </si>
  <si>
    <t>IS</t>
  </si>
  <si>
    <t>OS</t>
  </si>
  <si>
    <t>Out of Sample</t>
  </si>
  <si>
    <t>OS Incremental MAPE</t>
  </si>
  <si>
    <t>IS Cumulative MAPE</t>
  </si>
  <si>
    <t>OS Cumulative MAPE</t>
  </si>
  <si>
    <t>IS Log Likelihood</t>
  </si>
  <si>
    <t># Of Parameters</t>
  </si>
  <si>
    <t>EG + HCNB + 2 Covariates</t>
  </si>
  <si>
    <t>EG + 2 Covariates</t>
  </si>
  <si>
    <t>E + 2 Covariates</t>
  </si>
  <si>
    <t>TOTAL</t>
  </si>
  <si>
    <t>DIFF</t>
  </si>
  <si>
    <t>PROP</t>
  </si>
  <si>
    <t>TOTAL BASELINE</t>
  </si>
  <si>
    <t>TOTAL ORIGINAL</t>
  </si>
  <si>
    <t>DIFF=</t>
  </si>
  <si>
    <t>Original</t>
  </si>
  <si>
    <t>Original No COVID</t>
  </si>
  <si>
    <t>Expected Cumulative</t>
  </si>
  <si>
    <t>Expected Incremental</t>
  </si>
  <si>
    <t>Actual Incremental</t>
  </si>
  <si>
    <t>Actual Cumulative</t>
  </si>
  <si>
    <t>Story 2: HCNB turned Adopters</t>
  </si>
  <si>
    <t>LC + EG + HCNB + 2 Covariates</t>
  </si>
  <si>
    <t>Class 2 Cumulative</t>
  </si>
  <si>
    <t>Class 2 Incremental</t>
  </si>
  <si>
    <t>Class 1 Cumulative</t>
  </si>
  <si>
    <t>Class 1 Incremental</t>
  </si>
  <si>
    <t>Story 3: Gradual Latent Class</t>
  </si>
  <si>
    <t>LC + EG + HCNB + 2 Covariates + Smooth</t>
  </si>
  <si>
    <t>Note</t>
  </si>
  <si>
    <t>Continous Heterogeniety with HCNB and Both Cov</t>
  </si>
  <si>
    <t>Continous Heterogeniety with Both Cov</t>
  </si>
  <si>
    <t>Homogeniety with US Cases Cov</t>
  </si>
  <si>
    <t>Homogeniety with State Action Cov</t>
  </si>
  <si>
    <t>Homogeniety with Both Cov</t>
  </si>
  <si>
    <t>One Homogenous and One Heterogenous LC with State Action Cov</t>
  </si>
  <si>
    <t>Heterogenous LC with State Action Cov</t>
  </si>
  <si>
    <t>Heterogenous LC with HCNB and State Action Cov</t>
  </si>
  <si>
    <t>LC + EG + HCNB + 1 Covariates (State)</t>
  </si>
  <si>
    <t>E + 1 Covariates (Case)</t>
  </si>
  <si>
    <t>E + 1 Covariates (State)</t>
  </si>
  <si>
    <t>LC + EG + 1 Covariates (State)</t>
  </si>
  <si>
    <t>LC + E + EG + 1 Covariates (State)</t>
  </si>
  <si>
    <t>Heterogenous LC with HCNB and Both Cov</t>
  </si>
  <si>
    <t>Smoothed Heterogenous LC with HCNB and Both Cov</t>
  </si>
  <si>
    <t>Smoothed Heterogenous LC with HCNB and State Action Cov</t>
  </si>
  <si>
    <t>LC + EG + 1 Covariate (State) + Smooth</t>
  </si>
  <si>
    <t>LC + EG + HCNB + 1 Covariate (State) + Smooth</t>
  </si>
  <si>
    <t>LC + E + 1 Covariate (State) + Smooth</t>
  </si>
  <si>
    <t>Smoothed Homogenous LC with State Action Cov</t>
  </si>
  <si>
    <t>Story 1 Final Model</t>
  </si>
  <si>
    <t>Story 2 Final Model</t>
  </si>
  <si>
    <t>Story 3 Final Model</t>
  </si>
  <si>
    <t>lambda_1</t>
  </si>
  <si>
    <t>lambda_2</t>
  </si>
  <si>
    <t>alpha_2</t>
  </si>
  <si>
    <t>r_2</t>
  </si>
  <si>
    <t>B_state1</t>
  </si>
  <si>
    <t>smoothed</t>
  </si>
  <si>
    <t>location</t>
  </si>
  <si>
    <t>Story 1: E + 2 Covariates</t>
  </si>
  <si>
    <t>Story 2: LC + E + EG + 1 Covariates (State)</t>
  </si>
  <si>
    <t>Story 3: LC + E + 1 Covariate (State) + Smooth</t>
  </si>
  <si>
    <t>Final</t>
  </si>
  <si>
    <t>Compare</t>
  </si>
  <si>
    <t>Incremental MAPE</t>
  </si>
  <si>
    <t>Incremental R^2</t>
  </si>
  <si>
    <t>Cumulative MAPE</t>
  </si>
  <si>
    <t>Cumulative R^2</t>
  </si>
  <si>
    <t>Overall Final Model</t>
  </si>
  <si>
    <t>No COVID Estimate</t>
  </si>
  <si>
    <t>COVID Model Forecast</t>
  </si>
  <si>
    <t>COVID Model ORIG</t>
  </si>
  <si>
    <t>COVID Model New Adopters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</si>
</sst>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00000000000"/>
    <numFmt numFmtId="167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13"/>
      <color rgb="FF333333"/>
      <name val="Helvetica Neue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0" fontId="3" fillId="0" borderId="0" xfId="1" applyFont="1"/>
    <xf numFmtId="0" fontId="2" fillId="0" borderId="1" xfId="1" applyBorder="1"/>
    <xf numFmtId="0" fontId="2" fillId="0" borderId="2" xfId="1" applyBorder="1"/>
    <xf numFmtId="165" fontId="4" fillId="0" borderId="0" xfId="1" applyNumberFormat="1" applyFont="1"/>
    <xf numFmtId="2" fontId="2" fillId="2" borderId="0" xfId="1" applyNumberFormat="1" applyFill="1"/>
    <xf numFmtId="0" fontId="2" fillId="0" borderId="3" xfId="1" applyBorder="1"/>
    <xf numFmtId="0" fontId="2" fillId="0" borderId="4" xfId="1" applyBorder="1"/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2" fillId="0" borderId="0" xfId="1" quotePrefix="1" applyAlignment="1">
      <alignment horizontal="centerContinuous"/>
    </xf>
    <xf numFmtId="166" fontId="2" fillId="0" borderId="0" xfId="1" applyNumberFormat="1"/>
    <xf numFmtId="167" fontId="2" fillId="0" borderId="0" xfId="1" applyNumberFormat="1"/>
    <xf numFmtId="3" fontId="5" fillId="0" borderId="0" xfId="1" applyNumberFormat="1" applyFont="1"/>
    <xf numFmtId="0" fontId="2" fillId="0" borderId="0" xfId="1" applyAlignment="1">
      <alignment horizontal="centerContinuous"/>
    </xf>
    <xf numFmtId="2" fontId="2" fillId="0" borderId="0" xfId="1" applyNumberFormat="1" applyFill="1"/>
    <xf numFmtId="0" fontId="3" fillId="0" borderId="0" xfId="0" applyFont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4" fillId="3" borderId="0" xfId="0" applyNumberFormat="1" applyFont="1" applyFill="1"/>
    <xf numFmtId="0" fontId="4" fillId="3" borderId="0" xfId="0" applyFont="1" applyFill="1"/>
    <xf numFmtId="0" fontId="0" fillId="3" borderId="0" xfId="0" applyFill="1"/>
    <xf numFmtId="14" fontId="4" fillId="0" borderId="0" xfId="0" applyNumberFormat="1" applyFont="1" applyFill="1"/>
    <xf numFmtId="0" fontId="0" fillId="0" borderId="0" xfId="0" applyFill="1"/>
    <xf numFmtId="0" fontId="2" fillId="0" borderId="0" xfId="1" applyFill="1"/>
    <xf numFmtId="165" fontId="0" fillId="0" borderId="0" xfId="0" applyNumberFormat="1"/>
    <xf numFmtId="0" fontId="2" fillId="4" borderId="0" xfId="1" applyFill="1"/>
    <xf numFmtId="167" fontId="2" fillId="4" borderId="0" xfId="1" applyNumberFormat="1" applyFill="1"/>
    <xf numFmtId="165" fontId="2" fillId="4" borderId="0" xfId="1" applyNumberFormat="1" applyFill="1"/>
    <xf numFmtId="167" fontId="2" fillId="0" borderId="0" xfId="1" applyNumberFormat="1" applyFill="1"/>
    <xf numFmtId="0" fontId="2" fillId="0" borderId="0" xfId="1" applyBorder="1"/>
    <xf numFmtId="0" fontId="2" fillId="0" borderId="5" xfId="1" applyBorder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3" fontId="5" fillId="0" borderId="0" xfId="0" applyNumberFormat="1" applyFont="1"/>
    <xf numFmtId="0" fontId="7" fillId="5" borderId="0" xfId="0" applyFont="1" applyFill="1"/>
    <xf numFmtId="0" fontId="0" fillId="5" borderId="0" xfId="0" applyFill="1"/>
    <xf numFmtId="0" fontId="6" fillId="5" borderId="0" xfId="0" applyFont="1" applyFill="1" applyAlignment="1">
      <alignment horizontal="center" wrapText="1"/>
    </xf>
    <xf numFmtId="2" fontId="7" fillId="5" borderId="0" xfId="0" applyNumberFormat="1" applyFont="1" applyFill="1"/>
    <xf numFmtId="0" fontId="7" fillId="5" borderId="10" xfId="0" applyFont="1" applyFill="1" applyBorder="1"/>
    <xf numFmtId="2" fontId="7" fillId="5" borderId="10" xfId="0" applyNumberFormat="1" applyFont="1" applyFill="1" applyBorder="1"/>
    <xf numFmtId="0" fontId="7" fillId="5" borderId="0" xfId="0" applyFont="1" applyFill="1" applyBorder="1"/>
    <xf numFmtId="2" fontId="7" fillId="5" borderId="0" xfId="0" applyNumberFormat="1" applyFont="1" applyFill="1" applyBorder="1"/>
    <xf numFmtId="0" fontId="0" fillId="5" borderId="0" xfId="0" applyFill="1" applyBorder="1"/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5" borderId="5" xfId="0" applyFont="1" applyFill="1" applyBorder="1"/>
    <xf numFmtId="2" fontId="7" fillId="5" borderId="5" xfId="0" applyNumberFormat="1" applyFont="1" applyFill="1" applyBorder="1"/>
    <xf numFmtId="0" fontId="7" fillId="5" borderId="3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5" borderId="7" xfId="0" applyFont="1" applyFill="1" applyBorder="1"/>
    <xf numFmtId="2" fontId="7" fillId="5" borderId="7" xfId="0" applyNumberFormat="1" applyFont="1" applyFill="1" applyBorder="1"/>
    <xf numFmtId="0" fontId="7" fillId="5" borderId="8" xfId="0" applyFont="1" applyFill="1" applyBorder="1" applyAlignment="1">
      <alignment horizontal="center" wrapText="1"/>
    </xf>
    <xf numFmtId="0" fontId="2" fillId="0" borderId="0" xfId="1" applyAlignment="1">
      <alignment horizontal="center"/>
    </xf>
    <xf numFmtId="0" fontId="6" fillId="5" borderId="0" xfId="0" applyFont="1" applyFill="1" applyAlignment="1">
      <alignment horizontal="center" wrapText="1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0" xfId="1" quotePrefix="1" applyAlignment="1">
      <alignment horizontal="center"/>
    </xf>
  </cellXfs>
  <cellStyles count="2">
    <cellStyle name="Normal" xfId="0" builtinId="0"/>
    <cellStyle name="Normal 2" xfId="1" xr:uid="{1650F3B7-0D42-4845-A82A-F77F0B51E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EGS3_OSS_TRUNC!$C$16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EGS3_OSS_TRUNC!$C$17:$C$55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E-DD4F-A414-5352C1C02FFD}"/>
            </c:ext>
          </c:extLst>
        </c:ser>
        <c:ser>
          <c:idx val="1"/>
          <c:order val="1"/>
          <c:tx>
            <c:strRef>
              <c:f>EGS3_OSS_TRUNC!$M$16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EGS3_OSS_TRUNC!$M$17:$M$55</c:f>
              <c:numCache>
                <c:formatCode>0.00</c:formatCode>
                <c:ptCount val="39"/>
                <c:pt idx="0">
                  <c:v>57959023.111571237</c:v>
                </c:pt>
                <c:pt idx="1">
                  <c:v>57971193.355454952</c:v>
                </c:pt>
                <c:pt idx="2">
                  <c:v>57983358.184539258</c:v>
                </c:pt>
                <c:pt idx="3">
                  <c:v>57995517.601233356</c:v>
                </c:pt>
                <c:pt idx="4">
                  <c:v>58007671.607945286</c:v>
                </c:pt>
                <c:pt idx="5">
                  <c:v>58019820.207082115</c:v>
                </c:pt>
                <c:pt idx="6">
                  <c:v>58031963.401049748</c:v>
                </c:pt>
                <c:pt idx="7">
                  <c:v>58044101.192253083</c:v>
                </c:pt>
                <c:pt idx="8">
                  <c:v>58056233.583095893</c:v>
                </c:pt>
                <c:pt idx="9">
                  <c:v>58068360.575980946</c:v>
                </c:pt>
                <c:pt idx="10">
                  <c:v>58080482.173309907</c:v>
                </c:pt>
                <c:pt idx="11">
                  <c:v>58092598.377483346</c:v>
                </c:pt>
                <c:pt idx="12">
                  <c:v>58104709.190900818</c:v>
                </c:pt>
                <c:pt idx="13">
                  <c:v>58116814.615960762</c:v>
                </c:pt>
                <c:pt idx="14">
                  <c:v>58128914.655060597</c:v>
                </c:pt>
                <c:pt idx="15">
                  <c:v>58141221.667462774</c:v>
                </c:pt>
                <c:pt idx="16">
                  <c:v>58153739.094794229</c:v>
                </c:pt>
                <c:pt idx="17">
                  <c:v>58166250.755571097</c:v>
                </c:pt>
                <c:pt idx="18">
                  <c:v>58178756.652449921</c:v>
                </c:pt>
                <c:pt idx="19">
                  <c:v>58192158.072974347</c:v>
                </c:pt>
                <c:pt idx="20">
                  <c:v>58205788.053410508</c:v>
                </c:pt>
                <c:pt idx="21">
                  <c:v>58220393.416830204</c:v>
                </c:pt>
                <c:pt idx="22">
                  <c:v>58235247.200030394</c:v>
                </c:pt>
                <c:pt idx="23">
                  <c:v>58250812.682307586</c:v>
                </c:pt>
                <c:pt idx="24">
                  <c:v>58268505.767722033</c:v>
                </c:pt>
                <c:pt idx="25">
                  <c:v>58287846.867818758</c:v>
                </c:pt>
                <c:pt idx="26">
                  <c:v>58310000.63043496</c:v>
                </c:pt>
                <c:pt idx="27">
                  <c:v>58335696.278443128</c:v>
                </c:pt>
                <c:pt idx="28">
                  <c:v>58366913.473423608</c:v>
                </c:pt>
                <c:pt idx="29">
                  <c:v>58402227.748415336</c:v>
                </c:pt>
                <c:pt idx="30">
                  <c:v>58442065.523218848</c:v>
                </c:pt>
                <c:pt idx="31">
                  <c:v>58493338.543763027</c:v>
                </c:pt>
                <c:pt idx="32">
                  <c:v>58545319.465304419</c:v>
                </c:pt>
                <c:pt idx="33">
                  <c:v>58601686.994268492</c:v>
                </c:pt>
                <c:pt idx="34">
                  <c:v>58657836.539949566</c:v>
                </c:pt>
                <c:pt idx="35">
                  <c:v>58715711.264107026</c:v>
                </c:pt>
                <c:pt idx="36">
                  <c:v>58774363.735844955</c:v>
                </c:pt>
                <c:pt idx="37">
                  <c:v>58840141.249629863</c:v>
                </c:pt>
                <c:pt idx="38">
                  <c:v>58910189.395082273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E-DD4F-A414-5352C1C02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EGS3_OSS_TRUNC!$D$16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EGS3_OSS_TRUNC!$D$17:$D$57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E-7044-9D45-AC1C6074B943}"/>
            </c:ext>
          </c:extLst>
        </c:ser>
        <c:ser>
          <c:idx val="1"/>
          <c:order val="1"/>
          <c:tx>
            <c:strRef>
              <c:f>EGS3_OSS_TRUNC!$N$16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EGS3_OSS_TRUNC!$N$17:$N$57</c:f>
              <c:numCache>
                <c:formatCode>0.00</c:formatCode>
                <c:ptCount val="41"/>
                <c:pt idx="0">
                  <c:v>12175.661093333225</c:v>
                </c:pt>
                <c:pt idx="1">
                  <c:v>12170.243883714273</c:v>
                </c:pt>
                <c:pt idx="2">
                  <c:v>12164.829084311423</c:v>
                </c:pt>
                <c:pt idx="3">
                  <c:v>12159.416694093459</c:v>
                </c:pt>
                <c:pt idx="4">
                  <c:v>12154.006711934462</c:v>
                </c:pt>
                <c:pt idx="5">
                  <c:v>12148.599136824258</c:v>
                </c:pt>
                <c:pt idx="6">
                  <c:v>12143.193967636929</c:v>
                </c:pt>
                <c:pt idx="7">
                  <c:v>12137.791203330737</c:v>
                </c:pt>
                <c:pt idx="8">
                  <c:v>12132.390842811326</c:v>
                </c:pt>
                <c:pt idx="9">
                  <c:v>12126.992885058005</c:v>
                </c:pt>
                <c:pt idx="10">
                  <c:v>12121.597328955377</c:v>
                </c:pt>
                <c:pt idx="11">
                  <c:v>12116.204173440656</c:v>
                </c:pt>
                <c:pt idx="12">
                  <c:v>12110.813417472104</c:v>
                </c:pt>
                <c:pt idx="13">
                  <c:v>12105.425059944844</c:v>
                </c:pt>
                <c:pt idx="14">
                  <c:v>12100.039099838183</c:v>
                </c:pt>
                <c:pt idx="15">
                  <c:v>12307.012402174507</c:v>
                </c:pt>
                <c:pt idx="16">
                  <c:v>12517.427331456924</c:v>
                </c:pt>
                <c:pt idx="17">
                  <c:v>12511.660776865694</c:v>
                </c:pt>
                <c:pt idx="18">
                  <c:v>12505.896878825046</c:v>
                </c:pt>
                <c:pt idx="19">
                  <c:v>13401.420524426792</c:v>
                </c:pt>
                <c:pt idx="20">
                  <c:v>13629.98043615887</c:v>
                </c:pt>
                <c:pt idx="21">
                  <c:v>14605.363419699219</c:v>
                </c:pt>
                <c:pt idx="22">
                  <c:v>14853.783200184442</c:v>
                </c:pt>
                <c:pt idx="23">
                  <c:v>15565.482277194224</c:v>
                </c:pt>
                <c:pt idx="24">
                  <c:v>17693.085414449317</c:v>
                </c:pt>
                <c:pt idx="25">
                  <c:v>19341.100096720358</c:v>
                </c:pt>
                <c:pt idx="26">
                  <c:v>22153.762616201358</c:v>
                </c:pt>
                <c:pt idx="27">
                  <c:v>25695.648008169843</c:v>
                </c:pt>
                <c:pt idx="28">
                  <c:v>31217.194980479821</c:v>
                </c:pt>
                <c:pt idx="29">
                  <c:v>35314.274991732578</c:v>
                </c:pt>
                <c:pt idx="30">
                  <c:v>39837.774803505534</c:v>
                </c:pt>
                <c:pt idx="31">
                  <c:v>51273.020544183208</c:v>
                </c:pt>
                <c:pt idx="32">
                  <c:v>51980.921541393691</c:v>
                </c:pt>
                <c:pt idx="33">
                  <c:v>56367.528964071549</c:v>
                </c:pt>
                <c:pt idx="34">
                  <c:v>56149.545681070966</c:v>
                </c:pt>
                <c:pt idx="35">
                  <c:v>57874.724157465134</c:v>
                </c:pt>
                <c:pt idx="36">
                  <c:v>58652.471737923275</c:v>
                </c:pt>
                <c:pt idx="37">
                  <c:v>65777.513784913695</c:v>
                </c:pt>
                <c:pt idx="38">
                  <c:v>70048.145452403507</c:v>
                </c:pt>
                <c:pt idx="39">
                  <c:v>78460.589881471096</c:v>
                </c:pt>
                <c:pt idx="40">
                  <c:v>80693.465514160111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E-7044-9D45-AC1C6074B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EGS3_OSS_TRUNC!$L$40:$L$57</c:f>
              <c:numCache>
                <c:formatCode>General</c:formatCode>
                <c:ptCount val="18"/>
                <c:pt idx="0">
                  <c:v>0.49788404926318403</c:v>
                </c:pt>
                <c:pt idx="1">
                  <c:v>0.49811911402038428</c:v>
                </c:pt>
                <c:pt idx="2">
                  <c:v>0.49835417960903289</c:v>
                </c:pt>
                <c:pt idx="3">
                  <c:v>0.49858924592522103</c:v>
                </c:pt>
                <c:pt idx="4">
                  <c:v>0.49882431286503864</c:v>
                </c:pt>
                <c:pt idx="5">
                  <c:v>0.49905938032457486</c:v>
                </c:pt>
                <c:pt idx="6">
                  <c:v>0.49929444819991758</c:v>
                </c:pt>
                <c:pt idx="7">
                  <c:v>0.49952951638715443</c:v>
                </c:pt>
                <c:pt idx="8">
                  <c:v>0.49976458478237173</c:v>
                </c:pt>
                <c:pt idx="9">
                  <c:v>0.49999965328165613</c:v>
                </c:pt>
                <c:pt idx="10">
                  <c:v>0.50023472178109396</c:v>
                </c:pt>
                <c:pt idx="11">
                  <c:v>0.50046979017677107</c:v>
                </c:pt>
                <c:pt idx="12">
                  <c:v>0.50070485836477419</c:v>
                </c:pt>
                <c:pt idx="13">
                  <c:v>0.50093992624118988</c:v>
                </c:pt>
                <c:pt idx="14">
                  <c:v>0.5011749937021055</c:v>
                </c:pt>
                <c:pt idx="15">
                  <c:v>0.50141006064360916</c:v>
                </c:pt>
                <c:pt idx="16">
                  <c:v>0.50164512696178964</c:v>
                </c:pt>
                <c:pt idx="17">
                  <c:v>0.50188019255273719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8-CE4B-8D6E-2DBE8F0E7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Tracker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EGS1_OOS_FINAL!$C$13</c:f>
              <c:strCache>
                <c:ptCount val="1"/>
                <c:pt idx="0">
                  <c:v>Actual Cumulative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EGS1_OOS_FINAL!$A$14:$A$54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EGS1_OOS_FINAL!$C$14:$C$54</c:f>
              <c:numCache>
                <c:formatCode>General</c:formatCode>
                <c:ptCount val="41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  <c:pt idx="39">
                  <c:v>1046353</c:v>
                </c:pt>
                <c:pt idx="40">
                  <c:v>1122496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7-854C-84FC-128F1E4FBAAE}"/>
            </c:ext>
          </c:extLst>
        </c:ser>
        <c:ser>
          <c:idx val="1"/>
          <c:order val="1"/>
          <c:tx>
            <c:strRef>
              <c:f>EGS1_OOS_FINAL!$K$13</c:f>
              <c:strCache>
                <c:ptCount val="1"/>
                <c:pt idx="0">
                  <c:v>Expected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EGS1_OOS_FINAL!$A$14:$A$54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EGS1_OOS_FINAL!$K$14:$K$54</c:f>
              <c:numCache>
                <c:formatCode>0.00</c:formatCode>
                <c:ptCount val="41"/>
                <c:pt idx="0">
                  <c:v>12415.997889854147</c:v>
                </c:pt>
                <c:pt idx="1">
                  <c:v>24830.71113800861</c:v>
                </c:pt>
                <c:pt idx="2">
                  <c:v>37244.139877383728</c:v>
                </c:pt>
                <c:pt idx="3">
                  <c:v>49656.284240886525</c:v>
                </c:pt>
                <c:pt idx="4">
                  <c:v>62067.144361397375</c:v>
                </c:pt>
                <c:pt idx="5">
                  <c:v>74476.720371809963</c:v>
                </c:pt>
                <c:pt idx="6">
                  <c:v>86885.012404978028</c:v>
                </c:pt>
                <c:pt idx="7">
                  <c:v>99450.06770951004</c:v>
                </c:pt>
                <c:pt idx="8">
                  <c:v>111855.77583411099</c:v>
                </c:pt>
                <c:pt idx="9">
                  <c:v>124260.20038165398</c:v>
                </c:pt>
                <c:pt idx="10">
                  <c:v>136663.34148496605</c:v>
                </c:pt>
                <c:pt idx="11">
                  <c:v>149065.19927682105</c:v>
                </c:pt>
                <c:pt idx="12">
                  <c:v>161465.77389000604</c:v>
                </c:pt>
                <c:pt idx="13">
                  <c:v>173865.06545729484</c:v>
                </c:pt>
                <c:pt idx="14">
                  <c:v>186263.0741114346</c:v>
                </c:pt>
                <c:pt idx="15">
                  <c:v>199071.56610575962</c:v>
                </c:pt>
                <c:pt idx="16">
                  <c:v>211905.19101647264</c:v>
                </c:pt>
                <c:pt idx="17">
                  <c:v>225020.33583242653</c:v>
                </c:pt>
                <c:pt idx="18">
                  <c:v>237851.18099191037</c:v>
                </c:pt>
                <c:pt idx="19">
                  <c:v>251843.54799700604</c:v>
                </c:pt>
                <c:pt idx="20">
                  <c:v>266241.62757665105</c:v>
                </c:pt>
                <c:pt idx="21">
                  <c:v>281238.64495446684</c:v>
                </c:pt>
                <c:pt idx="22">
                  <c:v>296978.14168598846</c:v>
                </c:pt>
                <c:pt idx="23">
                  <c:v>312501.36841625586</c:v>
                </c:pt>
                <c:pt idx="24">
                  <c:v>329727.63997059397</c:v>
                </c:pt>
                <c:pt idx="25">
                  <c:v>349014.97958188975</c:v>
                </c:pt>
                <c:pt idx="26">
                  <c:v>369862.03986104636</c:v>
                </c:pt>
                <c:pt idx="27">
                  <c:v>394207.84568180877</c:v>
                </c:pt>
                <c:pt idx="28">
                  <c:v>424335.8624010174</c:v>
                </c:pt>
                <c:pt idx="29">
                  <c:v>457975.86902735609</c:v>
                </c:pt>
                <c:pt idx="30">
                  <c:v>496533.52559777984</c:v>
                </c:pt>
                <c:pt idx="31">
                  <c:v>546750.53447545529</c:v>
                </c:pt>
                <c:pt idx="32">
                  <c:v>598051.00539208401</c:v>
                </c:pt>
                <c:pt idx="33">
                  <c:v>651200.54051368998</c:v>
                </c:pt>
                <c:pt idx="34">
                  <c:v>707918.45620115532</c:v>
                </c:pt>
                <c:pt idx="35">
                  <c:v>762896.06184521294</c:v>
                </c:pt>
                <c:pt idx="36">
                  <c:v>821608.65469314891</c:v>
                </c:pt>
                <c:pt idx="37">
                  <c:v>888426.12423938315</c:v>
                </c:pt>
                <c:pt idx="38">
                  <c:v>960363.01670079376</c:v>
                </c:pt>
                <c:pt idx="39">
                  <c:v>1038491.1149975151</c:v>
                </c:pt>
                <c:pt idx="40">
                  <c:v>1122213.3044317139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7-854C-84FC-128F1E4FB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Trackker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EGS1_OOS_FINAL!$D$13</c:f>
              <c:strCache>
                <c:ptCount val="1"/>
                <c:pt idx="0">
                  <c:v>Actual Incremental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EGS1_OOS_FINAL!$A$14:$A$54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EGS1_OOS_FINAL!$D$14:$D$54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6C-3B4D-B283-83FCE879240D}"/>
            </c:ext>
          </c:extLst>
        </c:ser>
        <c:ser>
          <c:idx val="1"/>
          <c:order val="1"/>
          <c:tx>
            <c:strRef>
              <c:f>EGS1_OOS_FINAL!$L$13</c:f>
              <c:strCache>
                <c:ptCount val="1"/>
                <c:pt idx="0">
                  <c:v>Expected Incremental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EGS1_OOS_FINAL!$A$14:$A$54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EGS1_OOS_FINAL!$L$14:$L$54</c:f>
              <c:numCache>
                <c:formatCode>0.00</c:formatCode>
                <c:ptCount val="41"/>
                <c:pt idx="0">
                  <c:v>12415.997889854147</c:v>
                </c:pt>
                <c:pt idx="1">
                  <c:v>12414.713248154463</c:v>
                </c:pt>
                <c:pt idx="2">
                  <c:v>12413.42873937512</c:v>
                </c:pt>
                <c:pt idx="3">
                  <c:v>12412.144363502797</c:v>
                </c:pt>
                <c:pt idx="4">
                  <c:v>12410.860120510846</c:v>
                </c:pt>
                <c:pt idx="5">
                  <c:v>12409.576010412593</c:v>
                </c:pt>
                <c:pt idx="6">
                  <c:v>12408.292033168067</c:v>
                </c:pt>
                <c:pt idx="7">
                  <c:v>12565.055304532003</c:v>
                </c:pt>
                <c:pt idx="8">
                  <c:v>12405.708124600957</c:v>
                </c:pt>
                <c:pt idx="9">
                  <c:v>12404.42454754298</c:v>
                </c:pt>
                <c:pt idx="10">
                  <c:v>12403.141103312088</c:v>
                </c:pt>
                <c:pt idx="11">
                  <c:v>12401.857791854987</c:v>
                </c:pt>
                <c:pt idx="12">
                  <c:v>12400.574613185001</c:v>
                </c:pt>
                <c:pt idx="13">
                  <c:v>12399.291567288807</c:v>
                </c:pt>
                <c:pt idx="14">
                  <c:v>12398.008654139758</c:v>
                </c:pt>
                <c:pt idx="15">
                  <c:v>12808.491994324988</c:v>
                </c:pt>
                <c:pt idx="16">
                  <c:v>12833.624910713048</c:v>
                </c:pt>
                <c:pt idx="17">
                  <c:v>13115.144815953883</c:v>
                </c:pt>
                <c:pt idx="18">
                  <c:v>12830.84515948385</c:v>
                </c:pt>
                <c:pt idx="19">
                  <c:v>13992.367005095652</c:v>
                </c:pt>
                <c:pt idx="20">
                  <c:v>14398.079579645007</c:v>
                </c:pt>
                <c:pt idx="21">
                  <c:v>14997.01737781578</c:v>
                </c:pt>
                <c:pt idx="22">
                  <c:v>15739.49673152164</c:v>
                </c:pt>
                <c:pt idx="23">
                  <c:v>15523.226730267403</c:v>
                </c:pt>
                <c:pt idx="24">
                  <c:v>17226.271554338091</c:v>
                </c:pt>
                <c:pt idx="25">
                  <c:v>19287.339611295807</c:v>
                </c:pt>
                <c:pt idx="26">
                  <c:v>20847.060279156616</c:v>
                </c:pt>
                <c:pt idx="27">
                  <c:v>24345.805820762402</c:v>
                </c:pt>
                <c:pt idx="28">
                  <c:v>30128.016719208616</c:v>
                </c:pt>
                <c:pt idx="29">
                  <c:v>33640.006626338705</c:v>
                </c:pt>
                <c:pt idx="30">
                  <c:v>38557.656570423758</c:v>
                </c:pt>
                <c:pt idx="31">
                  <c:v>50217.008877675442</c:v>
                </c:pt>
                <c:pt idx="32">
                  <c:v>51300.470916628707</c:v>
                </c:pt>
                <c:pt idx="33">
                  <c:v>53149.53512160603</c:v>
                </c:pt>
                <c:pt idx="34">
                  <c:v>56717.915687465313</c:v>
                </c:pt>
                <c:pt idx="35">
                  <c:v>54977.605644057629</c:v>
                </c:pt>
                <c:pt idx="36">
                  <c:v>58712.59284793595</c:v>
                </c:pt>
                <c:pt idx="37">
                  <c:v>66817.46954623425</c:v>
                </c:pt>
                <c:pt idx="38">
                  <c:v>71936.892461410549</c:v>
                </c:pt>
                <c:pt idx="39">
                  <c:v>78128.098296721408</c:v>
                </c:pt>
                <c:pt idx="40">
                  <c:v>83722.189434198852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6C-3B4D-B283-83FCE8792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Incremental Forecast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EGS1_OOS_FINAL!$D$13</c:f>
              <c:strCache>
                <c:ptCount val="1"/>
                <c:pt idx="0">
                  <c:v>Actual Incremental</c:v>
                </c:pt>
              </c:strCache>
            </c:strRef>
          </c:tx>
          <c:marker>
            <c:symbol val="none"/>
          </c:marker>
          <c:val>
            <c:numRef>
              <c:f>EGS1_OOS_FINAL!$D$14:$D$71</c:f>
              <c:numCache>
                <c:formatCode>General</c:formatCode>
                <c:ptCount val="58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  <c:pt idx="41">
                  <c:v>82777</c:v>
                </c:pt>
                <c:pt idx="42">
                  <c:v>81070</c:v>
                </c:pt>
                <c:pt idx="43">
                  <c:v>85525</c:v>
                </c:pt>
                <c:pt idx="44">
                  <c:v>90287</c:v>
                </c:pt>
                <c:pt idx="45">
                  <c:v>89862</c:v>
                </c:pt>
                <c:pt idx="46">
                  <c:v>94532</c:v>
                </c:pt>
                <c:pt idx="47">
                  <c:v>99766</c:v>
                </c:pt>
                <c:pt idx="48">
                  <c:v>108720</c:v>
                </c:pt>
                <c:pt idx="49">
                  <c:v>116089</c:v>
                </c:pt>
                <c:pt idx="50">
                  <c:v>126133</c:v>
                </c:pt>
                <c:pt idx="51">
                  <c:v>128707</c:v>
                </c:pt>
                <c:pt idx="52">
                  <c:v>140162</c:v>
                </c:pt>
                <c:pt idx="53">
                  <c:v>137637</c:v>
                </c:pt>
                <c:pt idx="54">
                  <c:v>147687</c:v>
                </c:pt>
                <c:pt idx="55">
                  <c:v>149573</c:v>
                </c:pt>
                <c:pt idx="56">
                  <c:v>146570</c:v>
                </c:pt>
                <c:pt idx="57">
                  <c:v>116024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1-E942-9186-70EE03A56693}"/>
            </c:ext>
          </c:extLst>
        </c:ser>
        <c:ser>
          <c:idx val="1"/>
          <c:order val="1"/>
          <c:tx>
            <c:strRef>
              <c:f>EGS1_OOS_FINAL!$L$13</c:f>
              <c:strCache>
                <c:ptCount val="1"/>
                <c:pt idx="0">
                  <c:v>Expected Incremental</c:v>
                </c:pt>
              </c:strCache>
            </c:strRef>
          </c:tx>
          <c:marker>
            <c:symbol val="none"/>
          </c:marker>
          <c:val>
            <c:numRef>
              <c:f>EGS1_OOS_FINAL!$L$14:$L$71</c:f>
              <c:numCache>
                <c:formatCode>0.00</c:formatCode>
                <c:ptCount val="58"/>
                <c:pt idx="0">
                  <c:v>12415.997889854147</c:v>
                </c:pt>
                <c:pt idx="1">
                  <c:v>12414.713248154463</c:v>
                </c:pt>
                <c:pt idx="2">
                  <c:v>12413.42873937512</c:v>
                </c:pt>
                <c:pt idx="3">
                  <c:v>12412.144363502797</c:v>
                </c:pt>
                <c:pt idx="4">
                  <c:v>12410.860120510846</c:v>
                </c:pt>
                <c:pt idx="5">
                  <c:v>12409.576010412593</c:v>
                </c:pt>
                <c:pt idx="6">
                  <c:v>12408.292033168067</c:v>
                </c:pt>
                <c:pt idx="7">
                  <c:v>12565.055304532003</c:v>
                </c:pt>
                <c:pt idx="8">
                  <c:v>12405.708124600957</c:v>
                </c:pt>
                <c:pt idx="9">
                  <c:v>12404.42454754298</c:v>
                </c:pt>
                <c:pt idx="10">
                  <c:v>12403.141103312088</c:v>
                </c:pt>
                <c:pt idx="11">
                  <c:v>12401.857791854987</c:v>
                </c:pt>
                <c:pt idx="12">
                  <c:v>12400.574613185001</c:v>
                </c:pt>
                <c:pt idx="13">
                  <c:v>12399.291567288807</c:v>
                </c:pt>
                <c:pt idx="14">
                  <c:v>12398.008654139758</c:v>
                </c:pt>
                <c:pt idx="15">
                  <c:v>12808.491994324988</c:v>
                </c:pt>
                <c:pt idx="16">
                  <c:v>12833.624910713048</c:v>
                </c:pt>
                <c:pt idx="17">
                  <c:v>13115.144815953883</c:v>
                </c:pt>
                <c:pt idx="18">
                  <c:v>12830.84515948385</c:v>
                </c:pt>
                <c:pt idx="19">
                  <c:v>13992.367005095652</c:v>
                </c:pt>
                <c:pt idx="20">
                  <c:v>14398.079579645007</c:v>
                </c:pt>
                <c:pt idx="21">
                  <c:v>14997.01737781578</c:v>
                </c:pt>
                <c:pt idx="22">
                  <c:v>15739.49673152164</c:v>
                </c:pt>
                <c:pt idx="23">
                  <c:v>15523.226730267403</c:v>
                </c:pt>
                <c:pt idx="24">
                  <c:v>17226.271554338091</c:v>
                </c:pt>
                <c:pt idx="25">
                  <c:v>19287.339611295807</c:v>
                </c:pt>
                <c:pt idx="26">
                  <c:v>20847.060279156616</c:v>
                </c:pt>
                <c:pt idx="27">
                  <c:v>24345.805820762402</c:v>
                </c:pt>
                <c:pt idx="28">
                  <c:v>30128.016719208616</c:v>
                </c:pt>
                <c:pt idx="29">
                  <c:v>33640.006626338705</c:v>
                </c:pt>
                <c:pt idx="30">
                  <c:v>38557.656570423758</c:v>
                </c:pt>
                <c:pt idx="31">
                  <c:v>50217.008877675442</c:v>
                </c:pt>
                <c:pt idx="32">
                  <c:v>51300.470916628707</c:v>
                </c:pt>
                <c:pt idx="33">
                  <c:v>53149.53512160603</c:v>
                </c:pt>
                <c:pt idx="34">
                  <c:v>56717.915687465313</c:v>
                </c:pt>
                <c:pt idx="35">
                  <c:v>54977.605644057629</c:v>
                </c:pt>
                <c:pt idx="36">
                  <c:v>58712.59284793595</c:v>
                </c:pt>
                <c:pt idx="37">
                  <c:v>66817.46954623425</c:v>
                </c:pt>
                <c:pt idx="38">
                  <c:v>71936.892461410549</c:v>
                </c:pt>
                <c:pt idx="39">
                  <c:v>78128.098296721408</c:v>
                </c:pt>
                <c:pt idx="40">
                  <c:v>83722.189434198852</c:v>
                </c:pt>
                <c:pt idx="41">
                  <c:v>87475.975490818309</c:v>
                </c:pt>
                <c:pt idx="42">
                  <c:v>89204.398626514521</c:v>
                </c:pt>
                <c:pt idx="43">
                  <c:v>91123.896274996063</c:v>
                </c:pt>
                <c:pt idx="44">
                  <c:v>93650.983883115652</c:v>
                </c:pt>
                <c:pt idx="45">
                  <c:v>100710.68471946276</c:v>
                </c:pt>
                <c:pt idx="46">
                  <c:v>105442.44005049829</c:v>
                </c:pt>
                <c:pt idx="47">
                  <c:v>105488.35629153431</c:v>
                </c:pt>
                <c:pt idx="48">
                  <c:v>118547.78342933692</c:v>
                </c:pt>
                <c:pt idx="49">
                  <c:v>119691.39081447366</c:v>
                </c:pt>
                <c:pt idx="50">
                  <c:v>119375.83318645917</c:v>
                </c:pt>
                <c:pt idx="51">
                  <c:v>114606.05680899239</c:v>
                </c:pt>
                <c:pt idx="52">
                  <c:v>116500.04592480112</c:v>
                </c:pt>
                <c:pt idx="53">
                  <c:v>122418.77696269388</c:v>
                </c:pt>
                <c:pt idx="54">
                  <c:v>119559.02453463008</c:v>
                </c:pt>
                <c:pt idx="55">
                  <c:v>116145.32062192318</c:v>
                </c:pt>
                <c:pt idx="56">
                  <c:v>123158.77624485162</c:v>
                </c:pt>
                <c:pt idx="57">
                  <c:v>115908.5215592981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1-E942-9186-70EE03A56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EGS3_OSS_Forecast!$D$16</c:f>
              <c:strCache>
                <c:ptCount val="1"/>
                <c:pt idx="0">
                  <c:v>Actual Cumulative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EGS3_OSS_Forecast!$D$17:$D$55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3-1446-B820-22AE977E0278}"/>
            </c:ext>
          </c:extLst>
        </c:ser>
        <c:ser>
          <c:idx val="1"/>
          <c:order val="1"/>
          <c:tx>
            <c:strRef>
              <c:f>EGS3_OSS_Forecast!$N$16</c:f>
              <c:strCache>
                <c:ptCount val="1"/>
                <c:pt idx="0">
                  <c:v>Expected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EGS3_OSS_Forecast!$N$17:$N$55</c:f>
              <c:numCache>
                <c:formatCode>0.00</c:formatCode>
                <c:ptCount val="39"/>
                <c:pt idx="0">
                  <c:v>12130.978178922165</c:v>
                </c:pt>
                <c:pt idx="1">
                  <c:v>24260.588573238296</c:v>
                </c:pt>
                <c:pt idx="2">
                  <c:v>36388.831337169584</c:v>
                </c:pt>
                <c:pt idx="3">
                  <c:v>48515.706624913313</c:v>
                </c:pt>
                <c:pt idx="4">
                  <c:v>60641.214590654847</c:v>
                </c:pt>
                <c:pt idx="5">
                  <c:v>72765.355388579541</c:v>
                </c:pt>
                <c:pt idx="6">
                  <c:v>84888.129172813016</c:v>
                </c:pt>
                <c:pt idx="7">
                  <c:v>97009.536097504795</c:v>
                </c:pt>
                <c:pt idx="8">
                  <c:v>109129.57631675662</c:v>
                </c:pt>
                <c:pt idx="9">
                  <c:v>121248.24998468216</c:v>
                </c:pt>
                <c:pt idx="10">
                  <c:v>133365.55725534732</c:v>
                </c:pt>
                <c:pt idx="11">
                  <c:v>145481.49828282997</c:v>
                </c:pt>
                <c:pt idx="12">
                  <c:v>157596.07322116013</c:v>
                </c:pt>
                <c:pt idx="13">
                  <c:v>169709.28222436793</c:v>
                </c:pt>
                <c:pt idx="14">
                  <c:v>181821.12544648341</c:v>
                </c:pt>
                <c:pt idx="15">
                  <c:v>193987.59172998037</c:v>
                </c:pt>
                <c:pt idx="16">
                  <c:v>206208.92103274193</c:v>
                </c:pt>
                <c:pt idx="17">
                  <c:v>218428.8595930592</c:v>
                </c:pt>
                <c:pt idx="18">
                  <c:v>230647.40756919075</c:v>
                </c:pt>
                <c:pt idx="19">
                  <c:v>243092.06404013405</c:v>
                </c:pt>
                <c:pt idx="20">
                  <c:v>255592.80487499648</c:v>
                </c:pt>
                <c:pt idx="21">
                  <c:v>268324.84216068353</c:v>
                </c:pt>
                <c:pt idx="22">
                  <c:v>281114.22427893989</c:v>
                </c:pt>
                <c:pt idx="23">
                  <c:v>295846.87782444141</c:v>
                </c:pt>
                <c:pt idx="24">
                  <c:v>313017.86510184809</c:v>
                </c:pt>
                <c:pt idx="25">
                  <c:v>332586.68696652976</c:v>
                </c:pt>
                <c:pt idx="26">
                  <c:v>355126.90291137371</c:v>
                </c:pt>
                <c:pt idx="27">
                  <c:v>381103.32030802866</c:v>
                </c:pt>
                <c:pt idx="28">
                  <c:v>411544.88844958518</c:v>
                </c:pt>
                <c:pt idx="29">
                  <c:v>445984.47793121357</c:v>
                </c:pt>
                <c:pt idx="30">
                  <c:v>484730.71004454629</c:v>
                </c:pt>
                <c:pt idx="31">
                  <c:v>530991.59778408578</c:v>
                </c:pt>
                <c:pt idx="32">
                  <c:v>579960.46519973245</c:v>
                </c:pt>
                <c:pt idx="33">
                  <c:v>633306.45966596715</c:v>
                </c:pt>
                <c:pt idx="34">
                  <c:v>688769.37246656546</c:v>
                </c:pt>
                <c:pt idx="35">
                  <c:v>747222.34667208826</c:v>
                </c:pt>
                <c:pt idx="36">
                  <c:v>808094.64251153264</c:v>
                </c:pt>
                <c:pt idx="37">
                  <c:v>874651.72247878753</c:v>
                </c:pt>
                <c:pt idx="38">
                  <c:v>945253.39930781396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3-1446-B820-22AE977E0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Incremental Forecast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EGS3_OSS_Forecast!$O$16</c:f>
              <c:strCache>
                <c:ptCount val="1"/>
                <c:pt idx="0">
                  <c:v>Expected Incremental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EGS3_OSS_Forecast!$A$17:$A$74</c:f>
              <c:numCache>
                <c:formatCode>m/d/yy</c:formatCode>
                <c:ptCount val="58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</c:numCache>
            </c:numRef>
          </c:cat>
          <c:val>
            <c:numRef>
              <c:f>EGS3_OSS_Forecast!$O$17:$O$74</c:f>
              <c:numCache>
                <c:formatCode>0.00</c:formatCode>
                <c:ptCount val="58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12166.466283496979</c:v>
                </c:pt>
                <c:pt idx="16">
                  <c:v>12221.329302761564</c:v>
                </c:pt>
                <c:pt idx="17">
                  <c:v>12219.938560317258</c:v>
                </c:pt>
                <c:pt idx="18">
                  <c:v>12218.54797613154</c:v>
                </c:pt>
                <c:pt idx="19">
                  <c:v>12444.656470943306</c:v>
                </c:pt>
                <c:pt idx="20">
                  <c:v>12500.740834862443</c:v>
                </c:pt>
                <c:pt idx="21">
                  <c:v>12732.037285687042</c:v>
                </c:pt>
                <c:pt idx="22">
                  <c:v>12789.382118256337</c:v>
                </c:pt>
                <c:pt idx="23">
                  <c:v>14732.653545501562</c:v>
                </c:pt>
                <c:pt idx="24">
                  <c:v>17170.987277406683</c:v>
                </c:pt>
                <c:pt idx="25">
                  <c:v>19568.821864681675</c:v>
                </c:pt>
                <c:pt idx="26">
                  <c:v>22540.215944843923</c:v>
                </c:pt>
                <c:pt idx="27">
                  <c:v>25976.417396654932</c:v>
                </c:pt>
                <c:pt idx="28">
                  <c:v>30441.56814155657</c:v>
                </c:pt>
                <c:pt idx="29">
                  <c:v>34439.589481628354</c:v>
                </c:pt>
                <c:pt idx="30">
                  <c:v>38746.232113332742</c:v>
                </c:pt>
                <c:pt idx="31">
                  <c:v>46260.88773953943</c:v>
                </c:pt>
                <c:pt idx="32">
                  <c:v>48968.867415646702</c:v>
                </c:pt>
                <c:pt idx="33">
                  <c:v>53345.994466234697</c:v>
                </c:pt>
                <c:pt idx="34">
                  <c:v>55462.912800598278</c:v>
                </c:pt>
                <c:pt idx="35">
                  <c:v>58452.974205522798</c:v>
                </c:pt>
                <c:pt idx="36">
                  <c:v>60872.295839444479</c:v>
                </c:pt>
                <c:pt idx="37">
                  <c:v>66557.079967254831</c:v>
                </c:pt>
                <c:pt idx="38">
                  <c:v>70601.67682902643</c:v>
                </c:pt>
                <c:pt idx="39">
                  <c:v>76622.308670177968</c:v>
                </c:pt>
                <c:pt idx="40">
                  <c:v>79253.82878068398</c:v>
                </c:pt>
                <c:pt idx="41">
                  <c:v>81797.691675334703</c:v>
                </c:pt>
                <c:pt idx="42">
                  <c:v>84996.462090078727</c:v>
                </c:pt>
                <c:pt idx="43">
                  <c:v>85809.886413980639</c:v>
                </c:pt>
                <c:pt idx="44">
                  <c:v>90470.773288396231</c:v>
                </c:pt>
                <c:pt idx="45">
                  <c:v>91767.344590029519</c:v>
                </c:pt>
                <c:pt idx="46">
                  <c:v>93814.833696301488</c:v>
                </c:pt>
                <c:pt idx="47">
                  <c:v>97475.481304104411</c:v>
                </c:pt>
                <c:pt idx="48">
                  <c:v>100124.12838877639</c:v>
                </c:pt>
                <c:pt idx="49">
                  <c:v>100841.4920043732</c:v>
                </c:pt>
                <c:pt idx="50">
                  <c:v>100608.69319971716</c:v>
                </c:pt>
                <c:pt idx="51">
                  <c:v>101278.19102514896</c:v>
                </c:pt>
                <c:pt idx="52">
                  <c:v>101894.86830901762</c:v>
                </c:pt>
                <c:pt idx="53">
                  <c:v>101556.18416311574</c:v>
                </c:pt>
                <c:pt idx="54">
                  <c:v>101233.80929667747</c:v>
                </c:pt>
                <c:pt idx="55">
                  <c:v>100924.87574570153</c:v>
                </c:pt>
                <c:pt idx="56">
                  <c:v>100628.6551607255</c:v>
                </c:pt>
                <c:pt idx="57">
                  <c:v>100342.91494168749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5E-C34E-86A8-FB7E24C7F907}"/>
            </c:ext>
          </c:extLst>
        </c:ser>
        <c:ser>
          <c:idx val="1"/>
          <c:order val="1"/>
          <c:tx>
            <c:strRef>
              <c:f>EGS3_OSS_Forecast!$E$16</c:f>
              <c:strCache>
                <c:ptCount val="1"/>
                <c:pt idx="0">
                  <c:v>Actual Incremental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EGS3_OSS_Forecast!$A$17:$A$74</c:f>
              <c:numCache>
                <c:formatCode>m/d/yy</c:formatCode>
                <c:ptCount val="58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</c:numCache>
            </c:numRef>
          </c:cat>
          <c:val>
            <c:numRef>
              <c:f>EGS3_OSS_Forecast!$E$17:$E$74</c:f>
              <c:numCache>
                <c:formatCode>General</c:formatCode>
                <c:ptCount val="58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  <c:pt idx="41">
                  <c:v>82777</c:v>
                </c:pt>
                <c:pt idx="42">
                  <c:v>81070</c:v>
                </c:pt>
                <c:pt idx="43">
                  <c:v>85525</c:v>
                </c:pt>
                <c:pt idx="44">
                  <c:v>90287</c:v>
                </c:pt>
                <c:pt idx="45">
                  <c:v>89862</c:v>
                </c:pt>
                <c:pt idx="46">
                  <c:v>94532</c:v>
                </c:pt>
                <c:pt idx="47">
                  <c:v>99766</c:v>
                </c:pt>
                <c:pt idx="48">
                  <c:v>108720</c:v>
                </c:pt>
                <c:pt idx="49">
                  <c:v>116089</c:v>
                </c:pt>
                <c:pt idx="50">
                  <c:v>126133</c:v>
                </c:pt>
                <c:pt idx="51">
                  <c:v>128707</c:v>
                </c:pt>
                <c:pt idx="52">
                  <c:v>140162</c:v>
                </c:pt>
                <c:pt idx="53">
                  <c:v>137637</c:v>
                </c:pt>
                <c:pt idx="54">
                  <c:v>147687</c:v>
                </c:pt>
                <c:pt idx="55">
                  <c:v>149573</c:v>
                </c:pt>
                <c:pt idx="56">
                  <c:v>146570</c:v>
                </c:pt>
                <c:pt idx="57">
                  <c:v>116024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5E-C34E-86A8-FB7E24C7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EGS3_OSS_Forecast!$G$40:$G$74</c:f>
              <c:numCache>
                <c:formatCode>0.00000</c:formatCode>
                <c:ptCount val="35"/>
                <c:pt idx="0">
                  <c:v>1.5713961475777518E-5</c:v>
                </c:pt>
                <c:pt idx="1">
                  <c:v>4.8756341966092317E-5</c:v>
                </c:pt>
                <c:pt idx="2">
                  <c:v>9.9745229071413085E-5</c:v>
                </c:pt>
                <c:pt idx="3">
                  <c:v>1.7183227843295412E-4</c:v>
                </c:pt>
                <c:pt idx="4">
                  <c:v>2.6821904145998187E-4</c:v>
                </c:pt>
                <c:pt idx="5">
                  <c:v>3.9558249363944015E-4</c:v>
                </c:pt>
                <c:pt idx="6">
                  <c:v>5.5213629569533026E-4</c:v>
                </c:pt>
                <c:pt idx="7">
                  <c:v>7.4031812268922576E-4</c:v>
                </c:pt>
                <c:pt idx="8">
                  <c:v>9.8149427741054838E-4</c:v>
                </c:pt>
                <c:pt idx="9">
                  <c:v>1.2445931070495509E-3</c:v>
                </c:pt>
                <c:pt idx="10">
                  <c:v>1.5408098189896092E-3</c:v>
                </c:pt>
                <c:pt idx="11">
                  <c:v>1.854692156212631E-3</c:v>
                </c:pt>
                <c:pt idx="12">
                  <c:v>2.1921420933709306E-3</c:v>
                </c:pt>
                <c:pt idx="13">
                  <c:v>2.5490863749666583E-3</c:v>
                </c:pt>
                <c:pt idx="14">
                  <c:v>2.9484973251055406E-3</c:v>
                </c:pt>
                <c:pt idx="15">
                  <c:v>3.3787502379851913E-3</c:v>
                </c:pt>
                <c:pt idx="16">
                  <c:v>3.8540164108307228E-3</c:v>
                </c:pt>
                <c:pt idx="17">
                  <c:v>4.3497291443417331E-3</c:v>
                </c:pt>
                <c:pt idx="18">
                  <c:v>4.865144777454704E-3</c:v>
                </c:pt>
                <c:pt idx="19">
                  <c:v>5.4049321120887388E-3</c:v>
                </c:pt>
                <c:pt idx="20">
                  <c:v>5.9515298333359026E-3</c:v>
                </c:pt>
                <c:pt idx="21">
                  <c:v>6.5330701846286867E-3</c:v>
                </c:pt>
                <c:pt idx="22">
                  <c:v>7.1246518713716771E-3</c:v>
                </c:pt>
                <c:pt idx="23">
                  <c:v>7.7317253231345287E-3</c:v>
                </c:pt>
                <c:pt idx="24">
                  <c:v>8.3660857615044087E-3</c:v>
                </c:pt>
                <c:pt idx="25">
                  <c:v>9.020075112082887E-3</c:v>
                </c:pt>
                <c:pt idx="26">
                  <c:v>9.6792453157103567E-3</c:v>
                </c:pt>
                <c:pt idx="27">
                  <c:v>1.0336512395140574E-2</c:v>
                </c:pt>
                <c:pt idx="28">
                  <c:v>1.0998558256649599E-2</c:v>
                </c:pt>
                <c:pt idx="29">
                  <c:v>1.1664939364951854E-2</c:v>
                </c:pt>
                <c:pt idx="30">
                  <c:v>1.2328535634716326E-2</c:v>
                </c:pt>
                <c:pt idx="31">
                  <c:v>1.2989482968897932E-2</c:v>
                </c:pt>
                <c:pt idx="32">
                  <c:v>1.3647893370753169E-2</c:v>
                </c:pt>
                <c:pt idx="33">
                  <c:v>1.4303872773961288E-2</c:v>
                </c:pt>
                <c:pt idx="34">
                  <c:v>1.4957508507202498E-2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3-9F4A-9E3D-4FEBB179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0016"/>
        <c:axId val="46646944"/>
      </c:lineChart>
      <c:catAx>
        <c:axId val="46650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6944"/>
        <c:crosses val="autoZero"/>
        <c:auto val="1"/>
        <c:lblAlgn val="ctr"/>
        <c:lblOffset val="100"/>
        <c:noMultiLvlLbl val="0"/>
      </c:catAx>
      <c:valAx>
        <c:axId val="466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EGS3_OSS_Forecast!$L$40:$L$74</c:f>
              <c:numCache>
                <c:formatCode>0.000</c:formatCode>
                <c:ptCount val="35"/>
                <c:pt idx="0">
                  <c:v>6.4122928673703635E-4</c:v>
                </c:pt>
                <c:pt idx="1">
                  <c:v>6.417375396697868E-4</c:v>
                </c:pt>
                <c:pt idx="2">
                  <c:v>6.4218977835257026E-4</c:v>
                </c:pt>
                <c:pt idx="3">
                  <c:v>6.4258584405245921E-4</c:v>
                </c:pt>
                <c:pt idx="4">
                  <c:v>6.4292559761500883E-4</c:v>
                </c:pt>
                <c:pt idx="5">
                  <c:v>6.4320891956792521E-4</c:v>
                </c:pt>
                <c:pt idx="6">
                  <c:v>6.4343571021018627E-4</c:v>
                </c:pt>
                <c:pt idx="7">
                  <c:v>6.4360588968678811E-4</c:v>
                </c:pt>
                <c:pt idx="8">
                  <c:v>6.4371939804812729E-4</c:v>
                </c:pt>
                <c:pt idx="9">
                  <c:v>6.4377619529522312E-4</c:v>
                </c:pt>
                <c:pt idx="10">
                  <c:v>6.4377626140926358E-4</c:v>
                </c:pt>
                <c:pt idx="11">
                  <c:v>6.4371959636707699E-4</c:v>
                </c:pt>
                <c:pt idx="12">
                  <c:v>6.4360622014063805E-4</c:v>
                </c:pt>
                <c:pt idx="13">
                  <c:v>6.4343617268258497E-4</c:v>
                </c:pt>
                <c:pt idx="14">
                  <c:v>6.4320951389593096E-4</c:v>
                </c:pt>
                <c:pt idx="15">
                  <c:v>6.4292632358941269E-4</c:v>
                </c:pt>
                <c:pt idx="16">
                  <c:v>6.4258670141790358E-4</c:v>
                </c:pt>
                <c:pt idx="17">
                  <c:v>6.4219076680768902E-4</c:v>
                </c:pt>
                <c:pt idx="18">
                  <c:v>6.4173865886746318E-4</c:v>
                </c:pt>
                <c:pt idx="19">
                  <c:v>6.4123053628459725E-4</c:v>
                </c:pt>
                <c:pt idx="20">
                  <c:v>6.4066657720702222E-4</c:v>
                </c:pt>
                <c:pt idx="21">
                  <c:v>6.4004697911053149E-4</c:v>
                </c:pt>
                <c:pt idx="22">
                  <c:v>6.3937195865258365E-4</c:v>
                </c:pt>
                <c:pt idx="23">
                  <c:v>6.3864175151137322E-4</c:v>
                </c:pt>
                <c:pt idx="24">
                  <c:v>6.3785661221189599E-4</c:v>
                </c:pt>
                <c:pt idx="25">
                  <c:v>6.3701681393805933E-4</c:v>
                </c:pt>
                <c:pt idx="26">
                  <c:v>6.3612264833165641E-4</c:v>
                </c:pt>
                <c:pt idx="27">
                  <c:v>6.3517442527833356E-4</c:v>
                </c:pt>
                <c:pt idx="28">
                  <c:v>6.3417247268078775E-4</c:v>
                </c:pt>
                <c:pt idx="29">
                  <c:v>6.3311713621953835E-4</c:v>
                </c:pt>
                <c:pt idx="30">
                  <c:v>6.320087791012735E-4</c:v>
                </c:pt>
                <c:pt idx="31">
                  <c:v>6.308477817958695E-4</c:v>
                </c:pt>
                <c:pt idx="32">
                  <c:v>6.2963454176119939E-4</c:v>
                </c:pt>
                <c:pt idx="33">
                  <c:v>6.2836947315745531E-4</c:v>
                </c:pt>
                <c:pt idx="34">
                  <c:v>6.2705300654984067E-4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9-6B45-8EAE-11208193A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46880"/>
        <c:axId val="412768224"/>
      </c:lineChart>
      <c:catAx>
        <c:axId val="4604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68224"/>
        <c:crosses val="autoZero"/>
        <c:auto val="1"/>
        <c:lblAlgn val="ctr"/>
        <c:lblOffset val="100"/>
        <c:noMultiLvlLbl val="0"/>
      </c:catAx>
      <c:valAx>
        <c:axId val="4127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LC_Special_Forecast!$C$40:$C$74</c:f>
              <c:numCache>
                <c:formatCode>0.00000</c:formatCode>
                <c:ptCount val="35"/>
                <c:pt idx="0">
                  <c:v>2.4505994658696406E-2</c:v>
                </c:pt>
                <c:pt idx="1">
                  <c:v>4.9941047900657232E-2</c:v>
                </c:pt>
                <c:pt idx="2">
                  <c:v>7.5758082218807088E-2</c:v>
                </c:pt>
                <c:pt idx="3">
                  <c:v>0.10275425461849019</c:v>
                </c:pt>
                <c:pt idx="4">
                  <c:v>0.13121220276141099</c:v>
                </c:pt>
                <c:pt idx="5">
                  <c:v>0.16207191590709791</c:v>
                </c:pt>
                <c:pt idx="6">
                  <c:v>0.19405400153849806</c:v>
                </c:pt>
                <c:pt idx="7">
                  <c:v>0.22710557652986385</c:v>
                </c:pt>
                <c:pt idx="8">
                  <c:v>0.26405856954087337</c:v>
                </c:pt>
                <c:pt idx="9">
                  <c:v>0.29960647052349043</c:v>
                </c:pt>
                <c:pt idx="10">
                  <c:v>0.33520734000380703</c:v>
                </c:pt>
                <c:pt idx="11">
                  <c:v>0.36899862408064121</c:v>
                </c:pt>
                <c:pt idx="12">
                  <c:v>0.40173289272606227</c:v>
                </c:pt>
                <c:pt idx="13">
                  <c:v>0.43308758103777556</c:v>
                </c:pt>
                <c:pt idx="14">
                  <c:v>0.46499228785397173</c:v>
                </c:pt>
                <c:pt idx="15">
                  <c:v>0.49635050053015739</c:v>
                </c:pt>
                <c:pt idx="16">
                  <c:v>0.5280423566283301</c:v>
                </c:pt>
                <c:pt idx="17">
                  <c:v>0.55834845088603735</c:v>
                </c:pt>
                <c:pt idx="18">
                  <c:v>0.58728759813255638</c:v>
                </c:pt>
                <c:pt idx="19">
                  <c:v>0.61516370404807952</c:v>
                </c:pt>
                <c:pt idx="20">
                  <c:v>0.64115695575950093</c:v>
                </c:pt>
                <c:pt idx="21">
                  <c:v>0.66664928059450301</c:v>
                </c:pt>
                <c:pt idx="22">
                  <c:v>0.69057084693008641</c:v>
                </c:pt>
                <c:pt idx="23">
                  <c:v>0.71322759906588162</c:v>
                </c:pt>
                <c:pt idx="24">
                  <c:v>0.73508825186544846</c:v>
                </c:pt>
                <c:pt idx="25">
                  <c:v>0.75590059786498009</c:v>
                </c:pt>
                <c:pt idx="26">
                  <c:v>0.77527130181653603</c:v>
                </c:pt>
                <c:pt idx="27">
                  <c:v>0.79310482801074234</c:v>
                </c:pt>
                <c:pt idx="28">
                  <c:v>0.80968909344603035</c:v>
                </c:pt>
                <c:pt idx="29">
                  <c:v>0.82509766467702073</c:v>
                </c:pt>
                <c:pt idx="30">
                  <c:v>0.83925867699687018</c:v>
                </c:pt>
                <c:pt idx="31">
                  <c:v>0.85227297532207535</c:v>
                </c:pt>
                <c:pt idx="32">
                  <c:v>0.8642337316642339</c:v>
                </c:pt>
                <c:pt idx="33">
                  <c:v>0.87522608230963339</c:v>
                </c:pt>
                <c:pt idx="34">
                  <c:v>0.88532843447321952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0-044E-8CFE-4E1FD7CD0D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LC_Special_Forecast!$D$40:$D$74</c:f>
              <c:numCache>
                <c:formatCode>0.00000</c:formatCode>
                <c:ptCount val="35"/>
                <c:pt idx="0" formatCode="General">
                  <c:v>0</c:v>
                </c:pt>
                <c:pt idx="1">
                  <c:v>2.6074023113037303E-2</c:v>
                </c:pt>
                <c:pt idx="2">
                  <c:v>5.2538571394734723E-2</c:v>
                </c:pt>
                <c:pt idx="3">
                  <c:v>8.0211941071076653E-2</c:v>
                </c:pt>
                <c:pt idx="4">
                  <c:v>0.10938684145488997</c:v>
                </c:pt>
                <c:pt idx="5">
                  <c:v>0.1410218007438746</c:v>
                </c:pt>
                <c:pt idx="6">
                  <c:v>0.17380732833934609</c:v>
                </c:pt>
                <c:pt idx="7">
                  <c:v>0.20768921260550022</c:v>
                </c:pt>
                <c:pt idx="8">
                  <c:v>0.24557052485201925</c:v>
                </c:pt>
                <c:pt idx="9">
                  <c:v>0.28201064974716339</c:v>
                </c:pt>
                <c:pt idx="10">
                  <c:v>0.31850666805048244</c:v>
                </c:pt>
                <c:pt idx="11">
                  <c:v>0.35314684409642527</c:v>
                </c:pt>
                <c:pt idx="12">
                  <c:v>0.38670345076560142</c:v>
                </c:pt>
                <c:pt idx="13">
                  <c:v>0.41884517459007076</c:v>
                </c:pt>
                <c:pt idx="14">
                  <c:v>0.45155202469989719</c:v>
                </c:pt>
                <c:pt idx="15">
                  <c:v>0.48369800663772089</c:v>
                </c:pt>
                <c:pt idx="16">
                  <c:v>0.51618601366249017</c:v>
                </c:pt>
                <c:pt idx="17">
                  <c:v>0.54725294360748256</c:v>
                </c:pt>
                <c:pt idx="18">
                  <c:v>0.57691959191084363</c:v>
                </c:pt>
                <c:pt idx="19">
                  <c:v>0.60549599090753725</c:v>
                </c:pt>
                <c:pt idx="20">
                  <c:v>0.6321418269383734</c:v>
                </c:pt>
                <c:pt idx="21">
                  <c:v>0.6582749688043924</c:v>
                </c:pt>
                <c:pt idx="22">
                  <c:v>0.68279748376051508</c:v>
                </c:pt>
                <c:pt idx="23">
                  <c:v>0.70602341032874494</c:v>
                </c:pt>
                <c:pt idx="24">
                  <c:v>0.72843293675186949</c:v>
                </c:pt>
                <c:pt idx="25">
                  <c:v>0.74976842420425327</c:v>
                </c:pt>
                <c:pt idx="26">
                  <c:v>0.769625751717813</c:v>
                </c:pt>
                <c:pt idx="27">
                  <c:v>0.78790728507074137</c:v>
                </c:pt>
                <c:pt idx="28">
                  <c:v>0.80490795760879807</c:v>
                </c:pt>
                <c:pt idx="29">
                  <c:v>0.82070363472583485</c:v>
                </c:pt>
                <c:pt idx="30">
                  <c:v>0.8352204108046507</c:v>
                </c:pt>
                <c:pt idx="31">
                  <c:v>0.84856183239493088</c:v>
                </c:pt>
                <c:pt idx="32">
                  <c:v>0.86082306237348027</c:v>
                </c:pt>
                <c:pt idx="33">
                  <c:v>0.87209155873044286</c:v>
                </c:pt>
                <c:pt idx="34">
                  <c:v>0.88244756788807577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0-044E-8CFE-4E1FD7CD0D3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LC_Special_Forecast!$E$40:$E$74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 formatCode="0.00000">
                  <c:v>2.7174139311009649E-2</c:v>
                </c:pt>
                <c:pt idx="3" formatCode="0.00000">
                  <c:v>5.5589399585014077E-2</c:v>
                </c:pt>
                <c:pt idx="4" formatCode="0.00000">
                  <c:v>8.5543275689125453E-2</c:v>
                </c:pt>
                <c:pt idx="5" formatCode="0.00000">
                  <c:v>0.1180251686046706</c:v>
                </c:pt>
                <c:pt idx="6" formatCode="0.00000">
                  <c:v>0.15168843293220446</c:v>
                </c:pt>
                <c:pt idx="7" formatCode="0.00000">
                  <c:v>0.1864774056777313</c:v>
                </c:pt>
                <c:pt idx="8" formatCode="0.00000">
                  <c:v>0.22537287940513417</c:v>
                </c:pt>
                <c:pt idx="9" formatCode="0.00000">
                  <c:v>0.26278940066829981</c:v>
                </c:pt>
                <c:pt idx="10" formatCode="0.00000">
                  <c:v>0.30026167478510846</c:v>
                </c:pt>
                <c:pt idx="11" formatCode="0.00000">
                  <c:v>0.33582924035781192</c:v>
                </c:pt>
                <c:pt idx="12" formatCode="0.00000">
                  <c:v>0.37028422714888809</c:v>
                </c:pt>
                <c:pt idx="13" formatCode="0.00000">
                  <c:v>0.40328711422483932</c:v>
                </c:pt>
                <c:pt idx="14" formatCode="0.00000">
                  <c:v>0.43686893222215617</c:v>
                </c:pt>
                <c:pt idx="15" formatCode="0.00000">
                  <c:v>0.46987552892526596</c:v>
                </c:pt>
                <c:pt idx="16" formatCode="0.00000">
                  <c:v>0.50323330743794581</c:v>
                </c:pt>
                <c:pt idx="17" formatCode="0.00000">
                  <c:v>0.53513247979003875</c:v>
                </c:pt>
                <c:pt idx="18" formatCode="0.00000">
                  <c:v>0.56559284983606861</c:v>
                </c:pt>
                <c:pt idx="19" formatCode="0.00000">
                  <c:v>0.59493429844186996</c:v>
                </c:pt>
                <c:pt idx="20" formatCode="0.00000">
                  <c:v>0.62229349889774244</c:v>
                </c:pt>
                <c:pt idx="21" formatCode="0.00000">
                  <c:v>0.64912627930016198</c:v>
                </c:pt>
                <c:pt idx="22" formatCode="0.00000">
                  <c:v>0.6743053129619514</c:v>
                </c:pt>
                <c:pt idx="23" formatCode="0.00000">
                  <c:v>0.69815304586920846</c:v>
                </c:pt>
                <c:pt idx="24" formatCode="0.00000">
                  <c:v>0.7211625219022515</c:v>
                </c:pt>
                <c:pt idx="25" formatCode="0.00000">
                  <c:v>0.7430692047084726</c:v>
                </c:pt>
                <c:pt idx="26" formatCode="0.00000">
                  <c:v>0.76345815416133778</c:v>
                </c:pt>
                <c:pt idx="27" formatCode="0.00000">
                  <c:v>0.78222912216794793</c:v>
                </c:pt>
                <c:pt idx="28" formatCode="0.00000">
                  <c:v>0.79968516044714089</c:v>
                </c:pt>
                <c:pt idx="29" formatCode="0.00000">
                  <c:v>0.815903498284268</c:v>
                </c:pt>
                <c:pt idx="30" formatCode="0.00000">
                  <c:v>0.83080891863792272</c:v>
                </c:pt>
                <c:pt idx="31" formatCode="0.00000">
                  <c:v>0.84450751781991928</c:v>
                </c:pt>
                <c:pt idx="32" formatCode="0.00000">
                  <c:v>0.85709700641511033</c:v>
                </c:pt>
                <c:pt idx="33" formatCode="0.00000">
                  <c:v>0.86866718384585329</c:v>
                </c:pt>
                <c:pt idx="34" formatCode="0.00000">
                  <c:v>0.87930044489795511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60-044E-8CFE-4E1FD7CD0D3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LC_Special_Forecast!$F$40:$F$74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000">
                  <c:v>2.9208989421603659E-2</c:v>
                </c:pt>
                <c:pt idx="4" formatCode="0.00000">
                  <c:v>6.0001660354902286E-2</c:v>
                </c:pt>
                <c:pt idx="5" formatCode="0.00000">
                  <c:v>9.3389795803022202E-2</c:v>
                </c:pt>
                <c:pt idx="6" formatCode="0.00000">
                  <c:v>0.12799237628478455</c:v>
                </c:pt>
                <c:pt idx="7" formatCode="0.00000">
                  <c:v>0.1637531163629804</c:v>
                </c:pt>
                <c:pt idx="8" formatCode="0.00000">
                  <c:v>0.20373506513618667</c:v>
                </c:pt>
                <c:pt idx="9" formatCode="0.00000">
                  <c:v>0.24219674957022175</c:v>
                </c:pt>
                <c:pt idx="10" formatCode="0.00000">
                  <c:v>0.28071574421351542</c:v>
                </c:pt>
                <c:pt idx="11" formatCode="0.00000">
                  <c:v>0.31727758368261616</c:v>
                </c:pt>
                <c:pt idx="12" formatCode="0.00000">
                  <c:v>0.35269496918871213</c:v>
                </c:pt>
                <c:pt idx="13" formatCode="0.00000">
                  <c:v>0.38661901385582953</c:v>
                </c:pt>
                <c:pt idx="14" formatCode="0.00000">
                  <c:v>0.4211388794908657</c:v>
                </c:pt>
                <c:pt idx="15" formatCode="0.00000">
                  <c:v>0.45506806105657915</c:v>
                </c:pt>
                <c:pt idx="16" formatCode="0.00000">
                  <c:v>0.48935815792486093</c:v>
                </c:pt>
                <c:pt idx="17" formatCode="0.00000">
                  <c:v>0.52214724238347132</c:v>
                </c:pt>
                <c:pt idx="18" formatCode="0.00000">
                  <c:v>0.55345896379781534</c:v>
                </c:pt>
                <c:pt idx="19" formatCode="0.00000">
                  <c:v>0.58361997946969946</c:v>
                </c:pt>
                <c:pt idx="20" formatCode="0.00000">
                  <c:v>0.61174380977109288</c:v>
                </c:pt>
                <c:pt idx="21" formatCode="0.00000">
                  <c:v>0.63932565392077922</c:v>
                </c:pt>
                <c:pt idx="22" formatCode="0.00000">
                  <c:v>0.66520761813593055</c:v>
                </c:pt>
                <c:pt idx="23" formatCode="0.00000">
                  <c:v>0.68972149453553189</c:v>
                </c:pt>
                <c:pt idx="24" formatCode="0.00000">
                  <c:v>0.71337433530155459</c:v>
                </c:pt>
                <c:pt idx="25" formatCode="0.00000">
                  <c:v>0.73589230542195683</c:v>
                </c:pt>
                <c:pt idx="26" formatCode="0.00000">
                  <c:v>0.75685105342697334</c:v>
                </c:pt>
                <c:pt idx="27" formatCode="0.00000">
                  <c:v>0.77614658174201012</c:v>
                </c:pt>
                <c:pt idx="28" formatCode="0.00000">
                  <c:v>0.79408972597432692</c:v>
                </c:pt>
                <c:pt idx="29" formatCode="0.00000">
                  <c:v>0.81076109388560802</c:v>
                </c:pt>
                <c:pt idx="30" formatCode="0.00000">
                  <c:v>0.82608306341349136</c:v>
                </c:pt>
                <c:pt idx="31" formatCode="0.00000">
                  <c:v>0.84016411521920187</c:v>
                </c:pt>
                <c:pt idx="32" formatCode="0.00000">
                  <c:v>0.85310543160280483</c:v>
                </c:pt>
                <c:pt idx="33" formatCode="0.00000">
                  <c:v>0.86499863802771793</c:v>
                </c:pt>
                <c:pt idx="34" formatCode="0.00000">
                  <c:v>0.87592919558007787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60-044E-8CFE-4E1FD7CD0D3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LC_Special_Forecast!$G$40:$G$74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000">
                  <c:v>3.1719155407982758E-2</c:v>
                </c:pt>
                <c:pt idx="5" formatCode="0.00000">
                  <c:v>6.6112904034782427E-2</c:v>
                </c:pt>
                <c:pt idx="6" formatCode="0.00000">
                  <c:v>0.10175656130813571</c:v>
                </c:pt>
                <c:pt idx="7" formatCode="0.00000">
                  <c:v>0.13859226700177796</c:v>
                </c:pt>
                <c:pt idx="8" formatCode="0.00000">
                  <c:v>0.17977718562735012</c:v>
                </c:pt>
                <c:pt idx="9" formatCode="0.00000">
                  <c:v>0.21939609846733521</c:v>
                </c:pt>
                <c:pt idx="10" formatCode="0.00000">
                  <c:v>0.25907404585609517</c:v>
                </c:pt>
                <c:pt idx="11" formatCode="0.00000">
                  <c:v>0.29673673230904141</c:v>
                </c:pt>
                <c:pt idx="12" formatCode="0.00000">
                  <c:v>0.33321970938538858</c:v>
                </c:pt>
                <c:pt idx="13" formatCode="0.00000">
                  <c:v>0.36816441595370952</c:v>
                </c:pt>
                <c:pt idx="14" formatCode="0.00000">
                  <c:v>0.40372220776422652</c:v>
                </c:pt>
                <c:pt idx="15" formatCode="0.00000">
                  <c:v>0.43867224458569742</c:v>
                </c:pt>
                <c:pt idx="16" formatCode="0.00000">
                  <c:v>0.47399405586597709</c:v>
                </c:pt>
                <c:pt idx="17" formatCode="0.00000">
                  <c:v>0.50777023902395901</c:v>
                </c:pt>
                <c:pt idx="18" formatCode="0.00000">
                  <c:v>0.54002402620384848</c:v>
                </c:pt>
                <c:pt idx="19" formatCode="0.00000">
                  <c:v>0.57109201054172665</c:v>
                </c:pt>
                <c:pt idx="20" formatCode="0.00000">
                  <c:v>0.60006202570969491</c:v>
                </c:pt>
                <c:pt idx="21" formatCode="0.00000">
                  <c:v>0.62847374754182161</c:v>
                </c:pt>
                <c:pt idx="22" formatCode="0.00000">
                  <c:v>0.655134443750507</c:v>
                </c:pt>
                <c:pt idx="23" formatCode="0.00000">
                  <c:v>0.68038588935773769</c:v>
                </c:pt>
                <c:pt idx="24" formatCode="0.00000">
                  <c:v>0.70475039264247941</c:v>
                </c:pt>
                <c:pt idx="25" formatCode="0.00000">
                  <c:v>0.7279458794929432</c:v>
                </c:pt>
                <c:pt idx="26" formatCode="0.00000">
                  <c:v>0.74953550869847085</c:v>
                </c:pt>
                <c:pt idx="27" formatCode="0.00000">
                  <c:v>0.76941131940890983</c:v>
                </c:pt>
                <c:pt idx="28" formatCode="0.00000">
                  <c:v>0.78789456929793955</c:v>
                </c:pt>
                <c:pt idx="29" formatCode="0.00000">
                  <c:v>0.80506752333307363</c:v>
                </c:pt>
                <c:pt idx="30" formatCode="0.00000">
                  <c:v>0.82085028117042858</c:v>
                </c:pt>
                <c:pt idx="31" formatCode="0.00000">
                  <c:v>0.83535518398234654</c:v>
                </c:pt>
                <c:pt idx="32" formatCode="0.00000">
                  <c:v>0.8486856936278202</c:v>
                </c:pt>
                <c:pt idx="33" formatCode="0.00000">
                  <c:v>0.8609367407588191</c:v>
                </c:pt>
                <c:pt idx="34" formatCode="0.00000">
                  <c:v>0.87219617500706204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60-044E-8CFE-4E1FD7CD0D3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LC_Special_Forecast!$H$40:$H$74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000">
                  <c:v>3.5520426556803875E-2</c:v>
                </c:pt>
                <c:pt idx="6" formatCode="0.00000">
                  <c:v>7.2332736458749047E-2</c:v>
                </c:pt>
                <c:pt idx="7" formatCode="0.00000">
                  <c:v>0.11037507200988717</c:v>
                </c:pt>
                <c:pt idx="8" formatCode="0.00000">
                  <c:v>0.15290908797339808</c:v>
                </c:pt>
                <c:pt idx="9" formatCode="0.00000">
                  <c:v>0.19382490535366059</c:v>
                </c:pt>
                <c:pt idx="10" formatCode="0.00000">
                  <c:v>0.23480263160970472</c:v>
                </c:pt>
                <c:pt idx="11" formatCode="0.00000">
                  <c:v>0.27369908057201964</c:v>
                </c:pt>
                <c:pt idx="12" formatCode="0.00000">
                  <c:v>0.31137717498030293</c:v>
                </c:pt>
                <c:pt idx="13" formatCode="0.00000">
                  <c:v>0.34746660787926431</c:v>
                </c:pt>
                <c:pt idx="14" formatCode="0.00000">
                  <c:v>0.38419057697382542</c:v>
                </c:pt>
                <c:pt idx="15" formatCode="0.00000">
                  <c:v>0.42028414736242858</c:v>
                </c:pt>
                <c:pt idx="16" formatCode="0.00000">
                  <c:v>0.4567630382518939</c:v>
                </c:pt>
                <c:pt idx="17" formatCode="0.00000">
                  <c:v>0.4916456689954305</c:v>
                </c:pt>
                <c:pt idx="18" formatCode="0.00000">
                  <c:v>0.52495603278089753</c:v>
                </c:pt>
                <c:pt idx="19" formatCode="0.00000">
                  <c:v>0.55704224071802511</c:v>
                </c:pt>
                <c:pt idx="20" formatCode="0.00000">
                  <c:v>0.58696077018857284</c:v>
                </c:pt>
                <c:pt idx="21" formatCode="0.00000">
                  <c:v>0.61630320941041949</c:v>
                </c:pt>
                <c:pt idx="22" formatCode="0.00000">
                  <c:v>0.64383726252898366</c:v>
                </c:pt>
                <c:pt idx="23" formatCode="0.00000">
                  <c:v>0.66991663344019658</c:v>
                </c:pt>
                <c:pt idx="24" formatCode="0.00000">
                  <c:v>0.6950785415123506</c:v>
                </c:pt>
                <c:pt idx="25" formatCode="0.00000">
                  <c:v>0.71903387118765183</c:v>
                </c:pt>
                <c:pt idx="26" formatCode="0.00000">
                  <c:v>0.74133073818252238</c:v>
                </c:pt>
                <c:pt idx="27" formatCode="0.00000">
                  <c:v>0.76185764504169806</c:v>
                </c:pt>
                <c:pt idx="28" formatCode="0.00000">
                  <c:v>0.78094637326790384</c:v>
                </c:pt>
                <c:pt idx="29" formatCode="0.00000">
                  <c:v>0.7986821061903131</c:v>
                </c:pt>
                <c:pt idx="30" formatCode="0.00000">
                  <c:v>0.81498165554846846</c:v>
                </c:pt>
                <c:pt idx="31" formatCode="0.00000">
                  <c:v>0.82996190191534547</c:v>
                </c:pt>
                <c:pt idx="32" formatCode="0.00000">
                  <c:v>0.84372890652727828</c:v>
                </c:pt>
                <c:pt idx="33" formatCode="0.00000">
                  <c:v>0.85638143558494317</c:v>
                </c:pt>
                <c:pt idx="34" formatCode="0.00000">
                  <c:v>0.86800954939099095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60-044E-8CFE-4E1FD7CD0D3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LC_Special_Forecast!$I$40:$I$74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000">
                  <c:v>3.8168055514534616E-2</c:v>
                </c:pt>
                <c:pt idx="7" formatCode="0.00000">
                  <c:v>7.7611436793411759E-2</c:v>
                </c:pt>
                <c:pt idx="8" formatCode="0.00000">
                  <c:v>0.12171289585369616</c:v>
                </c:pt>
                <c:pt idx="9" formatCode="0.00000">
                  <c:v>0.1641355381585099</c:v>
                </c:pt>
                <c:pt idx="10" formatCode="0.00000">
                  <c:v>0.20662325011031923</c:v>
                </c:pt>
                <c:pt idx="11" formatCode="0.00000">
                  <c:v>0.24695043894415714</c:v>
                </c:pt>
                <c:pt idx="12" formatCode="0.00000">
                  <c:v>0.28601616459107604</c:v>
                </c:pt>
                <c:pt idx="13" formatCode="0.00000">
                  <c:v>0.3234347205590774</c:v>
                </c:pt>
                <c:pt idx="14" formatCode="0.00000">
                  <c:v>0.36151118179856145</c:v>
                </c:pt>
                <c:pt idx="15" formatCode="0.00000">
                  <c:v>0.39893469495105749</c:v>
                </c:pt>
                <c:pt idx="16" formatCode="0.00000">
                  <c:v>0.43675638478285683</c:v>
                </c:pt>
                <c:pt idx="17" formatCode="0.00000">
                  <c:v>0.47292369376894128</c:v>
                </c:pt>
                <c:pt idx="18" formatCode="0.00000">
                  <c:v>0.50746083141563036</c:v>
                </c:pt>
                <c:pt idx="19" formatCode="0.00000">
                  <c:v>0.54072872927535376</c:v>
                </c:pt>
                <c:pt idx="20" formatCode="0.00000">
                  <c:v>0.57174911611850721</c:v>
                </c:pt>
                <c:pt idx="21" formatCode="0.00000">
                  <c:v>0.60217263779647801</c:v>
                </c:pt>
                <c:pt idx="22" formatCode="0.00000">
                  <c:v>0.63072069968164668</c:v>
                </c:pt>
                <c:pt idx="23" formatCode="0.00000">
                  <c:v>0.65776012717129473</c:v>
                </c:pt>
                <c:pt idx="24" formatCode="0.00000">
                  <c:v>0.68384871293816174</c:v>
                </c:pt>
                <c:pt idx="25" formatCode="0.00000">
                  <c:v>0.70868693056804166</c:v>
                </c:pt>
                <c:pt idx="26" formatCode="0.00000">
                  <c:v>0.7318043129775591</c:v>
                </c:pt>
                <c:pt idx="27" formatCode="0.00000">
                  <c:v>0.75308719695396187</c:v>
                </c:pt>
                <c:pt idx="28" formatCode="0.00000">
                  <c:v>0.7728789362005376</c:v>
                </c:pt>
                <c:pt idx="29" formatCode="0.00000">
                  <c:v>0.79126785122869747</c:v>
                </c:pt>
                <c:pt idx="30" formatCode="0.00000">
                  <c:v>0.80816790304784902</c:v>
                </c:pt>
                <c:pt idx="31" formatCode="0.00000">
                  <c:v>0.82369963784853928</c:v>
                </c:pt>
                <c:pt idx="32" formatCode="0.00000">
                  <c:v>0.83797366188289313</c:v>
                </c:pt>
                <c:pt idx="33" formatCode="0.00000">
                  <c:v>0.85109233111616955</c:v>
                </c:pt>
                <c:pt idx="34" formatCode="0.00000">
                  <c:v>0.86314852668289077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60-044E-8CFE-4E1FD7CD0D3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LC_Special_Forecast!$J$40:$J$74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000">
                  <c:v>4.1008599792167644E-2</c:v>
                </c:pt>
                <c:pt idx="8" formatCode="0.00000">
                  <c:v>8.6860122309145749E-2</c:v>
                </c:pt>
                <c:pt idx="9" formatCode="0.00000">
                  <c:v>0.13096717296737503</c:v>
                </c:pt>
                <c:pt idx="10" formatCode="0.00000">
                  <c:v>0.17513994576807879</c:v>
                </c:pt>
                <c:pt idx="11" formatCode="0.00000">
                  <c:v>0.21706742495498432</c:v>
                </c:pt>
                <c:pt idx="12" formatCode="0.00000">
                  <c:v>0.25768338273304126</c:v>
                </c:pt>
                <c:pt idx="13" formatCode="0.00000">
                  <c:v>0.2965875876935602</c:v>
                </c:pt>
                <c:pt idx="14" formatCode="0.00000">
                  <c:v>0.33617424347034142</c:v>
                </c:pt>
                <c:pt idx="15" formatCode="0.00000">
                  <c:v>0.37508282138457805</c:v>
                </c:pt>
                <c:pt idx="16" formatCode="0.00000">
                  <c:v>0.41440537669018174</c:v>
                </c:pt>
                <c:pt idx="17" formatCode="0.00000">
                  <c:v>0.45200850930114722</c:v>
                </c:pt>
                <c:pt idx="18" formatCode="0.00000">
                  <c:v>0.48791556424221538</c:v>
                </c:pt>
                <c:pt idx="19" formatCode="0.00000">
                  <c:v>0.52250362097127501</c:v>
                </c:pt>
                <c:pt idx="20" formatCode="0.00000">
                  <c:v>0.55475497945544405</c:v>
                </c:pt>
                <c:pt idx="21" formatCode="0.00000">
                  <c:v>0.5863857875736207</c:v>
                </c:pt>
                <c:pt idx="22" formatCode="0.00000">
                  <c:v>0.61606713890634857</c:v>
                </c:pt>
                <c:pt idx="23" formatCode="0.00000">
                  <c:v>0.64417913670650262</c:v>
                </c:pt>
                <c:pt idx="24" formatCode="0.00000">
                  <c:v>0.67130298710100222</c:v>
                </c:pt>
                <c:pt idx="25" formatCode="0.00000">
                  <c:v>0.697126851417738</c:v>
                </c:pt>
                <c:pt idx="26" formatCode="0.00000">
                  <c:v>0.7211615931853399</c:v>
                </c:pt>
                <c:pt idx="27" formatCode="0.00000">
                  <c:v>0.74328903873178032</c:v>
                </c:pt>
                <c:pt idx="28" formatCode="0.00000">
                  <c:v>0.76386642911164426</c:v>
                </c:pt>
                <c:pt idx="29" formatCode="0.00000">
                  <c:v>0.78298480314645258</c:v>
                </c:pt>
                <c:pt idx="30" formatCode="0.00000">
                  <c:v>0.80055549407232918</c:v>
                </c:pt>
                <c:pt idx="31" formatCode="0.00000">
                  <c:v>0.81670356951292877</c:v>
                </c:pt>
                <c:pt idx="32" formatCode="0.00000">
                  <c:v>0.83154402487130286</c:v>
                </c:pt>
                <c:pt idx="33" formatCode="0.00000">
                  <c:v>0.84518327787026237</c:v>
                </c:pt>
                <c:pt idx="34" formatCode="0.00000">
                  <c:v>0.85771789541534016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60-044E-8CFE-4E1FD7CD0D3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LC_Special_Forecast!$K$40:$K$74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0000">
                  <c:v>4.7811178199694271E-2</c:v>
                </c:pt>
                <c:pt idx="9" formatCode="0.00000">
                  <c:v>9.3804395257938711E-2</c:v>
                </c:pt>
                <c:pt idx="10" formatCode="0.00000">
                  <c:v>0.13986614495937022</c:v>
                </c:pt>
                <c:pt idx="11" formatCode="0.00000">
                  <c:v>0.18358658471154421</c:v>
                </c:pt>
                <c:pt idx="12" formatCode="0.00000">
                  <c:v>0.22594027735089162</c:v>
                </c:pt>
                <c:pt idx="13" formatCode="0.00000">
                  <c:v>0.26650811242425176</c:v>
                </c:pt>
                <c:pt idx="14" formatCode="0.00000">
                  <c:v>0.3077868129142084</c:v>
                </c:pt>
                <c:pt idx="15" formatCode="0.00000">
                  <c:v>0.34835925298294024</c:v>
                </c:pt>
                <c:pt idx="16" formatCode="0.00000">
                  <c:v>0.38936405145643871</c:v>
                </c:pt>
                <c:pt idx="17" formatCode="0.00000">
                  <c:v>0.4285751774401978</c:v>
                </c:pt>
                <c:pt idx="18" formatCode="0.00000">
                  <c:v>0.46601769771016599</c:v>
                </c:pt>
                <c:pt idx="19" formatCode="0.00000">
                  <c:v>0.50208426368119174</c:v>
                </c:pt>
                <c:pt idx="20" formatCode="0.00000">
                  <c:v>0.5357153146008472</c:v>
                </c:pt>
                <c:pt idx="21" formatCode="0.00000">
                  <c:v>0.56869824740610375</c:v>
                </c:pt>
                <c:pt idx="22" formatCode="0.00000">
                  <c:v>0.59964887353186258</c:v>
                </c:pt>
                <c:pt idx="23" formatCode="0.00000">
                  <c:v>0.62896303526955966</c:v>
                </c:pt>
                <c:pt idx="24" formatCode="0.00000">
                  <c:v>0.65724717361465768</c:v>
                </c:pt>
                <c:pt idx="25" formatCode="0.00000">
                  <c:v>0.68417497302372587</c:v>
                </c:pt>
                <c:pt idx="26" formatCode="0.00000">
                  <c:v>0.70923752149532948</c:v>
                </c:pt>
                <c:pt idx="27" formatCode="0.00000">
                  <c:v>0.73231150851404725</c:v>
                </c:pt>
                <c:pt idx="28" formatCode="0.00000">
                  <c:v>0.75376883375745951</c:v>
                </c:pt>
                <c:pt idx="29" formatCode="0.00000">
                  <c:v>0.77370475188008325</c:v>
                </c:pt>
                <c:pt idx="30" formatCode="0.00000">
                  <c:v>0.79202657363375295</c:v>
                </c:pt>
                <c:pt idx="31" formatCode="0.00000">
                  <c:v>0.80886540750144642</c:v>
                </c:pt>
                <c:pt idx="32" formatCode="0.00000">
                  <c:v>0.82434047365449137</c:v>
                </c:pt>
                <c:pt idx="33" formatCode="0.00000">
                  <c:v>0.83856297137037106</c:v>
                </c:pt>
                <c:pt idx="34" formatCode="0.00000">
                  <c:v>0.85163359696973173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60-044E-8CFE-4E1FD7CD0D3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LC_Special_Forecast!$L$40:$L$74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000">
                  <c:v>4.8302622342347057E-2</c:v>
                </c:pt>
                <c:pt idx="10" formatCode="0.00000">
                  <c:v>9.6677218479837679E-2</c:v>
                </c:pt>
                <c:pt idx="11" formatCode="0.00000">
                  <c:v>0.14259294312500292</c:v>
                </c:pt>
                <c:pt idx="12" formatCode="0.00000">
                  <c:v>0.18707329373350845</c:v>
                </c:pt>
                <c:pt idx="13" formatCode="0.00000">
                  <c:v>0.22967726030441782</c:v>
                </c:pt>
                <c:pt idx="14" formatCode="0.00000">
                  <c:v>0.27302949663061171</c:v>
                </c:pt>
                <c:pt idx="15" formatCode="0.00000">
                  <c:v>0.31563915465189785</c:v>
                </c:pt>
                <c:pt idx="16" formatCode="0.00000">
                  <c:v>0.35870216861732918</c:v>
                </c:pt>
                <c:pt idx="17" formatCode="0.00000">
                  <c:v>0.39988220415129083</c:v>
                </c:pt>
                <c:pt idx="18" formatCode="0.00000">
                  <c:v>0.43920482691498064</c:v>
                </c:pt>
                <c:pt idx="19" formatCode="0.00000">
                  <c:v>0.47708298509640212</c:v>
                </c:pt>
                <c:pt idx="20" formatCode="0.00000">
                  <c:v>0.51240325520341456</c:v>
                </c:pt>
                <c:pt idx="21" formatCode="0.00000">
                  <c:v>0.54704178129280456</c:v>
                </c:pt>
                <c:pt idx="22" formatCode="0.00000">
                  <c:v>0.57954649613204667</c:v>
                </c:pt>
                <c:pt idx="23" formatCode="0.00000">
                  <c:v>0.61033257665151641</c:v>
                </c:pt>
                <c:pt idx="24" formatCode="0.00000">
                  <c:v>0.64003651474157752</c:v>
                </c:pt>
                <c:pt idx="25" formatCode="0.00000">
                  <c:v>0.66831680886481049</c:v>
                </c:pt>
                <c:pt idx="26" formatCode="0.00000">
                  <c:v>0.69463779467961495</c:v>
                </c:pt>
                <c:pt idx="27" formatCode="0.00000">
                  <c:v>0.71887005754217026</c:v>
                </c:pt>
                <c:pt idx="28" formatCode="0.00000">
                  <c:v>0.74140482015921627</c:v>
                </c:pt>
                <c:pt idx="29" formatCode="0.00000">
                  <c:v>0.76234178119000962</c:v>
                </c:pt>
                <c:pt idx="30" formatCode="0.00000">
                  <c:v>0.78158408215943609</c:v>
                </c:pt>
                <c:pt idx="31" formatCode="0.00000">
                  <c:v>0.79926795996111211</c:v>
                </c:pt>
                <c:pt idx="32" formatCode="0.00000">
                  <c:v>0.81552048574388714</c:v>
                </c:pt>
                <c:pt idx="33" formatCode="0.00000">
                  <c:v>0.83045672857510699</c:v>
                </c:pt>
                <c:pt idx="34" formatCode="0.00000">
                  <c:v>0.84418401590621706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60-044E-8CFE-4E1FD7CD0D3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LC_Special_Forecast!$M$40:$M$74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0.00000">
                  <c:v>5.0829809215528488E-2</c:v>
                </c:pt>
                <c:pt idx="11" formatCode="0.00000">
                  <c:v>9.9076949152484883E-2</c:v>
                </c:pt>
                <c:pt idx="12" formatCode="0.00000">
                  <c:v>0.14581386336492141</c:v>
                </c:pt>
                <c:pt idx="13" formatCode="0.00000">
                  <c:v>0.19058015942806239</c:v>
                </c:pt>
                <c:pt idx="14" formatCode="0.00000">
                  <c:v>0.2361327030661784</c:v>
                </c:pt>
                <c:pt idx="15" formatCode="0.00000">
                  <c:v>0.28090577780003789</c:v>
                </c:pt>
                <c:pt idx="16" formatCode="0.00000">
                  <c:v>0.32615511771541539</c:v>
                </c:pt>
                <c:pt idx="17" formatCode="0.00000">
                  <c:v>0.36942371604815416</c:v>
                </c:pt>
                <c:pt idx="18" formatCode="0.00000">
                  <c:v>0.41074278058917746</c:v>
                </c:pt>
                <c:pt idx="19" formatCode="0.00000">
                  <c:v>0.45054336953414897</c:v>
                </c:pt>
                <c:pt idx="20" formatCode="0.00000">
                  <c:v>0.48765568105453017</c:v>
                </c:pt>
                <c:pt idx="21" formatCode="0.00000">
                  <c:v>0.52405278562463886</c:v>
                </c:pt>
                <c:pt idx="22" formatCode="0.00000">
                  <c:v>0.55820672228341417</c:v>
                </c:pt>
                <c:pt idx="23" formatCode="0.00000">
                  <c:v>0.59055532515045095</c:v>
                </c:pt>
                <c:pt idx="24" formatCode="0.00000">
                  <c:v>0.62176770217913702</c:v>
                </c:pt>
                <c:pt idx="25" formatCode="0.00000">
                  <c:v>0.65148249966468397</c:v>
                </c:pt>
                <c:pt idx="26" formatCode="0.00000">
                  <c:v>0.67913938559579679</c:v>
                </c:pt>
                <c:pt idx="27" formatCode="0.00000">
                  <c:v>0.70460219306448646</c:v>
                </c:pt>
                <c:pt idx="28" formatCode="0.00000">
                  <c:v>0.72828003321926316</c:v>
                </c:pt>
                <c:pt idx="29" formatCode="0.00000">
                  <c:v>0.75027990983533666</c:v>
                </c:pt>
                <c:pt idx="30" formatCode="0.00000">
                  <c:v>0.77049856081380885</c:v>
                </c:pt>
                <c:pt idx="31" formatCode="0.00000">
                  <c:v>0.78907996937589298</c:v>
                </c:pt>
                <c:pt idx="32" formatCode="0.00000">
                  <c:v>0.80615737881756278</c:v>
                </c:pt>
                <c:pt idx="33" formatCode="0.00000">
                  <c:v>0.82185169844260142</c:v>
                </c:pt>
                <c:pt idx="34" formatCode="0.00000">
                  <c:v>0.83627570301950604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B60-044E-8CFE-4E1FD7CD0D3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LC_Special_Forecast!$N$40:$N$74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0.00000">
                  <c:v>5.0829809215528488E-2</c:v>
                </c:pt>
                <c:pt idx="12" formatCode="0.00000">
                  <c:v>0.10006962579890821</c:v>
                </c:pt>
                <c:pt idx="13" formatCode="0.00000">
                  <c:v>0.14723423846292549</c:v>
                </c:pt>
                <c:pt idx="14" formatCode="0.00000">
                  <c:v>0.1952262045825891</c:v>
                </c:pt>
                <c:pt idx="15" formatCode="0.00000">
                  <c:v>0.24239611869596289</c:v>
                </c:pt>
                <c:pt idx="16" formatCode="0.00000">
                  <c:v>0.29006790872063182</c:v>
                </c:pt>
                <c:pt idx="17" formatCode="0.00000">
                  <c:v>0.33565519642791186</c:v>
                </c:pt>
                <c:pt idx="18" formatCode="0.00000">
                  <c:v>0.37918628361835405</c:v>
                </c:pt>
                <c:pt idx="19" formatCode="0.00000">
                  <c:v>0.42111831384733789</c:v>
                </c:pt>
                <c:pt idx="20" formatCode="0.00000">
                  <c:v>0.46021810130757523</c:v>
                </c:pt>
                <c:pt idx="21" formatCode="0.00000">
                  <c:v>0.49856438033356021</c:v>
                </c:pt>
                <c:pt idx="22" formatCode="0.00000">
                  <c:v>0.53454787981361451</c:v>
                </c:pt>
                <c:pt idx="23" formatCode="0.00000">
                  <c:v>0.56862880985237574</c:v>
                </c:pt>
                <c:pt idx="24" formatCode="0.00000">
                  <c:v>0.6015122246596103</c:v>
                </c:pt>
                <c:pt idx="25" formatCode="0.00000">
                  <c:v>0.63281874660529058</c:v>
                </c:pt>
                <c:pt idx="26" formatCode="0.00000">
                  <c:v>0.66195670963830699</c:v>
                </c:pt>
                <c:pt idx="27" formatCode="0.00000">
                  <c:v>0.68878240623128639</c:v>
                </c:pt>
                <c:pt idx="28" formatCode="0.00000">
                  <c:v>0.71372892931041332</c:v>
                </c:pt>
                <c:pt idx="29" formatCode="0.00000">
                  <c:v>0.73690693977650745</c:v>
                </c:pt>
                <c:pt idx="30" formatCode="0.00000">
                  <c:v>0.75820833669648624</c:v>
                </c:pt>
                <c:pt idx="31" formatCode="0.00000">
                  <c:v>0.77778481385783871</c:v>
                </c:pt>
                <c:pt idx="32" formatCode="0.00000">
                  <c:v>0.79577674998006809</c:v>
                </c:pt>
                <c:pt idx="33" formatCode="0.00000">
                  <c:v>0.81231152928252293</c:v>
                </c:pt>
                <c:pt idx="34" formatCode="0.00000">
                  <c:v>0.82750796582994268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B60-044E-8CFE-4E1FD7CD0D3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LC_Special_Forecast!$O$40:$O$74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0.00000">
                  <c:v>5.1876699311883989E-2</c:v>
                </c:pt>
                <c:pt idx="13" formatCode="0.00000">
                  <c:v>0.10156606625681752</c:v>
                </c:pt>
                <c:pt idx="14" formatCode="0.00000">
                  <c:v>0.1521290878794106</c:v>
                </c:pt>
                <c:pt idx="15" formatCode="0.00000">
                  <c:v>0.20182503763757842</c:v>
                </c:pt>
                <c:pt idx="16" formatCode="0.00000">
                  <c:v>0.25204973968504196</c:v>
                </c:pt>
                <c:pt idx="17" formatCode="0.00000">
                  <c:v>0.30007753341309418</c:v>
                </c:pt>
                <c:pt idx="18" formatCode="0.00000">
                  <c:v>0.34594056744456969</c:v>
                </c:pt>
                <c:pt idx="19" formatCode="0.00000">
                  <c:v>0.39011813500409187</c:v>
                </c:pt>
                <c:pt idx="20" formatCode="0.00000">
                  <c:v>0.43131115661510733</c:v>
                </c:pt>
                <c:pt idx="21" formatCode="0.00000">
                  <c:v>0.47171158077174569</c:v>
                </c:pt>
                <c:pt idx="22" formatCode="0.00000">
                  <c:v>0.50962206282160172</c:v>
                </c:pt>
                <c:pt idx="23" formatCode="0.00000">
                  <c:v>0.54552808933782604</c:v>
                </c:pt>
                <c:pt idx="24" formatCode="0.00000">
                  <c:v>0.58017200537724467</c:v>
                </c:pt>
                <c:pt idx="25" formatCode="0.00000">
                  <c:v>0.6131555152474184</c:v>
                </c:pt>
                <c:pt idx="26" formatCode="0.00000">
                  <c:v>0.64385386978479897</c:v>
                </c:pt>
                <c:pt idx="27" formatCode="0.00000">
                  <c:v>0.67211613176209373</c:v>
                </c:pt>
                <c:pt idx="28" formatCode="0.00000">
                  <c:v>0.69839825218311047</c:v>
                </c:pt>
                <c:pt idx="29" formatCode="0.00000">
                  <c:v>0.72281751484425882</c:v>
                </c:pt>
                <c:pt idx="30" formatCode="0.00000">
                  <c:v>0.74525966565782786</c:v>
                </c:pt>
                <c:pt idx="31" formatCode="0.00000">
                  <c:v>0.7658847819902691</c:v>
                </c:pt>
                <c:pt idx="32" formatCode="0.00000">
                  <c:v>0.78483998050311499</c:v>
                </c:pt>
                <c:pt idx="33" formatCode="0.00000">
                  <c:v>0.80226046651976812</c:v>
                </c:pt>
                <c:pt idx="34" formatCode="0.00000">
                  <c:v>0.8182702966696509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B60-044E-8CFE-4E1FD7CD0D39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LC_Special_Forecast!$P$40:$P$74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00000">
                  <c:v>5.2408127622866174E-2</c:v>
                </c:pt>
                <c:pt idx="14" formatCode="0.00000">
                  <c:v>0.10573771206156624</c:v>
                </c:pt>
                <c:pt idx="15" formatCode="0.00000">
                  <c:v>0.15815278267724775</c:v>
                </c:pt>
                <c:pt idx="16" formatCode="0.00000">
                  <c:v>0.21112553633787323</c:v>
                </c:pt>
                <c:pt idx="17" formatCode="0.00000">
                  <c:v>0.26178117753243968</c:v>
                </c:pt>
                <c:pt idx="18" formatCode="0.00000">
                  <c:v>0.31015361390018614</c:v>
                </c:pt>
                <c:pt idx="19" formatCode="0.00000">
                  <c:v>0.35674836326170878</c:v>
                </c:pt>
                <c:pt idx="20" formatCode="0.00000">
                  <c:v>0.40019526682478324</c:v>
                </c:pt>
                <c:pt idx="21" formatCode="0.00000">
                  <c:v>0.44280620585267105</c:v>
                </c:pt>
                <c:pt idx="22" formatCode="0.00000">
                  <c:v>0.48279039102467036</c:v>
                </c:pt>
                <c:pt idx="23" formatCode="0.00000">
                  <c:v>0.52066159503293119</c:v>
                </c:pt>
                <c:pt idx="24" formatCode="0.00000">
                  <c:v>0.55720105779503548</c:v>
                </c:pt>
                <c:pt idx="25" formatCode="0.00000">
                  <c:v>0.5919892650315941</c:v>
                </c:pt>
                <c:pt idx="26" formatCode="0.00000">
                  <c:v>0.62436728434099265</c:v>
                </c:pt>
                <c:pt idx="27" formatCode="0.00000">
                  <c:v>0.65417591994438506</c:v>
                </c:pt>
                <c:pt idx="28" formatCode="0.00000">
                  <c:v>0.68189607026866916</c:v>
                </c:pt>
                <c:pt idx="29" formatCode="0.00000">
                  <c:v>0.70765143630961558</c:v>
                </c:pt>
                <c:pt idx="30" formatCode="0.00000">
                  <c:v>0.73132151255108535</c:v>
                </c:pt>
                <c:pt idx="31" formatCode="0.00000">
                  <c:v>0.75307513501507417</c:v>
                </c:pt>
                <c:pt idx="32" formatCode="0.00000">
                  <c:v>0.77306721792601329</c:v>
                </c:pt>
                <c:pt idx="33" formatCode="0.00000">
                  <c:v>0.79144112022310775</c:v>
                </c:pt>
                <c:pt idx="34" formatCode="0.00000">
                  <c:v>0.80832693047406901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B60-044E-8CFE-4E1FD7CD0D39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LC_Special_Forecast!$Q$40:$Q$74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.00000">
                  <c:v>5.627801711037006E-2</c:v>
                </c:pt>
                <c:pt idx="15" formatCode="0.00000">
                  <c:v>0.11159303718865143</c:v>
                </c:pt>
                <c:pt idx="16" formatCode="0.00000">
                  <c:v>0.16749553614898494</c:v>
                </c:pt>
                <c:pt idx="17" formatCode="0.00000">
                  <c:v>0.22095277092589138</c:v>
                </c:pt>
                <c:pt idx="18" formatCode="0.00000">
                  <c:v>0.27200052447638612</c:v>
                </c:pt>
                <c:pt idx="19" formatCode="0.00000">
                  <c:v>0.32117227311588459</c:v>
                </c:pt>
                <c:pt idx="20" formatCode="0.00000">
                  <c:v>0.36702207916576979</c:v>
                </c:pt>
                <c:pt idx="21" formatCode="0.00000">
                  <c:v>0.41198968628641519</c:v>
                </c:pt>
                <c:pt idx="22" formatCode="0.00000">
                  <c:v>0.45418526260726499</c:v>
                </c:pt>
                <c:pt idx="23" formatCode="0.00000">
                  <c:v>0.4941504342590185</c:v>
                </c:pt>
                <c:pt idx="24" formatCode="0.00000">
                  <c:v>0.53271133373488078</c:v>
                </c:pt>
                <c:pt idx="25" formatCode="0.00000">
                  <c:v>0.56942260393860611</c:v>
                </c:pt>
                <c:pt idx="26" formatCode="0.00000">
                  <c:v>0.60359185885070477</c:v>
                </c:pt>
                <c:pt idx="27" formatCode="0.00000">
                  <c:v>0.63504955019300091</c:v>
                </c:pt>
                <c:pt idx="28" formatCode="0.00000">
                  <c:v>0.66430280904034889</c:v>
                </c:pt>
                <c:pt idx="29" formatCode="0.00000">
                  <c:v>0.69148227545353047</c:v>
                </c:pt>
                <c:pt idx="30" formatCode="0.00000">
                  <c:v>0.71646180673043403</c:v>
                </c:pt>
                <c:pt idx="31" formatCode="0.00000">
                  <c:v>0.73941825977348408</c:v>
                </c:pt>
                <c:pt idx="32" formatCode="0.00000">
                  <c:v>0.76051659290767371</c:v>
                </c:pt>
                <c:pt idx="33" formatCode="0.00000">
                  <c:v>0.77990618386964627</c:v>
                </c:pt>
                <c:pt idx="34" formatCode="0.00000">
                  <c:v>0.79772613599275832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B60-044E-8CFE-4E1FD7CD0D39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LC_Special_Forecast!$R$40:$R$74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000">
                  <c:v>5.8612636719755917E-2</c:v>
                </c:pt>
                <c:pt idx="16" formatCode="0.00000">
                  <c:v>0.11784889701449308</c:v>
                </c:pt>
                <c:pt idx="17" formatCode="0.00000">
                  <c:v>0.17449498559992216</c:v>
                </c:pt>
                <c:pt idx="18" formatCode="0.00000">
                  <c:v>0.22858606987426977</c:v>
                </c:pt>
                <c:pt idx="19" formatCode="0.00000">
                  <c:v>0.28069018964943226</c:v>
                </c:pt>
                <c:pt idx="20" formatCode="0.00000">
                  <c:v>0.32927426184923947</c:v>
                </c:pt>
                <c:pt idx="21" formatCode="0.00000">
                  <c:v>0.37692352493719905</c:v>
                </c:pt>
                <c:pt idx="22" formatCode="0.00000">
                  <c:v>0.42163608849800394</c:v>
                </c:pt>
                <c:pt idx="23" formatCode="0.00000">
                  <c:v>0.46398454744699036</c:v>
                </c:pt>
                <c:pt idx="24" formatCode="0.00000">
                  <c:v>0.50484444197100298</c:v>
                </c:pt>
                <c:pt idx="25" formatCode="0.00000">
                  <c:v>0.54374601224369901</c:v>
                </c:pt>
                <c:pt idx="26" formatCode="0.00000">
                  <c:v>0.57995241359377392</c:v>
                </c:pt>
                <c:pt idx="27" formatCode="0.00000">
                  <c:v>0.61328562690871813</c:v>
                </c:pt>
                <c:pt idx="28" formatCode="0.00000">
                  <c:v>0.64428380704476895</c:v>
                </c:pt>
                <c:pt idx="29" formatCode="0.00000">
                  <c:v>0.6730840966490983</c:v>
                </c:pt>
                <c:pt idx="30" formatCode="0.00000">
                  <c:v>0.69955292638816646</c:v>
                </c:pt>
                <c:pt idx="31" formatCode="0.00000">
                  <c:v>0.72387870055694803</c:v>
                </c:pt>
                <c:pt idx="32" formatCode="0.00000">
                  <c:v>0.74623493219784742</c:v>
                </c:pt>
                <c:pt idx="33" formatCode="0.00000">
                  <c:v>0.76678108582541082</c:v>
                </c:pt>
                <c:pt idx="34" formatCode="0.00000">
                  <c:v>0.78566347690776595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B60-044E-8CFE-4E1FD7CD0D39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LC_Special_Forecast!$S$40:$S$74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0.00000">
                  <c:v>6.2925467229453802E-2</c:v>
                </c:pt>
                <c:pt idx="17" formatCode="0.00000">
                  <c:v>0.12309643926018099</c:v>
                </c:pt>
                <c:pt idx="18" formatCode="0.00000">
                  <c:v>0.18055631484293255</c:v>
                </c:pt>
                <c:pt idx="19" formatCode="0.00000">
                  <c:v>0.23590454003406502</c:v>
                </c:pt>
                <c:pt idx="20" formatCode="0.00000">
                  <c:v>0.28751434355326089</c:v>
                </c:pt>
                <c:pt idx="21" formatCode="0.00000">
                  <c:v>0.33812955286200408</c:v>
                </c:pt>
                <c:pt idx="22" formatCode="0.00000">
                  <c:v>0.38562600894874854</c:v>
                </c:pt>
                <c:pt idx="23" formatCode="0.00000">
                  <c:v>0.4306111666008573</c:v>
                </c:pt>
                <c:pt idx="24" formatCode="0.00000">
                  <c:v>0.47401566282686725</c:v>
                </c:pt>
                <c:pt idx="25" formatCode="0.00000">
                  <c:v>0.51533873774501293</c:v>
                </c:pt>
                <c:pt idx="26" formatCode="0.00000">
                  <c:v>0.55379942116003478</c:v>
                </c:pt>
                <c:pt idx="27" formatCode="0.00000">
                  <c:v>0.58920848224805056</c:v>
                </c:pt>
                <c:pt idx="28" formatCode="0.00000">
                  <c:v>0.62213579472496616</c:v>
                </c:pt>
                <c:pt idx="29" formatCode="0.00000">
                  <c:v>0.65273005230864967</c:v>
                </c:pt>
                <c:pt idx="30" formatCode="0.00000">
                  <c:v>0.68084649812272313</c:v>
                </c:pt>
                <c:pt idx="31" formatCode="0.00000">
                  <c:v>0.70668716868377557</c:v>
                </c:pt>
                <c:pt idx="32" formatCode="0.00000">
                  <c:v>0.73043501782313824</c:v>
                </c:pt>
                <c:pt idx="33" formatCode="0.00000">
                  <c:v>0.75226041555953282</c:v>
                </c:pt>
                <c:pt idx="34" formatCode="0.00000">
                  <c:v>0.7723187143854483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B60-044E-8CFE-4E1FD7CD0D39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LC_Special_Forecast!$T$40:$T$74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 formatCode="0.00000">
                  <c:v>6.4212550319160067E-2</c:v>
                </c:pt>
                <c:pt idx="18" formatCode="0.00000">
                  <c:v>0.12553084441396256</c:v>
                </c:pt>
                <c:pt idx="19" formatCode="0.00000">
                  <c:v>0.18459569123927499</c:v>
                </c:pt>
                <c:pt idx="20" formatCode="0.00000">
                  <c:v>0.23967023803167598</c:v>
                </c:pt>
                <c:pt idx="21" formatCode="0.00000">
                  <c:v>0.29368430792520706</c:v>
                </c:pt>
                <c:pt idx="22" formatCode="0.00000">
                  <c:v>0.34436946938573643</c:v>
                </c:pt>
                <c:pt idx="23" formatCode="0.00000">
                  <c:v>0.39237682666575491</c:v>
                </c:pt>
                <c:pt idx="24" formatCode="0.00000">
                  <c:v>0.43869530247504818</c:v>
                </c:pt>
                <c:pt idx="25" formatCode="0.00000">
                  <c:v>0.48279326210678397</c:v>
                </c:pt>
                <c:pt idx="26" formatCode="0.00000">
                  <c:v>0.52383714650636748</c:v>
                </c:pt>
                <c:pt idx="27" formatCode="0.00000">
                  <c:v>0.56162343187408093</c:v>
                </c:pt>
                <c:pt idx="28" formatCode="0.00000">
                  <c:v>0.59676229312649487</c:v>
                </c:pt>
                <c:pt idx="29" formatCode="0.00000">
                  <c:v>0.6294105372100387</c:v>
                </c:pt>
                <c:pt idx="30" formatCode="0.00000">
                  <c:v>0.6594150297352499</c:v>
                </c:pt>
                <c:pt idx="31" formatCode="0.00000">
                  <c:v>0.68699092648347559</c:v>
                </c:pt>
                <c:pt idx="32" formatCode="0.00000">
                  <c:v>0.71233346681394571</c:v>
                </c:pt>
                <c:pt idx="33" formatCode="0.00000">
                  <c:v>0.73562475477366007</c:v>
                </c:pt>
                <c:pt idx="34" formatCode="0.00000">
                  <c:v>0.75702969437928835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B60-044E-8CFE-4E1FD7CD0D39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LC_Special_Forecast!$U$40:$U$74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0.00000">
                  <c:v>6.5525877821210776E-2</c:v>
                </c:pt>
                <c:pt idx="19" formatCode="0.00000">
                  <c:v>0.12864367967365631</c:v>
                </c:pt>
                <c:pt idx="20" formatCode="0.00000">
                  <c:v>0.18749827421435239</c:v>
                </c:pt>
                <c:pt idx="21" formatCode="0.00000">
                  <c:v>0.2452186571325583</c:v>
                </c:pt>
                <c:pt idx="22" formatCode="0.00000">
                  <c:v>0.2993817100841496</c:v>
                </c:pt>
                <c:pt idx="23" formatCode="0.00000">
                  <c:v>0.35068177272431389</c:v>
                </c:pt>
                <c:pt idx="24" formatCode="0.00000">
                  <c:v>0.40017995053765543</c:v>
                </c:pt>
                <c:pt idx="25" formatCode="0.00000">
                  <c:v>0.44730319040755451</c:v>
                </c:pt>
                <c:pt idx="26" formatCode="0.00000">
                  <c:v>0.49116288928065355</c:v>
                </c:pt>
                <c:pt idx="27" formatCode="0.00000">
                  <c:v>0.53154258664439435</c:v>
                </c:pt>
                <c:pt idx="28" formatCode="0.00000">
                  <c:v>0.56909263207869853</c:v>
                </c:pt>
                <c:pt idx="29" formatCode="0.00000">
                  <c:v>0.60398071767705819</c:v>
                </c:pt>
                <c:pt idx="30" formatCode="0.00000">
                  <c:v>0.63604492424200743</c:v>
                </c:pt>
                <c:pt idx="31" formatCode="0.00000">
                  <c:v>0.66551226869346469</c:v>
                </c:pt>
                <c:pt idx="32" formatCode="0.00000">
                  <c:v>0.69259449470861512</c:v>
                </c:pt>
                <c:pt idx="33" formatCode="0.00000">
                  <c:v>0.71748334642191103</c:v>
                </c:pt>
                <c:pt idx="34" formatCode="0.00000">
                  <c:v>0.74035737954622749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B60-044E-8CFE-4E1FD7CD0D39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LC_Special_Forecast!$V$40:$V$74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0.00000">
                  <c:v>6.7543659427260705E-2</c:v>
                </c:pt>
                <c:pt idx="20" formatCode="0.00000">
                  <c:v>0.13052420761461259</c:v>
                </c:pt>
                <c:pt idx="21" formatCode="0.00000">
                  <c:v>0.19229294321311896</c:v>
                </c:pt>
                <c:pt idx="22" formatCode="0.00000">
                  <c:v>0.25025477383840655</c:v>
                </c:pt>
                <c:pt idx="23" formatCode="0.00000">
                  <c:v>0.3051519662463047</c:v>
                </c:pt>
                <c:pt idx="24" formatCode="0.00000">
                  <c:v>0.35811950147958749</c:v>
                </c:pt>
                <c:pt idx="25" formatCode="0.00000">
                  <c:v>0.4085484200574957</c:v>
                </c:pt>
                <c:pt idx="26" formatCode="0.00000">
                  <c:v>0.45548353483273185</c:v>
                </c:pt>
                <c:pt idx="27" formatCode="0.00000">
                  <c:v>0.49869407590917758</c:v>
                </c:pt>
                <c:pt idx="28" formatCode="0.00000">
                  <c:v>0.53887715272535042</c:v>
                </c:pt>
                <c:pt idx="29" formatCode="0.00000">
                  <c:v>0.57621208200777141</c:v>
                </c:pt>
                <c:pt idx="30" formatCode="0.00000">
                  <c:v>0.61052417919103774</c:v>
                </c:pt>
                <c:pt idx="31" formatCode="0.00000">
                  <c:v>0.64205818864923747</c:v>
                </c:pt>
                <c:pt idx="32" formatCode="0.00000">
                  <c:v>0.67103867374537551</c:v>
                </c:pt>
                <c:pt idx="33" formatCode="0.00000">
                  <c:v>0.69767344732312764</c:v>
                </c:pt>
                <c:pt idx="34" formatCode="0.00000">
                  <c:v>0.72215108552107155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B60-044E-8CFE-4E1FD7CD0D39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LC_Special_Forecast!$W$40:$W$74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000">
                  <c:v>6.7543659427260705E-2</c:v>
                </c:pt>
                <c:pt idx="21" formatCode="0.00000">
                  <c:v>0.13378565661146424</c:v>
                </c:pt>
                <c:pt idx="22" formatCode="0.00000">
                  <c:v>0.19594513338061714</c:v>
                </c:pt>
                <c:pt idx="23" formatCode="0.00000">
                  <c:v>0.25481976632993819</c:v>
                </c:pt>
                <c:pt idx="24" formatCode="0.00000">
                  <c:v>0.31162483650685857</c:v>
                </c:pt>
                <c:pt idx="25" formatCode="0.00000">
                  <c:v>0.36570587360572615</c:v>
                </c:pt>
                <c:pt idx="26" formatCode="0.00000">
                  <c:v>0.41604079303610064</c:v>
                </c:pt>
                <c:pt idx="27" formatCode="0.00000">
                  <c:v>0.46238134454093283</c:v>
                </c:pt>
                <c:pt idx="28" formatCode="0.00000">
                  <c:v>0.50547513356637541</c:v>
                </c:pt>
                <c:pt idx="29" formatCode="0.00000">
                  <c:v>0.54551497045382158</c:v>
                </c:pt>
                <c:pt idx="30" formatCode="0.00000">
                  <c:v>0.58231200339941513</c:v>
                </c:pt>
                <c:pt idx="31" formatCode="0.00000">
                  <c:v>0.61613021888692199</c:v>
                </c:pt>
                <c:pt idx="32" formatCode="0.00000">
                  <c:v>0.6472103339071843</c:v>
                </c:pt>
                <c:pt idx="33" formatCode="0.00000">
                  <c:v>0.67577403946488612</c:v>
                </c:pt>
                <c:pt idx="34" formatCode="0.00000">
                  <c:v>0.7020250772958142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B60-044E-8CFE-4E1FD7CD0D39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LC_Special_Forecast!$X$40:$X$74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000">
                  <c:v>7.1040320389767042E-2</c:v>
                </c:pt>
                <c:pt idx="22" formatCode="0.00000">
                  <c:v>0.13770239781270166</c:v>
                </c:pt>
                <c:pt idx="23" formatCode="0.00000">
                  <c:v>0.20084168958139026</c:v>
                </c:pt>
                <c:pt idx="24" formatCode="0.00000">
                  <c:v>0.26176150716956448</c:v>
                </c:pt>
                <c:pt idx="25" formatCode="0.00000">
                  <c:v>0.31975997288368185</c:v>
                </c:pt>
                <c:pt idx="26" formatCode="0.00000">
                  <c:v>0.37374166142456533</c:v>
                </c:pt>
                <c:pt idx="27" formatCode="0.00000">
                  <c:v>0.42343889446379879</c:v>
                </c:pt>
                <c:pt idx="28" formatCode="0.00000">
                  <c:v>0.46965359672275087</c:v>
                </c:pt>
                <c:pt idx="29" formatCode="0.00000">
                  <c:v>0.51259377005329188</c:v>
                </c:pt>
                <c:pt idx="30" formatCode="0.00000">
                  <c:v>0.55205624281950227</c:v>
                </c:pt>
                <c:pt idx="31" formatCode="0.00000">
                  <c:v>0.58832458075319105</c:v>
                </c:pt>
                <c:pt idx="32" formatCode="0.00000">
                  <c:v>0.62165556633083652</c:v>
                </c:pt>
                <c:pt idx="33" formatCode="0.00000">
                  <c:v>0.65228870621928059</c:v>
                </c:pt>
                <c:pt idx="34" formatCode="0.00000">
                  <c:v>0.68044088528205093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B60-044E-8CFE-4E1FD7CD0D39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LC_Special_Forecast!$Y$40:$Y$74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000">
                  <c:v>7.1759925522742907E-2</c:v>
                </c:pt>
                <c:pt idx="23" formatCode="0.00000">
                  <c:v>0.13972766745398257</c:v>
                </c:pt>
                <c:pt idx="24" formatCode="0.00000">
                  <c:v>0.20530620538726596</c:v>
                </c:pt>
                <c:pt idx="25" formatCode="0.00000">
                  <c:v>0.26773998694615997</c:v>
                </c:pt>
                <c:pt idx="26" formatCode="0.00000">
                  <c:v>0.32584906793066737</c:v>
                </c:pt>
                <c:pt idx="27" formatCode="0.00000">
                  <c:v>0.37934754522377379</c:v>
                </c:pt>
                <c:pt idx="28" formatCode="0.00000">
                  <c:v>0.42909642375225676</c:v>
                </c:pt>
                <c:pt idx="29" formatCode="0.00000">
                  <c:v>0.47532036034811831</c:v>
                </c:pt>
                <c:pt idx="30" formatCode="0.00000">
                  <c:v>0.51780064623380551</c:v>
                </c:pt>
                <c:pt idx="31" formatCode="0.00000">
                  <c:v>0.55684253225930536</c:v>
                </c:pt>
                <c:pt idx="32" formatCode="0.00000">
                  <c:v>0.59272243782376943</c:v>
                </c:pt>
                <c:pt idx="33" formatCode="0.00000">
                  <c:v>0.62569776982524528</c:v>
                </c:pt>
                <c:pt idx="34" formatCode="0.00000">
                  <c:v>0.65600324563651613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B60-044E-8CFE-4E1FD7CD0D39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LC_Special_Forecast!$Z$40:$Z$74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0.00000">
                  <c:v>7.3221129646171668E-2</c:v>
                </c:pt>
                <c:pt idx="24" formatCode="0.00000">
                  <c:v>0.14386945925704886</c:v>
                </c:pt>
                <c:pt idx="25" formatCode="0.00000">
                  <c:v>0.2111299154586842</c:v>
                </c:pt>
                <c:pt idx="26" formatCode="0.00000">
                  <c:v>0.27373133409598549</c:v>
                </c:pt>
                <c:pt idx="27" formatCode="0.00000">
                  <c:v>0.33136645158569566</c:v>
                </c:pt>
                <c:pt idx="28" formatCode="0.00000">
                  <c:v>0.38496129186049544</c:v>
                </c:pt>
                <c:pt idx="29" formatCode="0.00000">
                  <c:v>0.43475805818734248</c:v>
                </c:pt>
                <c:pt idx="30" formatCode="0.00000">
                  <c:v>0.48052301659126373</c:v>
                </c:pt>
                <c:pt idx="31" formatCode="0.00000">
                  <c:v>0.52258207339190532</c:v>
                </c:pt>
                <c:pt idx="32" formatCode="0.00000">
                  <c:v>0.56123682506587613</c:v>
                </c:pt>
                <c:pt idx="33" formatCode="0.00000">
                  <c:v>0.59676095007289853</c:v>
                </c:pt>
                <c:pt idx="34" formatCode="0.00000">
                  <c:v>0.62940971433521642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B60-044E-8CFE-4E1FD7CD0D39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LC_Special_Forecast!$AA$40:$AA$74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.00000">
                  <c:v>7.6229974452685423E-2</c:v>
                </c:pt>
                <c:pt idx="25" formatCode="0.00000">
                  <c:v>0.1488044130299333</c:v>
                </c:pt>
                <c:pt idx="26" formatCode="0.00000">
                  <c:v>0.21635172192900343</c:v>
                </c:pt>
                <c:pt idx="27" formatCode="0.00000">
                  <c:v>0.27853875992332433</c:v>
                </c:pt>
                <c:pt idx="28" formatCode="0.00000">
                  <c:v>0.33636951832251971</c:v>
                </c:pt>
                <c:pt idx="29" formatCode="0.00000">
                  <c:v>0.39010053002289191</c:v>
                </c:pt>
                <c:pt idx="30" formatCode="0.00000">
                  <c:v>0.43948057431615462</c:v>
                </c:pt>
                <c:pt idx="31" formatCode="0.00000">
                  <c:v>0.48486317299375548</c:v>
                </c:pt>
                <c:pt idx="32" formatCode="0.00000">
                  <c:v>0.52657135796119758</c:v>
                </c:pt>
                <c:pt idx="33" formatCode="0.00000">
                  <c:v>0.56490262906435973</c:v>
                </c:pt>
                <c:pt idx="34" formatCode="0.00000">
                  <c:v>0.60013039899800735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B60-044E-8CFE-4E1FD7CD0D39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LC_Special_Forecast!$AB$40:$AB$74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000">
                  <c:v>7.8563318325572284E-2</c:v>
                </c:pt>
                <c:pt idx="26" formatCode="0.00000">
                  <c:v>0.15168560748239768</c:v>
                </c:pt>
                <c:pt idx="27" formatCode="0.00000">
                  <c:v>0.21900427688351987</c:v>
                </c:pt>
                <c:pt idx="28" formatCode="0.00000">
                  <c:v>0.28160559435311561</c:v>
                </c:pt>
                <c:pt idx="29" formatCode="0.00000">
                  <c:v>0.33977131416689665</c:v>
                </c:pt>
                <c:pt idx="30" formatCode="0.00000">
                  <c:v>0.39322622494276127</c:v>
                </c:pt>
                <c:pt idx="31" formatCode="0.00000">
                  <c:v>0.44235443795984419</c:v>
                </c:pt>
                <c:pt idx="32" formatCode="0.00000">
                  <c:v>0.4875037845476583</c:v>
                </c:pt>
                <c:pt idx="33" formatCode="0.00000">
                  <c:v>0.5289986946419909</c:v>
                </c:pt>
                <c:pt idx="34" formatCode="0.00000">
                  <c:v>0.56713295523121876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B60-044E-8CFE-4E1FD7CD0D39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LC_Special_Forecast!$AC$40:$AC$74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000">
                  <c:v>7.9355802511228868E-2</c:v>
                </c:pt>
                <c:pt idx="27" formatCode="0.00000">
                  <c:v>0.1524152026395158</c:v>
                </c:pt>
                <c:pt idx="28" formatCode="0.00000">
                  <c:v>0.22035488454255925</c:v>
                </c:pt>
                <c:pt idx="29" formatCode="0.00000">
                  <c:v>0.28347905074156421</c:v>
                </c:pt>
                <c:pt idx="30" formatCode="0.00000">
                  <c:v>0.34149235267815969</c:v>
                </c:pt>
                <c:pt idx="31" formatCode="0.00000">
                  <c:v>0.39480859278458724</c:v>
                </c:pt>
                <c:pt idx="32" formatCode="0.00000">
                  <c:v>0.44380806987332455</c:v>
                </c:pt>
                <c:pt idx="33" formatCode="0.00000">
                  <c:v>0.48883972426463584</c:v>
                </c:pt>
                <c:pt idx="34" formatCode="0.00000">
                  <c:v>0.5302259467412842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B60-044E-8CFE-4E1FD7CD0D39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LC_Special_Forecast!$AD$40:$AD$74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000">
                  <c:v>7.9355802511228868E-2</c:v>
                </c:pt>
                <c:pt idx="28" formatCode="0.00000">
                  <c:v>0.15315169186360911</c:v>
                </c:pt>
                <c:pt idx="29" formatCode="0.00000">
                  <c:v>0.22171698174727572</c:v>
                </c:pt>
                <c:pt idx="30" formatCode="0.00000">
                  <c:v>0.28473086539769965</c:v>
                </c:pt>
                <c:pt idx="31" formatCode="0.00000">
                  <c:v>0.34264281384046735</c:v>
                </c:pt>
                <c:pt idx="32" formatCode="0.00000">
                  <c:v>0.39586590656461873</c:v>
                </c:pt>
                <c:pt idx="33" formatCode="0.00000">
                  <c:v>0.44477977797271084</c:v>
                </c:pt>
                <c:pt idx="34" formatCode="0.00000">
                  <c:v>0.48973275876067335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B60-044E-8CFE-4E1FD7CD0D39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LC_Special_Forecast!$AE$40:$AE$74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0.00000">
                  <c:v>8.0156796244507111E-2</c:v>
                </c:pt>
                <c:pt idx="29" formatCode="0.00000">
                  <c:v>0.15463213652275498</c:v>
                </c:pt>
                <c:pt idx="30" formatCode="0.00000">
                  <c:v>0.22307669926826423</c:v>
                </c:pt>
                <c:pt idx="31" formatCode="0.00000">
                  <c:v>0.28598128576226534</c:v>
                </c:pt>
                <c:pt idx="32" formatCode="0.00000">
                  <c:v>0.34379126506273683</c:v>
                </c:pt>
                <c:pt idx="33" formatCode="0.00000">
                  <c:v>0.39692204269132692</c:v>
                </c:pt>
                <c:pt idx="34" formatCode="0.00000">
                  <c:v>0.4457497884267716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B60-044E-8CFE-4E1FD7CD0D39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LC_Special_Forecast!$AF$40:$AF$74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000">
                  <c:v>8.0964235454698774E-2</c:v>
                </c:pt>
                <c:pt idx="30" formatCode="0.00000">
                  <c:v>0.15537513893325383</c:v>
                </c:pt>
                <c:pt idx="31" formatCode="0.00000">
                  <c:v>0.22375954505666085</c:v>
                </c:pt>
                <c:pt idx="32" formatCode="0.00000">
                  <c:v>0.28660884407001397</c:v>
                </c:pt>
                <c:pt idx="33" formatCode="0.00000">
                  <c:v>0.34436801359189861</c:v>
                </c:pt>
                <c:pt idx="34" formatCode="0.00000">
                  <c:v>0.3974520940398264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B60-044E-8CFE-4E1FD7CD0D39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LC_Special_Forecast!$AG$40:$AG$74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0.00000">
                  <c:v>8.0964235454698774E-2</c:v>
                </c:pt>
                <c:pt idx="31" formatCode="0.00000">
                  <c:v>0.15537513893325383</c:v>
                </c:pt>
                <c:pt idx="32" formatCode="0.00000">
                  <c:v>0.22375954505666085</c:v>
                </c:pt>
                <c:pt idx="33" formatCode="0.00000">
                  <c:v>0.28660884407001397</c:v>
                </c:pt>
                <c:pt idx="34" formatCode="0.00000">
                  <c:v>0.34436801359189861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B60-044E-8CFE-4E1FD7CD0D39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LC_Special_Forecast!$AH$40:$AH$74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000">
                  <c:v>8.0964235454698774E-2</c:v>
                </c:pt>
                <c:pt idx="32" formatCode="0.00000">
                  <c:v>0.15537513893325383</c:v>
                </c:pt>
                <c:pt idx="33" formatCode="0.00000">
                  <c:v>0.22375954505666085</c:v>
                </c:pt>
                <c:pt idx="34" formatCode="0.00000">
                  <c:v>0.28660884407001397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B60-044E-8CFE-4E1FD7CD0D39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LC_Special_Forecast!$AI$40:$AI$74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0.00000">
                  <c:v>8.0964235454698774E-2</c:v>
                </c:pt>
                <c:pt idx="33" formatCode="0.00000">
                  <c:v>0.15537513893325383</c:v>
                </c:pt>
                <c:pt idx="34" formatCode="0.00000">
                  <c:v>0.22375954505666085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B60-044E-8CFE-4E1FD7CD0D39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LC_Special_Forecast!$AJ$40:$AJ$74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0.00000">
                  <c:v>8.0964235454698774E-2</c:v>
                </c:pt>
                <c:pt idx="34" formatCode="0.00000">
                  <c:v>0.15537513893325383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B60-044E-8CFE-4E1FD7CD0D39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LC_Special_Forecast!$AK$40:$AK$74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0.00000">
                  <c:v>8.0964235454698774E-2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B60-044E-8CFE-4E1FD7CD0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692416"/>
        <c:axId val="453776368"/>
      </c:lineChart>
      <c:catAx>
        <c:axId val="45369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76368"/>
        <c:crosses val="autoZero"/>
        <c:auto val="1"/>
        <c:lblAlgn val="ctr"/>
        <c:lblOffset val="100"/>
        <c:noMultiLvlLbl val="0"/>
      </c:catAx>
      <c:valAx>
        <c:axId val="4537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EGS3_OSS_Whatif!$C$16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EGS3_OSS_Whatif!$C$17:$C$55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D-2047-839D-881D6F02E3F1}"/>
            </c:ext>
          </c:extLst>
        </c:ser>
        <c:ser>
          <c:idx val="1"/>
          <c:order val="1"/>
          <c:tx>
            <c:strRef>
              <c:f>EGS3_OSS_Whatif!$M$16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EGS3_OSS_Whatif!$M$17:$M$55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1885.6753770933021</c:v>
                </c:pt>
                <c:pt idx="24">
                  <c:v>5850.7610359310784</c:v>
                </c:pt>
                <c:pt idx="25">
                  <c:v>11969.42748856957</c:v>
                </c:pt>
                <c:pt idx="26">
                  <c:v>20619.873411954493</c:v>
                </c:pt>
                <c:pt idx="27">
                  <c:v>32186.284975197825</c:v>
                </c:pt>
                <c:pt idx="28">
                  <c:v>47469.899236732817</c:v>
                </c:pt>
                <c:pt idx="29">
                  <c:v>66256.355483439635</c:v>
                </c:pt>
                <c:pt idx="30">
                  <c:v>88838.174722707088</c:v>
                </c:pt>
                <c:pt idx="31">
                  <c:v>117779.3132892658</c:v>
                </c:pt>
                <c:pt idx="32">
                  <c:v>149351.1728459461</c:v>
                </c:pt>
                <c:pt idx="33">
                  <c:v>184897.1782787531</c:v>
                </c:pt>
                <c:pt idx="34">
                  <c:v>222563.05874551571</c:v>
                </c:pt>
                <c:pt idx="35">
                  <c:v>263057.05120451166</c:v>
                </c:pt>
                <c:pt idx="36">
                  <c:v>305890.36499599897</c:v>
                </c:pt>
                <c:pt idx="37">
                  <c:v>353819.67901266488</c:v>
                </c:pt>
                <c:pt idx="38">
                  <c:v>405450.02855822293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D-2047-839D-881D6F02E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EGS3_OSS_Whatif!$D$16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EGS3_OSS_Whatif!$D$17:$D$57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2-5D49-96AA-E3B2A447169C}"/>
            </c:ext>
          </c:extLst>
        </c:ser>
        <c:ser>
          <c:idx val="1"/>
          <c:order val="1"/>
          <c:tx>
            <c:strRef>
              <c:f>EGS3_OSS_Whatif!$N$16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EGS3_OSS_Whatif!$N$17:$N$57</c:f>
              <c:numCache>
                <c:formatCode>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1885.6753770933021</c:v>
                </c:pt>
                <c:pt idx="24">
                  <c:v>3965.085658837776</c:v>
                </c:pt>
                <c:pt idx="25">
                  <c:v>6118.666452638492</c:v>
                </c:pt>
                <c:pt idx="26">
                  <c:v>8650.4459233849248</c:v>
                </c:pt>
                <c:pt idx="27">
                  <c:v>11566.41156324333</c:v>
                </c:pt>
                <c:pt idx="28">
                  <c:v>15283.614261534995</c:v>
                </c:pt>
                <c:pt idx="29">
                  <c:v>18786.456246706814</c:v>
                </c:pt>
                <c:pt idx="30">
                  <c:v>22581.819239267461</c:v>
                </c:pt>
                <c:pt idx="31">
                  <c:v>28941.138566558715</c:v>
                </c:pt>
                <c:pt idx="32">
                  <c:v>31571.859556680298</c:v>
                </c:pt>
                <c:pt idx="33">
                  <c:v>35546.005432806996</c:v>
                </c:pt>
                <c:pt idx="34">
                  <c:v>37665.88046676261</c:v>
                </c:pt>
                <c:pt idx="35">
                  <c:v>40493.992458995956</c:v>
                </c:pt>
                <c:pt idx="36">
                  <c:v>42833.31379148733</c:v>
                </c:pt>
                <c:pt idx="37">
                  <c:v>47929.314016665878</c:v>
                </c:pt>
                <c:pt idx="38">
                  <c:v>51630.349545558078</c:v>
                </c:pt>
                <c:pt idx="39">
                  <c:v>57031.940741463783</c:v>
                </c:pt>
                <c:pt idx="40">
                  <c:v>59485.528021321239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2-5D49-96AA-E3B2A4471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EGS3_OSS_Whatif!$L$40:$L$57</c:f>
              <c:numCache>
                <c:formatCode>General</c:formatCode>
                <c:ptCount val="18"/>
                <c:pt idx="0">
                  <c:v>0.47016015276402862</c:v>
                </c:pt>
                <c:pt idx="1">
                  <c:v>0.47346864704497565</c:v>
                </c:pt>
                <c:pt idx="2">
                  <c:v>0.47677947285400563</c:v>
                </c:pt>
                <c:pt idx="3">
                  <c:v>0.4800923405898701</c:v>
                </c:pt>
                <c:pt idx="4">
                  <c:v>0.48340695993390637</c:v>
                </c:pt>
                <c:pt idx="5">
                  <c:v>0.48672303995150923</c:v>
                </c:pt>
                <c:pt idx="6">
                  <c:v>0.49004028919406234</c:v>
                </c:pt>
                <c:pt idx="7">
                  <c:v>0.49335841580125483</c:v>
                </c:pt>
                <c:pt idx="8">
                  <c:v>0.49667712760370414</c:v>
                </c:pt>
                <c:pt idx="9">
                  <c:v>0.49999613222581191</c:v>
                </c:pt>
                <c:pt idx="10">
                  <c:v>0.5033151371887723</c:v>
                </c:pt>
                <c:pt idx="11">
                  <c:v>0.50663385001366001</c:v>
                </c:pt>
                <c:pt idx="12">
                  <c:v>0.50995197832451578</c:v>
                </c:pt>
                <c:pt idx="13">
                  <c:v>0.51326922995135715</c:v>
                </c:pt>
                <c:pt idx="14">
                  <c:v>0.51658531303303323</c:v>
                </c:pt>
                <c:pt idx="15">
                  <c:v>0.51989993611984908</c:v>
                </c:pt>
                <c:pt idx="16">
                  <c:v>0.52321280827588301</c:v>
                </c:pt>
                <c:pt idx="17">
                  <c:v>0.5265236391809186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9-0F4F-95A6-0777F7A57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EGS3_OSS_Baseline!$C$16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EGS3_OSS_Baseline!$C$17:$C$55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2-C045-B910-DD0435D99C03}"/>
            </c:ext>
          </c:extLst>
        </c:ser>
        <c:ser>
          <c:idx val="1"/>
          <c:order val="1"/>
          <c:tx>
            <c:strRef>
              <c:f>EGS3_OSS_Baseline!$M$16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EGS3_OSS_Baseline!$M$17:$M$55</c:f>
              <c:numCache>
                <c:formatCode>0.00</c:formatCode>
                <c:ptCount val="39"/>
                <c:pt idx="0">
                  <c:v>12130.978178922165</c:v>
                </c:pt>
                <c:pt idx="1">
                  <c:v>24260.588573238296</c:v>
                </c:pt>
                <c:pt idx="2">
                  <c:v>36388.831337169584</c:v>
                </c:pt>
                <c:pt idx="3">
                  <c:v>48515.706624913313</c:v>
                </c:pt>
                <c:pt idx="4">
                  <c:v>60641.214590654847</c:v>
                </c:pt>
                <c:pt idx="5">
                  <c:v>72765.355388579541</c:v>
                </c:pt>
                <c:pt idx="6">
                  <c:v>84888.129172813016</c:v>
                </c:pt>
                <c:pt idx="7">
                  <c:v>97009.536097504795</c:v>
                </c:pt>
                <c:pt idx="8">
                  <c:v>109129.57631675662</c:v>
                </c:pt>
                <c:pt idx="9">
                  <c:v>121248.24998468216</c:v>
                </c:pt>
                <c:pt idx="10">
                  <c:v>133365.55725534732</c:v>
                </c:pt>
                <c:pt idx="11">
                  <c:v>145481.49828282997</c:v>
                </c:pt>
                <c:pt idx="12">
                  <c:v>157596.07322116013</c:v>
                </c:pt>
                <c:pt idx="13">
                  <c:v>169709.28222436793</c:v>
                </c:pt>
                <c:pt idx="14">
                  <c:v>181821.12544648341</c:v>
                </c:pt>
                <c:pt idx="15">
                  <c:v>193931.60304147689</c:v>
                </c:pt>
                <c:pt idx="16">
                  <c:v>206040.71516334265</c:v>
                </c:pt>
                <c:pt idx="17">
                  <c:v>218148.4619660271</c:v>
                </c:pt>
                <c:pt idx="18">
                  <c:v>230254.84360347674</c:v>
                </c:pt>
                <c:pt idx="19">
                  <c:v>242359.8602296141</c:v>
                </c:pt>
                <c:pt idx="20">
                  <c:v>254463.5119983498</c:v>
                </c:pt>
                <c:pt idx="21">
                  <c:v>266565.79906357056</c:v>
                </c:pt>
                <c:pt idx="22">
                  <c:v>278666.72157915123</c:v>
                </c:pt>
                <c:pt idx="23">
                  <c:v>290766.27969895449</c:v>
                </c:pt>
                <c:pt idx="24">
                  <c:v>302864.4735767956</c:v>
                </c:pt>
                <c:pt idx="25">
                  <c:v>314961.30336650147</c:v>
                </c:pt>
                <c:pt idx="26">
                  <c:v>327056.7692218991</c:v>
                </c:pt>
                <c:pt idx="27">
                  <c:v>339150.8712967438</c:v>
                </c:pt>
                <c:pt idx="28">
                  <c:v>351243.60974481481</c:v>
                </c:pt>
                <c:pt idx="29">
                  <c:v>363334.98471986759</c:v>
                </c:pt>
                <c:pt idx="30">
                  <c:v>375424.99637562141</c:v>
                </c:pt>
                <c:pt idx="31">
                  <c:v>387513.64486581984</c:v>
                </c:pt>
                <c:pt idx="32">
                  <c:v>399600.93034413451</c:v>
                </c:pt>
                <c:pt idx="33">
                  <c:v>411686.85296426102</c:v>
                </c:pt>
                <c:pt idx="34">
                  <c:v>423771.41287984734</c:v>
                </c:pt>
                <c:pt idx="35">
                  <c:v>435854.61024456506</c:v>
                </c:pt>
                <c:pt idx="36">
                  <c:v>447936.44521202618</c:v>
                </c:pt>
                <c:pt idx="37">
                  <c:v>460016.91793585464</c:v>
                </c:pt>
                <c:pt idx="38">
                  <c:v>472096.02856962668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2-C045-B910-DD0435D99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EGS3_OSS_Baseline!$D$16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C-584C-AF33-84149C486719}"/>
            </c:ext>
          </c:extLst>
        </c:ser>
        <c:ser>
          <c:idx val="1"/>
          <c:order val="1"/>
          <c:tx>
            <c:strRef>
              <c:f>EGS3_OSS_Baseline!$N$16</c:f>
              <c:strCache>
                <c:ptCount val="1"/>
                <c:pt idx="0">
                  <c:v>Original No COVID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EGS3_OSS_Baseline!$N$17:$N$57</c:f>
              <c:numCache>
                <c:formatCode>0.00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12110.477594993505</c:v>
                </c:pt>
                <c:pt idx="16">
                  <c:v>12109.112121865759</c:v>
                </c:pt>
                <c:pt idx="17">
                  <c:v>12107.746802684453</c:v>
                </c:pt>
                <c:pt idx="18">
                  <c:v>12106.381637449638</c:v>
                </c:pt>
                <c:pt idx="19">
                  <c:v>12105.016626137349</c:v>
                </c:pt>
                <c:pt idx="20">
                  <c:v>12103.651768735694</c:v>
                </c:pt>
                <c:pt idx="21">
                  <c:v>12102.287065220758</c:v>
                </c:pt>
                <c:pt idx="22">
                  <c:v>12100.922515580654</c:v>
                </c:pt>
                <c:pt idx="23">
                  <c:v>12099.558119803307</c:v>
                </c:pt>
                <c:pt idx="24">
                  <c:v>12098.193877841095</c:v>
                </c:pt>
                <c:pt idx="25">
                  <c:v>12096.829789705835</c:v>
                </c:pt>
                <c:pt idx="26">
                  <c:v>12095.465855397631</c:v>
                </c:pt>
                <c:pt idx="27">
                  <c:v>12094.102074844715</c:v>
                </c:pt>
                <c:pt idx="28">
                  <c:v>12092.73844807103</c:v>
                </c:pt>
                <c:pt idx="29">
                  <c:v>12091.374975052739</c:v>
                </c:pt>
                <c:pt idx="30">
                  <c:v>12090.011655753828</c:v>
                </c:pt>
                <c:pt idx="31">
                  <c:v>12088.648490198444</c:v>
                </c:pt>
                <c:pt idx="32">
                  <c:v>12087.285478314669</c:v>
                </c:pt>
                <c:pt idx="33">
                  <c:v>12085.922620126543</c:v>
                </c:pt>
                <c:pt idx="34">
                  <c:v>12084.559915586293</c:v>
                </c:pt>
                <c:pt idx="35">
                  <c:v>12083.1973647177</c:v>
                </c:pt>
                <c:pt idx="36">
                  <c:v>12081.834967461129</c:v>
                </c:pt>
                <c:pt idx="37">
                  <c:v>12080.472723828492</c:v>
                </c:pt>
                <c:pt idx="38">
                  <c:v>12079.110633772018</c:v>
                </c:pt>
                <c:pt idx="39">
                  <c:v>12077.748697315594</c:v>
                </c:pt>
                <c:pt idx="40">
                  <c:v>12076.386914399474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C-584C-AF33-84149C486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EGS3_OSS_Baseline!$L$16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EGS3_OSS_Baseline!$L$17:$L$57</c:f>
              <c:numCache>
                <c:formatCode>General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12166.466283496979</c:v>
                </c:pt>
                <c:pt idx="16">
                  <c:v>12221.329302761564</c:v>
                </c:pt>
                <c:pt idx="17">
                  <c:v>12219.938560317258</c:v>
                </c:pt>
                <c:pt idx="18">
                  <c:v>12218.54797613154</c:v>
                </c:pt>
                <c:pt idx="19">
                  <c:v>12444.656470943306</c:v>
                </c:pt>
                <c:pt idx="20">
                  <c:v>12500.740834862443</c:v>
                </c:pt>
                <c:pt idx="21">
                  <c:v>12732.037285687042</c:v>
                </c:pt>
                <c:pt idx="22">
                  <c:v>12789.382118256337</c:v>
                </c:pt>
                <c:pt idx="23">
                  <c:v>12846.978168408255</c:v>
                </c:pt>
                <c:pt idx="24">
                  <c:v>13205.901618568925</c:v>
                </c:pt>
                <c:pt idx="25">
                  <c:v>13450.15541204319</c:v>
                </c:pt>
                <c:pt idx="26">
                  <c:v>13889.770021458993</c:v>
                </c:pt>
                <c:pt idx="27">
                  <c:v>14410.005833411597</c:v>
                </c:pt>
                <c:pt idx="28">
                  <c:v>15157.953880021551</c:v>
                </c:pt>
                <c:pt idx="29">
                  <c:v>15653.133234921572</c:v>
                </c:pt>
                <c:pt idx="30">
                  <c:v>16164.412874065323</c:v>
                </c:pt>
                <c:pt idx="31">
                  <c:v>17319.749172980664</c:v>
                </c:pt>
                <c:pt idx="32">
                  <c:v>17397.007858966434</c:v>
                </c:pt>
                <c:pt idx="33">
                  <c:v>17799.98903342765</c:v>
                </c:pt>
                <c:pt idx="34">
                  <c:v>17797.032333835665</c:v>
                </c:pt>
                <c:pt idx="35">
                  <c:v>17958.981746526817</c:v>
                </c:pt>
                <c:pt idx="36">
                  <c:v>18038.982047957204</c:v>
                </c:pt>
                <c:pt idx="37">
                  <c:v>18627.76595058891</c:v>
                </c:pt>
                <c:pt idx="38">
                  <c:v>18971.327283468509</c:v>
                </c:pt>
                <c:pt idx="39">
                  <c:v>19590.367928713978</c:v>
                </c:pt>
                <c:pt idx="40">
                  <c:v>19768.300759362839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8-2149-80C7-80277F3DE9D8}"/>
            </c:ext>
          </c:extLst>
        </c:ser>
        <c:ser>
          <c:idx val="1"/>
          <c:order val="1"/>
          <c:tx>
            <c:strRef>
              <c:f>EGS3_OSS_Baseline!$N$16</c:f>
              <c:strCache>
                <c:ptCount val="1"/>
                <c:pt idx="0">
                  <c:v>Original No COVID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EGS3_OSS_Baseline!$N$17:$N$57</c:f>
              <c:numCache>
                <c:formatCode>0.00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12110.477594993505</c:v>
                </c:pt>
                <c:pt idx="16">
                  <c:v>12109.112121865759</c:v>
                </c:pt>
                <c:pt idx="17">
                  <c:v>12107.746802684453</c:v>
                </c:pt>
                <c:pt idx="18">
                  <c:v>12106.381637449638</c:v>
                </c:pt>
                <c:pt idx="19">
                  <c:v>12105.016626137349</c:v>
                </c:pt>
                <c:pt idx="20">
                  <c:v>12103.651768735694</c:v>
                </c:pt>
                <c:pt idx="21">
                  <c:v>12102.287065220758</c:v>
                </c:pt>
                <c:pt idx="22">
                  <c:v>12100.922515580654</c:v>
                </c:pt>
                <c:pt idx="23">
                  <c:v>12099.558119803307</c:v>
                </c:pt>
                <c:pt idx="24">
                  <c:v>12098.193877841095</c:v>
                </c:pt>
                <c:pt idx="25">
                  <c:v>12096.829789705835</c:v>
                </c:pt>
                <c:pt idx="26">
                  <c:v>12095.465855397631</c:v>
                </c:pt>
                <c:pt idx="27">
                  <c:v>12094.102074844715</c:v>
                </c:pt>
                <c:pt idx="28">
                  <c:v>12092.73844807103</c:v>
                </c:pt>
                <c:pt idx="29">
                  <c:v>12091.374975052739</c:v>
                </c:pt>
                <c:pt idx="30">
                  <c:v>12090.011655753828</c:v>
                </c:pt>
                <c:pt idx="31">
                  <c:v>12088.648490198444</c:v>
                </c:pt>
                <c:pt idx="32">
                  <c:v>12087.285478314669</c:v>
                </c:pt>
                <c:pt idx="33">
                  <c:v>12085.922620126543</c:v>
                </c:pt>
                <c:pt idx="34">
                  <c:v>12084.559915586293</c:v>
                </c:pt>
                <c:pt idx="35">
                  <c:v>12083.1973647177</c:v>
                </c:pt>
                <c:pt idx="36">
                  <c:v>12081.834967461129</c:v>
                </c:pt>
                <c:pt idx="37">
                  <c:v>12080.472723828492</c:v>
                </c:pt>
                <c:pt idx="38">
                  <c:v>12079.110633772018</c:v>
                </c:pt>
                <c:pt idx="39">
                  <c:v>12077.748697315594</c:v>
                </c:pt>
                <c:pt idx="40">
                  <c:v>12076.386914399474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8-2149-80C7-80277F3DE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646495"/>
        <c:axId val="412123744"/>
      </c:lineChart>
      <c:catAx>
        <c:axId val="211464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23744"/>
        <c:crosses val="autoZero"/>
        <c:auto val="1"/>
        <c:lblAlgn val="ctr"/>
        <c:lblOffset val="100"/>
        <c:noMultiLvlLbl val="0"/>
      </c:catAx>
      <c:valAx>
        <c:axId val="4121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64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EGS3_OSS_Baseline!$N$17:$N$57</c:f>
              <c:numCache>
                <c:formatCode>0.00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12110.477594993505</c:v>
                </c:pt>
                <c:pt idx="16">
                  <c:v>12109.112121865759</c:v>
                </c:pt>
                <c:pt idx="17">
                  <c:v>12107.746802684453</c:v>
                </c:pt>
                <c:pt idx="18">
                  <c:v>12106.381637449638</c:v>
                </c:pt>
                <c:pt idx="19">
                  <c:v>12105.016626137349</c:v>
                </c:pt>
                <c:pt idx="20">
                  <c:v>12103.651768735694</c:v>
                </c:pt>
                <c:pt idx="21">
                  <c:v>12102.287065220758</c:v>
                </c:pt>
                <c:pt idx="22">
                  <c:v>12100.922515580654</c:v>
                </c:pt>
                <c:pt idx="23">
                  <c:v>12099.558119803307</c:v>
                </c:pt>
                <c:pt idx="24">
                  <c:v>12098.193877841095</c:v>
                </c:pt>
                <c:pt idx="25">
                  <c:v>12096.829789705835</c:v>
                </c:pt>
                <c:pt idx="26">
                  <c:v>12095.465855397631</c:v>
                </c:pt>
                <c:pt idx="27">
                  <c:v>12094.102074844715</c:v>
                </c:pt>
                <c:pt idx="28">
                  <c:v>12092.73844807103</c:v>
                </c:pt>
                <c:pt idx="29">
                  <c:v>12091.374975052739</c:v>
                </c:pt>
                <c:pt idx="30">
                  <c:v>12090.011655753828</c:v>
                </c:pt>
                <c:pt idx="31">
                  <c:v>12088.648490198444</c:v>
                </c:pt>
                <c:pt idx="32">
                  <c:v>12087.285478314669</c:v>
                </c:pt>
                <c:pt idx="33">
                  <c:v>12085.922620126543</c:v>
                </c:pt>
                <c:pt idx="34">
                  <c:v>12084.559915586293</c:v>
                </c:pt>
                <c:pt idx="35">
                  <c:v>12083.1973647177</c:v>
                </c:pt>
                <c:pt idx="36">
                  <c:v>12081.834967461129</c:v>
                </c:pt>
                <c:pt idx="37">
                  <c:v>12080.472723828492</c:v>
                </c:pt>
                <c:pt idx="38">
                  <c:v>12079.110633772018</c:v>
                </c:pt>
                <c:pt idx="39">
                  <c:v>12077.748697315594</c:v>
                </c:pt>
                <c:pt idx="40">
                  <c:v>12076.386914399474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A-D94C-8D0C-1F3840E3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201936"/>
        <c:axId val="99117792"/>
      </c:lineChart>
      <c:catAx>
        <c:axId val="41720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7792"/>
        <c:crosses val="autoZero"/>
        <c:auto val="1"/>
        <c:lblAlgn val="ctr"/>
        <c:lblOffset val="100"/>
        <c:noMultiLvlLbl val="0"/>
      </c:catAx>
      <c:valAx>
        <c:axId val="991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0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EGS3_OSS_FIN!$D$16</c:f>
              <c:strCache>
                <c:ptCount val="1"/>
                <c:pt idx="0">
                  <c:v>Actual Cumulative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  <c:pt idx="39">
                  <c:v>1046353</c:v>
                </c:pt>
                <c:pt idx="40">
                  <c:v>1122496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67-6A47-AFBA-A919D9379B05}"/>
            </c:ext>
          </c:extLst>
        </c:ser>
        <c:ser>
          <c:idx val="1"/>
          <c:order val="1"/>
          <c:tx>
            <c:strRef>
              <c:f>EGS3_OSS_FIN!$N$16</c:f>
              <c:strCache>
                <c:ptCount val="1"/>
                <c:pt idx="0">
                  <c:v>Expected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EGS3_OSS_FIN!$N$17:$N$57</c:f>
              <c:numCache>
                <c:formatCode>0.00</c:formatCode>
                <c:ptCount val="41"/>
                <c:pt idx="0">
                  <c:v>12130.978178922165</c:v>
                </c:pt>
                <c:pt idx="1">
                  <c:v>24260.588573238296</c:v>
                </c:pt>
                <c:pt idx="2">
                  <c:v>36388.831337169584</c:v>
                </c:pt>
                <c:pt idx="3">
                  <c:v>48515.706624913313</c:v>
                </c:pt>
                <c:pt idx="4">
                  <c:v>60641.214590654847</c:v>
                </c:pt>
                <c:pt idx="5">
                  <c:v>72765.355388579541</c:v>
                </c:pt>
                <c:pt idx="6">
                  <c:v>84888.129172813016</c:v>
                </c:pt>
                <c:pt idx="7">
                  <c:v>97009.536097504795</c:v>
                </c:pt>
                <c:pt idx="8">
                  <c:v>109129.57631675662</c:v>
                </c:pt>
                <c:pt idx="9">
                  <c:v>121248.24998468216</c:v>
                </c:pt>
                <c:pt idx="10">
                  <c:v>133365.55725534732</c:v>
                </c:pt>
                <c:pt idx="11">
                  <c:v>145481.49828282997</c:v>
                </c:pt>
                <c:pt idx="12">
                  <c:v>157596.07322116013</c:v>
                </c:pt>
                <c:pt idx="13">
                  <c:v>169709.28222436793</c:v>
                </c:pt>
                <c:pt idx="14">
                  <c:v>181821.12544648341</c:v>
                </c:pt>
                <c:pt idx="15">
                  <c:v>193987.59172998037</c:v>
                </c:pt>
                <c:pt idx="16">
                  <c:v>206208.92103274193</c:v>
                </c:pt>
                <c:pt idx="17">
                  <c:v>218428.8595930592</c:v>
                </c:pt>
                <c:pt idx="18">
                  <c:v>230647.40756919075</c:v>
                </c:pt>
                <c:pt idx="19">
                  <c:v>243092.06404013405</c:v>
                </c:pt>
                <c:pt idx="20">
                  <c:v>255592.80487499648</c:v>
                </c:pt>
                <c:pt idx="21">
                  <c:v>268324.84216068353</c:v>
                </c:pt>
                <c:pt idx="22">
                  <c:v>281114.22427893989</c:v>
                </c:pt>
                <c:pt idx="23">
                  <c:v>295846.87782444141</c:v>
                </c:pt>
                <c:pt idx="24">
                  <c:v>313017.86510184809</c:v>
                </c:pt>
                <c:pt idx="25">
                  <c:v>332586.68696652976</c:v>
                </c:pt>
                <c:pt idx="26">
                  <c:v>355126.90291137371</c:v>
                </c:pt>
                <c:pt idx="27">
                  <c:v>381103.32030802866</c:v>
                </c:pt>
                <c:pt idx="28">
                  <c:v>411544.88844958518</c:v>
                </c:pt>
                <c:pt idx="29">
                  <c:v>445984.47793121357</c:v>
                </c:pt>
                <c:pt idx="30">
                  <c:v>484730.71004454629</c:v>
                </c:pt>
                <c:pt idx="31">
                  <c:v>530991.59778408578</c:v>
                </c:pt>
                <c:pt idx="32">
                  <c:v>579960.46519973245</c:v>
                </c:pt>
                <c:pt idx="33">
                  <c:v>633306.45966596715</c:v>
                </c:pt>
                <c:pt idx="34">
                  <c:v>688769.37246656546</c:v>
                </c:pt>
                <c:pt idx="35">
                  <c:v>747222.34667208826</c:v>
                </c:pt>
                <c:pt idx="36">
                  <c:v>808094.64251153264</c:v>
                </c:pt>
                <c:pt idx="37">
                  <c:v>874651.72247878753</c:v>
                </c:pt>
                <c:pt idx="38">
                  <c:v>945253.39930781396</c:v>
                </c:pt>
                <c:pt idx="39">
                  <c:v>1021875.7079779919</c:v>
                </c:pt>
                <c:pt idx="40">
                  <c:v>1101129.5367586759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67-6A47-AFBA-A919D9379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Incremental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EGS3_OSS_FIN!$E$16</c:f>
              <c:strCache>
                <c:ptCount val="1"/>
                <c:pt idx="0">
                  <c:v>Actual Incremental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EGS3_OSS_FIN!$E$17:$E$57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5E-2748-9C4E-F268C285F349}"/>
            </c:ext>
          </c:extLst>
        </c:ser>
        <c:ser>
          <c:idx val="1"/>
          <c:order val="1"/>
          <c:tx>
            <c:strRef>
              <c:f>EGS3_OSS_FIN!$O$16</c:f>
              <c:strCache>
                <c:ptCount val="1"/>
                <c:pt idx="0">
                  <c:v>Expected Incremental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EGS3_OSS_FIN!$O$17:$O$57</c:f>
              <c:numCache>
                <c:formatCode>0.00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12166.466283496979</c:v>
                </c:pt>
                <c:pt idx="16">
                  <c:v>12221.329302761564</c:v>
                </c:pt>
                <c:pt idx="17">
                  <c:v>12219.938560317258</c:v>
                </c:pt>
                <c:pt idx="18">
                  <c:v>12218.54797613154</c:v>
                </c:pt>
                <c:pt idx="19">
                  <c:v>12444.656470943306</c:v>
                </c:pt>
                <c:pt idx="20">
                  <c:v>12500.740834862443</c:v>
                </c:pt>
                <c:pt idx="21">
                  <c:v>12732.037285687042</c:v>
                </c:pt>
                <c:pt idx="22">
                  <c:v>12789.382118256337</c:v>
                </c:pt>
                <c:pt idx="23">
                  <c:v>14732.653545501562</c:v>
                </c:pt>
                <c:pt idx="24">
                  <c:v>17170.987277406683</c:v>
                </c:pt>
                <c:pt idx="25">
                  <c:v>19568.821864681675</c:v>
                </c:pt>
                <c:pt idx="26">
                  <c:v>22540.215944843923</c:v>
                </c:pt>
                <c:pt idx="27">
                  <c:v>25976.417396654932</c:v>
                </c:pt>
                <c:pt idx="28">
                  <c:v>30441.56814155657</c:v>
                </c:pt>
                <c:pt idx="29">
                  <c:v>34439.589481628354</c:v>
                </c:pt>
                <c:pt idx="30">
                  <c:v>38746.232113332742</c:v>
                </c:pt>
                <c:pt idx="31">
                  <c:v>46260.88773953943</c:v>
                </c:pt>
                <c:pt idx="32">
                  <c:v>48968.867415646702</c:v>
                </c:pt>
                <c:pt idx="33">
                  <c:v>53345.994466234697</c:v>
                </c:pt>
                <c:pt idx="34">
                  <c:v>55462.912800598278</c:v>
                </c:pt>
                <c:pt idx="35">
                  <c:v>58452.974205522798</c:v>
                </c:pt>
                <c:pt idx="36">
                  <c:v>60872.295839444479</c:v>
                </c:pt>
                <c:pt idx="37">
                  <c:v>66557.079967254831</c:v>
                </c:pt>
                <c:pt idx="38">
                  <c:v>70601.67682902643</c:v>
                </c:pt>
                <c:pt idx="39">
                  <c:v>76622.308670177968</c:v>
                </c:pt>
                <c:pt idx="40">
                  <c:v>79253.82878068398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5E-2748-9C4E-F268C285F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EGS3_OSS_FIN!$M$40:$M$57</c:f>
              <c:numCache>
                <c:formatCode>General</c:formatCode>
                <c:ptCount val="18"/>
                <c:pt idx="0">
                  <c:v>0.47016015276402862</c:v>
                </c:pt>
                <c:pt idx="1">
                  <c:v>0.47346864704497565</c:v>
                </c:pt>
                <c:pt idx="2">
                  <c:v>0.47677947285400563</c:v>
                </c:pt>
                <c:pt idx="3">
                  <c:v>0.4800923405898701</c:v>
                </c:pt>
                <c:pt idx="4">
                  <c:v>0.48340695993390637</c:v>
                </c:pt>
                <c:pt idx="5">
                  <c:v>0.48672303995150923</c:v>
                </c:pt>
                <c:pt idx="6">
                  <c:v>0.49004028919406234</c:v>
                </c:pt>
                <c:pt idx="7">
                  <c:v>0.49335841580125483</c:v>
                </c:pt>
                <c:pt idx="8">
                  <c:v>0.49667712760370414</c:v>
                </c:pt>
                <c:pt idx="9">
                  <c:v>0.49999613222581191</c:v>
                </c:pt>
                <c:pt idx="10">
                  <c:v>0.5033151371887723</c:v>
                </c:pt>
                <c:pt idx="11">
                  <c:v>0.50663385001366001</c:v>
                </c:pt>
                <c:pt idx="12">
                  <c:v>0.50995197832451578</c:v>
                </c:pt>
                <c:pt idx="13">
                  <c:v>0.51326922995135715</c:v>
                </c:pt>
                <c:pt idx="14">
                  <c:v>0.51658531303303323</c:v>
                </c:pt>
                <c:pt idx="15">
                  <c:v>0.51989993611984908</c:v>
                </c:pt>
                <c:pt idx="16">
                  <c:v>0.52321280827588301</c:v>
                </c:pt>
                <c:pt idx="17">
                  <c:v>0.5265236391809186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3-8C40-9784-0FE15011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if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EGS3_OSS_FIN!$AU$19</c:f>
              <c:strCache>
                <c:ptCount val="1"/>
                <c:pt idx="0">
                  <c:v>No COVID Estimate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EGS3_OSS_FIN!$AU$20:$AU$60</c:f>
              <c:numCache>
                <c:formatCode>General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12110.477594993505</c:v>
                </c:pt>
                <c:pt idx="16">
                  <c:v>12109.112121865759</c:v>
                </c:pt>
                <c:pt idx="17">
                  <c:v>12107.746802684453</c:v>
                </c:pt>
                <c:pt idx="18">
                  <c:v>12106.381637449638</c:v>
                </c:pt>
                <c:pt idx="19">
                  <c:v>12105.016626137349</c:v>
                </c:pt>
                <c:pt idx="20">
                  <c:v>12103.651768735694</c:v>
                </c:pt>
                <c:pt idx="21">
                  <c:v>12102.287065220758</c:v>
                </c:pt>
                <c:pt idx="22">
                  <c:v>12100.922515580654</c:v>
                </c:pt>
                <c:pt idx="23">
                  <c:v>12099.558119803307</c:v>
                </c:pt>
                <c:pt idx="24">
                  <c:v>12098.193877841095</c:v>
                </c:pt>
                <c:pt idx="25">
                  <c:v>12096.829789705835</c:v>
                </c:pt>
                <c:pt idx="26">
                  <c:v>12095.465855397631</c:v>
                </c:pt>
                <c:pt idx="27">
                  <c:v>12094.102074844715</c:v>
                </c:pt>
                <c:pt idx="28">
                  <c:v>12092.73844807103</c:v>
                </c:pt>
                <c:pt idx="29">
                  <c:v>12091.374975052739</c:v>
                </c:pt>
                <c:pt idx="30">
                  <c:v>12090.011655753828</c:v>
                </c:pt>
                <c:pt idx="31">
                  <c:v>12088.648490198444</c:v>
                </c:pt>
                <c:pt idx="32">
                  <c:v>12087.285478314669</c:v>
                </c:pt>
                <c:pt idx="33">
                  <c:v>12085.922620126543</c:v>
                </c:pt>
                <c:pt idx="34">
                  <c:v>12084.559915586293</c:v>
                </c:pt>
                <c:pt idx="35">
                  <c:v>12083.1973647177</c:v>
                </c:pt>
                <c:pt idx="36">
                  <c:v>12081.834967461129</c:v>
                </c:pt>
                <c:pt idx="37">
                  <c:v>12080.472723828492</c:v>
                </c:pt>
                <c:pt idx="38">
                  <c:v>12079.110633772018</c:v>
                </c:pt>
                <c:pt idx="39">
                  <c:v>12077.748697315594</c:v>
                </c:pt>
                <c:pt idx="40">
                  <c:v>12076.386914399474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2C-1D43-84FA-FDF63F9ACF07}"/>
            </c:ext>
          </c:extLst>
        </c:ser>
        <c:ser>
          <c:idx val="1"/>
          <c:order val="1"/>
          <c:tx>
            <c:strRef>
              <c:f>EGS3_OSS_FIN!$AV$19</c:f>
              <c:strCache>
                <c:ptCount val="1"/>
                <c:pt idx="0">
                  <c:v>COVID Model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EGS3_OSS_FIN!$AV$20:$AV$60</c:f>
              <c:numCache>
                <c:formatCode>General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12166.466283496979</c:v>
                </c:pt>
                <c:pt idx="16">
                  <c:v>12221.329302761564</c:v>
                </c:pt>
                <c:pt idx="17">
                  <c:v>12219.938560317258</c:v>
                </c:pt>
                <c:pt idx="18">
                  <c:v>12218.54797613154</c:v>
                </c:pt>
                <c:pt idx="19">
                  <c:v>12444.656470943306</c:v>
                </c:pt>
                <c:pt idx="20">
                  <c:v>12500.740834862443</c:v>
                </c:pt>
                <c:pt idx="21">
                  <c:v>12732.037285687042</c:v>
                </c:pt>
                <c:pt idx="22">
                  <c:v>12789.382118256337</c:v>
                </c:pt>
                <c:pt idx="23">
                  <c:v>14732.653545501562</c:v>
                </c:pt>
                <c:pt idx="24">
                  <c:v>17170.987277406683</c:v>
                </c:pt>
                <c:pt idx="25">
                  <c:v>19568.821864681675</c:v>
                </c:pt>
                <c:pt idx="26">
                  <c:v>22540.215944843923</c:v>
                </c:pt>
                <c:pt idx="27">
                  <c:v>25976.417396654932</c:v>
                </c:pt>
                <c:pt idx="28">
                  <c:v>30441.56814155657</c:v>
                </c:pt>
                <c:pt idx="29">
                  <c:v>34439.589481628354</c:v>
                </c:pt>
                <c:pt idx="30">
                  <c:v>38746.232113332742</c:v>
                </c:pt>
                <c:pt idx="31">
                  <c:v>46260.88773953943</c:v>
                </c:pt>
                <c:pt idx="32">
                  <c:v>48968.867415646702</c:v>
                </c:pt>
                <c:pt idx="33">
                  <c:v>53345.994466234697</c:v>
                </c:pt>
                <c:pt idx="34">
                  <c:v>55462.912800598278</c:v>
                </c:pt>
                <c:pt idx="35">
                  <c:v>58452.974205522798</c:v>
                </c:pt>
                <c:pt idx="36">
                  <c:v>60872.295839444479</c:v>
                </c:pt>
                <c:pt idx="37">
                  <c:v>66557.079967254831</c:v>
                </c:pt>
                <c:pt idx="38">
                  <c:v>70601.67682902643</c:v>
                </c:pt>
                <c:pt idx="39">
                  <c:v>76622.308670177968</c:v>
                </c:pt>
                <c:pt idx="40">
                  <c:v>79253.82878068398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2C-1D43-84FA-FDF63F9ACF07}"/>
            </c:ext>
          </c:extLst>
        </c:ser>
        <c:ser>
          <c:idx val="2"/>
          <c:order val="2"/>
          <c:tx>
            <c:strRef>
              <c:f>EGS3_OSS_FIN!$AW$19</c:f>
              <c:strCache>
                <c:ptCount val="1"/>
                <c:pt idx="0">
                  <c:v>COVID Model ORIG</c:v>
                </c:pt>
              </c:strCache>
            </c:strRef>
          </c:tx>
          <c:spPr>
            <a:ln w="28575"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EGS3_OSS_FIN!$AW$20:$AW$60</c:f>
              <c:numCache>
                <c:formatCode>General</c:formatCode>
                <c:ptCount val="41"/>
                <c:pt idx="0">
                  <c:v>12130.978178922165</c:v>
                </c:pt>
                <c:pt idx="1">
                  <c:v>12129.610394316132</c:v>
                </c:pt>
                <c:pt idx="2">
                  <c:v>12128.242763931285</c:v>
                </c:pt>
                <c:pt idx="3">
                  <c:v>12126.875287743729</c:v>
                </c:pt>
                <c:pt idx="4">
                  <c:v>12125.507965741539</c:v>
                </c:pt>
                <c:pt idx="5">
                  <c:v>12124.140797924698</c:v>
                </c:pt>
                <c:pt idx="6">
                  <c:v>12122.773784233468</c:v>
                </c:pt>
                <c:pt idx="7">
                  <c:v>12121.406924691784</c:v>
                </c:pt>
                <c:pt idx="8">
                  <c:v>12120.040219251818</c:v>
                </c:pt>
                <c:pt idx="9">
                  <c:v>12118.673667925539</c:v>
                </c:pt>
                <c:pt idx="10">
                  <c:v>12117.307270665175</c:v>
                </c:pt>
                <c:pt idx="11">
                  <c:v>12115.94102748263</c:v>
                </c:pt>
                <c:pt idx="12">
                  <c:v>12114.574938330179</c:v>
                </c:pt>
                <c:pt idx="13">
                  <c:v>12113.209003207798</c:v>
                </c:pt>
                <c:pt idx="14">
                  <c:v>12111.843222115462</c:v>
                </c:pt>
                <c:pt idx="15">
                  <c:v>12166.466283496979</c:v>
                </c:pt>
                <c:pt idx="16">
                  <c:v>12221.329302761564</c:v>
                </c:pt>
                <c:pt idx="17">
                  <c:v>12219.938560317258</c:v>
                </c:pt>
                <c:pt idx="18">
                  <c:v>12218.54797613154</c:v>
                </c:pt>
                <c:pt idx="19">
                  <c:v>12444.656470943306</c:v>
                </c:pt>
                <c:pt idx="20">
                  <c:v>12500.740834862443</c:v>
                </c:pt>
                <c:pt idx="21">
                  <c:v>12732.037285687042</c:v>
                </c:pt>
                <c:pt idx="22">
                  <c:v>12789.382118256337</c:v>
                </c:pt>
                <c:pt idx="23">
                  <c:v>12846.978168408255</c:v>
                </c:pt>
                <c:pt idx="24">
                  <c:v>13205.901618568925</c:v>
                </c:pt>
                <c:pt idx="25">
                  <c:v>13450.15541204319</c:v>
                </c:pt>
                <c:pt idx="26">
                  <c:v>13889.770021458993</c:v>
                </c:pt>
                <c:pt idx="27">
                  <c:v>14410.005833411597</c:v>
                </c:pt>
                <c:pt idx="28">
                  <c:v>15157.953880021551</c:v>
                </c:pt>
                <c:pt idx="29">
                  <c:v>15653.133234921572</c:v>
                </c:pt>
                <c:pt idx="30">
                  <c:v>16164.412874065323</c:v>
                </c:pt>
                <c:pt idx="31">
                  <c:v>17319.749172980664</c:v>
                </c:pt>
                <c:pt idx="32">
                  <c:v>17397.007858966434</c:v>
                </c:pt>
                <c:pt idx="33">
                  <c:v>17799.98903342765</c:v>
                </c:pt>
                <c:pt idx="34">
                  <c:v>17797.032333835665</c:v>
                </c:pt>
                <c:pt idx="35">
                  <c:v>17958.981746526817</c:v>
                </c:pt>
                <c:pt idx="36">
                  <c:v>18038.982047957204</c:v>
                </c:pt>
                <c:pt idx="37">
                  <c:v>18627.76595058891</c:v>
                </c:pt>
                <c:pt idx="38">
                  <c:v>18971.327283468509</c:v>
                </c:pt>
                <c:pt idx="39">
                  <c:v>19590.367928713978</c:v>
                </c:pt>
                <c:pt idx="40">
                  <c:v>19768.300759362839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2C-1D43-84FA-FDF63F9ACF07}"/>
            </c:ext>
          </c:extLst>
        </c:ser>
        <c:ser>
          <c:idx val="3"/>
          <c:order val="3"/>
          <c:tx>
            <c:strRef>
              <c:f>EGS3_OSS_FIN!$AX$19</c:f>
              <c:strCache>
                <c:ptCount val="1"/>
                <c:pt idx="0">
                  <c:v>COVID Model New Adopters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EGS3_OSS_FIN!$A$17:$A$57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EGS3_OSS_FIN!$AX$20:$AX$60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1885.6753770933021</c:v>
                </c:pt>
                <c:pt idx="24">
                  <c:v>3965.085658837776</c:v>
                </c:pt>
                <c:pt idx="25">
                  <c:v>6118.666452638492</c:v>
                </c:pt>
                <c:pt idx="26">
                  <c:v>8650.4459233849248</c:v>
                </c:pt>
                <c:pt idx="27">
                  <c:v>11566.41156324333</c:v>
                </c:pt>
                <c:pt idx="28">
                  <c:v>15283.614261534995</c:v>
                </c:pt>
                <c:pt idx="29">
                  <c:v>18786.456246706814</c:v>
                </c:pt>
                <c:pt idx="30">
                  <c:v>22581.819239267461</c:v>
                </c:pt>
                <c:pt idx="31">
                  <c:v>28941.138566558715</c:v>
                </c:pt>
                <c:pt idx="32">
                  <c:v>31571.859556680298</c:v>
                </c:pt>
                <c:pt idx="33">
                  <c:v>35546.005432806996</c:v>
                </c:pt>
                <c:pt idx="34">
                  <c:v>37665.88046676261</c:v>
                </c:pt>
                <c:pt idx="35">
                  <c:v>40493.992458995956</c:v>
                </c:pt>
                <c:pt idx="36">
                  <c:v>42833.31379148733</c:v>
                </c:pt>
                <c:pt idx="37">
                  <c:v>47929.314016665878</c:v>
                </c:pt>
                <c:pt idx="38">
                  <c:v>51630.349545558078</c:v>
                </c:pt>
                <c:pt idx="39">
                  <c:v>57031.940741463783</c:v>
                </c:pt>
                <c:pt idx="40">
                  <c:v>59485.528021321239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2C-1D43-84FA-FDF63F9AC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EGS3_OSS_HOMO!$D$16</c:f>
              <c:strCache>
                <c:ptCount val="1"/>
                <c:pt idx="0">
                  <c:v>Actual Cumulative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EGS3_OSS_HOMO!$A$17:$A$57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EGS3_OSS_HOMO!$D$17:$D$57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  <c:pt idx="39">
                  <c:v>1046353</c:v>
                </c:pt>
                <c:pt idx="40">
                  <c:v>1122496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54F-5E4B-81C0-5FAF2AF9ED94}"/>
            </c:ext>
          </c:extLst>
        </c:ser>
        <c:ser>
          <c:idx val="1"/>
          <c:order val="1"/>
          <c:tx>
            <c:strRef>
              <c:f>EGS3_OSS_HOMO!$N$16</c:f>
              <c:strCache>
                <c:ptCount val="1"/>
                <c:pt idx="0">
                  <c:v>Expected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EGS3_OSS_HOMO!$A$17:$A$57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EGS3_OSS_HOMO!$N$17:$N$57</c:f>
              <c:numCache>
                <c:formatCode>0.00</c:formatCode>
                <c:ptCount val="41"/>
                <c:pt idx="0">
                  <c:v>12138.415610965068</c:v>
                </c:pt>
                <c:pt idx="1">
                  <c:v>24275.414002737194</c:v>
                </c:pt>
                <c:pt idx="2">
                  <c:v>36410.995340800182</c:v>
                </c:pt>
                <c:pt idx="3">
                  <c:v>48545.159790603204</c:v>
                </c:pt>
                <c:pt idx="4">
                  <c:v>60677.90751756083</c:v>
                </c:pt>
                <c:pt idx="5">
                  <c:v>72809.238687076038</c:v>
                </c:pt>
                <c:pt idx="6">
                  <c:v>84939.153464563409</c:v>
                </c:pt>
                <c:pt idx="7">
                  <c:v>97067.652015379761</c:v>
                </c:pt>
                <c:pt idx="8">
                  <c:v>109194.73450488194</c:v>
                </c:pt>
                <c:pt idx="9">
                  <c:v>121320.40109839215</c:v>
                </c:pt>
                <c:pt idx="10">
                  <c:v>133444.65196123265</c:v>
                </c:pt>
                <c:pt idx="11">
                  <c:v>145567.48725869093</c:v>
                </c:pt>
                <c:pt idx="12">
                  <c:v>157688.90715604313</c:v>
                </c:pt>
                <c:pt idx="13">
                  <c:v>169808.91181855369</c:v>
                </c:pt>
                <c:pt idx="14">
                  <c:v>181927.50141144096</c:v>
                </c:pt>
                <c:pt idx="15">
                  <c:v>194103.69320139987</c:v>
                </c:pt>
                <c:pt idx="16">
                  <c:v>206337.75400901501</c:v>
                </c:pt>
                <c:pt idx="17">
                  <c:v>218570.37248249669</c:v>
                </c:pt>
                <c:pt idx="18">
                  <c:v>230801.54879192254</c:v>
                </c:pt>
                <c:pt idx="19">
                  <c:v>243271.29051968278</c:v>
                </c:pt>
                <c:pt idx="20">
                  <c:v>255800.26016152924</c:v>
                </c:pt>
                <c:pt idx="21">
                  <c:v>268573.56619145174</c:v>
                </c:pt>
                <c:pt idx="22">
                  <c:v>281407.50394931086</c:v>
                </c:pt>
                <c:pt idx="23">
                  <c:v>295951.04680706537</c:v>
                </c:pt>
                <c:pt idx="24">
                  <c:v>312735.60513757163</c:v>
                </c:pt>
                <c:pt idx="25">
                  <c:v>331735.17599433661</c:v>
                </c:pt>
                <c:pt idx="26">
                  <c:v>353573.05646410026</c:v>
                </c:pt>
                <c:pt idx="27">
                  <c:v>378773.77010682994</c:v>
                </c:pt>
                <c:pt idx="28">
                  <c:v>408489.39730963495</c:v>
                </c:pt>
                <c:pt idx="29">
                  <c:v>442281.87064172205</c:v>
                </c:pt>
                <c:pt idx="30">
                  <c:v>480551.30432242388</c:v>
                </c:pt>
                <c:pt idx="31">
                  <c:v>526988.24227246596</c:v>
                </c:pt>
                <c:pt idx="32">
                  <c:v>576261.88803174137</c:v>
                </c:pt>
                <c:pt idx="33">
                  <c:v>630324.3329736864</c:v>
                </c:pt>
                <c:pt idx="34">
                  <c:v>686621.11087634228</c:v>
                </c:pt>
                <c:pt idx="35">
                  <c:v>746191.67828027136</c:v>
                </c:pt>
                <c:pt idx="36">
                  <c:v>808406.46859678265</c:v>
                </c:pt>
                <c:pt idx="37">
                  <c:v>877141.80638057762</c:v>
                </c:pt>
                <c:pt idx="38">
                  <c:v>950548.13499689614</c:v>
                </c:pt>
                <c:pt idx="39">
                  <c:v>1031070.9828200124</c:v>
                </c:pt>
                <c:pt idx="40">
                  <c:v>1114699.2252382929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54F-5E4B-81C0-5FAF2AF9E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  <a:r>
              <a:rPr lang="en-US" baseline="0"/>
              <a:t>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EGS3_OSS_HOMO!$E$16</c:f>
              <c:strCache>
                <c:ptCount val="1"/>
                <c:pt idx="0">
                  <c:v>Actual Incremental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EGS3_OSS_HOMO!$A$17:$A$57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EGS3_OSS_HOMO!$E$17:$E$57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0-4F45-8CF0-045F5ECA10C2}"/>
            </c:ext>
          </c:extLst>
        </c:ser>
        <c:ser>
          <c:idx val="1"/>
          <c:order val="1"/>
          <c:tx>
            <c:strRef>
              <c:f>EGS3_OSS_HOMO!$O$16</c:f>
              <c:strCache>
                <c:ptCount val="1"/>
                <c:pt idx="0">
                  <c:v>Expected Incremental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EGS3_OSS_HOMO!$A$17:$A$57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EGS3_OSS_HOMO!$O$17:$O$57</c:f>
              <c:numCache>
                <c:formatCode>0.00</c:formatCode>
                <c:ptCount val="41"/>
                <c:pt idx="0">
                  <c:v>12138.415610965068</c:v>
                </c:pt>
                <c:pt idx="1">
                  <c:v>12136.998391772126</c:v>
                </c:pt>
                <c:pt idx="2">
                  <c:v>12135.581338062984</c:v>
                </c:pt>
                <c:pt idx="3">
                  <c:v>12134.164449803024</c:v>
                </c:pt>
                <c:pt idx="4">
                  <c:v>12132.747726957625</c:v>
                </c:pt>
                <c:pt idx="5">
                  <c:v>12131.331169515204</c:v>
                </c:pt>
                <c:pt idx="6">
                  <c:v>12129.914777487373</c:v>
                </c:pt>
                <c:pt idx="7">
                  <c:v>12128.498550816359</c:v>
                </c:pt>
                <c:pt idx="8">
                  <c:v>12127.082489502174</c:v>
                </c:pt>
                <c:pt idx="9">
                  <c:v>12125.666593510212</c:v>
                </c:pt>
                <c:pt idx="10">
                  <c:v>12124.250862840498</c:v>
                </c:pt>
                <c:pt idx="11">
                  <c:v>12122.835297458294</c:v>
                </c:pt>
                <c:pt idx="12">
                  <c:v>12121.419897352191</c:v>
                </c:pt>
                <c:pt idx="13">
                  <c:v>12120.004662510555</c:v>
                </c:pt>
                <c:pt idx="14">
                  <c:v>12118.58959288728</c:v>
                </c:pt>
                <c:pt idx="15">
                  <c:v>12176.191789958915</c:v>
                </c:pt>
                <c:pt idx="16">
                  <c:v>12234.060807615137</c:v>
                </c:pt>
                <c:pt idx="17">
                  <c:v>12232.61847348168</c:v>
                </c:pt>
                <c:pt idx="18">
                  <c:v>12231.176309425848</c:v>
                </c:pt>
                <c:pt idx="19">
                  <c:v>12469.741727760233</c:v>
                </c:pt>
                <c:pt idx="20">
                  <c:v>12528.96964184647</c:v>
                </c:pt>
                <c:pt idx="21">
                  <c:v>12773.306029922465</c:v>
                </c:pt>
                <c:pt idx="22">
                  <c:v>12833.937757859154</c:v>
                </c:pt>
                <c:pt idx="23">
                  <c:v>14543.542857754499</c:v>
                </c:pt>
                <c:pt idx="24">
                  <c:v>16784.55833050629</c:v>
                </c:pt>
                <c:pt idx="25">
                  <c:v>18999.570856764927</c:v>
                </c:pt>
                <c:pt idx="26">
                  <c:v>21837.880469763662</c:v>
                </c:pt>
                <c:pt idx="27">
                  <c:v>25200.713642729716</c:v>
                </c:pt>
                <c:pt idx="28">
                  <c:v>29715.627202805008</c:v>
                </c:pt>
                <c:pt idx="29">
                  <c:v>33792.473332087109</c:v>
                </c:pt>
                <c:pt idx="30">
                  <c:v>38269.433680701812</c:v>
                </c:pt>
                <c:pt idx="31">
                  <c:v>46436.937950042055</c:v>
                </c:pt>
                <c:pt idx="32">
                  <c:v>49273.645759275387</c:v>
                </c:pt>
                <c:pt idx="33">
                  <c:v>54062.44494194509</c:v>
                </c:pt>
                <c:pt idx="34">
                  <c:v>56296.77790265582</c:v>
                </c:pt>
                <c:pt idx="35">
                  <c:v>59570.567403929155</c:v>
                </c:pt>
                <c:pt idx="36">
                  <c:v>62214.790316511215</c:v>
                </c:pt>
                <c:pt idx="37">
                  <c:v>68735.33778379501</c:v>
                </c:pt>
                <c:pt idx="38">
                  <c:v>73406.328616318482</c:v>
                </c:pt>
                <c:pt idx="39">
                  <c:v>80522.847823116244</c:v>
                </c:pt>
                <c:pt idx="40">
                  <c:v>83628.242418280686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0-4F45-8CF0-045F5ECA1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EGS3_OSS_HOMO!$M$40:$M$57</c:f>
              <c:numCache>
                <c:formatCode>General</c:formatCode>
                <c:ptCount val="18"/>
                <c:pt idx="0">
                  <c:v>0.47464542355570932</c:v>
                </c:pt>
                <c:pt idx="1">
                  <c:v>0.47745824837964823</c:v>
                </c:pt>
                <c:pt idx="2">
                  <c:v>0.4802725036362907</c:v>
                </c:pt>
                <c:pt idx="3">
                  <c:v>0.48308801133820084</c:v>
                </c:pt>
                <c:pt idx="4">
                  <c:v>0.48590459318014811</c:v>
                </c:pt>
                <c:pt idx="5">
                  <c:v>0.48872207058418166</c:v>
                </c:pt>
                <c:pt idx="6">
                  <c:v>0.49154026474485107</c:v>
                </c:pt>
                <c:pt idx="7">
                  <c:v>0.4943589966745503</c:v>
                </c:pt>
                <c:pt idx="8">
                  <c:v>0.49717808724895951</c:v>
                </c:pt>
                <c:pt idx="9">
                  <c:v>0.49999735725256128</c:v>
                </c:pt>
                <c:pt idx="10">
                  <c:v>0.50281662742420552</c:v>
                </c:pt>
                <c:pt idx="11">
                  <c:v>0.50563571850269939</c:v>
                </c:pt>
                <c:pt idx="12">
                  <c:v>0.50845445127239708</c:v>
                </c:pt>
                <c:pt idx="13">
                  <c:v>0.51127264660876559</c:v>
                </c:pt>
                <c:pt idx="14">
                  <c:v>0.51409012552389954</c:v>
                </c:pt>
                <c:pt idx="15">
                  <c:v>0.51690670921196513</c:v>
                </c:pt>
                <c:pt idx="16">
                  <c:v>0.51972221909454208</c:v>
                </c:pt>
                <c:pt idx="17">
                  <c:v>0.5225364768658467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5-214F-9419-FA435075F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EGS3_OSS_HCNB!$C$16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EGS3_OSS_HCNB!$C$17:$C$55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4-2845-AAF4-9824B4AF6169}"/>
            </c:ext>
          </c:extLst>
        </c:ser>
        <c:ser>
          <c:idx val="1"/>
          <c:order val="1"/>
          <c:tx>
            <c:strRef>
              <c:f>EGS3_OSS_HCNB!$M$16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EGS3_OSS_HCNB!$M$17:$M$55</c:f>
              <c:numCache>
                <c:formatCode>0.00</c:formatCode>
                <c:ptCount val="39"/>
                <c:pt idx="0">
                  <c:v>12139.804879776808</c:v>
                </c:pt>
                <c:pt idx="1">
                  <c:v>24278.19211254875</c:v>
                </c:pt>
                <c:pt idx="2">
                  <c:v>36415.161863892463</c:v>
                </c:pt>
                <c:pt idx="3">
                  <c:v>48550.714299349966</c:v>
                </c:pt>
                <c:pt idx="4">
                  <c:v>60684.849584428637</c:v>
                </c:pt>
                <c:pt idx="5">
                  <c:v>72817.567884647418</c:v>
                </c:pt>
                <c:pt idx="6">
                  <c:v>84948.869557926533</c:v>
                </c:pt>
                <c:pt idx="7">
                  <c:v>97078.754384820713</c:v>
                </c:pt>
                <c:pt idx="8">
                  <c:v>109207.22291563994</c:v>
                </c:pt>
                <c:pt idx="9">
                  <c:v>121334.27512336333</c:v>
                </c:pt>
                <c:pt idx="10">
                  <c:v>133459.91098103925</c:v>
                </c:pt>
                <c:pt idx="11">
                  <c:v>145584.13123113662</c:v>
                </c:pt>
                <c:pt idx="12">
                  <c:v>157706.93546193585</c:v>
                </c:pt>
                <c:pt idx="13">
                  <c:v>169828.32403116088</c:v>
                </c:pt>
                <c:pt idx="14">
                  <c:v>181948.29710411138</c:v>
                </c:pt>
                <c:pt idx="15">
                  <c:v>194125.98261430755</c:v>
                </c:pt>
                <c:pt idx="16">
                  <c:v>206361.64786881563</c:v>
                </c:pt>
                <c:pt idx="17">
                  <c:v>218595.87050133638</c:v>
                </c:pt>
                <c:pt idx="18">
                  <c:v>230828.65029758395</c:v>
                </c:pt>
                <c:pt idx="19">
                  <c:v>243300.4513472798</c:v>
                </c:pt>
                <c:pt idx="20">
                  <c:v>255831.59655589325</c:v>
                </c:pt>
                <c:pt idx="21">
                  <c:v>268607.55536462954</c:v>
                </c:pt>
                <c:pt idx="22">
                  <c:v>281444.26698881719</c:v>
                </c:pt>
                <c:pt idx="23">
                  <c:v>295989.89588076156</c:v>
                </c:pt>
                <c:pt idx="24">
                  <c:v>312776.36461661215</c:v>
                </c:pt>
                <c:pt idx="25">
                  <c:v>331777.36326765624</c:v>
                </c:pt>
                <c:pt idx="26">
                  <c:v>353616.37947679975</c:v>
                </c:pt>
                <c:pt idx="27">
                  <c:v>378817.85675619746</c:v>
                </c:pt>
                <c:pt idx="28">
                  <c:v>408533.89460895816</c:v>
                </c:pt>
                <c:pt idx="29">
                  <c:v>442325.9388761234</c:v>
                </c:pt>
                <c:pt idx="30">
                  <c:v>480593.89257655892</c:v>
                </c:pt>
                <c:pt idx="31">
                  <c:v>527028.05346000486</c:v>
                </c:pt>
                <c:pt idx="32">
                  <c:v>576297.57813196722</c:v>
                </c:pt>
                <c:pt idx="33">
                  <c:v>630354.4080361852</c:v>
                </c:pt>
                <c:pt idx="34">
                  <c:v>686644.43686857284</c:v>
                </c:pt>
                <c:pt idx="35">
                  <c:v>746206.93637292145</c:v>
                </c:pt>
                <c:pt idx="36">
                  <c:v>808412.49654309894</c:v>
                </c:pt>
                <c:pt idx="37">
                  <c:v>877136.59261150006</c:v>
                </c:pt>
                <c:pt idx="38">
                  <c:v>950530.14858773618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4-2845-AAF4-9824B4AF6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EGS3_OSS_HCNB!$D$16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EGS3_OSS_HCNB!$D$17:$D$57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FF4A-8C19-8A6EE790BA56}"/>
            </c:ext>
          </c:extLst>
        </c:ser>
        <c:ser>
          <c:idx val="1"/>
          <c:order val="1"/>
          <c:tx>
            <c:strRef>
              <c:f>EGS3_OSS_HCNB!$N$16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EGS3_OSS_HCNB!$N$17:$N$57</c:f>
              <c:numCache>
                <c:formatCode>0.00</c:formatCode>
                <c:ptCount val="41"/>
                <c:pt idx="0">
                  <c:v>12139.804879776808</c:v>
                </c:pt>
                <c:pt idx="1">
                  <c:v>12138.387232771942</c:v>
                </c:pt>
                <c:pt idx="2">
                  <c:v>12136.969751343713</c:v>
                </c:pt>
                <c:pt idx="3">
                  <c:v>12135.552435457501</c:v>
                </c:pt>
                <c:pt idx="4">
                  <c:v>12134.135285078677</c:v>
                </c:pt>
                <c:pt idx="5">
                  <c:v>12132.718300218774</c:v>
                </c:pt>
                <c:pt idx="6">
                  <c:v>12131.301673279126</c:v>
                </c:pt>
                <c:pt idx="7">
                  <c:v>12129.884826894169</c:v>
                </c:pt>
                <c:pt idx="8">
                  <c:v>12128.468530819233</c:v>
                </c:pt>
                <c:pt idx="9">
                  <c:v>12127.052207723385</c:v>
                </c:pt>
                <c:pt idx="10">
                  <c:v>12125.63585767593</c:v>
                </c:pt>
                <c:pt idx="11">
                  <c:v>12124.220250097376</c:v>
                </c:pt>
                <c:pt idx="12">
                  <c:v>12122.804230799205</c:v>
                </c:pt>
                <c:pt idx="13">
                  <c:v>12121.388569225041</c:v>
                </c:pt>
                <c:pt idx="14">
                  <c:v>12119.973072950499</c:v>
                </c:pt>
                <c:pt idx="15">
                  <c:v>12177.685510196156</c:v>
                </c:pt>
                <c:pt idx="16">
                  <c:v>12235.665254508111</c:v>
                </c:pt>
                <c:pt idx="17">
                  <c:v>12234.222632520747</c:v>
                </c:pt>
                <c:pt idx="18">
                  <c:v>12232.779796247554</c:v>
                </c:pt>
                <c:pt idx="19">
                  <c:v>12471.80104969584</c:v>
                </c:pt>
                <c:pt idx="20">
                  <c:v>12531.145208613467</c:v>
                </c:pt>
                <c:pt idx="21">
                  <c:v>12775.95880873627</c:v>
                </c:pt>
                <c:pt idx="22">
                  <c:v>12836.711624187661</c:v>
                </c:pt>
                <c:pt idx="23">
                  <c:v>14545.628891944363</c:v>
                </c:pt>
                <c:pt idx="24">
                  <c:v>16786.468735850573</c:v>
                </c:pt>
                <c:pt idx="25">
                  <c:v>19000.998651044141</c:v>
                </c:pt>
                <c:pt idx="26">
                  <c:v>21839.016209143498</c:v>
                </c:pt>
                <c:pt idx="27">
                  <c:v>25201.477279397732</c:v>
                </c:pt>
                <c:pt idx="28">
                  <c:v>29716.037852760663</c:v>
                </c:pt>
                <c:pt idx="29">
                  <c:v>33792.044267165234</c:v>
                </c:pt>
                <c:pt idx="30">
                  <c:v>38267.953700435559</c:v>
                </c:pt>
                <c:pt idx="31">
                  <c:v>46434.160883445897</c:v>
                </c:pt>
                <c:pt idx="32">
                  <c:v>49269.524671962419</c:v>
                </c:pt>
                <c:pt idx="33">
                  <c:v>54056.829904217913</c:v>
                </c:pt>
                <c:pt idx="34">
                  <c:v>56290.028832387645</c:v>
                </c:pt>
                <c:pt idx="35">
                  <c:v>59562.499504348663</c:v>
                </c:pt>
                <c:pt idx="36">
                  <c:v>62205.560170177501</c:v>
                </c:pt>
                <c:pt idx="37">
                  <c:v>68724.096068401122</c:v>
                </c:pt>
                <c:pt idx="38">
                  <c:v>73393.555976236021</c:v>
                </c:pt>
                <c:pt idx="39">
                  <c:v>80507.905410429696</c:v>
                </c:pt>
                <c:pt idx="40">
                  <c:v>83612.292091551077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3-FF4A-8C19-8A6EE790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EGS3_OSS_HCNB!$L$40:$L$57</c:f>
              <c:numCache>
                <c:formatCode>General</c:formatCode>
                <c:ptCount val="18"/>
                <c:pt idx="0">
                  <c:v>0.47465763849929676</c:v>
                </c:pt>
                <c:pt idx="1">
                  <c:v>0.47746911211346149</c:v>
                </c:pt>
                <c:pt idx="2">
                  <c:v>0.48028201409415094</c:v>
                </c:pt>
                <c:pt idx="3">
                  <c:v>0.4830961667102554</c:v>
                </c:pt>
                <c:pt idx="4">
                  <c:v>0.48591139191363519</c:v>
                </c:pt>
                <c:pt idx="5">
                  <c:v>0.48872751138408699</c:v>
                </c:pt>
                <c:pt idx="6">
                  <c:v>0.49154434657445584</c:v>
                </c:pt>
                <c:pt idx="7">
                  <c:v>0.49436171875586982</c:v>
                </c:pt>
                <c:pt idx="8">
                  <c:v>0.49717944906307299</c:v>
                </c:pt>
                <c:pt idx="9">
                  <c:v>0.49999735853983124</c:v>
                </c:pt>
                <c:pt idx="10">
                  <c:v>0.50281526818438804</c:v>
                </c:pt>
                <c:pt idx="11">
                  <c:v>0.50563299899494407</c:v>
                </c:pt>
                <c:pt idx="12">
                  <c:v>0.50845037201513765</c:v>
                </c:pt>
                <c:pt idx="13">
                  <c:v>0.51126720837949946</c:v>
                </c:pt>
                <c:pt idx="14">
                  <c:v>0.51408332935885959</c:v>
                </c:pt>
                <c:pt idx="15">
                  <c:v>0.51689855640568005</c:v>
                </c:pt>
                <c:pt idx="16">
                  <c:v>0.51971271119928975</c:v>
                </c:pt>
                <c:pt idx="17">
                  <c:v>0.52252561569099687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1-D140-B40A-AB073DCB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EGS3_OOS_FULL1!$C$16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EGS3_OOS_FULL1!$C$17:$C$55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1-A546-9797-A89017B8A0ED}"/>
            </c:ext>
          </c:extLst>
        </c:ser>
        <c:ser>
          <c:idx val="1"/>
          <c:order val="1"/>
          <c:tx>
            <c:strRef>
              <c:f>EGS3_OOS_FULL1!$M$16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EGS3_OOS_FULL1!$M$17:$M$55</c:f>
              <c:numCache>
                <c:formatCode>0.00</c:formatCode>
                <c:ptCount val="39"/>
                <c:pt idx="0">
                  <c:v>12139.810403133135</c:v>
                </c:pt>
                <c:pt idx="1">
                  <c:v>24278.203158629018</c:v>
                </c:pt>
                <c:pt idx="2">
                  <c:v>36415.178432041277</c:v>
                </c:pt>
                <c:pt idx="3">
                  <c:v>48550.736388923542</c:v>
                </c:pt>
                <c:pt idx="4">
                  <c:v>60684.877194783265</c:v>
                </c:pt>
                <c:pt idx="5">
                  <c:v>72817.601015127919</c:v>
                </c:pt>
                <c:pt idx="6">
                  <c:v>84948.908207901011</c:v>
                </c:pt>
                <c:pt idx="7">
                  <c:v>97078.798553634013</c:v>
                </c:pt>
                <c:pt idx="8">
                  <c:v>109207.27260264878</c:v>
                </c:pt>
                <c:pt idx="9">
                  <c:v>121334.33032792438</c:v>
                </c:pt>
                <c:pt idx="10">
                  <c:v>133459.97170250918</c:v>
                </c:pt>
                <c:pt idx="11">
                  <c:v>145584.19746886086</c:v>
                </c:pt>
                <c:pt idx="12">
                  <c:v>157707.00721528273</c:v>
                </c:pt>
                <c:pt idx="13">
                  <c:v>169828.40129946434</c:v>
                </c:pt>
                <c:pt idx="14">
                  <c:v>181948.3798867515</c:v>
                </c:pt>
                <c:pt idx="15">
                  <c:v>194126.07170651577</c:v>
                </c:pt>
                <c:pt idx="16">
                  <c:v>206361.74483460397</c:v>
                </c:pt>
                <c:pt idx="17">
                  <c:v>218595.9749550967</c:v>
                </c:pt>
                <c:pt idx="18">
                  <c:v>230828.76262256334</c:v>
                </c:pt>
                <c:pt idx="19">
                  <c:v>243300.57587913066</c:v>
                </c:pt>
                <c:pt idx="20">
                  <c:v>255831.7338964323</c:v>
                </c:pt>
                <c:pt idx="21">
                  <c:v>268607.7100420022</c:v>
                </c:pt>
                <c:pt idx="22">
                  <c:v>281444.44056448608</c:v>
                </c:pt>
                <c:pt idx="23">
                  <c:v>295990.04170523403</c:v>
                </c:pt>
                <c:pt idx="24">
                  <c:v>312776.45311204199</c:v>
                </c:pt>
                <c:pt idx="25">
                  <c:v>331777.36896107631</c:v>
                </c:pt>
                <c:pt idx="26">
                  <c:v>353616.30558922625</c:v>
                </c:pt>
                <c:pt idx="27">
                  <c:v>378817.73572600452</c:v>
                </c:pt>
                <c:pt idx="28">
                  <c:v>408533.83021144889</c:v>
                </c:pt>
                <c:pt idx="29">
                  <c:v>442326.02576967358</c:v>
                </c:pt>
                <c:pt idx="30">
                  <c:v>480594.25935229537</c:v>
                </c:pt>
                <c:pt idx="31">
                  <c:v>527029.09852977179</c:v>
                </c:pt>
                <c:pt idx="32">
                  <c:v>576299.31998340064</c:v>
                </c:pt>
                <c:pt idx="33">
                  <c:v>630357.0130308771</c:v>
                </c:pt>
                <c:pt idx="34">
                  <c:v>686647.87080865435</c:v>
                </c:pt>
                <c:pt idx="35">
                  <c:v>746211.24596566567</c:v>
                </c:pt>
                <c:pt idx="36">
                  <c:v>808417.67878208077</c:v>
                </c:pt>
                <c:pt idx="37">
                  <c:v>877142.9409957024</c:v>
                </c:pt>
                <c:pt idx="38">
                  <c:v>950537.80123111408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1-A546-9797-A89017B8A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EGS3_OOS_FULL1!$D$16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EGS3_OOS_FULL1!$D$17:$D$57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4-F44C-8F0F-A6235DD82491}"/>
            </c:ext>
          </c:extLst>
        </c:ser>
        <c:ser>
          <c:idx val="1"/>
          <c:order val="1"/>
          <c:tx>
            <c:strRef>
              <c:f>EGS3_OOS_FULL1!$N$16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EGS3_OOS_FULL1!$N$17:$N$57</c:f>
              <c:numCache>
                <c:formatCode>0.00</c:formatCode>
                <c:ptCount val="41"/>
                <c:pt idx="0">
                  <c:v>12139.810403133135</c:v>
                </c:pt>
                <c:pt idx="1">
                  <c:v>12138.392755495883</c:v>
                </c:pt>
                <c:pt idx="2">
                  <c:v>12136.975273412258</c:v>
                </c:pt>
                <c:pt idx="3">
                  <c:v>12135.557956882263</c:v>
                </c:pt>
                <c:pt idx="4">
                  <c:v>12134.14080585973</c:v>
                </c:pt>
                <c:pt idx="5">
                  <c:v>12132.723820344652</c:v>
                </c:pt>
                <c:pt idx="6">
                  <c:v>12131.307192773089</c:v>
                </c:pt>
                <c:pt idx="7">
                  <c:v>12129.890345733007</c:v>
                </c:pt>
                <c:pt idx="8">
                  <c:v>12128.474049014769</c:v>
                </c:pt>
                <c:pt idx="9">
                  <c:v>12127.057725275594</c:v>
                </c:pt>
                <c:pt idx="10">
                  <c:v>12125.641374584788</c:v>
                </c:pt>
                <c:pt idx="11">
                  <c:v>12124.225766351705</c:v>
                </c:pt>
                <c:pt idx="12">
                  <c:v>12122.809746421852</c:v>
                </c:pt>
                <c:pt idx="13">
                  <c:v>12121.394084181606</c:v>
                </c:pt>
                <c:pt idx="14">
                  <c:v>12119.978587287169</c:v>
                </c:pt>
                <c:pt idx="15">
                  <c:v>12177.691819764257</c:v>
                </c:pt>
                <c:pt idx="16">
                  <c:v>12235.673128088232</c:v>
                </c:pt>
                <c:pt idx="17">
                  <c:v>12234.230120492708</c:v>
                </c:pt>
                <c:pt idx="18">
                  <c:v>12232.787667466648</c:v>
                </c:pt>
                <c:pt idx="19">
                  <c:v>12471.813256567317</c:v>
                </c:pt>
                <c:pt idx="20">
                  <c:v>12531.158017301639</c:v>
                </c:pt>
                <c:pt idx="21">
                  <c:v>12775.976145569904</c:v>
                </c:pt>
                <c:pt idx="22">
                  <c:v>12836.730522483869</c:v>
                </c:pt>
                <c:pt idx="23">
                  <c:v>14545.601140747971</c:v>
                </c:pt>
                <c:pt idx="24">
                  <c:v>16786.411406807914</c:v>
                </c:pt>
                <c:pt idx="25">
                  <c:v>19000.915849034362</c:v>
                </c:pt>
                <c:pt idx="26">
                  <c:v>21838.936628149931</c:v>
                </c:pt>
                <c:pt idx="27">
                  <c:v>25201.430136778286</c:v>
                </c:pt>
                <c:pt idx="28">
                  <c:v>29716.094485444359</c:v>
                </c:pt>
                <c:pt idx="29">
                  <c:v>33792.19555822471</c:v>
                </c:pt>
                <c:pt idx="30">
                  <c:v>38268.23358262179</c:v>
                </c:pt>
                <c:pt idx="31">
                  <c:v>46434.839177476424</c:v>
                </c:pt>
                <c:pt idx="32">
                  <c:v>49270.221453628845</c:v>
                </c:pt>
                <c:pt idx="33">
                  <c:v>54057.693047476452</c:v>
                </c:pt>
                <c:pt idx="34">
                  <c:v>56290.857777777266</c:v>
                </c:pt>
                <c:pt idx="35">
                  <c:v>59563.375157011338</c:v>
                </c:pt>
                <c:pt idx="36">
                  <c:v>62206.432816415065</c:v>
                </c:pt>
                <c:pt idx="37">
                  <c:v>68725.262213621609</c:v>
                </c:pt>
                <c:pt idx="38">
                  <c:v>73394.860235411688</c:v>
                </c:pt>
                <c:pt idx="39">
                  <c:v>80509.537949470934</c:v>
                </c:pt>
                <c:pt idx="40">
                  <c:v>83613.901960902862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4-F44C-8F0F-A6235DD82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EGS3_OOS_FULL1!$L$40:$L$57</c:f>
              <c:numCache>
                <c:formatCode>General</c:formatCode>
                <c:ptCount val="18"/>
                <c:pt idx="0">
                  <c:v>0.47465871342052202</c:v>
                </c:pt>
                <c:pt idx="1">
                  <c:v>0.47747007758248455</c:v>
                </c:pt>
                <c:pt idx="2">
                  <c:v>0.4802828699382492</c:v>
                </c:pt>
                <c:pt idx="3">
                  <c:v>0.48309691277745725</c:v>
                </c:pt>
                <c:pt idx="4">
                  <c:v>0.48591202807278305</c:v>
                </c:pt>
                <c:pt idx="5">
                  <c:v>0.48872803752489197</c:v>
                </c:pt>
                <c:pt idx="6">
                  <c:v>0.49154476260754348</c:v>
                </c:pt>
                <c:pt idx="7">
                  <c:v>0.49436202461281692</c:v>
                </c:pt>
                <c:pt idx="8">
                  <c:v>0.49717964469643555</c:v>
                </c:pt>
                <c:pt idx="9">
                  <c:v>0.49999744392316381</c:v>
                </c:pt>
                <c:pt idx="10">
                  <c:v>0.50281524331225402</c:v>
                </c:pt>
                <c:pt idx="11">
                  <c:v>0.50563286388291695</c:v>
                </c:pt>
                <c:pt idx="12">
                  <c:v>0.5084501266997935</c:v>
                </c:pt>
                <c:pt idx="13">
                  <c:v>0.51126685291840057</c:v>
                </c:pt>
                <c:pt idx="14">
                  <c:v>0.51408286383052937</c:v>
                </c:pt>
                <c:pt idx="15">
                  <c:v>0.51689798090956851</c:v>
                </c:pt>
                <c:pt idx="16">
                  <c:v>0.51971202585573084</c:v>
                </c:pt>
                <c:pt idx="17">
                  <c:v>0.52252482064115668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4-F748-8155-1E1C51763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EGS3_OOS_FULL2!$C$16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EGS3_OOS_FULL2!$C$17:$C$55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D-1947-8C0E-E72645DAC9EA}"/>
            </c:ext>
          </c:extLst>
        </c:ser>
        <c:ser>
          <c:idx val="1"/>
          <c:order val="1"/>
          <c:tx>
            <c:strRef>
              <c:f>EGS3_OOS_FULL2!$M$16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EGS3_OOS_FULL2!$M$17:$M$55</c:f>
              <c:numCache>
                <c:formatCode>0.00</c:formatCode>
                <c:ptCount val="39"/>
                <c:pt idx="0">
                  <c:v>12139.726090405418</c:v>
                </c:pt>
                <c:pt idx="1">
                  <c:v>24277.949717963093</c:v>
                </c:pt>
                <c:pt idx="2">
                  <c:v>36414.671078836604</c:v>
                </c:pt>
                <c:pt idx="3">
                  <c:v>48549.890369558903</c:v>
                </c:pt>
                <c:pt idx="4">
                  <c:v>60683.607786824505</c:v>
                </c:pt>
                <c:pt idx="5">
                  <c:v>72815.823526519991</c:v>
                </c:pt>
                <c:pt idx="6">
                  <c:v>84946.537785293724</c:v>
                </c:pt>
                <c:pt idx="7">
                  <c:v>97075.750759563191</c:v>
                </c:pt>
                <c:pt idx="8">
                  <c:v>109203.46264534196</c:v>
                </c:pt>
                <c:pt idx="9">
                  <c:v>121329.67363918605</c:v>
                </c:pt>
                <c:pt idx="10">
                  <c:v>133454.38393724748</c:v>
                </c:pt>
                <c:pt idx="11">
                  <c:v>145577.59373564369</c:v>
                </c:pt>
                <c:pt idx="12">
                  <c:v>157699.30323066519</c:v>
                </c:pt>
                <c:pt idx="13">
                  <c:v>169819.51261836014</c:v>
                </c:pt>
                <c:pt idx="14">
                  <c:v>181938.22209498452</c:v>
                </c:pt>
                <c:pt idx="15">
                  <c:v>194114.34953402926</c:v>
                </c:pt>
                <c:pt idx="16">
                  <c:v>206348.15961008746</c:v>
                </c:pt>
                <c:pt idx="17">
                  <c:v>218580.44099004602</c:v>
                </c:pt>
                <c:pt idx="18">
                  <c:v>230811.19387652079</c:v>
                </c:pt>
                <c:pt idx="19">
                  <c:v>243280.00790512847</c:v>
                </c:pt>
                <c:pt idx="20">
                  <c:v>255807.85283398215</c:v>
                </c:pt>
                <c:pt idx="21">
                  <c:v>268579.5020060339</c:v>
                </c:pt>
                <c:pt idx="22">
                  <c:v>281411.57557376981</c:v>
                </c:pt>
                <c:pt idx="23">
                  <c:v>295963.64429091767</c:v>
                </c:pt>
                <c:pt idx="24">
                  <c:v>312765.77574353188</c:v>
                </c:pt>
                <c:pt idx="25">
                  <c:v>331791.6050066899</c:v>
                </c:pt>
                <c:pt idx="26">
                  <c:v>353662.24491172878</c:v>
                </c:pt>
                <c:pt idx="27">
                  <c:v>378899.6132244789</c:v>
                </c:pt>
                <c:pt idx="28">
                  <c:v>408649.77701358747</c:v>
                </c:pt>
                <c:pt idx="29">
                  <c:v>442475.03192772728</c:v>
                </c:pt>
                <c:pt idx="30">
                  <c:v>480772.32281542377</c:v>
                </c:pt>
                <c:pt idx="31">
                  <c:v>527207.32180903002</c:v>
                </c:pt>
                <c:pt idx="32">
                  <c:v>576484.25407092145</c:v>
                </c:pt>
                <c:pt idx="33">
                  <c:v>630541.60010873294</c:v>
                </c:pt>
                <c:pt idx="34">
                  <c:v>686843.55563271558</c:v>
                </c:pt>
                <c:pt idx="35">
                  <c:v>746422.027367061</c:v>
                </c:pt>
                <c:pt idx="36">
                  <c:v>808652.09196885896</c:v>
                </c:pt>
                <c:pt idx="37">
                  <c:v>877382.60985801555</c:v>
                </c:pt>
                <c:pt idx="38">
                  <c:v>950778.78294541582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D-1947-8C0E-E72645DAC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EGS3_OOS_FULL2!$D$16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EGS3_OOS_FULL2!$D$17:$D$57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9-744D-8F66-046FDD5F36CB}"/>
            </c:ext>
          </c:extLst>
        </c:ser>
        <c:ser>
          <c:idx val="1"/>
          <c:order val="1"/>
          <c:tx>
            <c:strRef>
              <c:f>EGS3_OOS_FULL2!$N$16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EGS3_OOS_FULL2!$N$17:$N$57</c:f>
              <c:numCache>
                <c:formatCode>0.00</c:formatCode>
                <c:ptCount val="41"/>
                <c:pt idx="0">
                  <c:v>12139.726090405418</c:v>
                </c:pt>
                <c:pt idx="1">
                  <c:v>12138.223627557674</c:v>
                </c:pt>
                <c:pt idx="2">
                  <c:v>12136.721360873513</c:v>
                </c:pt>
                <c:pt idx="3">
                  <c:v>12135.219290722296</c:v>
                </c:pt>
                <c:pt idx="4">
                  <c:v>12133.717417265603</c:v>
                </c:pt>
                <c:pt idx="5">
                  <c:v>12132.215739695486</c:v>
                </c:pt>
                <c:pt idx="6">
                  <c:v>12130.714258773729</c:v>
                </c:pt>
                <c:pt idx="7">
                  <c:v>12129.212974269478</c:v>
                </c:pt>
                <c:pt idx="8">
                  <c:v>12127.71188577877</c:v>
                </c:pt>
                <c:pt idx="9">
                  <c:v>12126.210993844075</c:v>
                </c:pt>
                <c:pt idx="10">
                  <c:v>12124.710298061433</c:v>
                </c:pt>
                <c:pt idx="11">
                  <c:v>12123.209798396212</c:v>
                </c:pt>
                <c:pt idx="12">
                  <c:v>12121.7094950215</c:v>
                </c:pt>
                <c:pt idx="13">
                  <c:v>12120.209387694964</c:v>
                </c:pt>
                <c:pt idx="14">
                  <c:v>12118.709476624359</c:v>
                </c:pt>
                <c:pt idx="15">
                  <c:v>12176.127439044762</c:v>
                </c:pt>
                <c:pt idx="16">
                  <c:v>12233.810076058187</c:v>
                </c:pt>
                <c:pt idx="17">
                  <c:v>12232.281379958558</c:v>
                </c:pt>
                <c:pt idx="18">
                  <c:v>12230.752886474771</c:v>
                </c:pt>
                <c:pt idx="19">
                  <c:v>12468.814028607681</c:v>
                </c:pt>
                <c:pt idx="20">
                  <c:v>12527.844928853678</c:v>
                </c:pt>
                <c:pt idx="21">
                  <c:v>12771.649172051772</c:v>
                </c:pt>
                <c:pt idx="22">
                  <c:v>12832.073567735895</c:v>
                </c:pt>
                <c:pt idx="23">
                  <c:v>14552.068717147877</c:v>
                </c:pt>
                <c:pt idx="24">
                  <c:v>16802.13145261419</c:v>
                </c:pt>
                <c:pt idx="25">
                  <c:v>19025.829263158033</c:v>
                </c:pt>
                <c:pt idx="26">
                  <c:v>21870.639905038868</c:v>
                </c:pt>
                <c:pt idx="27">
                  <c:v>25237.368312750146</c:v>
                </c:pt>
                <c:pt idx="28">
                  <c:v>29750.163789108527</c:v>
                </c:pt>
                <c:pt idx="29">
                  <c:v>33825.254914139849</c:v>
                </c:pt>
                <c:pt idx="30">
                  <c:v>38297.290887696465</c:v>
                </c:pt>
                <c:pt idx="31">
                  <c:v>46434.998993606227</c:v>
                </c:pt>
                <c:pt idx="32">
                  <c:v>49276.932261891474</c:v>
                </c:pt>
                <c:pt idx="33">
                  <c:v>54057.346037811491</c:v>
                </c:pt>
                <c:pt idx="34">
                  <c:v>56301.9555239826</c:v>
                </c:pt>
                <c:pt idx="35">
                  <c:v>59578.471734345396</c:v>
                </c:pt>
                <c:pt idx="36">
                  <c:v>62230.064601798003</c:v>
                </c:pt>
                <c:pt idx="37">
                  <c:v>68730.517889156603</c:v>
                </c:pt>
                <c:pt idx="38">
                  <c:v>73396.173087400268</c:v>
                </c:pt>
                <c:pt idx="39">
                  <c:v>80489.846347654922</c:v>
                </c:pt>
                <c:pt idx="40">
                  <c:v>83605.902089128882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9-744D-8F66-046FDD5F3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EGS3_OOS_FULL2!$L$40:$L$57</c:f>
              <c:numCache>
                <c:formatCode>General</c:formatCode>
                <c:ptCount val="18"/>
                <c:pt idx="0">
                  <c:v>0.47443614333138817</c:v>
                </c:pt>
                <c:pt idx="1">
                  <c:v>0.47727211782759399</c:v>
                </c:pt>
                <c:pt idx="2">
                  <c:v>0.48010955846683245</c:v>
                </c:pt>
                <c:pt idx="3">
                  <c:v>0.48294828283179597</c:v>
                </c:pt>
                <c:pt idx="4">
                  <c:v>0.48578810817404999</c:v>
                </c:pt>
                <c:pt idx="5">
                  <c:v>0.48862885146099211</c:v>
                </c:pt>
                <c:pt idx="6">
                  <c:v>0.49147032942296737</c:v>
                </c:pt>
                <c:pt idx="7">
                  <c:v>0.4943123586005137</c:v>
                </c:pt>
                <c:pt idx="8">
                  <c:v>0.49715475539171106</c:v>
                </c:pt>
                <c:pt idx="9">
                  <c:v>0.49999733609960945</c:v>
                </c:pt>
                <c:pt idx="10">
                  <c:v>0.50283991697970787</c:v>
                </c:pt>
                <c:pt idx="11">
                  <c:v>0.50568231428746135</c:v>
                </c:pt>
                <c:pt idx="12">
                  <c:v>0.50852434432578586</c:v>
                </c:pt>
                <c:pt idx="13">
                  <c:v>0.51136582349253923</c:v>
                </c:pt>
                <c:pt idx="14">
                  <c:v>0.51420656832794798</c:v>
                </c:pt>
                <c:pt idx="15">
                  <c:v>0.51704639556195708</c:v>
                </c:pt>
                <c:pt idx="16">
                  <c:v>0.51988512216147587</c:v>
                </c:pt>
                <c:pt idx="17">
                  <c:v>0.52272256537749306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A-8843-99AE-283D25D6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388511"/>
        <c:axId val="781619871"/>
      </c:lineChart>
      <c:catAx>
        <c:axId val="78338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19871"/>
        <c:crosses val="autoZero"/>
        <c:auto val="1"/>
        <c:lblAlgn val="ctr"/>
        <c:lblOffset val="100"/>
        <c:noMultiLvlLbl val="0"/>
      </c:catAx>
      <c:valAx>
        <c:axId val="781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8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'EGS2_OSS_FINAL Check'!$D$13</c:f>
              <c:strCache>
                <c:ptCount val="1"/>
                <c:pt idx="0">
                  <c:v>Actual Cumulative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'EGS2_OSS_FINAL Check'!$A$14:$A$54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'EGS2_OSS_FINAL Check'!$D$14:$D$54</c:f>
              <c:numCache>
                <c:formatCode>General</c:formatCode>
                <c:ptCount val="41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  <c:pt idx="39">
                  <c:v>1046353</c:v>
                </c:pt>
                <c:pt idx="40">
                  <c:v>1122496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F-9A4D-AD7A-C350BDE4647D}"/>
            </c:ext>
          </c:extLst>
        </c:ser>
        <c:ser>
          <c:idx val="1"/>
          <c:order val="1"/>
          <c:tx>
            <c:strRef>
              <c:f>'EGS2_OSS_FINAL Check'!$M$13</c:f>
              <c:strCache>
                <c:ptCount val="1"/>
                <c:pt idx="0">
                  <c:v>Class 2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'EGS2_OSS_FINAL Check'!$A$14:$A$54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'EGS2_OSS_FINAL Check'!$M$14:$M$54</c:f>
              <c:numCache>
                <c:formatCode>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2.7654547296727177E-3</c:v>
                </c:pt>
                <c:pt idx="24">
                  <c:v>6.4249617029569408E-3</c:v>
                </c:pt>
                <c:pt idx="25">
                  <c:v>1.0835843730327114E-2</c:v>
                </c:pt>
                <c:pt idx="26">
                  <c:v>1.6951690679644756E-2</c:v>
                </c:pt>
                <c:pt idx="27">
                  <c:v>2.5836798647314488E-2</c:v>
                </c:pt>
                <c:pt idx="28">
                  <c:v>4.06857272413092E-2</c:v>
                </c:pt>
                <c:pt idx="29">
                  <c:v>6.1273934941680173E-2</c:v>
                </c:pt>
                <c:pt idx="30">
                  <c:v>8.9819438814466121E-2</c:v>
                </c:pt>
                <c:pt idx="31">
                  <c:v>0.14731789186172545</c:v>
                </c:pt>
                <c:pt idx="32">
                  <c:v>0.20755941701475636</c:v>
                </c:pt>
                <c:pt idx="33">
                  <c:v>0.28363326089549051</c:v>
                </c:pt>
                <c:pt idx="34">
                  <c:v>0.35969883205902148</c:v>
                </c:pt>
                <c:pt idx="35">
                  <c:v>0.44319975633212466</c:v>
                </c:pt>
                <c:pt idx="36">
                  <c:v>0.53068091846350762</c:v>
                </c:pt>
                <c:pt idx="37">
                  <c:v>0.65195951183905732</c:v>
                </c:pt>
                <c:pt idx="38">
                  <c:v>0.79811209844183184</c:v>
                </c:pt>
                <c:pt idx="39">
                  <c:v>1.0007089304855539</c:v>
                </c:pt>
                <c:pt idx="40">
                  <c:v>1.2230672646763274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F-9A4D-AD7A-C350BDE4647D}"/>
            </c:ext>
          </c:extLst>
        </c:ser>
        <c:ser>
          <c:idx val="2"/>
          <c:order val="2"/>
          <c:tx>
            <c:strRef>
              <c:f>'EGS2_OSS_FINAL Check'!$AG$13</c:f>
              <c:strCache>
                <c:ptCount val="1"/>
                <c:pt idx="0">
                  <c:v>Class 1 Cumulative</c:v>
                </c:pt>
              </c:strCache>
            </c:strRef>
          </c:tx>
          <c:spPr>
            <a:ln w="28575"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'EGS2_OSS_FINAL Check'!$A$14:$A$54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'EGS2_OSS_FINAL Check'!$AG$14:$AG$54</c:f>
              <c:numCache>
                <c:formatCode>General</c:formatCode>
                <c:ptCount val="41"/>
                <c:pt idx="0">
                  <c:v>12198.850268760581</c:v>
                </c:pt>
                <c:pt idx="1">
                  <c:v>24396.383672305823</c:v>
                </c:pt>
                <c:pt idx="2">
                  <c:v>36592.600352807465</c:v>
                </c:pt>
                <c:pt idx="3">
                  <c:v>48787.500452399603</c:v>
                </c:pt>
                <c:pt idx="4">
                  <c:v>60981.084113216355</c:v>
                </c:pt>
                <c:pt idx="5">
                  <c:v>73173.351477354168</c:v>
                </c:pt>
                <c:pt idx="6">
                  <c:v>85364.30268690949</c:v>
                </c:pt>
                <c:pt idx="7">
                  <c:v>97553.937883966268</c:v>
                </c:pt>
                <c:pt idx="8">
                  <c:v>109742.25721058331</c:v>
                </c:pt>
                <c:pt idx="9">
                  <c:v>121929.2608088069</c:v>
                </c:pt>
                <c:pt idx="10">
                  <c:v>134114.94882068329</c:v>
                </c:pt>
                <c:pt idx="11">
                  <c:v>146299.32138820863</c:v>
                </c:pt>
                <c:pt idx="12">
                  <c:v>158482.37865340404</c:v>
                </c:pt>
                <c:pt idx="13">
                  <c:v>170664.12075825312</c:v>
                </c:pt>
                <c:pt idx="14">
                  <c:v>182844.54784471434</c:v>
                </c:pt>
                <c:pt idx="15">
                  <c:v>195240.69637167122</c:v>
                </c:pt>
                <c:pt idx="16">
                  <c:v>207856.36238568401</c:v>
                </c:pt>
                <c:pt idx="17">
                  <c:v>220470.61756907433</c:v>
                </c:pt>
                <c:pt idx="18">
                  <c:v>233083.46207962112</c:v>
                </c:pt>
                <c:pt idx="19">
                  <c:v>246618.17105452568</c:v>
                </c:pt>
                <c:pt idx="20">
                  <c:v>260392.41873755792</c:v>
                </c:pt>
                <c:pt idx="21">
                  <c:v>275173.25884320994</c:v>
                </c:pt>
                <c:pt idx="22">
                  <c:v>290215.52361469308</c:v>
                </c:pt>
                <c:pt idx="23">
                  <c:v>305523.80071117252</c:v>
                </c:pt>
                <c:pt idx="24">
                  <c:v>322541.20719716826</c:v>
                </c:pt>
                <c:pt idx="25">
                  <c:v>340801.66317195748</c:v>
                </c:pt>
                <c:pt idx="26">
                  <c:v>361462.00496150082</c:v>
                </c:pt>
                <c:pt idx="27">
                  <c:v>385253.63874282088</c:v>
                </c:pt>
                <c:pt idx="28">
                  <c:v>414141.12952381629</c:v>
                </c:pt>
                <c:pt idx="29">
                  <c:v>446821.87654220976</c:v>
                </c:pt>
                <c:pt idx="30">
                  <c:v>483792.64698757057</c:v>
                </c:pt>
                <c:pt idx="31">
                  <c:v>531961.63760100666</c:v>
                </c:pt>
                <c:pt idx="32">
                  <c:v>580967.88965386595</c:v>
                </c:pt>
                <c:pt idx="33">
                  <c:v>634474.97155897412</c:v>
                </c:pt>
                <c:pt idx="34">
                  <c:v>687956.58723962004</c:v>
                </c:pt>
                <c:pt idx="35">
                  <c:v>743334.57465546334</c:v>
                </c:pt>
                <c:pt idx="36">
                  <c:v>799671.43428132078</c:v>
                </c:pt>
                <c:pt idx="37">
                  <c:v>863389.29551831505</c:v>
                </c:pt>
                <c:pt idx="38">
                  <c:v>931731.92682318273</c:v>
                </c:pt>
                <c:pt idx="39">
                  <c:v>1009019.6333793482</c:v>
                </c:pt>
                <c:pt idx="40">
                  <c:v>1089030.4212565878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F-9A4D-AD7A-C350BDE46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Tracker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'EGS2_OSS_FINAL Check'!$E$13</c:f>
              <c:strCache>
                <c:ptCount val="1"/>
                <c:pt idx="0">
                  <c:v>Actual Incremental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'EGS2_OSS_FINAL Check'!$A$14:$A$54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'EGS2_OSS_FINAL Check'!$E$14:$E$54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67-C74C-8015-801C84C1C9F4}"/>
            </c:ext>
          </c:extLst>
        </c:ser>
        <c:ser>
          <c:idx val="1"/>
          <c:order val="1"/>
          <c:tx>
            <c:strRef>
              <c:f>'EGS2_OSS_FINAL Check'!$N$13</c:f>
              <c:strCache>
                <c:ptCount val="1"/>
                <c:pt idx="0">
                  <c:v>Class 2 Incremental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'EGS2_OSS_FINAL Check'!$A$14:$A$54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'EGS2_OSS_FINAL Check'!$N$14:$N$54</c:f>
              <c:numCache>
                <c:formatCode>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2.7654547296727177E-3</c:v>
                </c:pt>
                <c:pt idx="24">
                  <c:v>3.6595069732842231E-3</c:v>
                </c:pt>
                <c:pt idx="25">
                  <c:v>4.4108820273701726E-3</c:v>
                </c:pt>
                <c:pt idx="26">
                  <c:v>6.115846949317643E-3</c:v>
                </c:pt>
                <c:pt idx="27">
                  <c:v>8.8851079676697305E-3</c:v>
                </c:pt>
                <c:pt idx="28">
                  <c:v>1.4848928593994715E-2</c:v>
                </c:pt>
                <c:pt idx="29">
                  <c:v>2.0588207700370974E-2</c:v>
                </c:pt>
                <c:pt idx="30">
                  <c:v>2.8545503872785948E-2</c:v>
                </c:pt>
                <c:pt idx="31">
                  <c:v>5.7498453047259326E-2</c:v>
                </c:pt>
                <c:pt idx="32">
                  <c:v>6.0241525153030898E-2</c:v>
                </c:pt>
                <c:pt idx="33">
                  <c:v>7.6073843880734182E-2</c:v>
                </c:pt>
                <c:pt idx="34">
                  <c:v>7.6065571163530965E-2</c:v>
                </c:pt>
                <c:pt idx="35">
                  <c:v>8.3500924273103155E-2</c:v>
                </c:pt>
                <c:pt idx="36">
                  <c:v>8.7481162131382975E-2</c:v>
                </c:pt>
                <c:pt idx="37">
                  <c:v>0.12127859337554966</c:v>
                </c:pt>
                <c:pt idx="38">
                  <c:v>0.14615258660277458</c:v>
                </c:pt>
                <c:pt idx="39">
                  <c:v>0.20259683204372209</c:v>
                </c:pt>
                <c:pt idx="40">
                  <c:v>0.2223583341907735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67-C74C-8015-801C84C1C9F4}"/>
            </c:ext>
          </c:extLst>
        </c:ser>
        <c:ser>
          <c:idx val="2"/>
          <c:order val="2"/>
          <c:tx>
            <c:strRef>
              <c:f>'EGS2_OSS_FINAL Check'!$AH$13</c:f>
              <c:strCache>
                <c:ptCount val="1"/>
                <c:pt idx="0">
                  <c:v>Class 1 Incremental</c:v>
                </c:pt>
              </c:strCache>
            </c:strRef>
          </c:tx>
          <c:spPr>
            <a:ln w="28575"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'EGS2_OSS_FINAL Check'!$A$14:$A$54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'EGS2_OSS_FINAL Check'!$AH$14:$AH$54</c:f>
              <c:numCache>
                <c:formatCode>General</c:formatCode>
                <c:ptCount val="41"/>
                <c:pt idx="0">
                  <c:v>12198.850268760581</c:v>
                </c:pt>
                <c:pt idx="1">
                  <c:v>12197.533403545243</c:v>
                </c:pt>
                <c:pt idx="2">
                  <c:v>12196.216680501642</c:v>
                </c:pt>
                <c:pt idx="3">
                  <c:v>12194.900099592138</c:v>
                </c:pt>
                <c:pt idx="4">
                  <c:v>12193.583660816752</c:v>
                </c:pt>
                <c:pt idx="5">
                  <c:v>12192.267364137806</c:v>
                </c:pt>
                <c:pt idx="6">
                  <c:v>12190.951209555324</c:v>
                </c:pt>
                <c:pt idx="7">
                  <c:v>12189.635197056778</c:v>
                </c:pt>
                <c:pt idx="8">
                  <c:v>12188.319326617044</c:v>
                </c:pt>
                <c:pt idx="9">
                  <c:v>12187.003598223582</c:v>
                </c:pt>
                <c:pt idx="10">
                  <c:v>12185.688011876402</c:v>
                </c:pt>
                <c:pt idx="11">
                  <c:v>12184.372567525326</c:v>
                </c:pt>
                <c:pt idx="12">
                  <c:v>12183.057265195435</c:v>
                </c:pt>
                <c:pt idx="13">
                  <c:v>12181.74210484908</c:v>
                </c:pt>
                <c:pt idx="14">
                  <c:v>12180.427086461201</c:v>
                </c:pt>
                <c:pt idx="15">
                  <c:v>12396.148526956875</c:v>
                </c:pt>
                <c:pt idx="16">
                  <c:v>12615.666014012817</c:v>
                </c:pt>
                <c:pt idx="17">
                  <c:v>12614.255183390305</c:v>
                </c:pt>
                <c:pt idx="18">
                  <c:v>12612.844510546794</c:v>
                </c:pt>
                <c:pt idx="19">
                  <c:v>13534.708974904568</c:v>
                </c:pt>
                <c:pt idx="20">
                  <c:v>13774.247683032218</c:v>
                </c:pt>
                <c:pt idx="21">
                  <c:v>14780.840105652043</c:v>
                </c:pt>
                <c:pt idx="22">
                  <c:v>15042.264771483147</c:v>
                </c:pt>
                <c:pt idx="23">
                  <c:v>15308.277096479413</c:v>
                </c:pt>
                <c:pt idx="24">
                  <c:v>17017.406485995754</c:v>
                </c:pt>
                <c:pt idx="25">
                  <c:v>18260.455974789242</c:v>
                </c:pt>
                <c:pt idx="26">
                  <c:v>20660.341789543301</c:v>
                </c:pt>
                <c:pt idx="27">
                  <c:v>23791.633781320084</c:v>
                </c:pt>
                <c:pt idx="28">
                  <c:v>28887.490780995402</c:v>
                </c:pt>
                <c:pt idx="29">
                  <c:v>32680.747018393482</c:v>
                </c:pt>
                <c:pt idx="30">
                  <c:v>36970.770445360795</c:v>
                </c:pt>
                <c:pt idx="31">
                  <c:v>48168.990613436035</c:v>
                </c:pt>
                <c:pt idx="32">
                  <c:v>49006.252052859396</c:v>
                </c:pt>
                <c:pt idx="33">
                  <c:v>53507.081905108113</c:v>
                </c:pt>
                <c:pt idx="34">
                  <c:v>53481.615680645889</c:v>
                </c:pt>
                <c:pt idx="35">
                  <c:v>55377.987415843287</c:v>
                </c:pt>
                <c:pt idx="36">
                  <c:v>56336.859625857433</c:v>
                </c:pt>
                <c:pt idx="37">
                  <c:v>63717.861236994366</c:v>
                </c:pt>
                <c:pt idx="38">
                  <c:v>68342.631304867609</c:v>
                </c:pt>
                <c:pt idx="39">
                  <c:v>77287.70655616546</c:v>
                </c:pt>
                <c:pt idx="40">
                  <c:v>80010.787877239782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67-C74C-8015-801C84C1C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EGS2_OSS_FINAL!$D$13</c:f>
              <c:strCache>
                <c:ptCount val="1"/>
                <c:pt idx="0">
                  <c:v>Actual Cumulative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EGS2_OSS_FINAL!$A$14:$A$54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EGS2_OSS_FINAL!$D$14:$D$54</c:f>
              <c:numCache>
                <c:formatCode>General</c:formatCode>
                <c:ptCount val="41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  <c:pt idx="39">
                  <c:v>1046353</c:v>
                </c:pt>
                <c:pt idx="40">
                  <c:v>1122496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5D-7740-B10E-849A86ADCD69}"/>
            </c:ext>
          </c:extLst>
        </c:ser>
        <c:ser>
          <c:idx val="1"/>
          <c:order val="1"/>
          <c:tx>
            <c:strRef>
              <c:f>EGS2_OSS_FINAL!$M$13</c:f>
              <c:strCache>
                <c:ptCount val="1"/>
                <c:pt idx="0">
                  <c:v>Expected 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EGS2_OSS_FINAL!$A$14:$A$54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EGS2_OSS_FINAL!$M$14:$M$54</c:f>
              <c:numCache>
                <c:formatCode>0.00</c:formatCode>
                <c:ptCount val="41"/>
                <c:pt idx="0">
                  <c:v>12198.850268760581</c:v>
                </c:pt>
                <c:pt idx="1">
                  <c:v>24396.383672305823</c:v>
                </c:pt>
                <c:pt idx="2">
                  <c:v>36592.600352807465</c:v>
                </c:pt>
                <c:pt idx="3">
                  <c:v>48787.500452399603</c:v>
                </c:pt>
                <c:pt idx="4">
                  <c:v>60981.084113216355</c:v>
                </c:pt>
                <c:pt idx="5">
                  <c:v>73173.351477354168</c:v>
                </c:pt>
                <c:pt idx="6">
                  <c:v>85364.30268690949</c:v>
                </c:pt>
                <c:pt idx="7">
                  <c:v>97553.937883966268</c:v>
                </c:pt>
                <c:pt idx="8">
                  <c:v>109742.25721058331</c:v>
                </c:pt>
                <c:pt idx="9">
                  <c:v>121929.2608088069</c:v>
                </c:pt>
                <c:pt idx="10">
                  <c:v>134114.94882068329</c:v>
                </c:pt>
                <c:pt idx="11">
                  <c:v>146299.32138820863</c:v>
                </c:pt>
                <c:pt idx="12">
                  <c:v>158482.37865340404</c:v>
                </c:pt>
                <c:pt idx="13">
                  <c:v>170664.12075825312</c:v>
                </c:pt>
                <c:pt idx="14">
                  <c:v>182844.54784471434</c:v>
                </c:pt>
                <c:pt idx="15">
                  <c:v>195240.69637167122</c:v>
                </c:pt>
                <c:pt idx="16">
                  <c:v>207856.36238568401</c:v>
                </c:pt>
                <c:pt idx="17">
                  <c:v>220470.61756907433</c:v>
                </c:pt>
                <c:pt idx="18">
                  <c:v>233083.46207962112</c:v>
                </c:pt>
                <c:pt idx="19">
                  <c:v>246618.17105452568</c:v>
                </c:pt>
                <c:pt idx="20">
                  <c:v>260392.41873755792</c:v>
                </c:pt>
                <c:pt idx="21">
                  <c:v>275173.25884320994</c:v>
                </c:pt>
                <c:pt idx="22">
                  <c:v>290215.52361469308</c:v>
                </c:pt>
                <c:pt idx="23">
                  <c:v>305523.80347662728</c:v>
                </c:pt>
                <c:pt idx="24">
                  <c:v>322541.21362212999</c:v>
                </c:pt>
                <c:pt idx="25">
                  <c:v>340801.67400780122</c:v>
                </c:pt>
                <c:pt idx="26">
                  <c:v>361462.02191319148</c:v>
                </c:pt>
                <c:pt idx="27">
                  <c:v>385253.66457961954</c:v>
                </c:pt>
                <c:pt idx="28">
                  <c:v>414141.17020954355</c:v>
                </c:pt>
                <c:pt idx="29">
                  <c:v>446821.93781614472</c:v>
                </c:pt>
                <c:pt idx="30">
                  <c:v>483792.73680700944</c:v>
                </c:pt>
                <c:pt idx="31">
                  <c:v>531961.78491889848</c:v>
                </c:pt>
                <c:pt idx="32">
                  <c:v>580968.09721328306</c:v>
                </c:pt>
                <c:pt idx="33">
                  <c:v>634475.25519223511</c:v>
                </c:pt>
                <c:pt idx="34">
                  <c:v>687956.94693845208</c:v>
                </c:pt>
                <c:pt idx="35">
                  <c:v>743335.01785521966</c:v>
                </c:pt>
                <c:pt idx="36">
                  <c:v>799671.96496223926</c:v>
                </c:pt>
                <c:pt idx="37">
                  <c:v>863389.94747782685</c:v>
                </c:pt>
                <c:pt idx="38">
                  <c:v>931732.72493528121</c:v>
                </c:pt>
                <c:pt idx="39">
                  <c:v>1009020.6340882786</c:v>
                </c:pt>
                <c:pt idx="40">
                  <c:v>1089031.6443238526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5D-7740-B10E-849A86ADC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  <a:r>
              <a:rPr lang="en-US" baseline="0"/>
              <a:t> Tracker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EGS2_OSS_FINAL!$E$13</c:f>
              <c:strCache>
                <c:ptCount val="1"/>
                <c:pt idx="0">
                  <c:v>Actual Incremental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EGS2_OSS_FINAL!$A$14:$A$54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EGS2_OSS_FINAL!$E$14:$E$54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4E-4C45-96C6-F635AEA917D3}"/>
            </c:ext>
          </c:extLst>
        </c:ser>
        <c:ser>
          <c:idx val="1"/>
          <c:order val="1"/>
          <c:tx>
            <c:strRef>
              <c:f>EGS2_OSS_FINAL!$N$13</c:f>
              <c:strCache>
                <c:ptCount val="1"/>
                <c:pt idx="0">
                  <c:v>Expected Incremental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EGS2_OSS_FINAL!$A$14:$A$54</c:f>
              <c:numCache>
                <c:formatCode>m/d/yy</c:formatCode>
                <c:ptCount val="41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</c:numCache>
            </c:numRef>
          </c:cat>
          <c:val>
            <c:numRef>
              <c:f>EGS2_OSS_FINAL!$N$14:$N$54</c:f>
              <c:numCache>
                <c:formatCode>0.00</c:formatCode>
                <c:ptCount val="41"/>
                <c:pt idx="0">
                  <c:v>12198.850268760581</c:v>
                </c:pt>
                <c:pt idx="1">
                  <c:v>12197.533403545243</c:v>
                </c:pt>
                <c:pt idx="2">
                  <c:v>12196.216680501642</c:v>
                </c:pt>
                <c:pt idx="3">
                  <c:v>12194.900099592138</c:v>
                </c:pt>
                <c:pt idx="4">
                  <c:v>12193.583660816752</c:v>
                </c:pt>
                <c:pt idx="5">
                  <c:v>12192.267364137806</c:v>
                </c:pt>
                <c:pt idx="6">
                  <c:v>12190.951209555324</c:v>
                </c:pt>
                <c:pt idx="7">
                  <c:v>12189.635197056778</c:v>
                </c:pt>
                <c:pt idx="8">
                  <c:v>12188.319326617044</c:v>
                </c:pt>
                <c:pt idx="9">
                  <c:v>12187.003598223582</c:v>
                </c:pt>
                <c:pt idx="10">
                  <c:v>12185.688011876402</c:v>
                </c:pt>
                <c:pt idx="11">
                  <c:v>12184.372567525326</c:v>
                </c:pt>
                <c:pt idx="12">
                  <c:v>12183.057265195435</c:v>
                </c:pt>
                <c:pt idx="13">
                  <c:v>12181.74210484908</c:v>
                </c:pt>
                <c:pt idx="14">
                  <c:v>12180.427086461201</c:v>
                </c:pt>
                <c:pt idx="15">
                  <c:v>12396.148526956875</c:v>
                </c:pt>
                <c:pt idx="16">
                  <c:v>12615.666014012817</c:v>
                </c:pt>
                <c:pt idx="17">
                  <c:v>12614.255183390305</c:v>
                </c:pt>
                <c:pt idx="18">
                  <c:v>12612.844510546794</c:v>
                </c:pt>
                <c:pt idx="19">
                  <c:v>13534.708974904568</c:v>
                </c:pt>
                <c:pt idx="20">
                  <c:v>13774.247683032218</c:v>
                </c:pt>
                <c:pt idx="21">
                  <c:v>14780.840105652043</c:v>
                </c:pt>
                <c:pt idx="22">
                  <c:v>15042.264771483147</c:v>
                </c:pt>
                <c:pt idx="23">
                  <c:v>15308.279861934154</c:v>
                </c:pt>
                <c:pt idx="24">
                  <c:v>17017.410145502719</c:v>
                </c:pt>
                <c:pt idx="25">
                  <c:v>18260.460385671264</c:v>
                </c:pt>
                <c:pt idx="26">
                  <c:v>20660.347905390245</c:v>
                </c:pt>
                <c:pt idx="27">
                  <c:v>23791.642666428048</c:v>
                </c:pt>
                <c:pt idx="28">
                  <c:v>28887.505629923999</c:v>
                </c:pt>
                <c:pt idx="29">
                  <c:v>32680.767606601181</c:v>
                </c:pt>
                <c:pt idx="30">
                  <c:v>36970.798990864729</c:v>
                </c:pt>
                <c:pt idx="31">
                  <c:v>48169.048111889009</c:v>
                </c:pt>
                <c:pt idx="32">
                  <c:v>49006.312294384603</c:v>
                </c:pt>
                <c:pt idx="33">
                  <c:v>53507.157978952004</c:v>
                </c:pt>
                <c:pt idx="34">
                  <c:v>53481.691746217024</c:v>
                </c:pt>
                <c:pt idx="35">
                  <c:v>55378.070916767589</c:v>
                </c:pt>
                <c:pt idx="36">
                  <c:v>56336.947107019536</c:v>
                </c:pt>
                <c:pt idx="37">
                  <c:v>63717.982515587682</c:v>
                </c:pt>
                <c:pt idx="38">
                  <c:v>68342.7774574543</c:v>
                </c:pt>
                <c:pt idx="39">
                  <c:v>77287.909152997483</c:v>
                </c:pt>
                <c:pt idx="40">
                  <c:v>80011.010235574024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4E-4C45-96C6-F635AEA91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dateAx>
        <c:axId val="133683851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Offset val="100"/>
        <c:baseTimeUnit val="days"/>
      </c:dateAx>
      <c:valAx>
        <c:axId val="128791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EGS2_OSS_HCNB!$C$13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EGS2_OSS_HCNB!$C$14:$C$52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3-5E4D-907B-7F52F38520CB}"/>
            </c:ext>
          </c:extLst>
        </c:ser>
        <c:ser>
          <c:idx val="1"/>
          <c:order val="1"/>
          <c:tx>
            <c:strRef>
              <c:f>EGS2_OSS_HCNB!$L$13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EGS2_OSS_HCNB!$L$14:$L$52</c:f>
              <c:numCache>
                <c:formatCode>0.00</c:formatCode>
                <c:ptCount val="39"/>
                <c:pt idx="0">
                  <c:v>12201.214216272874</c:v>
                </c:pt>
                <c:pt idx="1">
                  <c:v>24401.084769827023</c:v>
                </c:pt>
                <c:pt idx="2">
                  <c:v>36599.611811189847</c:v>
                </c:pt>
                <c:pt idx="3">
                  <c:v>48796.795492105717</c:v>
                </c:pt>
                <c:pt idx="4">
                  <c:v>60992.635963102039</c:v>
                </c:pt>
                <c:pt idx="5">
                  <c:v>73187.133375245685</c:v>
                </c:pt>
                <c:pt idx="6">
                  <c:v>85380.287879013893</c:v>
                </c:pt>
                <c:pt idx="7">
                  <c:v>97572.099624858762</c:v>
                </c:pt>
                <c:pt idx="8">
                  <c:v>109762.568763797</c:v>
                </c:pt>
                <c:pt idx="9">
                  <c:v>121951.69544689551</c:v>
                </c:pt>
                <c:pt idx="10">
                  <c:v>134139.47982389128</c:v>
                </c:pt>
                <c:pt idx="11">
                  <c:v>146325.92204705559</c:v>
                </c:pt>
                <c:pt idx="12">
                  <c:v>158511.02226610036</c:v>
                </c:pt>
                <c:pt idx="13">
                  <c:v>170694.78063200464</c:v>
                </c:pt>
                <c:pt idx="14">
                  <c:v>182877.19729508262</c:v>
                </c:pt>
                <c:pt idx="15">
                  <c:v>195275.34346254895</c:v>
                </c:pt>
                <c:pt idx="16">
                  <c:v>207893.01435002705</c:v>
                </c:pt>
                <c:pt idx="17">
                  <c:v>220509.24579573609</c:v>
                </c:pt>
                <c:pt idx="18">
                  <c:v>233124.03797049043</c:v>
                </c:pt>
                <c:pt idx="19">
                  <c:v>246660.80539847308</c:v>
                </c:pt>
                <c:pt idx="20">
                  <c:v>260437.11441638391</c:v>
                </c:pt>
                <c:pt idx="21">
                  <c:v>275220.12885078951</c:v>
                </c:pt>
                <c:pt idx="22">
                  <c:v>290264.56639815256</c:v>
                </c:pt>
                <c:pt idx="23">
                  <c:v>305575.01602111524</c:v>
                </c:pt>
                <c:pt idx="24">
                  <c:v>322594.78911423584</c:v>
                </c:pt>
                <c:pt idx="25">
                  <c:v>340857.72759874194</c:v>
                </c:pt>
                <c:pt idx="26">
                  <c:v>361520.80757116131</c:v>
                </c:pt>
                <c:pt idx="27">
                  <c:v>385315.50205525733</c:v>
                </c:pt>
                <c:pt idx="28">
                  <c:v>414206.5774450195</c:v>
                </c:pt>
                <c:pt idx="29">
                  <c:v>446891.20411365869</c:v>
                </c:pt>
                <c:pt idx="30">
                  <c:v>483866.13909434987</c:v>
                </c:pt>
                <c:pt idx="31">
                  <c:v>532040.21021775051</c:v>
                </c:pt>
                <c:pt idx="32">
                  <c:v>581051.20813426492</c:v>
                </c:pt>
                <c:pt idx="33">
                  <c:v>634562.99290363514</c:v>
                </c:pt>
                <c:pt idx="34">
                  <c:v>688048.79896747146</c:v>
                </c:pt>
                <c:pt idx="35">
                  <c:v>743430.59249373898</c:v>
                </c:pt>
                <c:pt idx="36">
                  <c:v>799770.7654299225</c:v>
                </c:pt>
                <c:pt idx="37">
                  <c:v>863491.71426476818</c:v>
                </c:pt>
                <c:pt idx="38">
                  <c:v>931836.86853779515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3-5E4D-907B-7F52F385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EGS2_OSS_HCNB!$D$13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EGS2_OSS_HCNB!$D$14:$D$54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6042-B962-063491C5407F}"/>
            </c:ext>
          </c:extLst>
        </c:ser>
        <c:ser>
          <c:idx val="1"/>
          <c:order val="1"/>
          <c:tx>
            <c:strRef>
              <c:f>EGS2_OSS_HCNB!$M$13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EGS2_OSS_HCNB!$M$14:$M$54</c:f>
              <c:numCache>
                <c:formatCode>0.00</c:formatCode>
                <c:ptCount val="41"/>
                <c:pt idx="0">
                  <c:v>12201.214216272874</c:v>
                </c:pt>
                <c:pt idx="1">
                  <c:v>12199.870553554149</c:v>
                </c:pt>
                <c:pt idx="2">
                  <c:v>12198.527041362824</c:v>
                </c:pt>
                <c:pt idx="3">
                  <c:v>12197.183680915874</c:v>
                </c:pt>
                <c:pt idx="4">
                  <c:v>12195.84047099632</c:v>
                </c:pt>
                <c:pt idx="5">
                  <c:v>12194.497412143646</c:v>
                </c:pt>
                <c:pt idx="6">
                  <c:v>12193.154503768208</c:v>
                </c:pt>
                <c:pt idx="7">
                  <c:v>12191.811745844869</c:v>
                </c:pt>
                <c:pt idx="8">
                  <c:v>12190.469138938241</c:v>
                </c:pt>
                <c:pt idx="9">
                  <c:v>12189.126683098506</c:v>
                </c:pt>
                <c:pt idx="10">
                  <c:v>12187.784376995765</c:v>
                </c:pt>
                <c:pt idx="11">
                  <c:v>12186.442223164306</c:v>
                </c:pt>
                <c:pt idx="12">
                  <c:v>12185.100219044782</c:v>
                </c:pt>
                <c:pt idx="13">
                  <c:v>12183.758365904279</c:v>
                </c:pt>
                <c:pt idx="14">
                  <c:v>12182.416663077964</c:v>
                </c:pt>
                <c:pt idx="15">
                  <c:v>12398.146167466344</c:v>
                </c:pt>
                <c:pt idx="16">
                  <c:v>12617.670887478107</c:v>
                </c:pt>
                <c:pt idx="17">
                  <c:v>12616.231445709047</c:v>
                </c:pt>
                <c:pt idx="18">
                  <c:v>12614.792174754337</c:v>
                </c:pt>
                <c:pt idx="19">
                  <c:v>13536.767427982637</c:v>
                </c:pt>
                <c:pt idx="20">
                  <c:v>13776.30901791084</c:v>
                </c:pt>
                <c:pt idx="21">
                  <c:v>14783.014434405599</c:v>
                </c:pt>
                <c:pt idx="22">
                  <c:v>15044.437547363041</c:v>
                </c:pt>
                <c:pt idx="23">
                  <c:v>15310.449622962709</c:v>
                </c:pt>
                <c:pt idx="24">
                  <c:v>17019.773093120606</c:v>
                </c:pt>
                <c:pt idx="25">
                  <c:v>18262.938484506045</c:v>
                </c:pt>
                <c:pt idx="26">
                  <c:v>20663.079972419418</c:v>
                </c:pt>
                <c:pt idx="27">
                  <c:v>23794.694484095999</c:v>
                </c:pt>
                <c:pt idx="28">
                  <c:v>28891.075389762143</c:v>
                </c:pt>
                <c:pt idx="29">
                  <c:v>32684.626668639234</c:v>
                </c:pt>
                <c:pt idx="30">
                  <c:v>36974.934980691134</c:v>
                </c:pt>
                <c:pt idx="31">
                  <c:v>48174.071123400638</c:v>
                </c:pt>
                <c:pt idx="32">
                  <c:v>49010.997916514483</c:v>
                </c:pt>
                <c:pt idx="33">
                  <c:v>53511.784769370191</c:v>
                </c:pt>
                <c:pt idx="34">
                  <c:v>53485.806063836331</c:v>
                </c:pt>
                <c:pt idx="35">
                  <c:v>55381.793526267516</c:v>
                </c:pt>
                <c:pt idx="36">
                  <c:v>56340.172936183531</c:v>
                </c:pt>
                <c:pt idx="37">
                  <c:v>63720.948834845614</c:v>
                </c:pt>
                <c:pt idx="38">
                  <c:v>68345.154273027001</c:v>
                </c:pt>
                <c:pt idx="39">
                  <c:v>77289.593420146251</c:v>
                </c:pt>
                <c:pt idx="40">
                  <c:v>80011.631626139482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8-6042-B962-063491C54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EGS2_OSS_NO_CASE!$C$13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EGS2_OSS_NO_CASE!$C$14:$C$52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9-8D4E-A1C9-4B88A392EE71}"/>
            </c:ext>
          </c:extLst>
        </c:ser>
        <c:ser>
          <c:idx val="1"/>
          <c:order val="1"/>
          <c:tx>
            <c:strRef>
              <c:f>EGS2_OSS_NO_CASE!$L$13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EGS2_OSS_NO_CASE!$L$14:$L$52</c:f>
              <c:numCache>
                <c:formatCode>0.00</c:formatCode>
                <c:ptCount val="39"/>
                <c:pt idx="0">
                  <c:v>12201.214216272861</c:v>
                </c:pt>
                <c:pt idx="1">
                  <c:v>24401.084769826997</c:v>
                </c:pt>
                <c:pt idx="2">
                  <c:v>36599.61181118981</c:v>
                </c:pt>
                <c:pt idx="3">
                  <c:v>48796.795492105673</c:v>
                </c:pt>
                <c:pt idx="4">
                  <c:v>60992.635963101988</c:v>
                </c:pt>
                <c:pt idx="5">
                  <c:v>73187.133375245627</c:v>
                </c:pt>
                <c:pt idx="6">
                  <c:v>85380.28787901382</c:v>
                </c:pt>
                <c:pt idx="7">
                  <c:v>97572.099624858674</c:v>
                </c:pt>
                <c:pt idx="8">
                  <c:v>109762.56876379691</c:v>
                </c:pt>
                <c:pt idx="9">
                  <c:v>121951.69544689541</c:v>
                </c:pt>
                <c:pt idx="10">
                  <c:v>134139.47982389113</c:v>
                </c:pt>
                <c:pt idx="11">
                  <c:v>146325.92204705541</c:v>
                </c:pt>
                <c:pt idx="12">
                  <c:v>158511.02226610019</c:v>
                </c:pt>
                <c:pt idx="13">
                  <c:v>170694.78063200449</c:v>
                </c:pt>
                <c:pt idx="14">
                  <c:v>182877.19729508241</c:v>
                </c:pt>
                <c:pt idx="15">
                  <c:v>195275.34346254877</c:v>
                </c:pt>
                <c:pt idx="16">
                  <c:v>207893.01435002688</c:v>
                </c:pt>
                <c:pt idx="17">
                  <c:v>220509.24579573589</c:v>
                </c:pt>
                <c:pt idx="18">
                  <c:v>233124.03797049023</c:v>
                </c:pt>
                <c:pt idx="19">
                  <c:v>246660.80539847282</c:v>
                </c:pt>
                <c:pt idx="20">
                  <c:v>260437.11441638364</c:v>
                </c:pt>
                <c:pt idx="21">
                  <c:v>275220.12885078928</c:v>
                </c:pt>
                <c:pt idx="22">
                  <c:v>290264.56639815227</c:v>
                </c:pt>
                <c:pt idx="23">
                  <c:v>305575.01602111495</c:v>
                </c:pt>
                <c:pt idx="24">
                  <c:v>322594.78911423555</c:v>
                </c:pt>
                <c:pt idx="25">
                  <c:v>340857.72759874159</c:v>
                </c:pt>
                <c:pt idx="26">
                  <c:v>361520.80757116096</c:v>
                </c:pt>
                <c:pt idx="27">
                  <c:v>385315.50205525698</c:v>
                </c:pt>
                <c:pt idx="28">
                  <c:v>414206.57744501909</c:v>
                </c:pt>
                <c:pt idx="29">
                  <c:v>446891.20411365828</c:v>
                </c:pt>
                <c:pt idx="30">
                  <c:v>483866.1390943494</c:v>
                </c:pt>
                <c:pt idx="31">
                  <c:v>532040.21021774993</c:v>
                </c:pt>
                <c:pt idx="32">
                  <c:v>581051.20813426445</c:v>
                </c:pt>
                <c:pt idx="33">
                  <c:v>634562.99290363456</c:v>
                </c:pt>
                <c:pt idx="34">
                  <c:v>688048.79896747088</c:v>
                </c:pt>
                <c:pt idx="35">
                  <c:v>743430.5924937384</c:v>
                </c:pt>
                <c:pt idx="36">
                  <c:v>799770.7654299218</c:v>
                </c:pt>
                <c:pt idx="37">
                  <c:v>863491.71426476736</c:v>
                </c:pt>
                <c:pt idx="38">
                  <c:v>931836.86853779422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9-8D4E-A1C9-4B88A392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EGS2_OSS_NO_CASE!$D$13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EGS2_OSS_NO_CASE!$D$14:$D$54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1E-444C-B7B7-03BFE2D9846E}"/>
            </c:ext>
          </c:extLst>
        </c:ser>
        <c:ser>
          <c:idx val="1"/>
          <c:order val="1"/>
          <c:tx>
            <c:strRef>
              <c:f>EGS2_OSS_NO_CASE!$M$13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EGS2_OSS_NO_CASE!$M$14:$M$54</c:f>
              <c:numCache>
                <c:formatCode>0.00</c:formatCode>
                <c:ptCount val="41"/>
                <c:pt idx="0">
                  <c:v>12201.214216272861</c:v>
                </c:pt>
                <c:pt idx="1">
                  <c:v>12199.870553554136</c:v>
                </c:pt>
                <c:pt idx="2">
                  <c:v>12198.527041362815</c:v>
                </c:pt>
                <c:pt idx="3">
                  <c:v>12197.183680915861</c:v>
                </c:pt>
                <c:pt idx="4">
                  <c:v>12195.840470996314</c:v>
                </c:pt>
                <c:pt idx="5">
                  <c:v>12194.497412143633</c:v>
                </c:pt>
                <c:pt idx="6">
                  <c:v>12193.154503768195</c:v>
                </c:pt>
                <c:pt idx="7">
                  <c:v>12191.811745844854</c:v>
                </c:pt>
                <c:pt idx="8">
                  <c:v>12190.469138938241</c:v>
                </c:pt>
                <c:pt idx="9">
                  <c:v>12189.126683098493</c:v>
                </c:pt>
                <c:pt idx="10">
                  <c:v>12187.784376995738</c:v>
                </c:pt>
                <c:pt idx="11">
                  <c:v>12186.442223164278</c:v>
                </c:pt>
                <c:pt idx="12">
                  <c:v>12185.100219044782</c:v>
                </c:pt>
                <c:pt idx="13">
                  <c:v>12183.758365904279</c:v>
                </c:pt>
                <c:pt idx="14">
                  <c:v>12182.416663077938</c:v>
                </c:pt>
                <c:pt idx="15">
                  <c:v>12398.146167466344</c:v>
                </c:pt>
                <c:pt idx="16">
                  <c:v>12617.670887478107</c:v>
                </c:pt>
                <c:pt idx="17">
                  <c:v>12616.23144570902</c:v>
                </c:pt>
                <c:pt idx="18">
                  <c:v>12614.792174754337</c:v>
                </c:pt>
                <c:pt idx="19">
                  <c:v>13536.767427982584</c:v>
                </c:pt>
                <c:pt idx="20">
                  <c:v>13776.30901791084</c:v>
                </c:pt>
                <c:pt idx="21">
                  <c:v>14783.014434405599</c:v>
                </c:pt>
                <c:pt idx="22">
                  <c:v>15044.437547363041</c:v>
                </c:pt>
                <c:pt idx="23">
                  <c:v>15310.449622962657</c:v>
                </c:pt>
                <c:pt idx="24">
                  <c:v>17019.773093120606</c:v>
                </c:pt>
                <c:pt idx="25">
                  <c:v>18262.938484506045</c:v>
                </c:pt>
                <c:pt idx="26">
                  <c:v>20663.079972419364</c:v>
                </c:pt>
                <c:pt idx="27">
                  <c:v>23794.694484095999</c:v>
                </c:pt>
                <c:pt idx="28">
                  <c:v>28891.075389762143</c:v>
                </c:pt>
                <c:pt idx="29">
                  <c:v>32684.626668639179</c:v>
                </c:pt>
                <c:pt idx="30">
                  <c:v>36974.934980691134</c:v>
                </c:pt>
                <c:pt idx="31">
                  <c:v>48174.071123400528</c:v>
                </c:pt>
                <c:pt idx="32">
                  <c:v>49010.997916514483</c:v>
                </c:pt>
                <c:pt idx="33">
                  <c:v>53511.78476937009</c:v>
                </c:pt>
                <c:pt idx="34">
                  <c:v>53485.806063836331</c:v>
                </c:pt>
                <c:pt idx="35">
                  <c:v>55381.793526267516</c:v>
                </c:pt>
                <c:pt idx="36">
                  <c:v>56340.17293618343</c:v>
                </c:pt>
                <c:pt idx="37">
                  <c:v>63720.948834845512</c:v>
                </c:pt>
                <c:pt idx="38">
                  <c:v>68345.154273026885</c:v>
                </c:pt>
                <c:pt idx="39">
                  <c:v>77289.593420146353</c:v>
                </c:pt>
                <c:pt idx="40">
                  <c:v>80011.631626139279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E-444C-B7B7-03BFE2D98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EGS2_OSS_Full!$C$13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EGS2_OSS_Full!$C$14:$C$52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B-B842-9338-23C614541450}"/>
            </c:ext>
          </c:extLst>
        </c:ser>
        <c:ser>
          <c:idx val="1"/>
          <c:order val="1"/>
          <c:tx>
            <c:strRef>
              <c:f>EGS2_OSS_Full!$L$13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EGS2_OSS_Full!$L$14:$L$52</c:f>
              <c:numCache>
                <c:formatCode>0.00</c:formatCode>
                <c:ptCount val="39"/>
                <c:pt idx="0">
                  <c:v>12201.078313000589</c:v>
                </c:pt>
                <c:pt idx="1">
                  <c:v>24400.812979060374</c:v>
                </c:pt>
                <c:pt idx="2">
                  <c:v>36599.204148705168</c:v>
                </c:pt>
                <c:pt idx="3">
                  <c:v>48796.251973690312</c:v>
                </c:pt>
                <c:pt idx="4">
                  <c:v>60991.956604516497</c:v>
                </c:pt>
                <c:pt idx="5">
                  <c:v>73186.318192286679</c:v>
                </c:pt>
                <c:pt idx="6">
                  <c:v>85379.336887451398</c:v>
                </c:pt>
                <c:pt idx="7">
                  <c:v>97583.49812796207</c:v>
                </c:pt>
                <c:pt idx="8">
                  <c:v>109778.62659229891</c:v>
                </c:pt>
                <c:pt idx="9">
                  <c:v>121970.21411973325</c:v>
                </c:pt>
                <c:pt idx="10">
                  <c:v>134157.86056315794</c:v>
                </c:pt>
                <c:pt idx="11">
                  <c:v>146344.16486749705</c:v>
                </c:pt>
                <c:pt idx="12">
                  <c:v>158529.12718435528</c:v>
                </c:pt>
                <c:pt idx="13">
                  <c:v>170720.30856685966</c:v>
                </c:pt>
                <c:pt idx="14">
                  <c:v>182932.5925498982</c:v>
                </c:pt>
                <c:pt idx="15">
                  <c:v>195360.62632816631</c:v>
                </c:pt>
                <c:pt idx="16">
                  <c:v>208030.90033929463</c:v>
                </c:pt>
                <c:pt idx="17">
                  <c:v>220697.20148161575</c:v>
                </c:pt>
                <c:pt idx="18">
                  <c:v>233368.34159941063</c:v>
                </c:pt>
                <c:pt idx="19">
                  <c:v>246956.34876062226</c:v>
                </c:pt>
                <c:pt idx="20">
                  <c:v>260791.92272369243</c:v>
                </c:pt>
                <c:pt idx="21">
                  <c:v>275631.6372083241</c:v>
                </c:pt>
                <c:pt idx="22">
                  <c:v>290742.58778117679</c:v>
                </c:pt>
                <c:pt idx="23">
                  <c:v>306117.99498172809</c:v>
                </c:pt>
                <c:pt idx="24">
                  <c:v>323198.87592099991</c:v>
                </c:pt>
                <c:pt idx="25">
                  <c:v>341541.04577052471</c:v>
                </c:pt>
                <c:pt idx="26">
                  <c:v>362277.85696911957</c:v>
                </c:pt>
                <c:pt idx="27">
                  <c:v>386141.92620829388</c:v>
                </c:pt>
                <c:pt idx="28">
                  <c:v>415089.38104940578</c:v>
                </c:pt>
                <c:pt idx="29">
                  <c:v>447817.42148024816</c:v>
                </c:pt>
                <c:pt idx="30">
                  <c:v>484828.92848181463</c:v>
                </c:pt>
                <c:pt idx="31">
                  <c:v>532989.41169840493</c:v>
                </c:pt>
                <c:pt idx="32">
                  <c:v>582000.15241254843</c:v>
                </c:pt>
                <c:pt idx="33">
                  <c:v>635493.95443601417</c:v>
                </c:pt>
                <c:pt idx="34">
                  <c:v>689018.52210932248</c:v>
                </c:pt>
                <c:pt idx="35">
                  <c:v>744436.21787862526</c:v>
                </c:pt>
                <c:pt idx="36">
                  <c:v>800820.74782679696</c:v>
                </c:pt>
                <c:pt idx="37">
                  <c:v>864556.36275210942</c:v>
                </c:pt>
                <c:pt idx="38">
                  <c:v>932907.3726440412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B-B842-9338-23C614541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EGS2_OSS_Full!$D$13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EGS2_OSS_Full!$D$14:$D$54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9-094D-B7FE-C8B6E4FE2268}"/>
            </c:ext>
          </c:extLst>
        </c:ser>
        <c:ser>
          <c:idx val="1"/>
          <c:order val="1"/>
          <c:tx>
            <c:strRef>
              <c:f>EGS2_OSS_Full!$M$13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EGS2_OSS_Full!$M$14:$M$54</c:f>
              <c:numCache>
                <c:formatCode>0.00</c:formatCode>
                <c:ptCount val="41"/>
                <c:pt idx="0">
                  <c:v>12201.078313000589</c:v>
                </c:pt>
                <c:pt idx="1">
                  <c:v>12199.734666059783</c:v>
                </c:pt>
                <c:pt idx="2">
                  <c:v>12198.391169644798</c:v>
                </c:pt>
                <c:pt idx="3">
                  <c:v>12197.047824985137</c:v>
                </c:pt>
                <c:pt idx="4">
                  <c:v>12195.704630826185</c:v>
                </c:pt>
                <c:pt idx="5">
                  <c:v>12194.36158777018</c:v>
                </c:pt>
                <c:pt idx="6">
                  <c:v>12193.018695164717</c:v>
                </c:pt>
                <c:pt idx="7">
                  <c:v>12204.161240510673</c:v>
                </c:pt>
                <c:pt idx="8">
                  <c:v>12195.128464336844</c:v>
                </c:pt>
                <c:pt idx="9">
                  <c:v>12191.587527434351</c:v>
                </c:pt>
                <c:pt idx="10">
                  <c:v>12187.64644342469</c:v>
                </c:pt>
                <c:pt idx="11">
                  <c:v>12186.30430433909</c:v>
                </c:pt>
                <c:pt idx="12">
                  <c:v>12184.962316858237</c:v>
                </c:pt>
                <c:pt idx="13">
                  <c:v>12191.181382504397</c:v>
                </c:pt>
                <c:pt idx="14">
                  <c:v>12212.283983038538</c:v>
                </c:pt>
                <c:pt idx="15">
                  <c:v>12428.033778268113</c:v>
                </c:pt>
                <c:pt idx="16">
                  <c:v>12670.2740111283</c:v>
                </c:pt>
                <c:pt idx="17">
                  <c:v>12666.301142321137</c:v>
                </c:pt>
                <c:pt idx="18">
                  <c:v>12671.140117794868</c:v>
                </c:pt>
                <c:pt idx="19">
                  <c:v>13588.007161211644</c:v>
                </c:pt>
                <c:pt idx="20">
                  <c:v>13835.573963070156</c:v>
                </c:pt>
                <c:pt idx="21">
                  <c:v>14839.714484631648</c:v>
                </c:pt>
                <c:pt idx="22">
                  <c:v>15110.950572852707</c:v>
                </c:pt>
                <c:pt idx="23">
                  <c:v>15375.407200551323</c:v>
                </c:pt>
                <c:pt idx="24">
                  <c:v>17080.880939271785</c:v>
                </c:pt>
                <c:pt idx="25">
                  <c:v>18342.169849524802</c:v>
                </c:pt>
                <c:pt idx="26">
                  <c:v>20736.811198594896</c:v>
                </c:pt>
                <c:pt idx="27">
                  <c:v>23864.069239174274</c:v>
                </c:pt>
                <c:pt idx="28">
                  <c:v>28947.454841111947</c:v>
                </c:pt>
                <c:pt idx="29">
                  <c:v>32728.040430842331</c:v>
                </c:pt>
                <c:pt idx="30">
                  <c:v>37011.507001566482</c:v>
                </c:pt>
                <c:pt idx="31">
                  <c:v>48160.483216590292</c:v>
                </c:pt>
                <c:pt idx="32">
                  <c:v>49010.740714143518</c:v>
                </c:pt>
                <c:pt idx="33">
                  <c:v>53493.802023465745</c:v>
                </c:pt>
                <c:pt idx="34">
                  <c:v>53524.56767330836</c:v>
                </c:pt>
                <c:pt idx="35">
                  <c:v>55417.695769302692</c:v>
                </c:pt>
                <c:pt idx="36">
                  <c:v>56384.529948171679</c:v>
                </c:pt>
                <c:pt idx="37">
                  <c:v>63735.614925312482</c:v>
                </c:pt>
                <c:pt idx="38">
                  <c:v>68351.009891931855</c:v>
                </c:pt>
                <c:pt idx="39">
                  <c:v>77245.292864402785</c:v>
                </c:pt>
                <c:pt idx="40">
                  <c:v>79962.482921849965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9-094D-B7FE-C8B6E4FE2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EGS1_OOS_NO_CASE!$B$13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EGS1_OOS_NO_CASE!$B$14:$B$52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5-0747-882F-627C33CB6788}"/>
            </c:ext>
          </c:extLst>
        </c:ser>
        <c:ser>
          <c:idx val="1"/>
          <c:order val="1"/>
          <c:tx>
            <c:strRef>
              <c:f>EGS1_OOS_NO_CASE!$J$13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EGS1_OOS_NO_CASE!$J$14:$J$52</c:f>
              <c:numCache>
                <c:formatCode>0.00</c:formatCode>
                <c:ptCount val="39"/>
                <c:pt idx="0">
                  <c:v>12208.713797310367</c:v>
                </c:pt>
                <c:pt idx="1">
                  <c:v>24416.185488855823</c:v>
                </c:pt>
                <c:pt idx="2">
                  <c:v>36622.415201001953</c:v>
                </c:pt>
                <c:pt idx="3">
                  <c:v>48827.403060101024</c:v>
                </c:pt>
                <c:pt idx="4">
                  <c:v>61031.149192505298</c:v>
                </c:pt>
                <c:pt idx="5">
                  <c:v>73233.653724553704</c:v>
                </c:pt>
                <c:pt idx="6">
                  <c:v>85434.916782545217</c:v>
                </c:pt>
                <c:pt idx="7">
                  <c:v>97634.938492792149</c:v>
                </c:pt>
                <c:pt idx="8">
                  <c:v>109833.71898160677</c:v>
                </c:pt>
                <c:pt idx="9">
                  <c:v>122031.25837526142</c:v>
                </c:pt>
                <c:pt idx="10">
                  <c:v>134227.55680000177</c:v>
                </c:pt>
                <c:pt idx="11">
                  <c:v>146422.61438211345</c:v>
                </c:pt>
                <c:pt idx="12">
                  <c:v>158616.43124782888</c:v>
                </c:pt>
                <c:pt idx="13">
                  <c:v>170809.00752336704</c:v>
                </c:pt>
                <c:pt idx="14">
                  <c:v>183000.34333496029</c:v>
                </c:pt>
                <c:pt idx="15">
                  <c:v>195406.71556084187</c:v>
                </c:pt>
                <c:pt idx="16">
                  <c:v>208031.89411889634</c:v>
                </c:pt>
                <c:pt idx="17">
                  <c:v>220655.74221767471</c:v>
                </c:pt>
                <c:pt idx="18">
                  <c:v>233278.2599973715</c:v>
                </c:pt>
                <c:pt idx="19">
                  <c:v>246819.2657407542</c:v>
                </c:pt>
                <c:pt idx="20">
                  <c:v>260598.95658173016</c:v>
                </c:pt>
                <c:pt idx="21">
                  <c:v>275381.18962745275</c:v>
                </c:pt>
                <c:pt idx="22">
                  <c:v>290423.82895442034</c:v>
                </c:pt>
                <c:pt idx="23">
                  <c:v>305731.42809339869</c:v>
                </c:pt>
                <c:pt idx="24">
                  <c:v>322740.35850902385</c:v>
                </c:pt>
                <c:pt idx="25">
                  <c:v>340986.26330233639</c:v>
                </c:pt>
                <c:pt idx="26">
                  <c:v>361619.22128336242</c:v>
                </c:pt>
                <c:pt idx="27">
                  <c:v>385364.95975322271</c:v>
                </c:pt>
                <c:pt idx="28">
                  <c:v>414172.70617961854</c:v>
                </c:pt>
                <c:pt idx="29">
                  <c:v>446746.20953384816</c:v>
                </c:pt>
                <c:pt idx="30">
                  <c:v>483576.49228262465</c:v>
                </c:pt>
                <c:pt idx="31">
                  <c:v>531508.14728146757</c:v>
                </c:pt>
                <c:pt idx="32">
                  <c:v>580270.51263169758</c:v>
                </c:pt>
                <c:pt idx="33">
                  <c:v>633492.33951105701</c:v>
                </c:pt>
                <c:pt idx="34">
                  <c:v>686690.44700277573</c:v>
                </c:pt>
                <c:pt idx="35">
                  <c:v>741768.08486634109</c:v>
                </c:pt>
                <c:pt idx="36">
                  <c:v>797796.85548223788</c:v>
                </c:pt>
                <c:pt idx="37">
                  <c:v>861134.26338723989</c:v>
                </c:pt>
                <c:pt idx="38">
                  <c:v>929050.47016906831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5-0747-882F-627C33CB6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EGS1_OOS_NO_CASE!$C$13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EGS1_OOS_NO_CASE!$C$14:$C$54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C-F940-A2CA-9B7B342E399D}"/>
            </c:ext>
          </c:extLst>
        </c:ser>
        <c:ser>
          <c:idx val="1"/>
          <c:order val="1"/>
          <c:tx>
            <c:strRef>
              <c:f>EGS1_OOS_NO_CASE!$K$13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EGS1_OOS_NO_CASE!$K$14:$K$54</c:f>
              <c:numCache>
                <c:formatCode>0.00</c:formatCode>
                <c:ptCount val="41"/>
                <c:pt idx="0">
                  <c:v>12208.713797310367</c:v>
                </c:pt>
                <c:pt idx="1">
                  <c:v>12207.471691545457</c:v>
                </c:pt>
                <c:pt idx="2">
                  <c:v>12206.229712146132</c:v>
                </c:pt>
                <c:pt idx="3">
                  <c:v>12204.98785909907</c:v>
                </c:pt>
                <c:pt idx="4">
                  <c:v>12203.746132404269</c:v>
                </c:pt>
                <c:pt idx="5">
                  <c:v>12202.504532048408</c:v>
                </c:pt>
                <c:pt idx="6">
                  <c:v>12201.263057991519</c:v>
                </c:pt>
                <c:pt idx="7">
                  <c:v>12200.021710246921</c:v>
                </c:pt>
                <c:pt idx="8">
                  <c:v>12198.78048881462</c:v>
                </c:pt>
                <c:pt idx="9">
                  <c:v>12197.539393654644</c:v>
                </c:pt>
                <c:pt idx="10">
                  <c:v>12196.298424740347</c:v>
                </c:pt>
                <c:pt idx="11">
                  <c:v>12195.057582111702</c:v>
                </c:pt>
                <c:pt idx="12">
                  <c:v>12193.816865715413</c:v>
                </c:pt>
                <c:pt idx="13">
                  <c:v>12192.576275538158</c:v>
                </c:pt>
                <c:pt idx="14">
                  <c:v>12191.335811593262</c:v>
                </c:pt>
                <c:pt idx="15">
                  <c:v>12406.372225881591</c:v>
                </c:pt>
                <c:pt idx="16">
                  <c:v>12625.178558054451</c:v>
                </c:pt>
                <c:pt idx="17">
                  <c:v>12623.848098778368</c:v>
                </c:pt>
                <c:pt idx="18">
                  <c:v>12622.517779696807</c:v>
                </c:pt>
                <c:pt idx="19">
                  <c:v>13541.005743382684</c:v>
                </c:pt>
                <c:pt idx="20">
                  <c:v>13779.690840975967</c:v>
                </c:pt>
                <c:pt idx="21">
                  <c:v>14782.233045722571</c:v>
                </c:pt>
                <c:pt idx="22">
                  <c:v>15042.639326967588</c:v>
                </c:pt>
                <c:pt idx="23">
                  <c:v>15307.599138978389</c:v>
                </c:pt>
                <c:pt idx="24">
                  <c:v>17008.930415625124</c:v>
                </c:pt>
                <c:pt idx="25">
                  <c:v>18245.904793312562</c:v>
                </c:pt>
                <c:pt idx="26">
                  <c:v>20632.957981026044</c:v>
                </c:pt>
                <c:pt idx="27">
                  <c:v>23745.738469860276</c:v>
                </c:pt>
                <c:pt idx="28">
                  <c:v>28807.746426395832</c:v>
                </c:pt>
                <c:pt idx="29">
                  <c:v>32573.503354229593</c:v>
                </c:pt>
                <c:pt idx="30">
                  <c:v>36830.282748776532</c:v>
                </c:pt>
                <c:pt idx="31">
                  <c:v>47931.654998842889</c:v>
                </c:pt>
                <c:pt idx="32">
                  <c:v>48762.365350230044</c:v>
                </c:pt>
                <c:pt idx="33">
                  <c:v>53221.826879359389</c:v>
                </c:pt>
                <c:pt idx="34">
                  <c:v>53198.107491718714</c:v>
                </c:pt>
                <c:pt idx="35">
                  <c:v>55077.637863565345</c:v>
                </c:pt>
                <c:pt idx="36">
                  <c:v>56028.770615896836</c:v>
                </c:pt>
                <c:pt idx="37">
                  <c:v>63337.407905001972</c:v>
                </c:pt>
                <c:pt idx="38">
                  <c:v>67916.206781828412</c:v>
                </c:pt>
                <c:pt idx="39">
                  <c:v>76767.288560546382</c:v>
                </c:pt>
                <c:pt idx="40">
                  <c:v>79463.425792578593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C-F940-A2CA-9B7B342E3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EGS1_OOS_NO_STATE!$B$13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EGS1_OOS_NO_STATE!$B$14:$B$52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1-C545-BF7F-BACE8689793D}"/>
            </c:ext>
          </c:extLst>
        </c:ser>
        <c:ser>
          <c:idx val="1"/>
          <c:order val="1"/>
          <c:tx>
            <c:strRef>
              <c:f>EGS1_OOS_NO_STATE!$J$13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EGS1_OOS_NO_STATE!$J$14:$J$52</c:f>
              <c:numCache>
                <c:formatCode>0.00</c:formatCode>
                <c:ptCount val="39"/>
                <c:pt idx="0">
                  <c:v>11644.411340334671</c:v>
                </c:pt>
                <c:pt idx="1">
                  <c:v>23287.692744711207</c:v>
                </c:pt>
                <c:pt idx="2">
                  <c:v>34929.844322761914</c:v>
                </c:pt>
                <c:pt idx="3">
                  <c:v>46570.866184132421</c:v>
                </c:pt>
                <c:pt idx="4">
                  <c:v>58210.758438455021</c:v>
                </c:pt>
                <c:pt idx="5">
                  <c:v>69849.521195322057</c:v>
                </c:pt>
                <c:pt idx="6">
                  <c:v>81487.154564352517</c:v>
                </c:pt>
                <c:pt idx="7">
                  <c:v>93910.594980002323</c:v>
                </c:pt>
                <c:pt idx="8">
                  <c:v>105842.23278995886</c:v>
                </c:pt>
                <c:pt idx="9">
                  <c:v>117636.00731288904</c:v>
                </c:pt>
                <c:pt idx="10">
                  <c:v>129269.00363607885</c:v>
                </c:pt>
                <c:pt idx="11">
                  <c:v>140900.87113098448</c:v>
                </c:pt>
                <c:pt idx="12">
                  <c:v>152531.60990713167</c:v>
                </c:pt>
                <c:pt idx="13">
                  <c:v>164631.74879038255</c:v>
                </c:pt>
                <c:pt idx="14">
                  <c:v>178240.71948122189</c:v>
                </c:pt>
                <c:pt idx="15">
                  <c:v>191908.47885900643</c:v>
                </c:pt>
                <c:pt idx="16">
                  <c:v>207302.99306320975</c:v>
                </c:pt>
                <c:pt idx="17">
                  <c:v>222500.8998911271</c:v>
                </c:pt>
                <c:pt idx="18">
                  <c:v>238186.96686920049</c:v>
                </c:pt>
                <c:pt idx="19">
                  <c:v>253633.29686528767</c:v>
                </c:pt>
                <c:pt idx="20">
                  <c:v>269707.19677385181</c:v>
                </c:pt>
                <c:pt idx="21">
                  <c:v>285753.66784983734</c:v>
                </c:pt>
                <c:pt idx="22">
                  <c:v>302525.42685726966</c:v>
                </c:pt>
                <c:pt idx="23">
                  <c:v>319222.96753941645</c:v>
                </c:pt>
                <c:pt idx="24">
                  <c:v>335928.81911441719</c:v>
                </c:pt>
                <c:pt idx="25">
                  <c:v>353946.93651018548</c:v>
                </c:pt>
                <c:pt idx="26">
                  <c:v>371965.35438420944</c:v>
                </c:pt>
                <c:pt idx="27">
                  <c:v>390246.63131122408</c:v>
                </c:pt>
                <c:pt idx="28">
                  <c:v>408816.29656860151</c:v>
                </c:pt>
                <c:pt idx="29">
                  <c:v>427558.72343054781</c:v>
                </c:pt>
                <c:pt idx="30">
                  <c:v>446821.21438371245</c:v>
                </c:pt>
                <c:pt idx="31">
                  <c:v>466550.7127537083</c:v>
                </c:pt>
                <c:pt idx="32">
                  <c:v>486770.6096031288</c:v>
                </c:pt>
                <c:pt idx="33">
                  <c:v>507271.25061575952</c:v>
                </c:pt>
                <c:pt idx="34">
                  <c:v>529206.35159455996</c:v>
                </c:pt>
                <c:pt idx="35">
                  <c:v>551339.77907571464</c:v>
                </c:pt>
                <c:pt idx="36">
                  <c:v>573824.41274931747</c:v>
                </c:pt>
                <c:pt idx="37">
                  <c:v>596612.14958379732</c:v>
                </c:pt>
                <c:pt idx="38">
                  <c:v>619829.3696212786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1-C545-BF7F-BACE86897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EGS1_OOS_NO_STATE!$C$13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EGS1_OOS_NO_STATE!$C$14:$C$54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4-5148-9EBA-A176F6833832}"/>
            </c:ext>
          </c:extLst>
        </c:ser>
        <c:ser>
          <c:idx val="1"/>
          <c:order val="1"/>
          <c:tx>
            <c:strRef>
              <c:f>EGS1_OOS_NO_STATE!$K$13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EGS1_OOS_NO_STATE!$K$14:$K$54</c:f>
              <c:numCache>
                <c:formatCode>0.00</c:formatCode>
                <c:ptCount val="41"/>
                <c:pt idx="0">
                  <c:v>11644.411340334671</c:v>
                </c:pt>
                <c:pt idx="1">
                  <c:v>11643.281404376537</c:v>
                </c:pt>
                <c:pt idx="2">
                  <c:v>11642.151578050707</c:v>
                </c:pt>
                <c:pt idx="3">
                  <c:v>11641.021861370504</c:v>
                </c:pt>
                <c:pt idx="4">
                  <c:v>11639.892254322604</c:v>
                </c:pt>
                <c:pt idx="5">
                  <c:v>11638.762756867038</c:v>
                </c:pt>
                <c:pt idx="6">
                  <c:v>11637.633369030453</c:v>
                </c:pt>
                <c:pt idx="7">
                  <c:v>12423.4404156498</c:v>
                </c:pt>
                <c:pt idx="8">
                  <c:v>11931.637809956541</c:v>
                </c:pt>
                <c:pt idx="9">
                  <c:v>11793.774522930178</c:v>
                </c:pt>
                <c:pt idx="10">
                  <c:v>11632.996323189815</c:v>
                </c:pt>
                <c:pt idx="11">
                  <c:v>11631.867494905635</c:v>
                </c:pt>
                <c:pt idx="12">
                  <c:v>11630.738776147176</c:v>
                </c:pt>
                <c:pt idx="13">
                  <c:v>12100.1388832509</c:v>
                </c:pt>
                <c:pt idx="14">
                  <c:v>13608.970690839327</c:v>
                </c:pt>
                <c:pt idx="15">
                  <c:v>13667.759377784527</c:v>
                </c:pt>
                <c:pt idx="16">
                  <c:v>15394.514204203348</c:v>
                </c:pt>
                <c:pt idx="17">
                  <c:v>15197.90682791733</c:v>
                </c:pt>
                <c:pt idx="18">
                  <c:v>15686.066978073399</c:v>
                </c:pt>
                <c:pt idx="19">
                  <c:v>15446.329996087194</c:v>
                </c:pt>
                <c:pt idx="20">
                  <c:v>16073.899908564115</c:v>
                </c:pt>
                <c:pt idx="21">
                  <c:v>16046.471075985557</c:v>
                </c:pt>
                <c:pt idx="22">
                  <c:v>16771.759007432331</c:v>
                </c:pt>
                <c:pt idx="23">
                  <c:v>16697.540682146795</c:v>
                </c:pt>
                <c:pt idx="24">
                  <c:v>16705.851575000706</c:v>
                </c:pt>
                <c:pt idx="25">
                  <c:v>18018.117395768306</c:v>
                </c:pt>
                <c:pt idx="26">
                  <c:v>18018.417874023919</c:v>
                </c:pt>
                <c:pt idx="27">
                  <c:v>18281.276927014645</c:v>
                </c:pt>
                <c:pt idx="28">
                  <c:v>18569.665257377466</c:v>
                </c:pt>
                <c:pt idx="29">
                  <c:v>18742.426861946271</c:v>
                </c:pt>
                <c:pt idx="30">
                  <c:v>19262.490953164681</c:v>
                </c:pt>
                <c:pt idx="31">
                  <c:v>19729.498369995825</c:v>
                </c:pt>
                <c:pt idx="32">
                  <c:v>20219.896849420493</c:v>
                </c:pt>
                <c:pt idx="33">
                  <c:v>20500.641012630716</c:v>
                </c:pt>
                <c:pt idx="34">
                  <c:v>21935.10097880047</c:v>
                </c:pt>
                <c:pt idx="35">
                  <c:v>22133.427481154657</c:v>
                </c:pt>
                <c:pt idx="36">
                  <c:v>22484.633673602872</c:v>
                </c:pt>
                <c:pt idx="37">
                  <c:v>22787.736834479765</c:v>
                </c:pt>
                <c:pt idx="38">
                  <c:v>23217.220037481391</c:v>
                </c:pt>
                <c:pt idx="39">
                  <c:v>23376.239570369606</c:v>
                </c:pt>
                <c:pt idx="40">
                  <c:v>23639.398543702227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4-5148-9EBA-A176F6833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EGS1_OOS_HCNB!$B$13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EGS1_OOS_HCNB!$B$14:$B$52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4-3044-8EDA-80112017ED87}"/>
            </c:ext>
          </c:extLst>
        </c:ser>
        <c:ser>
          <c:idx val="1"/>
          <c:order val="1"/>
          <c:tx>
            <c:strRef>
              <c:f>EGS1_OOS_HCNB!$J$13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EGS1_OOS_HCNB!$J$14:$J$52</c:f>
              <c:numCache>
                <c:formatCode>0.00</c:formatCode>
                <c:ptCount val="39"/>
                <c:pt idx="0">
                  <c:v>12131.902994032551</c:v>
                </c:pt>
                <c:pt idx="1">
                  <c:v>24262.553326890313</c:v>
                </c:pt>
                <c:pt idx="2">
                  <c:v>36391.95113090743</c:v>
                </c:pt>
                <c:pt idx="3">
                  <c:v>48520.096537765232</c:v>
                </c:pt>
                <c:pt idx="4">
                  <c:v>60646.98968039739</c:v>
                </c:pt>
                <c:pt idx="5">
                  <c:v>72772.630689819096</c:v>
                </c:pt>
                <c:pt idx="6">
                  <c:v>84897.019698324526</c:v>
                </c:pt>
                <c:pt idx="7">
                  <c:v>97098.345313608719</c:v>
                </c:pt>
                <c:pt idx="8">
                  <c:v>109250.21055031348</c:v>
                </c:pt>
                <c:pt idx="9">
                  <c:v>121387.07161255536</c:v>
                </c:pt>
                <c:pt idx="10">
                  <c:v>133506.44109281441</c:v>
                </c:pt>
                <c:pt idx="11">
                  <c:v>145624.55923400109</c:v>
                </c:pt>
                <c:pt idx="12">
                  <c:v>157741.426167064</c:v>
                </c:pt>
                <c:pt idx="13">
                  <c:v>169904.34327571967</c:v>
                </c:pt>
                <c:pt idx="14">
                  <c:v>182207.33890475848</c:v>
                </c:pt>
                <c:pt idx="15">
                  <c:v>194725.91305826904</c:v>
                </c:pt>
                <c:pt idx="16">
                  <c:v>207608.12011804574</c:v>
                </c:pt>
                <c:pt idx="17">
                  <c:v>220472.81955718921</c:v>
                </c:pt>
                <c:pt idx="18">
                  <c:v>233376.28430257773</c:v>
                </c:pt>
                <c:pt idx="19">
                  <c:v>247167.73657141201</c:v>
                </c:pt>
                <c:pt idx="20">
                  <c:v>261249.73757004176</c:v>
                </c:pt>
                <c:pt idx="21">
                  <c:v>276320.9398704092</c:v>
                </c:pt>
                <c:pt idx="22">
                  <c:v>291716.11577097687</c:v>
                </c:pt>
                <c:pt idx="23">
                  <c:v>307367.22220225941</c:v>
                </c:pt>
                <c:pt idx="24">
                  <c:v>324701.99355991272</c:v>
                </c:pt>
                <c:pt idx="25">
                  <c:v>343395.406220095</c:v>
                </c:pt>
                <c:pt idx="26">
                  <c:v>364454.04165925679</c:v>
                </c:pt>
                <c:pt idx="27">
                  <c:v>388618.67134974746</c:v>
                </c:pt>
                <c:pt idx="28">
                  <c:v>417804.2597924181</c:v>
                </c:pt>
                <c:pt idx="29">
                  <c:v>450709.36164922413</c:v>
                </c:pt>
                <c:pt idx="30">
                  <c:v>487872.80846128491</c:v>
                </c:pt>
                <c:pt idx="31">
                  <c:v>535957.22427685733</c:v>
                </c:pt>
                <c:pt idx="32">
                  <c:v>584966.68791134795</c:v>
                </c:pt>
                <c:pt idx="33">
                  <c:v>638385.12241700676</c:v>
                </c:pt>
                <c:pt idx="34">
                  <c:v>692135.95861052023</c:v>
                </c:pt>
                <c:pt idx="35">
                  <c:v>747774.54989634501</c:v>
                </c:pt>
                <c:pt idx="36">
                  <c:v>804430.83918494638</c:v>
                </c:pt>
                <c:pt idx="37">
                  <c:v>868317.68119433499</c:v>
                </c:pt>
                <c:pt idx="38">
                  <c:v>936799.38329346955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4-3044-8EDA-80112017E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EGS1_OOS_HCNB!$C$13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EGS1_OOS_HCNB!$C$14:$C$54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5-6C4E-9F7B-9F8E943B364D}"/>
            </c:ext>
          </c:extLst>
        </c:ser>
        <c:ser>
          <c:idx val="1"/>
          <c:order val="1"/>
          <c:tx>
            <c:strRef>
              <c:f>EGS1_OOS_HCNB!$K$13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EGS1_OOS_HCNB!$K$14:$K$54</c:f>
              <c:numCache>
                <c:formatCode>0.00</c:formatCode>
                <c:ptCount val="41"/>
                <c:pt idx="0">
                  <c:v>12131.902994032551</c:v>
                </c:pt>
                <c:pt idx="1">
                  <c:v>12130.650332857762</c:v>
                </c:pt>
                <c:pt idx="2">
                  <c:v>12129.397804017117</c:v>
                </c:pt>
                <c:pt idx="3">
                  <c:v>12128.145406857804</c:v>
                </c:pt>
                <c:pt idx="4">
                  <c:v>12126.893142632156</c:v>
                </c:pt>
                <c:pt idx="5">
                  <c:v>12125.641009421706</c:v>
                </c:pt>
                <c:pt idx="6">
                  <c:v>12124.389008505432</c:v>
                </c:pt>
                <c:pt idx="7">
                  <c:v>12201.325615284197</c:v>
                </c:pt>
                <c:pt idx="8">
                  <c:v>12151.865236704751</c:v>
                </c:pt>
                <c:pt idx="9">
                  <c:v>12136.861062241876</c:v>
                </c:pt>
                <c:pt idx="10">
                  <c:v>12119.369480259045</c:v>
                </c:pt>
                <c:pt idx="11">
                  <c:v>12118.118141186684</c:v>
                </c:pt>
                <c:pt idx="12">
                  <c:v>12116.866933062909</c:v>
                </c:pt>
                <c:pt idx="13">
                  <c:v>12162.917108655691</c:v>
                </c:pt>
                <c:pt idx="14">
                  <c:v>12302.995629038804</c:v>
                </c:pt>
                <c:pt idx="15">
                  <c:v>12518.574153510543</c:v>
                </c:pt>
                <c:pt idx="16">
                  <c:v>12882.207059776718</c:v>
                </c:pt>
                <c:pt idx="17">
                  <c:v>12864.699439143478</c:v>
                </c:pt>
                <c:pt idx="18">
                  <c:v>12903.464745388505</c:v>
                </c:pt>
                <c:pt idx="19">
                  <c:v>13791.452268834269</c:v>
                </c:pt>
                <c:pt idx="20">
                  <c:v>14082.000998629774</c:v>
                </c:pt>
                <c:pt idx="21">
                  <c:v>15071.202300367404</c:v>
                </c:pt>
                <c:pt idx="22">
                  <c:v>15395.175900567714</c:v>
                </c:pt>
                <c:pt idx="23">
                  <c:v>15651.106431282535</c:v>
                </c:pt>
                <c:pt idx="24">
                  <c:v>17334.771357653266</c:v>
                </c:pt>
                <c:pt idx="25">
                  <c:v>18693.412660182319</c:v>
                </c:pt>
                <c:pt idx="26">
                  <c:v>21058.635439161753</c:v>
                </c:pt>
                <c:pt idx="27">
                  <c:v>24164.629690490714</c:v>
                </c:pt>
                <c:pt idx="28">
                  <c:v>29185.588442670607</c:v>
                </c:pt>
                <c:pt idx="29">
                  <c:v>32905.101856806061</c:v>
                </c:pt>
                <c:pt idx="30">
                  <c:v>37163.446812060742</c:v>
                </c:pt>
                <c:pt idx="31">
                  <c:v>48084.415815572436</c:v>
                </c:pt>
                <c:pt idx="32">
                  <c:v>49009.463634490661</c:v>
                </c:pt>
                <c:pt idx="33">
                  <c:v>53418.434505658748</c:v>
                </c:pt>
                <c:pt idx="34">
                  <c:v>53750.836193513504</c:v>
                </c:pt>
                <c:pt idx="35">
                  <c:v>55638.591285824827</c:v>
                </c:pt>
                <c:pt idx="36">
                  <c:v>56656.289288601336</c:v>
                </c:pt>
                <c:pt idx="37">
                  <c:v>63886.842009388543</c:v>
                </c:pt>
                <c:pt idx="38">
                  <c:v>68481.702099134622</c:v>
                </c:pt>
                <c:pt idx="39">
                  <c:v>77163.33424645949</c:v>
                </c:pt>
                <c:pt idx="40">
                  <c:v>79874.225266629568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5-6C4E-9F7B-9F8E943B3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'EGS1_OOS_Full '!$B$13</c:f>
              <c:strCache>
                <c:ptCount val="1"/>
                <c:pt idx="0">
                  <c:v># HHs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'EGS1_OOS_Full '!$B$14:$B$52</c:f>
              <c:numCache>
                <c:formatCode>General</c:formatCode>
                <c:ptCount val="39"/>
                <c:pt idx="0">
                  <c:v>12252</c:v>
                </c:pt>
                <c:pt idx="1">
                  <c:v>25444</c:v>
                </c:pt>
                <c:pt idx="2">
                  <c:v>38118</c:v>
                </c:pt>
                <c:pt idx="3">
                  <c:v>49763</c:v>
                </c:pt>
                <c:pt idx="4">
                  <c:v>62122</c:v>
                </c:pt>
                <c:pt idx="5">
                  <c:v>74178</c:v>
                </c:pt>
                <c:pt idx="6">
                  <c:v>85366</c:v>
                </c:pt>
                <c:pt idx="7">
                  <c:v>97575</c:v>
                </c:pt>
                <c:pt idx="8">
                  <c:v>109348</c:v>
                </c:pt>
                <c:pt idx="9">
                  <c:v>121475</c:v>
                </c:pt>
                <c:pt idx="10">
                  <c:v>134058</c:v>
                </c:pt>
                <c:pt idx="11">
                  <c:v>146934</c:v>
                </c:pt>
                <c:pt idx="12">
                  <c:v>158808</c:v>
                </c:pt>
                <c:pt idx="13">
                  <c:v>170440</c:v>
                </c:pt>
                <c:pt idx="14">
                  <c:v>181769</c:v>
                </c:pt>
                <c:pt idx="15">
                  <c:v>193246</c:v>
                </c:pt>
                <c:pt idx="16">
                  <c:v>206253</c:v>
                </c:pt>
                <c:pt idx="17">
                  <c:v>221451</c:v>
                </c:pt>
                <c:pt idx="18">
                  <c:v>239764</c:v>
                </c:pt>
                <c:pt idx="19">
                  <c:v>255514</c:v>
                </c:pt>
                <c:pt idx="20">
                  <c:v>269597</c:v>
                </c:pt>
                <c:pt idx="21">
                  <c:v>282373</c:v>
                </c:pt>
                <c:pt idx="22">
                  <c:v>295077</c:v>
                </c:pt>
                <c:pt idx="23">
                  <c:v>309342</c:v>
                </c:pt>
                <c:pt idx="24">
                  <c:v>324475</c:v>
                </c:pt>
                <c:pt idx="25">
                  <c:v>343476</c:v>
                </c:pt>
                <c:pt idx="26">
                  <c:v>364165</c:v>
                </c:pt>
                <c:pt idx="27">
                  <c:v>389866</c:v>
                </c:pt>
                <c:pt idx="28">
                  <c:v>423545</c:v>
                </c:pt>
                <c:pt idx="29">
                  <c:v>462088</c:v>
                </c:pt>
                <c:pt idx="30">
                  <c:v>504410</c:v>
                </c:pt>
                <c:pt idx="31">
                  <c:v>550845</c:v>
                </c:pt>
                <c:pt idx="32">
                  <c:v>599856</c:v>
                </c:pt>
                <c:pt idx="33">
                  <c:v>652812</c:v>
                </c:pt>
                <c:pt idx="34">
                  <c:v>706104</c:v>
                </c:pt>
                <c:pt idx="35">
                  <c:v>764726</c:v>
                </c:pt>
                <c:pt idx="36">
                  <c:v>829532</c:v>
                </c:pt>
                <c:pt idx="37">
                  <c:v>899615</c:v>
                </c:pt>
                <c:pt idx="38">
                  <c:v>971725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8-8C46-8605-0BA8E3573BB8}"/>
            </c:ext>
          </c:extLst>
        </c:ser>
        <c:ser>
          <c:idx val="1"/>
          <c:order val="1"/>
          <c:tx>
            <c:strRef>
              <c:f>'EGS1_OOS_Full '!$J$13</c:f>
              <c:strCache>
                <c:ptCount val="1"/>
                <c:pt idx="0">
                  <c:v>E[T(t)]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'EGS1_OOS_Full '!$J$14:$J$52</c:f>
              <c:numCache>
                <c:formatCode>0.00</c:formatCode>
                <c:ptCount val="39"/>
                <c:pt idx="0">
                  <c:v>12131.902992819361</c:v>
                </c:pt>
                <c:pt idx="1">
                  <c:v>24262.553324464057</c:v>
                </c:pt>
                <c:pt idx="2">
                  <c:v>36391.951127268228</c:v>
                </c:pt>
                <c:pt idx="3">
                  <c:v>48520.096532913223</c:v>
                </c:pt>
                <c:pt idx="4">
                  <c:v>60646.989674332697</c:v>
                </c:pt>
                <c:pt idx="5">
                  <c:v>72772.630682541829</c:v>
                </c:pt>
                <c:pt idx="6">
                  <c:v>84897.019689834822</c:v>
                </c:pt>
                <c:pt idx="7">
                  <c:v>97098.345303898881</c:v>
                </c:pt>
                <c:pt idx="8">
                  <c:v>109250.21053938846</c:v>
                </c:pt>
                <c:pt idx="9">
                  <c:v>121387.07160041665</c:v>
                </c:pt>
                <c:pt idx="10">
                  <c:v>133506.44107946375</c:v>
                </c:pt>
                <c:pt idx="11">
                  <c:v>145624.55921943861</c:v>
                </c:pt>
                <c:pt idx="12">
                  <c:v>157741.42615128984</c:v>
                </c:pt>
                <c:pt idx="13">
                  <c:v>169904.34325872923</c:v>
                </c:pt>
                <c:pt idx="14">
                  <c:v>182207.33888653776</c:v>
                </c:pt>
                <c:pt idx="15">
                  <c:v>194725.91303879643</c:v>
                </c:pt>
                <c:pt idx="16">
                  <c:v>207608.12009728493</c:v>
                </c:pt>
                <c:pt idx="17">
                  <c:v>220472.81953514193</c:v>
                </c:pt>
                <c:pt idx="18">
                  <c:v>233376.28427924009</c:v>
                </c:pt>
                <c:pt idx="19">
                  <c:v>247167.7365466952</c:v>
                </c:pt>
                <c:pt idx="20">
                  <c:v>261249.7375439168</c:v>
                </c:pt>
                <c:pt idx="21">
                  <c:v>276320.93984277704</c:v>
                </c:pt>
                <c:pt idx="22">
                  <c:v>291716.11574180529</c:v>
                </c:pt>
                <c:pt idx="23">
                  <c:v>307367.22217152274</c:v>
                </c:pt>
                <c:pt idx="24">
                  <c:v>324701.99352744245</c:v>
                </c:pt>
                <c:pt idx="25">
                  <c:v>343395.40618575545</c:v>
                </c:pt>
                <c:pt idx="26">
                  <c:v>364454.04162281135</c:v>
                </c:pt>
                <c:pt idx="27">
                  <c:v>388618.67131088558</c:v>
                </c:pt>
                <c:pt idx="28">
                  <c:v>417804.25975063763</c:v>
                </c:pt>
                <c:pt idx="29">
                  <c:v>450709.36160415324</c:v>
                </c:pt>
                <c:pt idx="30">
                  <c:v>487872.80841249757</c:v>
                </c:pt>
                <c:pt idx="31">
                  <c:v>535957.22422326158</c:v>
                </c:pt>
                <c:pt idx="32">
                  <c:v>584966.68785285135</c:v>
                </c:pt>
                <c:pt idx="33">
                  <c:v>638385.1223531682</c:v>
                </c:pt>
                <c:pt idx="34">
                  <c:v>692135.95854130667</c:v>
                </c:pt>
                <c:pt idx="35">
                  <c:v>747774.54982156761</c:v>
                </c:pt>
                <c:pt idx="36">
                  <c:v>804430.83910450339</c:v>
                </c:pt>
                <c:pt idx="37">
                  <c:v>868317.68110750313</c:v>
                </c:pt>
                <c:pt idx="38">
                  <c:v>936799.38319978956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8-8C46-8605-0BA8E3573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38511"/>
        <c:axId val="1287919743"/>
      </c:lineChart>
      <c:catAx>
        <c:axId val="13368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19743"/>
        <c:crosses val="autoZero"/>
        <c:auto val="1"/>
        <c:lblAlgn val="ctr"/>
        <c:lblOffset val="100"/>
        <c:noMultiLvlLbl val="0"/>
      </c:catAx>
      <c:valAx>
        <c:axId val="12879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'EGS1_OOS_Full '!$C$13</c:f>
              <c:strCache>
                <c:ptCount val="1"/>
                <c:pt idx="0">
                  <c:v>Incr_Trl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'EGS1_OOS_Full '!$C$14:$C$54</c:f>
              <c:numCache>
                <c:formatCode>General</c:formatCode>
                <c:ptCount val="41"/>
                <c:pt idx="0">
                  <c:v>12252</c:v>
                </c:pt>
                <c:pt idx="1">
                  <c:v>13192</c:v>
                </c:pt>
                <c:pt idx="2">
                  <c:v>12674</c:v>
                </c:pt>
                <c:pt idx="3">
                  <c:v>11645</c:v>
                </c:pt>
                <c:pt idx="4">
                  <c:v>12359</c:v>
                </c:pt>
                <c:pt idx="5">
                  <c:v>12056</c:v>
                </c:pt>
                <c:pt idx="6">
                  <c:v>11188</c:v>
                </c:pt>
                <c:pt idx="7">
                  <c:v>12209</c:v>
                </c:pt>
                <c:pt idx="8">
                  <c:v>11773</c:v>
                </c:pt>
                <c:pt idx="9">
                  <c:v>12127</c:v>
                </c:pt>
                <c:pt idx="10">
                  <c:v>12583</c:v>
                </c:pt>
                <c:pt idx="11">
                  <c:v>12876</c:v>
                </c:pt>
                <c:pt idx="12">
                  <c:v>11874</c:v>
                </c:pt>
                <c:pt idx="13">
                  <c:v>11632</c:v>
                </c:pt>
                <c:pt idx="14">
                  <c:v>11329</c:v>
                </c:pt>
                <c:pt idx="15">
                  <c:v>11477</c:v>
                </c:pt>
                <c:pt idx="16">
                  <c:v>13007</c:v>
                </c:pt>
                <c:pt idx="17">
                  <c:v>15198</c:v>
                </c:pt>
                <c:pt idx="18">
                  <c:v>18313</c:v>
                </c:pt>
                <c:pt idx="19">
                  <c:v>15750</c:v>
                </c:pt>
                <c:pt idx="20">
                  <c:v>14083</c:v>
                </c:pt>
                <c:pt idx="21">
                  <c:v>12776</c:v>
                </c:pt>
                <c:pt idx="22">
                  <c:v>12704</c:v>
                </c:pt>
                <c:pt idx="23">
                  <c:v>14265</c:v>
                </c:pt>
                <c:pt idx="24">
                  <c:v>15133</c:v>
                </c:pt>
                <c:pt idx="25">
                  <c:v>19001</c:v>
                </c:pt>
                <c:pt idx="26">
                  <c:v>20689</c:v>
                </c:pt>
                <c:pt idx="27">
                  <c:v>25701</c:v>
                </c:pt>
                <c:pt idx="28">
                  <c:v>33679</c:v>
                </c:pt>
                <c:pt idx="29">
                  <c:v>38543</c:v>
                </c:pt>
                <c:pt idx="30">
                  <c:v>42322</c:v>
                </c:pt>
                <c:pt idx="31">
                  <c:v>46435</c:v>
                </c:pt>
                <c:pt idx="32">
                  <c:v>49011</c:v>
                </c:pt>
                <c:pt idx="33">
                  <c:v>52956</c:v>
                </c:pt>
                <c:pt idx="34">
                  <c:v>53292</c:v>
                </c:pt>
                <c:pt idx="35">
                  <c:v>58622</c:v>
                </c:pt>
                <c:pt idx="36">
                  <c:v>64806</c:v>
                </c:pt>
                <c:pt idx="37">
                  <c:v>70083</c:v>
                </c:pt>
                <c:pt idx="38">
                  <c:v>72110</c:v>
                </c:pt>
                <c:pt idx="39">
                  <c:v>74628</c:v>
                </c:pt>
                <c:pt idx="40">
                  <c:v>76143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3-DD43-8874-02FED1E0BE2C}"/>
            </c:ext>
          </c:extLst>
        </c:ser>
        <c:ser>
          <c:idx val="1"/>
          <c:order val="1"/>
          <c:tx>
            <c:strRef>
              <c:f>'EGS1_OOS_Full '!$K$13</c:f>
              <c:strCache>
                <c:ptCount val="1"/>
                <c:pt idx="0">
                  <c:v>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'EGS1_OOS_Full '!$K$14:$K$54</c:f>
              <c:numCache>
                <c:formatCode>0.00</c:formatCode>
                <c:ptCount val="41"/>
                <c:pt idx="0">
                  <c:v>12131.902992819361</c:v>
                </c:pt>
                <c:pt idx="1">
                  <c:v>12130.650331644696</c:v>
                </c:pt>
                <c:pt idx="2">
                  <c:v>12129.397802804175</c:v>
                </c:pt>
                <c:pt idx="3">
                  <c:v>12128.145405644991</c:v>
                </c:pt>
                <c:pt idx="4">
                  <c:v>12126.893141419474</c:v>
                </c:pt>
                <c:pt idx="5">
                  <c:v>12125.641008209133</c:v>
                </c:pt>
                <c:pt idx="6">
                  <c:v>12124.38900729299</c:v>
                </c:pt>
                <c:pt idx="7">
                  <c:v>12201.325614064066</c:v>
                </c:pt>
                <c:pt idx="8">
                  <c:v>12151.865235489564</c:v>
                </c:pt>
                <c:pt idx="9">
                  <c:v>12136.861061028199</c:v>
                </c:pt>
                <c:pt idx="10">
                  <c:v>12119.369479047098</c:v>
                </c:pt>
                <c:pt idx="11">
                  <c:v>12118.118139974868</c:v>
                </c:pt>
                <c:pt idx="12">
                  <c:v>12116.866931851222</c:v>
                </c:pt>
                <c:pt idx="13">
                  <c:v>12162.917107439398</c:v>
                </c:pt>
                <c:pt idx="14">
                  <c:v>12302.995627808512</c:v>
                </c:pt>
                <c:pt idx="15">
                  <c:v>12518.57415225868</c:v>
                </c:pt>
                <c:pt idx="16">
                  <c:v>12882.207058488504</c:v>
                </c:pt>
                <c:pt idx="17">
                  <c:v>12864.699437857007</c:v>
                </c:pt>
                <c:pt idx="18">
                  <c:v>12903.464744098157</c:v>
                </c:pt>
                <c:pt idx="19">
                  <c:v>13791.452267455114</c:v>
                </c:pt>
                <c:pt idx="20">
                  <c:v>14082.000997221578</c:v>
                </c:pt>
                <c:pt idx="21">
                  <c:v>15071.202298860275</c:v>
                </c:pt>
                <c:pt idx="22">
                  <c:v>15395.175899028218</c:v>
                </c:pt>
                <c:pt idx="23">
                  <c:v>15651.106429717433</c:v>
                </c:pt>
                <c:pt idx="24">
                  <c:v>17334.771355919758</c:v>
                </c:pt>
                <c:pt idx="25">
                  <c:v>18693.41265831298</c:v>
                </c:pt>
                <c:pt idx="26">
                  <c:v>21058.635437055887</c:v>
                </c:pt>
                <c:pt idx="27">
                  <c:v>24164.629688074259</c:v>
                </c:pt>
                <c:pt idx="28">
                  <c:v>29185.588439752057</c:v>
                </c:pt>
                <c:pt idx="29">
                  <c:v>32905.101853515567</c:v>
                </c:pt>
                <c:pt idx="30">
                  <c:v>37163.446808344335</c:v>
                </c:pt>
                <c:pt idx="31">
                  <c:v>48084.415810763989</c:v>
                </c:pt>
                <c:pt idx="32">
                  <c:v>49009.463629589787</c:v>
                </c:pt>
                <c:pt idx="33">
                  <c:v>53418.434500316878</c:v>
                </c:pt>
                <c:pt idx="34">
                  <c:v>53750.836188138433</c:v>
                </c:pt>
                <c:pt idx="35">
                  <c:v>55638.591280260938</c:v>
                </c:pt>
                <c:pt idx="36">
                  <c:v>56656.289282935766</c:v>
                </c:pt>
                <c:pt idx="37">
                  <c:v>63886.842002999801</c:v>
                </c:pt>
                <c:pt idx="38">
                  <c:v>68481.702092286461</c:v>
                </c:pt>
                <c:pt idx="39">
                  <c:v>77163.334238743264</c:v>
                </c:pt>
                <c:pt idx="40">
                  <c:v>79874.225258642007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3-DD43-8874-02FED1E0B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823855"/>
        <c:axId val="739312719"/>
      </c:lineChart>
      <c:catAx>
        <c:axId val="82082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12719"/>
        <c:crosses val="autoZero"/>
        <c:auto val="1"/>
        <c:lblAlgn val="ctr"/>
        <c:lblOffset val="100"/>
        <c:noMultiLvlLbl val="0"/>
      </c:catAx>
      <c:valAx>
        <c:axId val="7393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2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</xdr:colOff>
      <xdr:row>17</xdr:row>
      <xdr:rowOff>101600</xdr:rowOff>
    </xdr:from>
    <xdr:to>
      <xdr:col>39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7B396-F4AF-0B4F-9313-855CA561E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666750</xdr:colOff>
      <xdr:row>37</xdr:row>
      <xdr:rowOff>25400</xdr:rowOff>
    </xdr:from>
    <xdr:to>
      <xdr:col>39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11D825-339C-5942-BD4C-034680870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59</xdr:row>
      <xdr:rowOff>127000</xdr:rowOff>
    </xdr:from>
    <xdr:to>
      <xdr:col>14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1963ED-0924-FB45-B2C8-03C2F711D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29534</xdr:colOff>
      <xdr:row>13</xdr:row>
      <xdr:rowOff>147674</xdr:rowOff>
    </xdr:from>
    <xdr:to>
      <xdr:col>39</xdr:col>
      <xdr:colOff>103372</xdr:colOff>
      <xdr:row>29</xdr:row>
      <xdr:rowOff>177209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D0C0C-DD76-1C41-ABFE-E1558C1E1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5857</xdr:colOff>
      <xdr:row>33</xdr:row>
      <xdr:rowOff>32095</xdr:rowOff>
    </xdr:from>
    <xdr:to>
      <xdr:col>39</xdr:col>
      <xdr:colOff>156141</xdr:colOff>
      <xdr:row>49</xdr:row>
      <xdr:rowOff>137239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854832-53A4-A74D-A9E7-3B9A97041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265814</xdr:colOff>
      <xdr:row>53</xdr:row>
      <xdr:rowOff>44303</xdr:rowOff>
    </xdr:from>
    <xdr:to>
      <xdr:col>39</xdr:col>
      <xdr:colOff>346775</xdr:colOff>
      <xdr:row>69</xdr:row>
      <xdr:rowOff>107881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3A0EB3-75E7-184F-8C72-8689FF5D0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25400</xdr:colOff>
      <xdr:row>17</xdr:row>
      <xdr:rowOff>101600</xdr:rowOff>
    </xdr:from>
    <xdr:to>
      <xdr:col>40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3FC5D-1CA9-7947-955D-6D7BE6107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666750</xdr:colOff>
      <xdr:row>37</xdr:row>
      <xdr:rowOff>25400</xdr:rowOff>
    </xdr:from>
    <xdr:to>
      <xdr:col>40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7B300-2FFC-BD4B-A7DE-DE2B26273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129919</xdr:colOff>
      <xdr:row>54</xdr:row>
      <xdr:rowOff>44376</xdr:rowOff>
    </xdr:from>
    <xdr:to>
      <xdr:col>40</xdr:col>
      <xdr:colOff>87585</xdr:colOff>
      <xdr:row>71</xdr:row>
      <xdr:rowOff>175172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B27394-0560-004A-8654-25B1591EC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239402</xdr:colOff>
      <xdr:row>75</xdr:row>
      <xdr:rowOff>131963</xdr:rowOff>
    </xdr:from>
    <xdr:to>
      <xdr:col>19</xdr:col>
      <xdr:colOff>8759</xdr:colOff>
      <xdr:row>92</xdr:row>
      <xdr:rowOff>145392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23E290-D6CD-7845-B00B-4F865B081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170844</xdr:colOff>
      <xdr:row>43</xdr:row>
      <xdr:rowOff>11792</xdr:rowOff>
    </xdr:from>
    <xdr:to>
      <xdr:col>38</xdr:col>
      <xdr:colOff>332619</xdr:colOff>
      <xdr:row>84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5144F-DD25-1348-975E-5989A5CA2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</xdr:colOff>
      <xdr:row>17</xdr:row>
      <xdr:rowOff>101600</xdr:rowOff>
    </xdr:from>
    <xdr:to>
      <xdr:col>39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CE087-9477-C847-8EEF-95F233DE6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666750</xdr:colOff>
      <xdr:row>37</xdr:row>
      <xdr:rowOff>25400</xdr:rowOff>
    </xdr:from>
    <xdr:to>
      <xdr:col>39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FD0E1-C657-A446-A567-222EEBD08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59</xdr:row>
      <xdr:rowOff>127000</xdr:rowOff>
    </xdr:from>
    <xdr:to>
      <xdr:col>14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6D95E0-6310-9740-ACD8-986D743E5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</xdr:colOff>
      <xdr:row>17</xdr:row>
      <xdr:rowOff>101600</xdr:rowOff>
    </xdr:from>
    <xdr:to>
      <xdr:col>39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DA2BE-BA4C-AE46-9D57-F2D2FC855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666750</xdr:colOff>
      <xdr:row>37</xdr:row>
      <xdr:rowOff>25400</xdr:rowOff>
    </xdr:from>
    <xdr:to>
      <xdr:col>39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066EB-DA2F-AB42-8FD2-189C223A1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399977</xdr:colOff>
      <xdr:row>60</xdr:row>
      <xdr:rowOff>584</xdr:rowOff>
    </xdr:from>
    <xdr:to>
      <xdr:col>21</xdr:col>
      <xdr:colOff>37954</xdr:colOff>
      <xdr:row>77</xdr:row>
      <xdr:rowOff>14014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EDC097-41EB-1042-B7EF-90E28C7AD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655436</xdr:colOff>
      <xdr:row>30</xdr:row>
      <xdr:rowOff>44377</xdr:rowOff>
    </xdr:from>
    <xdr:to>
      <xdr:col>19</xdr:col>
      <xdr:colOff>745942</xdr:colOff>
      <xdr:row>43</xdr:row>
      <xdr:rowOff>130796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403764-1A5D-7945-9D9A-00133D328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25400</xdr:colOff>
      <xdr:row>17</xdr:row>
      <xdr:rowOff>101600</xdr:rowOff>
    </xdr:from>
    <xdr:to>
      <xdr:col>40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34308-407F-0946-B48A-FFB452BCB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666750</xdr:colOff>
      <xdr:row>37</xdr:row>
      <xdr:rowOff>25400</xdr:rowOff>
    </xdr:from>
    <xdr:to>
      <xdr:col>40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269B7-E7E1-EF43-9529-F5E868CFA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59</xdr:row>
      <xdr:rowOff>127000</xdr:rowOff>
    </xdr:from>
    <xdr:to>
      <xdr:col>14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D20736-AC36-354B-81C6-A61328C01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567851</xdr:colOff>
      <xdr:row>29</xdr:row>
      <xdr:rowOff>117364</xdr:rowOff>
    </xdr:from>
    <xdr:to>
      <xdr:col>49</xdr:col>
      <xdr:colOff>233563</xdr:colOff>
      <xdr:row>50</xdr:row>
      <xdr:rowOff>131380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2D2E80-CA12-C14C-8643-668098ADD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25400</xdr:colOff>
      <xdr:row>17</xdr:row>
      <xdr:rowOff>101600</xdr:rowOff>
    </xdr:from>
    <xdr:to>
      <xdr:col>40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A9828-C875-0348-B335-BF85E8B44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666750</xdr:colOff>
      <xdr:row>37</xdr:row>
      <xdr:rowOff>25400</xdr:rowOff>
    </xdr:from>
    <xdr:to>
      <xdr:col>40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954F33-E678-9243-9309-204D6F253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59</xdr:row>
      <xdr:rowOff>127000</xdr:rowOff>
    </xdr:from>
    <xdr:to>
      <xdr:col>15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FA9C4-8633-B44C-A235-DF4E2D77E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</xdr:colOff>
      <xdr:row>17</xdr:row>
      <xdr:rowOff>101600</xdr:rowOff>
    </xdr:from>
    <xdr:to>
      <xdr:col>39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DB35B-5E64-A842-A0E0-711E6F823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666750</xdr:colOff>
      <xdr:row>37</xdr:row>
      <xdr:rowOff>25400</xdr:rowOff>
    </xdr:from>
    <xdr:to>
      <xdr:col>39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8075CC-1AF8-444F-96EB-936E2C704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59</xdr:row>
      <xdr:rowOff>127000</xdr:rowOff>
    </xdr:from>
    <xdr:to>
      <xdr:col>14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B8C74F-9B17-BB46-B3C0-A5EA52382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</xdr:colOff>
      <xdr:row>17</xdr:row>
      <xdr:rowOff>101600</xdr:rowOff>
    </xdr:from>
    <xdr:to>
      <xdr:col>39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56E48-30CF-F144-A0DE-62C5B1C9B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666750</xdr:colOff>
      <xdr:row>37</xdr:row>
      <xdr:rowOff>25400</xdr:rowOff>
    </xdr:from>
    <xdr:to>
      <xdr:col>39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06758-718D-0547-B246-BA63C2A6E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59</xdr:row>
      <xdr:rowOff>127000</xdr:rowOff>
    </xdr:from>
    <xdr:to>
      <xdr:col>14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A40264-A1F1-5640-8020-9165C1D1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25400</xdr:colOff>
      <xdr:row>17</xdr:row>
      <xdr:rowOff>101600</xdr:rowOff>
    </xdr:from>
    <xdr:to>
      <xdr:col>41</xdr:col>
      <xdr:colOff>184150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6358D-38F2-FC47-9353-42C07CC4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666750</xdr:colOff>
      <xdr:row>37</xdr:row>
      <xdr:rowOff>25400</xdr:rowOff>
    </xdr:from>
    <xdr:to>
      <xdr:col>41</xdr:col>
      <xdr:colOff>139700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440C11-27E5-1941-8AE9-21200DE19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59</xdr:row>
      <xdr:rowOff>127000</xdr:rowOff>
    </xdr:from>
    <xdr:to>
      <xdr:col>14</xdr:col>
      <xdr:colOff>400050</xdr:colOff>
      <xdr:row>76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61BC98-D179-1B40-B254-54CED066C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373280</xdr:colOff>
      <xdr:row>13</xdr:row>
      <xdr:rowOff>75701</xdr:rowOff>
    </xdr:from>
    <xdr:to>
      <xdr:col>45</xdr:col>
      <xdr:colOff>532030</xdr:colOff>
      <xdr:row>31</xdr:row>
      <xdr:rowOff>63001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8B0C9-D66B-B245-A98B-13531889A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379380</xdr:colOff>
      <xdr:row>32</xdr:row>
      <xdr:rowOff>127000</xdr:rowOff>
    </xdr:from>
    <xdr:to>
      <xdr:col>45</xdr:col>
      <xdr:colOff>525430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6ABDBD-4872-1146-A09F-2AFE6D03F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644214</xdr:colOff>
      <xdr:row>13</xdr:row>
      <xdr:rowOff>75701</xdr:rowOff>
    </xdr:from>
    <xdr:to>
      <xdr:col>43</xdr:col>
      <xdr:colOff>125631</xdr:colOff>
      <xdr:row>31</xdr:row>
      <xdr:rowOff>63001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4B912-78F1-0444-AA13-511A406D4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667247</xdr:colOff>
      <xdr:row>33</xdr:row>
      <xdr:rowOff>8466</xdr:rowOff>
    </xdr:from>
    <xdr:to>
      <xdr:col>43</xdr:col>
      <xdr:colOff>135964</xdr:colOff>
      <xdr:row>49</xdr:row>
      <xdr:rowOff>110066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0A6627-C0DD-654A-B639-BEE88E5DF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102347</xdr:colOff>
      <xdr:row>13</xdr:row>
      <xdr:rowOff>41835</xdr:rowOff>
    </xdr:from>
    <xdr:to>
      <xdr:col>39</xdr:col>
      <xdr:colOff>261097</xdr:colOff>
      <xdr:row>31</xdr:row>
      <xdr:rowOff>29135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59C8C-E448-B440-B079-47C3A9721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91514</xdr:colOff>
      <xdr:row>33</xdr:row>
      <xdr:rowOff>25400</xdr:rowOff>
    </xdr:from>
    <xdr:to>
      <xdr:col>39</xdr:col>
      <xdr:colOff>237564</xdr:colOff>
      <xdr:row>49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DFBEEA-65B2-3B4F-BFE7-735F4A1A4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102347</xdr:colOff>
      <xdr:row>13</xdr:row>
      <xdr:rowOff>41835</xdr:rowOff>
    </xdr:from>
    <xdr:to>
      <xdr:col>39</xdr:col>
      <xdr:colOff>261097</xdr:colOff>
      <xdr:row>31</xdr:row>
      <xdr:rowOff>29135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AC31E-5AFD-BA46-A0E4-84D0BC05B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91514</xdr:colOff>
      <xdr:row>33</xdr:row>
      <xdr:rowOff>25400</xdr:rowOff>
    </xdr:from>
    <xdr:to>
      <xdr:col>39</xdr:col>
      <xdr:colOff>237564</xdr:colOff>
      <xdr:row>49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259175-5340-6442-885B-40C5A8435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102347</xdr:colOff>
      <xdr:row>13</xdr:row>
      <xdr:rowOff>41835</xdr:rowOff>
    </xdr:from>
    <xdr:to>
      <xdr:col>39</xdr:col>
      <xdr:colOff>261097</xdr:colOff>
      <xdr:row>31</xdr:row>
      <xdr:rowOff>29135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75DDA-DB7D-564E-BBB9-5E7CFEA69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91514</xdr:colOff>
      <xdr:row>33</xdr:row>
      <xdr:rowOff>25400</xdr:rowOff>
    </xdr:from>
    <xdr:to>
      <xdr:col>39</xdr:col>
      <xdr:colOff>237564</xdr:colOff>
      <xdr:row>49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1E369-F807-7447-A7A8-B7E43F6B3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512233</xdr:colOff>
      <xdr:row>13</xdr:row>
      <xdr:rowOff>97367</xdr:rowOff>
    </xdr:from>
    <xdr:to>
      <xdr:col>38</xdr:col>
      <xdr:colOff>670984</xdr:colOff>
      <xdr:row>31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AD9F7-02F9-7945-8A33-634910555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493183</xdr:colOff>
      <xdr:row>33</xdr:row>
      <xdr:rowOff>135467</xdr:rowOff>
    </xdr:from>
    <xdr:to>
      <xdr:col>38</xdr:col>
      <xdr:colOff>643467</xdr:colOff>
      <xdr:row>50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DC0BA2-5B06-6742-BA93-7D30EA718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512233</xdr:colOff>
      <xdr:row>13</xdr:row>
      <xdr:rowOff>97367</xdr:rowOff>
    </xdr:from>
    <xdr:to>
      <xdr:col>38</xdr:col>
      <xdr:colOff>670984</xdr:colOff>
      <xdr:row>31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81B1A-12A2-2F4B-8B2B-773254346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493183</xdr:colOff>
      <xdr:row>33</xdr:row>
      <xdr:rowOff>135467</xdr:rowOff>
    </xdr:from>
    <xdr:to>
      <xdr:col>38</xdr:col>
      <xdr:colOff>643467</xdr:colOff>
      <xdr:row>50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8CC0AE-1EAB-0249-9591-41B0204BA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512233</xdr:colOff>
      <xdr:row>13</xdr:row>
      <xdr:rowOff>97367</xdr:rowOff>
    </xdr:from>
    <xdr:to>
      <xdr:col>38</xdr:col>
      <xdr:colOff>670984</xdr:colOff>
      <xdr:row>31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119AC-294D-B14C-9DB2-DC8C5F539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493183</xdr:colOff>
      <xdr:row>33</xdr:row>
      <xdr:rowOff>135467</xdr:rowOff>
    </xdr:from>
    <xdr:to>
      <xdr:col>38</xdr:col>
      <xdr:colOff>643467</xdr:colOff>
      <xdr:row>50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B660A9-0FC6-C04E-B727-60EF2EDEC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512233</xdr:colOff>
      <xdr:row>13</xdr:row>
      <xdr:rowOff>97367</xdr:rowOff>
    </xdr:from>
    <xdr:to>
      <xdr:col>38</xdr:col>
      <xdr:colOff>670984</xdr:colOff>
      <xdr:row>31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EFA20-EC2A-9C45-A4BE-54C4E26C4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493183</xdr:colOff>
      <xdr:row>33</xdr:row>
      <xdr:rowOff>135467</xdr:rowOff>
    </xdr:from>
    <xdr:to>
      <xdr:col>38</xdr:col>
      <xdr:colOff>643467</xdr:colOff>
      <xdr:row>50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22CAFD-AB5A-A24F-B46C-D05542A89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7F3-5D2F-1F4A-92D5-E267B20B776B}">
  <sheetPr>
    <pageSetUpPr fitToPage="1"/>
  </sheetPr>
  <dimension ref="A1:AC68"/>
  <sheetViews>
    <sheetView zoomScale="87" workbookViewId="0">
      <selection activeCell="J10" sqref="J10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1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3.33203125" style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19" width="9.1640625" style="36" bestFit="1" customWidth="1"/>
    <col min="20" max="20" width="12.5" style="36" bestFit="1" customWidth="1"/>
    <col min="21" max="21" width="18.1640625" style="1" bestFit="1" customWidth="1"/>
    <col min="22" max="22" width="9.1640625" style="1" bestFit="1" customWidth="1"/>
    <col min="23" max="23" width="9" style="1" bestFit="1" customWidth="1"/>
    <col min="24" max="24" width="18.1640625" style="1" bestFit="1" customWidth="1"/>
    <col min="25" max="25" width="9.1640625" style="1" bestFit="1" customWidth="1"/>
    <col min="26" max="26" width="9" style="1" customWidth="1"/>
    <col min="27" max="28" width="9.1640625" style="1" bestFit="1" customWidth="1"/>
    <col min="29" max="29" width="9" style="1" bestFit="1" customWidth="1"/>
    <col min="30" max="16384" width="8.83203125" style="1"/>
  </cols>
  <sheetData>
    <row r="1" spans="1:29" ht="17">
      <c r="B1" t="s">
        <v>39</v>
      </c>
      <c r="C1" s="42">
        <f>SUM(D17:D57)/SUM(H17:H57)</f>
        <v>94779314.141040444</v>
      </c>
      <c r="J1" s="16"/>
      <c r="K1" s="16"/>
      <c r="S1" s="1"/>
      <c r="T1" s="1"/>
    </row>
    <row r="2" spans="1:29" ht="16">
      <c r="B2"/>
      <c r="C2"/>
      <c r="I2" s="1" t="s">
        <v>56</v>
      </c>
      <c r="J2" s="16">
        <v>4.4502019664685111E-4</v>
      </c>
      <c r="K2" s="16"/>
      <c r="S2" s="1"/>
      <c r="T2" s="1"/>
    </row>
    <row r="3" spans="1:29" ht="16">
      <c r="B3" t="s">
        <v>63</v>
      </c>
      <c r="C3">
        <f>C1*G17</f>
        <v>57959023.111571237</v>
      </c>
      <c r="I3" s="1" t="s">
        <v>38</v>
      </c>
      <c r="J3" s="4">
        <v>1.7409457536620033E-2</v>
      </c>
      <c r="K3" s="4"/>
      <c r="N3" s="1" t="s">
        <v>37</v>
      </c>
      <c r="O3" s="1">
        <f ca="1">LN(C2)*7-2*J13</f>
        <v>82078284.676326692</v>
      </c>
      <c r="S3" s="1"/>
      <c r="T3" s="1"/>
    </row>
    <row r="4" spans="1:29">
      <c r="J4" s="4"/>
      <c r="K4" s="4"/>
      <c r="S4" s="1"/>
      <c r="T4" s="1"/>
    </row>
    <row r="5" spans="1:29">
      <c r="J5" s="16"/>
      <c r="K5" s="16"/>
      <c r="S5" s="1"/>
      <c r="T5" s="62" t="s">
        <v>57</v>
      </c>
      <c r="U5" s="62"/>
      <c r="W5" s="62" t="s">
        <v>58</v>
      </c>
      <c r="X5" s="62"/>
    </row>
    <row r="6" spans="1:29">
      <c r="I6" s="1" t="s">
        <v>56</v>
      </c>
      <c r="J6" s="16">
        <v>2.1655175095704145E-2</v>
      </c>
      <c r="K6" s="16"/>
      <c r="S6" s="1"/>
      <c r="T6" s="1" t="s">
        <v>25</v>
      </c>
      <c r="U6" s="2">
        <f>AVERAGE(U17:U57)</f>
        <v>6.810755817921807E-2</v>
      </c>
      <c r="W6" s="1" t="s">
        <v>25</v>
      </c>
      <c r="X6" s="2">
        <f>AVERAGE(V17:V57)</f>
        <v>473.93604575195042</v>
      </c>
    </row>
    <row r="7" spans="1:29">
      <c r="I7" s="1" t="s">
        <v>33</v>
      </c>
      <c r="J7" s="4">
        <v>1.2246367429206411E-2</v>
      </c>
      <c r="K7" s="4"/>
      <c r="S7" s="1"/>
      <c r="T7" s="1" t="s">
        <v>21</v>
      </c>
      <c r="U7" s="2">
        <f>MEDIAN(U17:U57)</f>
        <v>5.9008684883453268E-2</v>
      </c>
      <c r="W7" s="1" t="s">
        <v>21</v>
      </c>
      <c r="X7" s="2">
        <f>MEDIAN(V17:V57)</f>
        <v>214.89924240036243</v>
      </c>
    </row>
    <row r="8" spans="1:29" ht="14" customHeight="1">
      <c r="G8" s="1" t="s">
        <v>32</v>
      </c>
      <c r="H8" s="1" t="s">
        <v>31</v>
      </c>
      <c r="I8" s="1" t="s">
        <v>30</v>
      </c>
      <c r="J8" s="4">
        <v>9.4027406672068578E-4</v>
      </c>
      <c r="K8" s="4"/>
      <c r="S8" s="1"/>
      <c r="T8" s="1" t="s">
        <v>20</v>
      </c>
      <c r="U8" s="15">
        <f>CORREL(N17:N57,D17:D57)^2</f>
        <v>0.98739275185578024</v>
      </c>
      <c r="W8" s="1" t="s">
        <v>20</v>
      </c>
      <c r="X8" s="15">
        <f>CORREL(M17:M57,C17:C57)^2</f>
        <v>0.99984939275114226</v>
      </c>
    </row>
    <row r="9" spans="1:29" ht="14" customHeight="1">
      <c r="G9" s="1">
        <v>-27.025656690321071</v>
      </c>
      <c r="H9" s="1">
        <f>EXP(G9)</f>
        <v>1.8319196856998748E-12</v>
      </c>
      <c r="J9" s="4"/>
      <c r="K9" s="4"/>
      <c r="S9" s="1"/>
      <c r="T9" s="1"/>
    </row>
    <row r="10" spans="1:29">
      <c r="G10" s="1">
        <v>-29.224212250691448</v>
      </c>
      <c r="H10" s="1">
        <f>EXP(G10)</f>
        <v>2.0327589484399735E-13</v>
      </c>
      <c r="I10" s="1" t="s">
        <v>29</v>
      </c>
      <c r="J10" s="4">
        <v>10.001474967165773</v>
      </c>
      <c r="K10" s="4"/>
      <c r="S10" s="1"/>
      <c r="T10" s="62"/>
      <c r="U10" s="62"/>
      <c r="W10" s="62"/>
      <c r="X10" s="62"/>
    </row>
    <row r="11" spans="1:29">
      <c r="I11" s="1" t="s">
        <v>27</v>
      </c>
      <c r="J11" s="4">
        <f>H9/SUM(H9:H10)</f>
        <v>0.90011972471477397</v>
      </c>
      <c r="K11" s="4"/>
      <c r="S11" s="1"/>
      <c r="T11" s="1"/>
      <c r="U11" s="2"/>
      <c r="X11" s="2"/>
      <c r="AA11" s="1" t="s">
        <v>24</v>
      </c>
      <c r="AB11" s="1">
        <v>0.1</v>
      </c>
    </row>
    <row r="12" spans="1:29">
      <c r="I12" s="1" t="s">
        <v>23</v>
      </c>
      <c r="J12" s="4">
        <f>H10/SUM(H9:H10)</f>
        <v>9.9880275285226028E-2</v>
      </c>
      <c r="K12" s="4"/>
      <c r="S12" s="1"/>
      <c r="T12" s="1"/>
      <c r="U12" s="2"/>
      <c r="X12" s="2"/>
      <c r="AB12" s="1">
        <v>0.2</v>
      </c>
    </row>
    <row r="13" spans="1:29">
      <c r="I13" s="1" t="s">
        <v>22</v>
      </c>
      <c r="J13" s="16">
        <f ca="1">SUM(J17:J57)</f>
        <v>0</v>
      </c>
      <c r="K13" s="16"/>
      <c r="S13" s="1"/>
      <c r="T13" s="1"/>
      <c r="U13" s="2"/>
      <c r="X13" s="2"/>
      <c r="AB13" s="1">
        <v>0.7</v>
      </c>
    </row>
    <row r="14" spans="1:29">
      <c r="J14" s="16"/>
      <c r="K14" s="16"/>
      <c r="S14" s="1"/>
      <c r="T14" s="1"/>
      <c r="U14" s="15"/>
      <c r="X14" s="15"/>
    </row>
    <row r="15" spans="1:29" ht="14" thickBot="1">
      <c r="C15" s="1" t="s">
        <v>19</v>
      </c>
      <c r="S15" s="14" t="s">
        <v>18</v>
      </c>
      <c r="T15" s="12"/>
    </row>
    <row r="16" spans="1:29" ht="16">
      <c r="A16" s="1" t="s">
        <v>17</v>
      </c>
      <c r="B16" s="1" t="s">
        <v>17</v>
      </c>
      <c r="C16" s="1" t="s">
        <v>16</v>
      </c>
      <c r="D16" s="13" t="s">
        <v>15</v>
      </c>
      <c r="E16" s="13" t="s">
        <v>14</v>
      </c>
      <c r="F16" s="13"/>
      <c r="G16" s="13" t="s">
        <v>12</v>
      </c>
      <c r="H16" s="39" t="s">
        <v>11</v>
      </c>
      <c r="I16" s="40" t="s">
        <v>62</v>
      </c>
      <c r="J16"/>
      <c r="M16" s="13" t="s">
        <v>10</v>
      </c>
      <c r="N16" s="13" t="s">
        <v>9</v>
      </c>
      <c r="O16" s="12" t="s">
        <v>8</v>
      </c>
      <c r="P16" s="12" t="s">
        <v>7</v>
      </c>
      <c r="Q16" s="12" t="s">
        <v>6</v>
      </c>
      <c r="R16" s="12" t="s">
        <v>5</v>
      </c>
      <c r="S16" s="11" t="s">
        <v>52</v>
      </c>
      <c r="T16" s="10" t="s">
        <v>52</v>
      </c>
      <c r="U16" s="1" t="s">
        <v>4</v>
      </c>
      <c r="V16" s="1" t="s">
        <v>3</v>
      </c>
      <c r="W16" t="s">
        <v>49</v>
      </c>
      <c r="X16" s="1" t="s">
        <v>51</v>
      </c>
      <c r="Y16" s="1" t="s">
        <v>2</v>
      </c>
      <c r="Z16" s="1" t="s">
        <v>1</v>
      </c>
      <c r="AA16" s="1" t="s">
        <v>0</v>
      </c>
      <c r="AB16" s="1" t="s">
        <v>47</v>
      </c>
      <c r="AC16" s="30" t="s">
        <v>55</v>
      </c>
    </row>
    <row r="17" spans="1:29" ht="16">
      <c r="A17" s="38">
        <v>2556</v>
      </c>
      <c r="C17" s="1">
        <f>D17</f>
        <v>12252</v>
      </c>
      <c r="D17" s="1">
        <v>12252</v>
      </c>
      <c r="E17" s="3">
        <f>1-EXP(-$J$2*O17)</f>
        <v>0.67937133189186982</v>
      </c>
      <c r="F17" s="3"/>
      <c r="G17" s="3">
        <f t="shared" ref="G17:G39" si="0">E17*($J$11) + F17 *($J$12)</f>
        <v>0.61151553624161925</v>
      </c>
      <c r="H17" s="41">
        <f>G17 - (1-EXP(-J2*2555))*J11</f>
        <v>1.2846327496329746E-4</v>
      </c>
      <c r="I17" s="41">
        <f ca="1">H17/SUM($I$16:$I$56)</f>
        <v>1.0875860000620133E-2</v>
      </c>
      <c r="J17" s="31">
        <f ca="1">D17*LN(I17)</f>
        <v>-55393.860320811094</v>
      </c>
      <c r="K17" s="4"/>
      <c r="M17" s="2">
        <f>C$1*G17</f>
        <v>57959023.111571237</v>
      </c>
      <c r="N17" s="2">
        <f>$C$1*H17</f>
        <v>12175.661093333225</v>
      </c>
      <c r="O17" s="1">
        <f>R17 + 2555</f>
        <v>2556</v>
      </c>
      <c r="Q17" s="1">
        <f t="shared" ref="Q17:Q57" si="1">EXP(SUMPRODUCT(TRANSPOSE(J$7),T17))</f>
        <v>1</v>
      </c>
      <c r="R17" s="1">
        <f t="shared" ref="R17:R57" si="2">EXP(SUMPRODUCT(TRANSPOSE(J$3),S17))</f>
        <v>1</v>
      </c>
      <c r="S17" s="7">
        <f>W17+X17+AC17</f>
        <v>0</v>
      </c>
      <c r="T17" s="6">
        <f>W17+X17+AC17</f>
        <v>0</v>
      </c>
      <c r="U17" s="2">
        <f t="shared" ref="U17:U57" si="3">ABS(D17-N17)/D17</f>
        <v>6.2307302209251613E-3</v>
      </c>
      <c r="V17" s="1">
        <f t="shared" ref="V17:V57" si="4">ABS(C17-M17)/C17</f>
        <v>4729.5764864161965</v>
      </c>
      <c r="W17">
        <v>0</v>
      </c>
      <c r="X17">
        <v>0</v>
      </c>
      <c r="Y17" s="1">
        <f>Z17</f>
        <v>0</v>
      </c>
      <c r="Z17" s="1">
        <f>AA17+10*AB17</f>
        <v>0</v>
      </c>
      <c r="AA17" s="5">
        <v>0</v>
      </c>
      <c r="AB17" s="1">
        <v>0</v>
      </c>
      <c r="AC17">
        <v>0</v>
      </c>
    </row>
    <row r="18" spans="1:29" ht="16">
      <c r="A18" s="1">
        <f t="shared" ref="A18:A57" si="5">A17+1</f>
        <v>2557</v>
      </c>
      <c r="C18" s="1">
        <f t="shared" ref="C18:C57" si="6">C17+D18</f>
        <v>25444</v>
      </c>
      <c r="D18" s="1">
        <v>13192</v>
      </c>
      <c r="E18" s="3">
        <f t="shared" ref="E18:E57" si="7">1-EXP(-$J$2*O18)</f>
        <v>0.67951398638038341</v>
      </c>
      <c r="F18" s="3"/>
      <c r="G18" s="3">
        <f t="shared" si="0"/>
        <v>0.61164394236054942</v>
      </c>
      <c r="H18" s="41">
        <f>G18-G17</f>
        <v>1.2840611893016884E-4</v>
      </c>
      <c r="I18" s="41">
        <f t="shared" ref="I18:I57" ca="1" si="8">H18/SUM($I$16:$I$56)</f>
        <v>1.0874496571117354E-2</v>
      </c>
      <c r="J18" s="31">
        <f t="shared" ref="J18:J57" ca="1" si="9">D18*LN(I18)</f>
        <v>-59645.451259184345</v>
      </c>
      <c r="K18" s="4"/>
      <c r="M18" s="2">
        <f t="shared" ref="M18:M57" si="10">C$1*G18</f>
        <v>57971193.355454952</v>
      </c>
      <c r="N18" s="2">
        <f t="shared" ref="N18:N57" si="11">$C$1*H18</f>
        <v>12170.243883714273</v>
      </c>
      <c r="O18" s="1">
        <f t="shared" ref="O18:O57" si="12">O17+R18</f>
        <v>2557</v>
      </c>
      <c r="Q18" s="1">
        <f t="shared" si="1"/>
        <v>1</v>
      </c>
      <c r="R18" s="1">
        <f t="shared" si="2"/>
        <v>1</v>
      </c>
      <c r="S18" s="7">
        <f t="shared" ref="S18:S57" si="13">W18+X18+AC18</f>
        <v>0</v>
      </c>
      <c r="T18" s="6">
        <f t="shared" ref="T18:T57" si="14">W18+X18+AC18</f>
        <v>0</v>
      </c>
      <c r="U18" s="2">
        <f t="shared" si="3"/>
        <v>7.7452707420082423E-2</v>
      </c>
      <c r="V18" s="1">
        <f t="shared" si="4"/>
        <v>2277.3836407583303</v>
      </c>
      <c r="W18">
        <v>0</v>
      </c>
      <c r="X18">
        <v>0</v>
      </c>
      <c r="Y18" s="1">
        <f>Z18</f>
        <v>0</v>
      </c>
      <c r="Z18" s="1">
        <f t="shared" ref="Z18:Z57" si="15">AA18+10*AB18</f>
        <v>0</v>
      </c>
      <c r="AA18" s="5">
        <v>0</v>
      </c>
      <c r="AB18" s="1">
        <v>0</v>
      </c>
      <c r="AC18">
        <v>0</v>
      </c>
    </row>
    <row r="19" spans="1:29" ht="16">
      <c r="A19" s="1">
        <f t="shared" si="5"/>
        <v>2558</v>
      </c>
      <c r="C19" s="1">
        <f t="shared" si="6"/>
        <v>38118</v>
      </c>
      <c r="D19" s="1">
        <v>12674</v>
      </c>
      <c r="E19" s="3">
        <f t="shared" si="7"/>
        <v>0.67965657739889207</v>
      </c>
      <c r="F19" s="3"/>
      <c r="G19" s="3">
        <f t="shared" si="0"/>
        <v>0.61177229134887623</v>
      </c>
      <c r="H19" s="41">
        <f t="shared" ref="H19:H40" si="16">G19-G18</f>
        <v>1.2834898832680963E-4</v>
      </c>
      <c r="I19" s="41">
        <f t="shared" ca="1" si="8"/>
        <v>1.0873133308225872E-2</v>
      </c>
      <c r="J19" s="31">
        <f t="shared" ca="1" si="9"/>
        <v>-57304.988685771503</v>
      </c>
      <c r="K19" s="4"/>
      <c r="M19" s="2">
        <f t="shared" si="10"/>
        <v>57983358.184539258</v>
      </c>
      <c r="N19" s="2">
        <f t="shared" si="11"/>
        <v>12164.829084311423</v>
      </c>
      <c r="O19" s="1">
        <f t="shared" si="12"/>
        <v>2558</v>
      </c>
      <c r="Q19" s="1">
        <f t="shared" si="1"/>
        <v>1</v>
      </c>
      <c r="R19" s="1">
        <f t="shared" si="2"/>
        <v>1</v>
      </c>
      <c r="S19" s="7">
        <f t="shared" si="13"/>
        <v>0</v>
      </c>
      <c r="T19" s="6">
        <f t="shared" si="14"/>
        <v>0</v>
      </c>
      <c r="U19" s="2">
        <f t="shared" si="3"/>
        <v>4.0174444980951338E-2</v>
      </c>
      <c r="V19" s="1">
        <f t="shared" si="4"/>
        <v>1520.1542626722089</v>
      </c>
      <c r="W19">
        <v>0</v>
      </c>
      <c r="X19">
        <v>0</v>
      </c>
      <c r="Y19" s="1">
        <f>SUMPRODUCT(Z17:Z19,$AB$11:$AB$13)</f>
        <v>0</v>
      </c>
      <c r="Z19" s="1">
        <f t="shared" si="15"/>
        <v>0</v>
      </c>
      <c r="AA19" s="5">
        <v>0</v>
      </c>
      <c r="AB19" s="1">
        <v>0</v>
      </c>
      <c r="AC19">
        <v>0</v>
      </c>
    </row>
    <row r="20" spans="1:29" ht="16">
      <c r="A20" s="1">
        <f t="shared" si="5"/>
        <v>2559</v>
      </c>
      <c r="C20" s="1">
        <f t="shared" si="6"/>
        <v>49763</v>
      </c>
      <c r="D20" s="1">
        <v>11645</v>
      </c>
      <c r="E20" s="3">
        <f t="shared" si="7"/>
        <v>0.67979910497563523</v>
      </c>
      <c r="F20" s="3"/>
      <c r="G20" s="3">
        <f t="shared" si="0"/>
        <v>0.61190058323201857</v>
      </c>
      <c r="H20" s="41">
        <f t="shared" si="16"/>
        <v>1.2829188314233964E-4</v>
      </c>
      <c r="I20" s="41">
        <f t="shared" ca="1" si="8"/>
        <v>1.0871770219394913E-2</v>
      </c>
      <c r="J20" s="31">
        <f t="shared" ca="1" si="9"/>
        <v>-52653.865912466128</v>
      </c>
      <c r="K20" s="4"/>
      <c r="M20" s="2">
        <f t="shared" si="10"/>
        <v>57995517.601233356</v>
      </c>
      <c r="N20" s="2">
        <f t="shared" si="11"/>
        <v>12159.416694093459</v>
      </c>
      <c r="O20" s="1">
        <f t="shared" si="12"/>
        <v>2559</v>
      </c>
      <c r="Q20" s="1">
        <f t="shared" si="1"/>
        <v>1</v>
      </c>
      <c r="R20" s="1">
        <f t="shared" si="2"/>
        <v>1</v>
      </c>
      <c r="S20" s="7">
        <f t="shared" si="13"/>
        <v>0</v>
      </c>
      <c r="T20" s="6">
        <f t="shared" si="14"/>
        <v>0</v>
      </c>
      <c r="U20" s="2">
        <f t="shared" si="3"/>
        <v>4.4174898591108562E-2</v>
      </c>
      <c r="V20" s="1">
        <f t="shared" si="4"/>
        <v>1164.434511609697</v>
      </c>
      <c r="W20">
        <v>0</v>
      </c>
      <c r="X20">
        <v>0</v>
      </c>
      <c r="Y20" s="1">
        <f t="shared" ref="Y20:Y57" si="17">SUMPRODUCT(Z18:Z20,$AB$11:$AB$13)</f>
        <v>0</v>
      </c>
      <c r="Z20" s="1">
        <f t="shared" si="15"/>
        <v>0</v>
      </c>
      <c r="AA20" s="5">
        <v>0</v>
      </c>
      <c r="AB20" s="1">
        <v>0</v>
      </c>
      <c r="AC20">
        <v>0</v>
      </c>
    </row>
    <row r="21" spans="1:29" ht="16">
      <c r="A21" s="1">
        <f t="shared" si="5"/>
        <v>2560</v>
      </c>
      <c r="C21" s="1">
        <f t="shared" si="6"/>
        <v>62122</v>
      </c>
      <c r="D21" s="1">
        <v>12359</v>
      </c>
      <c r="E21" s="3">
        <f t="shared" si="7"/>
        <v>0.6799415691388393</v>
      </c>
      <c r="F21" s="3"/>
      <c r="G21" s="3">
        <f t="shared" si="0"/>
        <v>0.61202881803538345</v>
      </c>
      <c r="H21" s="41">
        <f t="shared" si="16"/>
        <v>1.2823480336487947E-4</v>
      </c>
      <c r="I21" s="41">
        <f t="shared" ca="1" si="8"/>
        <v>1.0870407302071611E-2</v>
      </c>
      <c r="J21" s="31">
        <f t="shared" ca="1" si="9"/>
        <v>-55883.827586975902</v>
      </c>
      <c r="K21" s="4"/>
      <c r="M21" s="2">
        <f t="shared" si="10"/>
        <v>58007671.607945286</v>
      </c>
      <c r="N21" s="2">
        <f t="shared" si="11"/>
        <v>12154.006711934462</v>
      </c>
      <c r="O21" s="1">
        <f t="shared" si="12"/>
        <v>2560</v>
      </c>
      <c r="Q21" s="1">
        <f t="shared" si="1"/>
        <v>1</v>
      </c>
      <c r="R21" s="1">
        <f t="shared" si="2"/>
        <v>1</v>
      </c>
      <c r="S21" s="7">
        <f t="shared" si="13"/>
        <v>0</v>
      </c>
      <c r="T21" s="6">
        <f t="shared" si="14"/>
        <v>0</v>
      </c>
      <c r="U21" s="2">
        <f t="shared" si="3"/>
        <v>1.6586559435677471E-2</v>
      </c>
      <c r="V21" s="1">
        <f t="shared" si="4"/>
        <v>932.77018782307857</v>
      </c>
      <c r="W21">
        <v>0</v>
      </c>
      <c r="X21">
        <v>0</v>
      </c>
      <c r="Y21" s="1">
        <f t="shared" si="17"/>
        <v>0</v>
      </c>
      <c r="Z21" s="1">
        <f t="shared" si="15"/>
        <v>0</v>
      </c>
      <c r="AA21" s="5">
        <v>0</v>
      </c>
      <c r="AB21" s="1">
        <v>0</v>
      </c>
      <c r="AC21">
        <v>0</v>
      </c>
    </row>
    <row r="22" spans="1:29" ht="16">
      <c r="A22" s="1">
        <f t="shared" si="5"/>
        <v>2561</v>
      </c>
      <c r="C22" s="1">
        <f t="shared" si="6"/>
        <v>74178</v>
      </c>
      <c r="D22" s="1">
        <v>12056</v>
      </c>
      <c r="E22" s="3">
        <f t="shared" si="7"/>
        <v>0.68008396991671849</v>
      </c>
      <c r="F22" s="3"/>
      <c r="G22" s="3">
        <f t="shared" si="0"/>
        <v>0.61215699578436722</v>
      </c>
      <c r="H22" s="41">
        <f t="shared" si="16"/>
        <v>1.2817774898377099E-4</v>
      </c>
      <c r="I22" s="41">
        <f t="shared" ca="1" si="8"/>
        <v>1.0869044556269478E-2</v>
      </c>
      <c r="J22" s="31">
        <f t="shared" ca="1" si="9"/>
        <v>-54515.260591059443</v>
      </c>
      <c r="K22" s="4"/>
      <c r="M22" s="2">
        <f t="shared" si="10"/>
        <v>58019820.207082115</v>
      </c>
      <c r="N22" s="2">
        <f t="shared" si="11"/>
        <v>12148.599136824258</v>
      </c>
      <c r="O22" s="1">
        <f t="shared" si="12"/>
        <v>2561</v>
      </c>
      <c r="Q22" s="1">
        <f t="shared" si="1"/>
        <v>1</v>
      </c>
      <c r="R22" s="1">
        <f t="shared" si="2"/>
        <v>1</v>
      </c>
      <c r="S22" s="7">
        <f t="shared" si="13"/>
        <v>0</v>
      </c>
      <c r="T22" s="6">
        <f t="shared" si="14"/>
        <v>0</v>
      </c>
      <c r="U22" s="2">
        <f t="shared" si="3"/>
        <v>7.6807512296165883E-3</v>
      </c>
      <c r="V22" s="1">
        <f t="shared" si="4"/>
        <v>781.17018802181394</v>
      </c>
      <c r="W22">
        <v>0</v>
      </c>
      <c r="X22">
        <v>0</v>
      </c>
      <c r="Y22" s="1">
        <f t="shared" si="17"/>
        <v>0</v>
      </c>
      <c r="Z22" s="1">
        <f t="shared" si="15"/>
        <v>0</v>
      </c>
      <c r="AA22" s="5">
        <v>0</v>
      </c>
      <c r="AB22" s="1">
        <v>0</v>
      </c>
      <c r="AC22">
        <v>0</v>
      </c>
    </row>
    <row r="23" spans="1:29" ht="16">
      <c r="A23" s="1">
        <f t="shared" si="5"/>
        <v>2562</v>
      </c>
      <c r="C23" s="1">
        <f t="shared" si="6"/>
        <v>85366</v>
      </c>
      <c r="D23" s="1">
        <v>11188</v>
      </c>
      <c r="E23" s="3">
        <f t="shared" si="7"/>
        <v>0.68022630733747402</v>
      </c>
      <c r="F23" s="3"/>
      <c r="G23" s="3">
        <f t="shared" si="0"/>
        <v>0.61228511650435435</v>
      </c>
      <c r="H23" s="41">
        <f t="shared" si="16"/>
        <v>1.2812071998713481E-4</v>
      </c>
      <c r="I23" s="41">
        <f t="shared" ca="1" si="8"/>
        <v>1.0867681981954744E-2</v>
      </c>
      <c r="J23" s="31">
        <f t="shared" ca="1" si="9"/>
        <v>-50591.709174667878</v>
      </c>
      <c r="K23" s="4"/>
      <c r="M23" s="2">
        <f t="shared" si="10"/>
        <v>58031963.401049748</v>
      </c>
      <c r="N23" s="2">
        <f t="shared" si="11"/>
        <v>12143.193967636929</v>
      </c>
      <c r="O23" s="1">
        <f t="shared" si="12"/>
        <v>2562</v>
      </c>
      <c r="Q23" s="1">
        <f t="shared" si="1"/>
        <v>1</v>
      </c>
      <c r="R23" s="1">
        <f t="shared" si="2"/>
        <v>1</v>
      </c>
      <c r="S23" s="7">
        <f t="shared" si="13"/>
        <v>0</v>
      </c>
      <c r="T23" s="6">
        <f t="shared" si="14"/>
        <v>0</v>
      </c>
      <c r="U23" s="2">
        <f t="shared" si="3"/>
        <v>8.5376650664723747E-2</v>
      </c>
      <c r="V23" s="1">
        <f t="shared" si="4"/>
        <v>678.80183446629508</v>
      </c>
      <c r="W23">
        <v>0</v>
      </c>
      <c r="X23">
        <v>0</v>
      </c>
      <c r="Y23" s="1">
        <f t="shared" si="17"/>
        <v>0</v>
      </c>
      <c r="Z23" s="1">
        <f t="shared" si="15"/>
        <v>0</v>
      </c>
      <c r="AA23" s="5">
        <v>0</v>
      </c>
      <c r="AB23" s="1">
        <v>0</v>
      </c>
      <c r="AC23">
        <v>0</v>
      </c>
    </row>
    <row r="24" spans="1:29" ht="16">
      <c r="A24" s="1">
        <f t="shared" si="5"/>
        <v>2563</v>
      </c>
      <c r="C24" s="1">
        <f t="shared" si="6"/>
        <v>97575</v>
      </c>
      <c r="D24" s="1">
        <v>12209</v>
      </c>
      <c r="E24" s="3">
        <f t="shared" si="7"/>
        <v>0.68036858142929502</v>
      </c>
      <c r="F24" s="3"/>
      <c r="G24" s="3">
        <f t="shared" si="0"/>
        <v>0.61241318022071833</v>
      </c>
      <c r="H24" s="41">
        <f t="shared" si="16"/>
        <v>1.2806371636397973E-4</v>
      </c>
      <c r="I24" s="41">
        <f t="shared" ca="1" si="8"/>
        <v>1.1215758453074945E-2</v>
      </c>
      <c r="J24" s="31">
        <f t="shared" ca="1" si="9"/>
        <v>-54823.726834484027</v>
      </c>
      <c r="K24" s="4"/>
      <c r="M24" s="2">
        <f t="shared" si="10"/>
        <v>58044101.192253083</v>
      </c>
      <c r="N24" s="2">
        <f t="shared" si="11"/>
        <v>12137.791203330737</v>
      </c>
      <c r="O24" s="1">
        <f t="shared" si="12"/>
        <v>2563</v>
      </c>
      <c r="Q24" s="1">
        <f t="shared" si="1"/>
        <v>1</v>
      </c>
      <c r="R24" s="1">
        <f t="shared" si="2"/>
        <v>1</v>
      </c>
      <c r="S24" s="7">
        <f t="shared" si="13"/>
        <v>0</v>
      </c>
      <c r="T24" s="6">
        <f t="shared" si="14"/>
        <v>0</v>
      </c>
      <c r="U24" s="2">
        <f t="shared" si="3"/>
        <v>5.8324839601329665E-3</v>
      </c>
      <c r="V24" s="1">
        <f t="shared" si="4"/>
        <v>593.86652515760272</v>
      </c>
      <c r="W24">
        <v>0</v>
      </c>
      <c r="X24">
        <v>0</v>
      </c>
      <c r="Y24" s="1">
        <f t="shared" si="17"/>
        <v>1.4</v>
      </c>
      <c r="Z24" s="1">
        <f t="shared" si="15"/>
        <v>2</v>
      </c>
      <c r="AA24" s="5">
        <v>2</v>
      </c>
      <c r="AB24" s="1">
        <v>0</v>
      </c>
      <c r="AC24">
        <v>0</v>
      </c>
    </row>
    <row r="25" spans="1:29" ht="16">
      <c r="A25" s="1">
        <f t="shared" si="5"/>
        <v>2564</v>
      </c>
      <c r="C25" s="1">
        <f t="shared" si="6"/>
        <v>109348</v>
      </c>
      <c r="D25" s="1">
        <v>11773</v>
      </c>
      <c r="E25" s="3">
        <f t="shared" si="7"/>
        <v>0.68051079222035771</v>
      </c>
      <c r="F25" s="3"/>
      <c r="G25" s="3">
        <f t="shared" si="0"/>
        <v>0.61254118695882109</v>
      </c>
      <c r="H25" s="41">
        <f t="shared" si="16"/>
        <v>1.2800673810275942E-4</v>
      </c>
      <c r="I25" s="41">
        <f t="shared" ca="1" si="8"/>
        <v>1.1214307200966157E-2</v>
      </c>
      <c r="J25" s="31">
        <f t="shared" ca="1" si="9"/>
        <v>-52867.420417490677</v>
      </c>
      <c r="K25" s="4"/>
      <c r="M25" s="2">
        <f t="shared" si="10"/>
        <v>58056233.583095893</v>
      </c>
      <c r="N25" s="2">
        <f t="shared" si="11"/>
        <v>12132.390842811326</v>
      </c>
      <c r="O25" s="1">
        <f t="shared" si="12"/>
        <v>2564</v>
      </c>
      <c r="Q25" s="1">
        <f t="shared" si="1"/>
        <v>1</v>
      </c>
      <c r="R25" s="1">
        <f t="shared" si="2"/>
        <v>1</v>
      </c>
      <c r="S25" s="7">
        <f t="shared" si="13"/>
        <v>0</v>
      </c>
      <c r="T25" s="6">
        <f t="shared" si="14"/>
        <v>0</v>
      </c>
      <c r="U25" s="2">
        <f t="shared" si="3"/>
        <v>3.0526700315240497E-2</v>
      </c>
      <c r="V25" s="1">
        <f t="shared" si="4"/>
        <v>529.93091399107334</v>
      </c>
      <c r="W25">
        <v>0</v>
      </c>
      <c r="X25">
        <v>0</v>
      </c>
      <c r="Y25" s="1">
        <f t="shared" si="17"/>
        <v>0.4</v>
      </c>
      <c r="Z25" s="1">
        <f t="shared" si="15"/>
        <v>0</v>
      </c>
      <c r="AA25" s="5">
        <v>0</v>
      </c>
      <c r="AB25" s="1">
        <v>0</v>
      </c>
      <c r="AC25">
        <v>0</v>
      </c>
    </row>
    <row r="26" spans="1:29" ht="16">
      <c r="A26" s="1">
        <f t="shared" si="5"/>
        <v>2565</v>
      </c>
      <c r="C26" s="1">
        <f t="shared" si="6"/>
        <v>121475</v>
      </c>
      <c r="D26" s="1">
        <v>12127</v>
      </c>
      <c r="E26" s="3">
        <f t="shared" si="7"/>
        <v>0.68065293973882612</v>
      </c>
      <c r="F26" s="3"/>
      <c r="G26" s="3">
        <f t="shared" si="0"/>
        <v>0.6126691367440138</v>
      </c>
      <c r="H26" s="41">
        <f t="shared" si="16"/>
        <v>1.2794978519270472E-4</v>
      </c>
      <c r="I26" s="41">
        <f t="shared" ca="1" si="8"/>
        <v>1.1212856134905528E-2</v>
      </c>
      <c r="J26" s="31">
        <f t="shared" ca="1" si="9"/>
        <v>-54458.649652298111</v>
      </c>
      <c r="K26" s="4"/>
      <c r="M26" s="2">
        <f t="shared" si="10"/>
        <v>58068360.575980946</v>
      </c>
      <c r="N26" s="2">
        <f t="shared" si="11"/>
        <v>12126.992885058005</v>
      </c>
      <c r="O26" s="1">
        <f t="shared" si="12"/>
        <v>2565</v>
      </c>
      <c r="Q26" s="1">
        <f t="shared" si="1"/>
        <v>1</v>
      </c>
      <c r="R26" s="1">
        <f t="shared" si="2"/>
        <v>1</v>
      </c>
      <c r="S26" s="7">
        <f t="shared" si="13"/>
        <v>0</v>
      </c>
      <c r="T26" s="6">
        <f t="shared" si="14"/>
        <v>0</v>
      </c>
      <c r="U26" s="2">
        <f t="shared" si="3"/>
        <v>5.8670256407906684E-7</v>
      </c>
      <c r="V26" s="1">
        <f t="shared" si="4"/>
        <v>477.02725314658119</v>
      </c>
      <c r="W26">
        <v>0</v>
      </c>
      <c r="X26">
        <v>0</v>
      </c>
      <c r="Y26" s="1">
        <f t="shared" si="17"/>
        <v>0.2</v>
      </c>
      <c r="Z26" s="1">
        <f t="shared" si="15"/>
        <v>0</v>
      </c>
      <c r="AA26" s="5">
        <v>0</v>
      </c>
      <c r="AB26" s="1">
        <v>0</v>
      </c>
      <c r="AC26">
        <v>0</v>
      </c>
    </row>
    <row r="27" spans="1:29" ht="16">
      <c r="A27" s="1">
        <f t="shared" si="5"/>
        <v>2566</v>
      </c>
      <c r="C27" s="1">
        <f t="shared" si="6"/>
        <v>134058</v>
      </c>
      <c r="D27" s="1">
        <v>12583</v>
      </c>
      <c r="E27" s="3">
        <f t="shared" si="7"/>
        <v>0.68079502401285152</v>
      </c>
      <c r="F27" s="3"/>
      <c r="G27" s="3">
        <f t="shared" si="0"/>
        <v>0.61279702960163585</v>
      </c>
      <c r="H27" s="41">
        <f t="shared" si="16"/>
        <v>1.2789285762204727E-4</v>
      </c>
      <c r="I27" s="41">
        <f t="shared" ca="1" si="8"/>
        <v>1.0862102012971393E-2</v>
      </c>
      <c r="J27" s="31">
        <f t="shared" ca="1" si="9"/>
        <v>-56906.3083065424</v>
      </c>
      <c r="K27" s="4"/>
      <c r="M27" s="2">
        <f t="shared" si="10"/>
        <v>58080482.173309907</v>
      </c>
      <c r="N27" s="2">
        <f t="shared" si="11"/>
        <v>12121.597328955377</v>
      </c>
      <c r="O27" s="1">
        <f t="shared" si="12"/>
        <v>2566</v>
      </c>
      <c r="Q27" s="1">
        <f t="shared" si="1"/>
        <v>1</v>
      </c>
      <c r="R27" s="1">
        <f t="shared" si="2"/>
        <v>1</v>
      </c>
      <c r="S27" s="7">
        <f t="shared" si="13"/>
        <v>0</v>
      </c>
      <c r="T27" s="6">
        <f t="shared" si="14"/>
        <v>0</v>
      </c>
      <c r="U27" s="2">
        <f t="shared" si="3"/>
        <v>3.6668733294494417E-2</v>
      </c>
      <c r="V27" s="1">
        <f t="shared" si="4"/>
        <v>432.24890848222344</v>
      </c>
      <c r="W27">
        <v>0</v>
      </c>
      <c r="X27">
        <v>0</v>
      </c>
      <c r="Y27" s="1">
        <f t="shared" si="17"/>
        <v>0</v>
      </c>
      <c r="Z27" s="1">
        <f t="shared" si="15"/>
        <v>0</v>
      </c>
      <c r="AA27" s="5">
        <v>0</v>
      </c>
      <c r="AB27" s="1">
        <v>0</v>
      </c>
      <c r="AC27">
        <v>0</v>
      </c>
    </row>
    <row r="28" spans="1:29" ht="16">
      <c r="A28" s="1">
        <f t="shared" si="5"/>
        <v>2567</v>
      </c>
      <c r="C28" s="1">
        <f t="shared" si="6"/>
        <v>146934</v>
      </c>
      <c r="D28" s="1">
        <v>12876</v>
      </c>
      <c r="E28" s="3">
        <f t="shared" si="7"/>
        <v>0.68093704507057251</v>
      </c>
      <c r="F28" s="3"/>
      <c r="G28" s="3">
        <f t="shared" si="0"/>
        <v>0.61292486555701542</v>
      </c>
      <c r="H28" s="41">
        <f t="shared" si="16"/>
        <v>1.2783595537957382E-4</v>
      </c>
      <c r="I28" s="41">
        <f t="shared" ca="1" si="8"/>
        <v>1.0860740312336062E-2</v>
      </c>
      <c r="J28" s="31">
        <f t="shared" ca="1" si="9"/>
        <v>-58233.007876030897</v>
      </c>
      <c r="K28" s="4"/>
      <c r="M28" s="2">
        <f t="shared" si="10"/>
        <v>58092598.377483346</v>
      </c>
      <c r="N28" s="2">
        <f t="shared" si="11"/>
        <v>12116.204173440656</v>
      </c>
      <c r="O28" s="1">
        <f t="shared" si="12"/>
        <v>2567</v>
      </c>
      <c r="Q28" s="1">
        <f t="shared" si="1"/>
        <v>1</v>
      </c>
      <c r="R28" s="1">
        <f t="shared" si="2"/>
        <v>1</v>
      </c>
      <c r="S28" s="7">
        <f t="shared" si="13"/>
        <v>0</v>
      </c>
      <c r="T28" s="6">
        <f t="shared" si="14"/>
        <v>0</v>
      </c>
      <c r="U28" s="2">
        <f t="shared" si="3"/>
        <v>5.9008684883453268E-2</v>
      </c>
      <c r="V28" s="1">
        <f t="shared" si="4"/>
        <v>394.36525499532678</v>
      </c>
      <c r="W28">
        <v>0</v>
      </c>
      <c r="X28">
        <v>0</v>
      </c>
      <c r="Y28" s="1">
        <f t="shared" si="17"/>
        <v>0</v>
      </c>
      <c r="Z28" s="1">
        <f t="shared" si="15"/>
        <v>0</v>
      </c>
      <c r="AA28" s="5">
        <v>0</v>
      </c>
      <c r="AB28" s="1">
        <v>0</v>
      </c>
      <c r="AC28">
        <v>0</v>
      </c>
    </row>
    <row r="29" spans="1:29" ht="16">
      <c r="A29" s="1">
        <f t="shared" si="5"/>
        <v>2568</v>
      </c>
      <c r="C29" s="1">
        <f t="shared" si="6"/>
        <v>158808</v>
      </c>
      <c r="D29" s="1">
        <v>11874</v>
      </c>
      <c r="E29" s="3">
        <f t="shared" si="7"/>
        <v>0.6810790029401157</v>
      </c>
      <c r="F29" s="3"/>
      <c r="G29" s="3">
        <f t="shared" si="0"/>
        <v>0.61305264463546971</v>
      </c>
      <c r="H29" s="41">
        <f t="shared" si="16"/>
        <v>1.2777907845429315E-4</v>
      </c>
      <c r="I29" s="41">
        <f t="shared" ca="1" si="8"/>
        <v>1.0859378783046303E-2</v>
      </c>
      <c r="J29" s="31">
        <f t="shared" ca="1" si="9"/>
        <v>-53702.850523702997</v>
      </c>
      <c r="K29" s="4"/>
      <c r="M29" s="2">
        <f t="shared" si="10"/>
        <v>58104709.190900818</v>
      </c>
      <c r="N29" s="2">
        <f t="shared" si="11"/>
        <v>12110.813417472104</v>
      </c>
      <c r="O29" s="1">
        <f t="shared" si="12"/>
        <v>2568</v>
      </c>
      <c r="Q29" s="1">
        <f t="shared" si="1"/>
        <v>1</v>
      </c>
      <c r="R29" s="1">
        <f t="shared" si="2"/>
        <v>1</v>
      </c>
      <c r="S29" s="7">
        <f t="shared" si="13"/>
        <v>0</v>
      </c>
      <c r="T29" s="6">
        <f t="shared" si="14"/>
        <v>0</v>
      </c>
      <c r="U29" s="2">
        <f t="shared" si="3"/>
        <v>1.9943862007083001E-2</v>
      </c>
      <c r="V29" s="1">
        <f t="shared" si="4"/>
        <v>364.88024023286494</v>
      </c>
      <c r="W29">
        <v>0</v>
      </c>
      <c r="X29">
        <v>0</v>
      </c>
      <c r="Y29" s="1">
        <f t="shared" si="17"/>
        <v>0</v>
      </c>
      <c r="Z29" s="1">
        <f t="shared" si="15"/>
        <v>0</v>
      </c>
      <c r="AA29" s="5">
        <v>0</v>
      </c>
      <c r="AB29" s="1">
        <v>0</v>
      </c>
      <c r="AC29">
        <v>0</v>
      </c>
    </row>
    <row r="30" spans="1:29" ht="16">
      <c r="A30" s="1">
        <f t="shared" si="5"/>
        <v>2569</v>
      </c>
      <c r="C30" s="1">
        <f t="shared" si="6"/>
        <v>170440</v>
      </c>
      <c r="D30" s="1">
        <v>11632</v>
      </c>
      <c r="E30" s="3">
        <f t="shared" si="7"/>
        <v>0.68122089764959459</v>
      </c>
      <c r="F30" s="3"/>
      <c r="G30" s="3">
        <f t="shared" si="0"/>
        <v>0.61318036686230426</v>
      </c>
      <c r="H30" s="41">
        <f t="shared" si="16"/>
        <v>1.2772222683454793E-4</v>
      </c>
      <c r="I30" s="41">
        <f t="shared" ca="1" si="8"/>
        <v>1.1077031936008466E-2</v>
      </c>
      <c r="J30" s="31">
        <f t="shared" ca="1" si="9"/>
        <v>-52377.517716871378</v>
      </c>
      <c r="K30" s="4"/>
      <c r="M30" s="2">
        <f t="shared" si="10"/>
        <v>58116814.615960762</v>
      </c>
      <c r="N30" s="2">
        <f t="shared" si="11"/>
        <v>12105.425059944844</v>
      </c>
      <c r="O30" s="1">
        <f t="shared" si="12"/>
        <v>2569</v>
      </c>
      <c r="Q30" s="1">
        <f t="shared" si="1"/>
        <v>1</v>
      </c>
      <c r="R30" s="1">
        <f t="shared" si="2"/>
        <v>1</v>
      </c>
      <c r="S30" s="7">
        <f t="shared" si="13"/>
        <v>0</v>
      </c>
      <c r="T30" s="6">
        <f t="shared" si="14"/>
        <v>0</v>
      </c>
      <c r="U30" s="2">
        <f t="shared" si="3"/>
        <v>4.0700228674763084E-2</v>
      </c>
      <c r="V30" s="1">
        <f t="shared" si="4"/>
        <v>339.98107613213307</v>
      </c>
      <c r="W30">
        <v>0</v>
      </c>
      <c r="X30">
        <v>0</v>
      </c>
      <c r="Y30" s="1">
        <f t="shared" si="17"/>
        <v>0.7</v>
      </c>
      <c r="Z30" s="1">
        <f t="shared" si="15"/>
        <v>1</v>
      </c>
      <c r="AA30" s="5">
        <v>1</v>
      </c>
      <c r="AB30" s="1">
        <v>0</v>
      </c>
      <c r="AC30">
        <v>0</v>
      </c>
    </row>
    <row r="31" spans="1:29" ht="16">
      <c r="A31" s="1">
        <f t="shared" si="5"/>
        <v>2570</v>
      </c>
      <c r="C31" s="1">
        <f t="shared" si="6"/>
        <v>181769</v>
      </c>
      <c r="D31" s="1">
        <v>11329</v>
      </c>
      <c r="E31" s="3">
        <f t="shared" si="7"/>
        <v>0.6813627292271105</v>
      </c>
      <c r="F31" s="3"/>
      <c r="G31" s="3">
        <f t="shared" si="0"/>
        <v>0.61330803226281383</v>
      </c>
      <c r="H31" s="41">
        <f t="shared" si="16"/>
        <v>1.2766540050956898E-4</v>
      </c>
      <c r="I31" s="41">
        <f t="shared" ca="1" si="8"/>
        <v>1.1075615281732308E-2</v>
      </c>
      <c r="J31" s="31">
        <f t="shared" ca="1" si="9"/>
        <v>-51014.593590952558</v>
      </c>
      <c r="K31" s="4"/>
      <c r="M31" s="2">
        <f t="shared" si="10"/>
        <v>58128914.655060597</v>
      </c>
      <c r="N31" s="2">
        <f t="shared" si="11"/>
        <v>12100.039099838183</v>
      </c>
      <c r="O31" s="1">
        <f t="shared" si="12"/>
        <v>2570</v>
      </c>
      <c r="Q31" s="1">
        <f t="shared" si="1"/>
        <v>1</v>
      </c>
      <c r="R31" s="1">
        <f t="shared" si="2"/>
        <v>1</v>
      </c>
      <c r="S31" s="7">
        <f t="shared" si="13"/>
        <v>0</v>
      </c>
      <c r="T31" s="6">
        <f t="shared" si="14"/>
        <v>0</v>
      </c>
      <c r="U31" s="2">
        <f t="shared" si="3"/>
        <v>6.80588842649998E-2</v>
      </c>
      <c r="V31" s="1">
        <f t="shared" si="4"/>
        <v>318.79553529513061</v>
      </c>
      <c r="W31">
        <v>0</v>
      </c>
      <c r="X31">
        <v>0</v>
      </c>
      <c r="Y31" s="1">
        <f t="shared" si="17"/>
        <v>7.2</v>
      </c>
      <c r="Z31" s="1">
        <f t="shared" si="15"/>
        <v>10</v>
      </c>
      <c r="AA31" s="5">
        <v>0</v>
      </c>
      <c r="AB31" s="1">
        <v>1</v>
      </c>
      <c r="AC31">
        <v>0</v>
      </c>
    </row>
    <row r="32" spans="1:29" ht="16">
      <c r="A32" s="1">
        <f t="shared" si="5"/>
        <v>2571</v>
      </c>
      <c r="C32" s="1">
        <f t="shared" si="6"/>
        <v>193246</v>
      </c>
      <c r="D32" s="1">
        <v>11477</v>
      </c>
      <c r="E32" s="3">
        <f t="shared" si="7"/>
        <v>0.68150698685876832</v>
      </c>
      <c r="F32" s="3"/>
      <c r="G32" s="3">
        <f t="shared" si="0"/>
        <v>0.61343788140250965</v>
      </c>
      <c r="H32" s="41">
        <f t="shared" si="16"/>
        <v>1.2984913969582568E-4</v>
      </c>
      <c r="I32" s="41">
        <f t="shared" ca="1" si="8"/>
        <v>1.1599788247917294E-2</v>
      </c>
      <c r="J32" s="31">
        <f t="shared" ca="1" si="9"/>
        <v>-51150.3313345356</v>
      </c>
      <c r="K32" s="4"/>
      <c r="M32" s="2">
        <f t="shared" si="10"/>
        <v>58141221.667462774</v>
      </c>
      <c r="N32" s="2">
        <f t="shared" si="11"/>
        <v>12307.012402174507</v>
      </c>
      <c r="O32" s="1">
        <f t="shared" si="12"/>
        <v>2571.01756188542</v>
      </c>
      <c r="Q32" s="1">
        <f t="shared" si="1"/>
        <v>1.0123216612314097</v>
      </c>
      <c r="R32" s="1">
        <f t="shared" si="2"/>
        <v>1.017561885419934</v>
      </c>
      <c r="S32" s="7">
        <f t="shared" si="13"/>
        <v>1</v>
      </c>
      <c r="T32" s="6">
        <f t="shared" si="14"/>
        <v>1</v>
      </c>
      <c r="U32" s="2">
        <f t="shared" si="3"/>
        <v>7.2319630754945269E-2</v>
      </c>
      <c r="V32" s="1">
        <f t="shared" si="4"/>
        <v>299.86636550025759</v>
      </c>
      <c r="W32">
        <v>1</v>
      </c>
      <c r="X32">
        <v>0</v>
      </c>
      <c r="Y32" s="1">
        <f t="shared" si="17"/>
        <v>7.6999999999999993</v>
      </c>
      <c r="Z32" s="1">
        <f t="shared" si="15"/>
        <v>8</v>
      </c>
      <c r="AA32" s="5">
        <v>8</v>
      </c>
      <c r="AB32" s="1">
        <v>0</v>
      </c>
      <c r="AC32">
        <v>0</v>
      </c>
    </row>
    <row r="33" spans="1:29" ht="16">
      <c r="A33" s="1">
        <f t="shared" si="5"/>
        <v>2572</v>
      </c>
      <c r="C33" s="1">
        <f t="shared" si="6"/>
        <v>206253</v>
      </c>
      <c r="D33" s="1">
        <v>13007</v>
      </c>
      <c r="E33" s="3">
        <f t="shared" si="7"/>
        <v>0.6816537108858739</v>
      </c>
      <c r="F33" s="3"/>
      <c r="G33" s="3">
        <f t="shared" si="0"/>
        <v>0.61356995059339692</v>
      </c>
      <c r="H33" s="41">
        <f t="shared" si="16"/>
        <v>1.3206919088726288E-4</v>
      </c>
      <c r="I33" s="41">
        <f t="shared" ca="1" si="8"/>
        <v>1.1734515537857882E-2</v>
      </c>
      <c r="J33" s="31">
        <f t="shared" ca="1" si="9"/>
        <v>-57818.986087844467</v>
      </c>
      <c r="K33" s="4"/>
      <c r="M33" s="2">
        <f t="shared" si="10"/>
        <v>58153739.094794229</v>
      </c>
      <c r="N33" s="2">
        <f t="shared" si="11"/>
        <v>12517.427331456924</v>
      </c>
      <c r="O33" s="1">
        <f t="shared" si="12"/>
        <v>2572.0529940760794</v>
      </c>
      <c r="Q33" s="1">
        <f t="shared" si="1"/>
        <v>1.0247951457983209</v>
      </c>
      <c r="R33" s="1">
        <f t="shared" si="2"/>
        <v>1.0354321906593709</v>
      </c>
      <c r="S33" s="7">
        <f t="shared" si="13"/>
        <v>2</v>
      </c>
      <c r="T33" s="6">
        <f t="shared" si="14"/>
        <v>2</v>
      </c>
      <c r="U33" s="2">
        <f t="shared" si="3"/>
        <v>3.7639168797038235E-2</v>
      </c>
      <c r="V33" s="1">
        <f t="shared" si="4"/>
        <v>280.95342174317091</v>
      </c>
      <c r="W33">
        <v>2</v>
      </c>
      <c r="X33">
        <v>0</v>
      </c>
      <c r="Y33" s="1">
        <f t="shared" si="17"/>
        <v>41.8</v>
      </c>
      <c r="Z33" s="1">
        <f t="shared" si="15"/>
        <v>56</v>
      </c>
      <c r="AA33" s="5">
        <v>6</v>
      </c>
      <c r="AB33" s="1">
        <v>5</v>
      </c>
      <c r="AC33">
        <v>0</v>
      </c>
    </row>
    <row r="34" spans="1:29" ht="16">
      <c r="A34" s="1">
        <f t="shared" si="5"/>
        <v>2573</v>
      </c>
      <c r="C34" s="1">
        <f t="shared" si="6"/>
        <v>221451</v>
      </c>
      <c r="D34" s="1">
        <v>15198</v>
      </c>
      <c r="E34" s="3">
        <f t="shared" si="7"/>
        <v>0.68180036731984783</v>
      </c>
      <c r="F34" s="3"/>
      <c r="G34" s="3">
        <f t="shared" si="0"/>
        <v>0.61370195894237323</v>
      </c>
      <c r="H34" s="41">
        <f t="shared" si="16"/>
        <v>1.3200834897630909E-4</v>
      </c>
      <c r="I34" s="41">
        <f t="shared" ca="1" si="8"/>
        <v>1.2051382739628779E-2</v>
      </c>
      <c r="J34" s="31">
        <f t="shared" ca="1" si="9"/>
        <v>-67153.516155121149</v>
      </c>
      <c r="K34" s="4"/>
      <c r="M34" s="2">
        <f t="shared" si="10"/>
        <v>58166250.755571097</v>
      </c>
      <c r="N34" s="2">
        <f t="shared" si="11"/>
        <v>12511.660776865694</v>
      </c>
      <c r="O34" s="1">
        <f t="shared" si="12"/>
        <v>2573.0884262667387</v>
      </c>
      <c r="Q34" s="1">
        <f t="shared" si="1"/>
        <v>1.0247951457983209</v>
      </c>
      <c r="R34" s="1">
        <f t="shared" si="2"/>
        <v>1.0354321906593709</v>
      </c>
      <c r="S34" s="7">
        <f t="shared" si="13"/>
        <v>2</v>
      </c>
      <c r="T34" s="6">
        <f t="shared" si="14"/>
        <v>2</v>
      </c>
      <c r="U34" s="9">
        <f t="shared" si="3"/>
        <v>0.17675610100896869</v>
      </c>
      <c r="V34" s="1">
        <f t="shared" si="4"/>
        <v>261.65968885022465</v>
      </c>
      <c r="W34">
        <v>2</v>
      </c>
      <c r="X34">
        <v>0</v>
      </c>
      <c r="Y34" s="1">
        <f t="shared" si="17"/>
        <v>35.1</v>
      </c>
      <c r="Z34" s="1">
        <f t="shared" si="15"/>
        <v>33</v>
      </c>
      <c r="AA34" s="5">
        <v>23</v>
      </c>
      <c r="AB34" s="1">
        <v>1</v>
      </c>
      <c r="AC34">
        <v>0</v>
      </c>
    </row>
    <row r="35" spans="1:29" ht="16">
      <c r="A35" s="1">
        <f t="shared" si="5"/>
        <v>2574</v>
      </c>
      <c r="C35" s="1">
        <f t="shared" si="6"/>
        <v>239764</v>
      </c>
      <c r="D35" s="1">
        <v>18313</v>
      </c>
      <c r="E35" s="3">
        <f t="shared" si="7"/>
        <v>0.68194695619182932</v>
      </c>
      <c r="F35" s="3"/>
      <c r="G35" s="3">
        <f t="shared" si="0"/>
        <v>0.61383390647746738</v>
      </c>
      <c r="H35" s="41">
        <f t="shared" si="16"/>
        <v>1.319475350941568E-4</v>
      </c>
      <c r="I35" s="41">
        <f t="shared" ca="1" si="8"/>
        <v>1.2145355528489589E-2</v>
      </c>
      <c r="J35" s="31">
        <f t="shared" ca="1" si="9"/>
        <v>-80775.135022255723</v>
      </c>
      <c r="K35" s="4"/>
      <c r="M35" s="2">
        <f t="shared" si="10"/>
        <v>58178756.652449921</v>
      </c>
      <c r="N35" s="2">
        <f t="shared" si="11"/>
        <v>12505.896878825046</v>
      </c>
      <c r="O35" s="1">
        <f t="shared" si="12"/>
        <v>2574.123858457398</v>
      </c>
      <c r="Q35" s="1">
        <f t="shared" si="1"/>
        <v>1.0247951457983209</v>
      </c>
      <c r="R35" s="1">
        <f t="shared" si="2"/>
        <v>1.0354321906593709</v>
      </c>
      <c r="S35" s="7">
        <f t="shared" si="13"/>
        <v>2</v>
      </c>
      <c r="T35" s="6">
        <f t="shared" si="14"/>
        <v>2</v>
      </c>
      <c r="U35" s="9">
        <f t="shared" si="3"/>
        <v>0.31710277514197316</v>
      </c>
      <c r="V35" s="1">
        <f t="shared" si="4"/>
        <v>241.65009197565072</v>
      </c>
      <c r="W35">
        <v>2</v>
      </c>
      <c r="X35">
        <v>0</v>
      </c>
      <c r="Y35" s="1">
        <f t="shared" si="17"/>
        <v>54.2</v>
      </c>
      <c r="Z35" s="1">
        <f t="shared" si="15"/>
        <v>60</v>
      </c>
      <c r="AA35" s="5">
        <v>20</v>
      </c>
      <c r="AB35" s="1">
        <v>4</v>
      </c>
      <c r="AC35">
        <v>0</v>
      </c>
    </row>
    <row r="36" spans="1:29" ht="16">
      <c r="A36" s="1">
        <f t="shared" si="5"/>
        <v>2575</v>
      </c>
      <c r="C36" s="1">
        <f t="shared" si="6"/>
        <v>255514</v>
      </c>
      <c r="D36" s="1">
        <v>15750</v>
      </c>
      <c r="E36" s="3">
        <f t="shared" si="7"/>
        <v>0.68210404201595365</v>
      </c>
      <c r="F36" s="3"/>
      <c r="G36" s="3">
        <f t="shared" si="0"/>
        <v>0.61397530252623478</v>
      </c>
      <c r="H36" s="41">
        <f t="shared" si="16"/>
        <v>1.4139604876739487E-4</v>
      </c>
      <c r="I36" s="41">
        <f t="shared" ca="1" si="8"/>
        <v>1.228634079715373E-2</v>
      </c>
      <c r="J36" s="31">
        <f t="shared" ca="1" si="9"/>
        <v>-69288.45742298002</v>
      </c>
      <c r="K36" s="4"/>
      <c r="M36" s="2">
        <f t="shared" si="10"/>
        <v>58192158.072974347</v>
      </c>
      <c r="N36" s="2">
        <f t="shared" si="11"/>
        <v>13401.420524426792</v>
      </c>
      <c r="O36" s="1">
        <f t="shared" si="12"/>
        <v>2575.2339658327751</v>
      </c>
      <c r="Q36" s="1">
        <f t="shared" si="1"/>
        <v>1.0762450791976113</v>
      </c>
      <c r="R36" s="1">
        <f t="shared" si="2"/>
        <v>1.1101073753771007</v>
      </c>
      <c r="S36" s="7">
        <f t="shared" si="13"/>
        <v>6</v>
      </c>
      <c r="T36" s="6">
        <f t="shared" si="14"/>
        <v>6</v>
      </c>
      <c r="U36" s="9">
        <f t="shared" si="3"/>
        <v>0.14911615717925128</v>
      </c>
      <c r="V36" s="1">
        <f t="shared" si="4"/>
        <v>226.74547802850077</v>
      </c>
      <c r="W36">
        <v>6</v>
      </c>
      <c r="X36">
        <v>0</v>
      </c>
      <c r="Y36" s="1">
        <f t="shared" si="17"/>
        <v>44</v>
      </c>
      <c r="Z36" s="1">
        <f t="shared" si="15"/>
        <v>41</v>
      </c>
      <c r="AA36" s="5">
        <v>31</v>
      </c>
      <c r="AB36" s="1">
        <v>1</v>
      </c>
      <c r="AC36">
        <v>0</v>
      </c>
    </row>
    <row r="37" spans="1:29" ht="16">
      <c r="A37" s="1">
        <f t="shared" si="5"/>
        <v>2576</v>
      </c>
      <c r="C37" s="1">
        <f t="shared" si="6"/>
        <v>269597</v>
      </c>
      <c r="D37" s="1">
        <v>14083</v>
      </c>
      <c r="E37" s="3">
        <f t="shared" si="7"/>
        <v>0.68226380692339084</v>
      </c>
      <c r="F37" s="3"/>
      <c r="G37" s="3">
        <f t="shared" si="0"/>
        <v>0.61411911007073627</v>
      </c>
      <c r="H37" s="41">
        <f t="shared" si="16"/>
        <v>1.4380754450149524E-4</v>
      </c>
      <c r="I37" s="41">
        <f t="shared" ca="1" si="8"/>
        <v>1.245207367515575E-2</v>
      </c>
      <c r="J37" s="31">
        <f t="shared" ca="1" si="9"/>
        <v>-61766.180588729978</v>
      </c>
      <c r="K37" s="4"/>
      <c r="M37" s="2">
        <f t="shared" si="10"/>
        <v>58205788.053410508</v>
      </c>
      <c r="N37" s="2">
        <f t="shared" si="11"/>
        <v>13629.98043615887</v>
      </c>
      <c r="O37" s="1">
        <f t="shared" si="12"/>
        <v>2576.3635687866822</v>
      </c>
      <c r="Q37" s="1">
        <f t="shared" si="1"/>
        <v>1.0895062064654559</v>
      </c>
      <c r="R37" s="1">
        <f t="shared" si="2"/>
        <v>1.1296029539072971</v>
      </c>
      <c r="S37" s="7">
        <f t="shared" si="13"/>
        <v>7</v>
      </c>
      <c r="T37" s="6">
        <f t="shared" si="14"/>
        <v>7</v>
      </c>
      <c r="U37" s="9">
        <f t="shared" si="3"/>
        <v>3.2167830990636199E-2</v>
      </c>
      <c r="V37" s="1">
        <f t="shared" si="4"/>
        <v>214.89924240036243</v>
      </c>
      <c r="W37">
        <v>7</v>
      </c>
      <c r="X37">
        <v>0</v>
      </c>
      <c r="Y37" s="1">
        <f t="shared" si="17"/>
        <v>75.8</v>
      </c>
      <c r="Z37" s="1">
        <f t="shared" si="15"/>
        <v>88</v>
      </c>
      <c r="AA37" s="5">
        <v>68</v>
      </c>
      <c r="AB37" s="1">
        <v>2</v>
      </c>
      <c r="AC37">
        <v>0</v>
      </c>
    </row>
    <row r="38" spans="1:29" ht="16">
      <c r="A38" s="1">
        <f t="shared" si="5"/>
        <v>2577</v>
      </c>
      <c r="C38" s="1">
        <f t="shared" si="6"/>
        <v>282373</v>
      </c>
      <c r="D38" s="1">
        <v>12776</v>
      </c>
      <c r="E38" s="3">
        <f t="shared" si="7"/>
        <v>0.68243500486059738</v>
      </c>
      <c r="F38" s="3"/>
      <c r="G38" s="3">
        <f t="shared" si="0"/>
        <v>0.61427320871084634</v>
      </c>
      <c r="H38" s="41">
        <f t="shared" si="16"/>
        <v>1.5409864011006746E-4</v>
      </c>
      <c r="I38" s="41">
        <f t="shared" ca="1" si="8"/>
        <v>1.2518347842421892E-2</v>
      </c>
      <c r="J38" s="31">
        <f t="shared" ca="1" si="9"/>
        <v>-55966.033071414138</v>
      </c>
      <c r="K38" s="4"/>
      <c r="M38" s="2">
        <f t="shared" si="10"/>
        <v>58220393.416830204</v>
      </c>
      <c r="N38" s="2">
        <f t="shared" si="11"/>
        <v>14605.363419699219</v>
      </c>
      <c r="O38" s="1">
        <f t="shared" si="12"/>
        <v>2577.5746385039388</v>
      </c>
      <c r="Q38" s="1">
        <f t="shared" si="1"/>
        <v>1.1442049645446561</v>
      </c>
      <c r="R38" s="1">
        <f t="shared" si="2"/>
        <v>1.2110697172566225</v>
      </c>
      <c r="S38" s="7">
        <f t="shared" si="13"/>
        <v>11</v>
      </c>
      <c r="T38" s="6">
        <f t="shared" si="14"/>
        <v>11</v>
      </c>
      <c r="U38" s="2">
        <f t="shared" si="3"/>
        <v>0.14318749371471656</v>
      </c>
      <c r="V38" s="1">
        <f t="shared" si="4"/>
        <v>205.18257913054791</v>
      </c>
      <c r="W38">
        <v>11</v>
      </c>
      <c r="X38">
        <v>0</v>
      </c>
      <c r="Y38" s="1">
        <f t="shared" si="17"/>
        <v>74.2</v>
      </c>
      <c r="Z38" s="1">
        <f t="shared" si="15"/>
        <v>75</v>
      </c>
      <c r="AA38" s="5">
        <v>45</v>
      </c>
      <c r="AB38" s="1">
        <v>3</v>
      </c>
      <c r="AC38">
        <v>0</v>
      </c>
    </row>
    <row r="39" spans="1:29" ht="16">
      <c r="A39" s="1">
        <f t="shared" si="5"/>
        <v>2578</v>
      </c>
      <c r="B39" s="1">
        <v>0</v>
      </c>
      <c r="C39" s="1">
        <f t="shared" si="6"/>
        <v>295077</v>
      </c>
      <c r="D39" s="1">
        <v>12704</v>
      </c>
      <c r="E39" s="3">
        <f t="shared" si="7"/>
        <v>0.68260911467015917</v>
      </c>
      <c r="F39" s="3"/>
      <c r="G39" s="3">
        <f t="shared" si="0"/>
        <v>0.61442992838469923</v>
      </c>
      <c r="H39" s="41">
        <f t="shared" si="16"/>
        <v>1.5671967385288976E-4</v>
      </c>
      <c r="I39" s="41">
        <f t="shared" ca="1" si="8"/>
        <v>1.2688747775374267E-2</v>
      </c>
      <c r="J39" s="31">
        <f t="shared" ca="1" si="9"/>
        <v>-55478.872097112609</v>
      </c>
      <c r="K39" s="4"/>
      <c r="L39" s="1">
        <f t="shared" ref="L39:L57" si="18">(1/(1+EXP(-(B39-$J$10)*$J$8)))</f>
        <v>0.4976489854413389</v>
      </c>
      <c r="M39" s="2">
        <f t="shared" si="10"/>
        <v>58235247.200030394</v>
      </c>
      <c r="N39" s="2">
        <f t="shared" si="11"/>
        <v>14853.783200184442</v>
      </c>
      <c r="O39" s="1">
        <f t="shared" si="12"/>
        <v>2578.8069768888054</v>
      </c>
      <c r="Q39" s="1">
        <f t="shared" si="1"/>
        <v>1.1583034704970725</v>
      </c>
      <c r="R39" s="1">
        <f t="shared" si="2"/>
        <v>1.2323383848666352</v>
      </c>
      <c r="S39" s="7">
        <f t="shared" si="13"/>
        <v>12</v>
      </c>
      <c r="T39" s="6">
        <f t="shared" si="14"/>
        <v>12</v>
      </c>
      <c r="U39" s="2">
        <f t="shared" si="3"/>
        <v>0.16922096978781814</v>
      </c>
      <c r="V39" s="1">
        <f t="shared" si="4"/>
        <v>196.35610433897048</v>
      </c>
      <c r="W39">
        <v>12</v>
      </c>
      <c r="X39">
        <v>0</v>
      </c>
      <c r="Y39" s="1">
        <f t="shared" si="17"/>
        <v>135.1</v>
      </c>
      <c r="Z39" s="1">
        <f t="shared" si="15"/>
        <v>159</v>
      </c>
      <c r="AA39" s="5">
        <v>119</v>
      </c>
      <c r="AB39" s="1">
        <v>4</v>
      </c>
      <c r="AC39">
        <v>0</v>
      </c>
    </row>
    <row r="40" spans="1:29" ht="16">
      <c r="A40" s="1">
        <f t="shared" si="5"/>
        <v>2579</v>
      </c>
      <c r="B40" s="1">
        <v>1</v>
      </c>
      <c r="C40" s="1">
        <f t="shared" si="6"/>
        <v>309342</v>
      </c>
      <c r="D40" s="1">
        <v>14265</v>
      </c>
      <c r="E40" s="3">
        <f t="shared" si="7"/>
        <v>0.68278618418886294</v>
      </c>
      <c r="F40" s="3"/>
      <c r="G40" s="3" cm="1">
        <f t="array" ref="G40">E40*($J$11) + SUMPRODUCT(EGS3_OSS_TRUNC!$K$40:$K$57,TRANSPOSE(LC_Special_TRUNC!C40:T40))</f>
        <v>0.61459415707128828</v>
      </c>
      <c r="H40" s="41">
        <f t="shared" si="16"/>
        <v>1.6422868658905188E-4</v>
      </c>
      <c r="I40" s="41">
        <f t="shared" ca="1" si="8"/>
        <v>1.3559196967505075E-2</v>
      </c>
      <c r="J40" s="31">
        <f t="shared" ca="1" si="9"/>
        <v>-61349.345972736424</v>
      </c>
      <c r="K40" s="8">
        <f t="shared" ref="K40:K57" si="19">((L40-L39)/(1-$L$39)*($J$12))</f>
        <v>4.6736721047762535E-5</v>
      </c>
      <c r="L40" s="1">
        <f t="shared" si="18"/>
        <v>0.49788404926318403</v>
      </c>
      <c r="M40" s="2">
        <f t="shared" si="10"/>
        <v>58250812.682307586</v>
      </c>
      <c r="N40" s="2">
        <f t="shared" si="11"/>
        <v>15565.482277194224</v>
      </c>
      <c r="O40" s="1">
        <f t="shared" si="12"/>
        <v>2580.0609574591858</v>
      </c>
      <c r="P40" s="1">
        <f>Q40</f>
        <v>1.1725756934637037</v>
      </c>
      <c r="Q40" s="1">
        <f t="shared" si="1"/>
        <v>1.1725756934637037</v>
      </c>
      <c r="R40" s="1">
        <f t="shared" si="2"/>
        <v>1.2539805703802496</v>
      </c>
      <c r="S40" s="7">
        <f t="shared" si="13"/>
        <v>13</v>
      </c>
      <c r="T40" s="6">
        <f t="shared" si="14"/>
        <v>13</v>
      </c>
      <c r="U40" s="2">
        <f t="shared" si="3"/>
        <v>9.1165950031140808E-2</v>
      </c>
      <c r="V40" s="1">
        <f t="shared" si="4"/>
        <v>187.30554105911122</v>
      </c>
      <c r="W40">
        <v>13</v>
      </c>
      <c r="X40">
        <v>0</v>
      </c>
      <c r="Y40" s="1">
        <f t="shared" si="17"/>
        <v>127.49999999999999</v>
      </c>
      <c r="Z40" s="1">
        <f t="shared" si="15"/>
        <v>126</v>
      </c>
      <c r="AA40" s="5">
        <v>116</v>
      </c>
      <c r="AB40" s="1">
        <v>1</v>
      </c>
      <c r="AC40">
        <v>0</v>
      </c>
    </row>
    <row r="41" spans="1:29" ht="16">
      <c r="A41" s="1">
        <f t="shared" si="5"/>
        <v>2580</v>
      </c>
      <c r="B41" s="1">
        <f t="shared" ref="B41:B57" si="20">B40+1</f>
        <v>2</v>
      </c>
      <c r="C41" s="1">
        <f t="shared" si="6"/>
        <v>324475</v>
      </c>
      <c r="D41" s="1">
        <v>15133</v>
      </c>
      <c r="E41" s="3">
        <f t="shared" si="7"/>
        <v>0.6829826346700727</v>
      </c>
      <c r="F41" s="3"/>
      <c r="G41" s="3" cm="1">
        <f t="array" ref="G41">E41*($J$11) + SUMPRODUCT(EGS3_OSS_TRUNC!$K$40:$K$57,TRANSPOSE(LC_Special_TRUNC!C41:T41))</f>
        <v>0.61478083372721049</v>
      </c>
      <c r="H41" s="41">
        <f>G41-G40</f>
        <v>1.8667665592220217E-4</v>
      </c>
      <c r="I41" s="41">
        <f t="shared" ca="1" si="8"/>
        <v>1.4520049635147345E-2</v>
      </c>
      <c r="J41" s="31">
        <f t="shared" ca="1" si="9"/>
        <v>-64046.258673099917</v>
      </c>
      <c r="K41" s="8">
        <f t="shared" si="19"/>
        <v>4.6736907020369017E-5</v>
      </c>
      <c r="L41" s="1">
        <f t="shared" si="18"/>
        <v>0.49811911402038428</v>
      </c>
      <c r="M41" s="2">
        <f t="shared" si="10"/>
        <v>58268505.767722033</v>
      </c>
      <c r="N41" s="2">
        <f t="shared" si="11"/>
        <v>17693.085414449317</v>
      </c>
      <c r="O41" s="1">
        <f t="shared" si="12"/>
        <v>2581.4530105389445</v>
      </c>
      <c r="P41" s="1">
        <f t="shared" ref="P41:P57" si="21">P40+Q41</f>
        <v>2.4345545135407414</v>
      </c>
      <c r="Q41" s="1">
        <f t="shared" si="1"/>
        <v>1.2619788200770377</v>
      </c>
      <c r="R41" s="1">
        <f t="shared" si="2"/>
        <v>1.3920530797586985</v>
      </c>
      <c r="S41" s="7">
        <f t="shared" si="13"/>
        <v>19</v>
      </c>
      <c r="T41" s="6">
        <f t="shared" si="14"/>
        <v>19</v>
      </c>
      <c r="U41" s="2">
        <f t="shared" si="3"/>
        <v>0.16917236598488844</v>
      </c>
      <c r="V41" s="1">
        <f t="shared" si="4"/>
        <v>178.57779726549668</v>
      </c>
      <c r="W41">
        <v>19</v>
      </c>
      <c r="X41">
        <v>0</v>
      </c>
      <c r="Y41" s="1">
        <f t="shared" si="17"/>
        <v>128.6</v>
      </c>
      <c r="Z41" s="1">
        <f t="shared" si="15"/>
        <v>125</v>
      </c>
      <c r="AA41" s="5">
        <v>65</v>
      </c>
      <c r="AB41" s="1">
        <v>6</v>
      </c>
      <c r="AC41">
        <v>0</v>
      </c>
    </row>
    <row r="42" spans="1:29" ht="16">
      <c r="A42" s="1">
        <f t="shared" si="5"/>
        <v>2581</v>
      </c>
      <c r="B42" s="1">
        <f t="shared" si="20"/>
        <v>3</v>
      </c>
      <c r="C42" s="1">
        <f t="shared" si="6"/>
        <v>343476</v>
      </c>
      <c r="D42" s="1">
        <v>19001</v>
      </c>
      <c r="E42" s="3">
        <f t="shared" si="7"/>
        <v>0.68319311798742799</v>
      </c>
      <c r="F42" s="3"/>
      <c r="G42" s="3" cm="1">
        <f t="array" ref="G42">E42*($J$11) + SUMPRODUCT(EGS3_OSS_TRUNC!$K$40:$K$57,TRANSPOSE(LC_Special_TRUNC!C42:T42))</f>
        <v>0.61498489829838832</v>
      </c>
      <c r="H42" s="41">
        <f>G42-G41</f>
        <v>2.0406457117783106E-4</v>
      </c>
      <c r="I42" s="41">
        <f t="shared" ca="1" si="8"/>
        <v>1.6843190422101244E-2</v>
      </c>
      <c r="J42" s="31">
        <f t="shared" ca="1" si="9"/>
        <v>-77596.451638077997</v>
      </c>
      <c r="K42" s="8">
        <f t="shared" si="19"/>
        <v>4.6737072333642273E-5</v>
      </c>
      <c r="L42" s="1">
        <f t="shared" si="18"/>
        <v>0.49835417960903289</v>
      </c>
      <c r="M42" s="2">
        <f t="shared" si="10"/>
        <v>58287846.867818758</v>
      </c>
      <c r="N42" s="2">
        <f t="shared" si="11"/>
        <v>19341.100096720358</v>
      </c>
      <c r="O42" s="1">
        <f t="shared" si="12"/>
        <v>2582.9454582382696</v>
      </c>
      <c r="P42" s="1">
        <f t="shared" si="21"/>
        <v>3.7598910949327964</v>
      </c>
      <c r="Q42" s="1">
        <f t="shared" si="1"/>
        <v>1.3253365813920552</v>
      </c>
      <c r="R42" s="1">
        <f t="shared" si="2"/>
        <v>1.4924476993249187</v>
      </c>
      <c r="S42" s="7">
        <f t="shared" si="13"/>
        <v>23</v>
      </c>
      <c r="T42" s="6">
        <f t="shared" si="14"/>
        <v>23</v>
      </c>
      <c r="U42" s="2">
        <f t="shared" si="3"/>
        <v>1.7899063034595975E-2</v>
      </c>
      <c r="V42" s="1">
        <f t="shared" si="4"/>
        <v>168.69991169053662</v>
      </c>
      <c r="W42">
        <v>23</v>
      </c>
      <c r="X42">
        <v>0</v>
      </c>
      <c r="Y42" s="1">
        <f t="shared" si="17"/>
        <v>356.1</v>
      </c>
      <c r="Z42" s="1">
        <f t="shared" si="15"/>
        <v>455</v>
      </c>
      <c r="AA42" s="5">
        <v>375</v>
      </c>
      <c r="AB42" s="1">
        <v>8</v>
      </c>
      <c r="AC42">
        <v>0</v>
      </c>
    </row>
    <row r="43" spans="1:29" ht="16">
      <c r="A43" s="1">
        <f t="shared" si="5"/>
        <v>2582</v>
      </c>
      <c r="B43" s="1">
        <f t="shared" si="20"/>
        <v>4</v>
      </c>
      <c r="C43" s="1">
        <f t="shared" si="6"/>
        <v>364165</v>
      </c>
      <c r="D43" s="1">
        <v>20689</v>
      </c>
      <c r="E43" s="3">
        <f t="shared" si="7"/>
        <v>0.6834307124773884</v>
      </c>
      <c r="F43" s="3"/>
      <c r="G43" s="3" cm="1">
        <f t="array" ref="G43">E43*($J$11) + SUMPRODUCT(EGS3_OSS_TRUNC!$K$40:$K$57,TRANSPOSE(LC_Special_TRUNC!C43:T43))</f>
        <v>0.61521863878086569</v>
      </c>
      <c r="H43" s="41">
        <f t="shared" ref="H43:H55" si="22">G43-G42</f>
        <v>2.3374048247737367E-4</v>
      </c>
      <c r="I43" s="41">
        <f t="shared" ca="1" si="8"/>
        <v>1.9981937123705842E-2</v>
      </c>
      <c r="J43" s="31">
        <f t="shared" ca="1" si="9"/>
        <v>-80954.537544454535</v>
      </c>
      <c r="K43" s="8">
        <f t="shared" si="19"/>
        <v>4.673721698717396E-5</v>
      </c>
      <c r="L43" s="1">
        <f t="shared" si="18"/>
        <v>0.49858924592522103</v>
      </c>
      <c r="M43" s="2">
        <f t="shared" si="10"/>
        <v>58310000.63043496</v>
      </c>
      <c r="N43" s="2">
        <f t="shared" si="11"/>
        <v>22153.762616201358</v>
      </c>
      <c r="O43" s="1">
        <f t="shared" si="12"/>
        <v>2584.631331567979</v>
      </c>
      <c r="P43" s="1">
        <f t="shared" si="21"/>
        <v>5.2038535260151502</v>
      </c>
      <c r="Q43" s="1">
        <f t="shared" si="1"/>
        <v>1.443962431082354</v>
      </c>
      <c r="R43" s="1">
        <f t="shared" si="2"/>
        <v>1.6858733297095778</v>
      </c>
      <c r="S43" s="7">
        <f t="shared" si="13"/>
        <v>30</v>
      </c>
      <c r="T43" s="6">
        <f t="shared" si="14"/>
        <v>30</v>
      </c>
      <c r="U43" s="2">
        <f t="shared" si="3"/>
        <v>7.0799101754621216E-2</v>
      </c>
      <c r="V43" s="1">
        <f t="shared" si="4"/>
        <v>159.11972767958196</v>
      </c>
      <c r="W43">
        <v>30</v>
      </c>
      <c r="X43">
        <v>0</v>
      </c>
      <c r="Y43" s="1">
        <f t="shared" si="17"/>
        <v>356.9</v>
      </c>
      <c r="Z43" s="1">
        <f t="shared" si="15"/>
        <v>362</v>
      </c>
      <c r="AA43" s="5">
        <v>322</v>
      </c>
      <c r="AB43" s="1">
        <v>4</v>
      </c>
      <c r="AC43">
        <v>0</v>
      </c>
    </row>
    <row r="44" spans="1:29" ht="16">
      <c r="A44" s="1">
        <f t="shared" si="5"/>
        <v>2583</v>
      </c>
      <c r="B44" s="1">
        <f t="shared" si="20"/>
        <v>5</v>
      </c>
      <c r="C44" s="1">
        <f t="shared" si="6"/>
        <v>389866</v>
      </c>
      <c r="D44" s="1">
        <v>25701</v>
      </c>
      <c r="E44" s="3">
        <f t="shared" si="7"/>
        <v>0.68370359319233609</v>
      </c>
      <c r="F44" s="3"/>
      <c r="G44" s="3" cm="1">
        <f t="array" ref="G44">E44*($J$11) + SUMPRODUCT(EGS3_OSS_TRUNC!$K$40:$K$57,TRANSPOSE(LC_Special_TRUNC!C44:T44))</f>
        <v>0.61548974907788612</v>
      </c>
      <c r="H44" s="41">
        <f t="shared" si="22"/>
        <v>2.711102970204271E-4</v>
      </c>
      <c r="I44" s="41">
        <f t="shared" ca="1" si="8"/>
        <v>2.4279008729749491E-2</v>
      </c>
      <c r="J44" s="31">
        <f t="shared" ca="1" si="9"/>
        <v>-95559.996847329996</v>
      </c>
      <c r="K44" s="8">
        <f t="shared" si="19"/>
        <v>4.6737340980721242E-5</v>
      </c>
      <c r="L44" s="1">
        <f t="shared" si="18"/>
        <v>0.49882431286503864</v>
      </c>
      <c r="M44" s="2">
        <f t="shared" si="10"/>
        <v>58335696.278443128</v>
      </c>
      <c r="N44" s="2">
        <f t="shared" si="11"/>
        <v>25695.648008169843</v>
      </c>
      <c r="O44" s="1">
        <f t="shared" si="12"/>
        <v>2586.5691433448446</v>
      </c>
      <c r="P44" s="1">
        <f t="shared" si="21"/>
        <v>6.7964440683381824</v>
      </c>
      <c r="Q44" s="1">
        <f t="shared" si="1"/>
        <v>1.5925905423230324</v>
      </c>
      <c r="R44" s="1">
        <f t="shared" si="2"/>
        <v>1.9378117768656777</v>
      </c>
      <c r="S44" s="7">
        <f t="shared" si="13"/>
        <v>38</v>
      </c>
      <c r="T44" s="6">
        <f t="shared" si="14"/>
        <v>38</v>
      </c>
      <c r="U44" s="2">
        <f t="shared" si="3"/>
        <v>2.0824060659729984E-4</v>
      </c>
      <c r="V44" s="1">
        <f t="shared" si="4"/>
        <v>148.6301197807532</v>
      </c>
      <c r="W44">
        <v>38</v>
      </c>
      <c r="X44">
        <v>0</v>
      </c>
      <c r="Y44" s="1">
        <f t="shared" si="17"/>
        <v>434.29999999999995</v>
      </c>
      <c r="Z44" s="1">
        <f t="shared" si="15"/>
        <v>452</v>
      </c>
      <c r="AA44" s="5">
        <v>382</v>
      </c>
      <c r="AB44" s="1">
        <v>7</v>
      </c>
      <c r="AC44">
        <v>0</v>
      </c>
    </row>
    <row r="45" spans="1:29" ht="16">
      <c r="A45" s="1">
        <f t="shared" si="5"/>
        <v>2584</v>
      </c>
      <c r="B45" s="1">
        <f t="shared" si="20"/>
        <v>6</v>
      </c>
      <c r="C45" s="1">
        <f t="shared" si="6"/>
        <v>423545</v>
      </c>
      <c r="D45" s="1">
        <v>33679</v>
      </c>
      <c r="E45" s="3">
        <f t="shared" si="7"/>
        <v>0.68403375584849968</v>
      </c>
      <c r="F45" s="3"/>
      <c r="G45" s="3" cm="1">
        <f t="array" ref="G45">E45*($J$11) + SUMPRODUCT(EGS3_OSS_TRUNC!$K$40:$K$57,TRANSPOSE(LC_Special_TRUNC!C45:T45))</f>
        <v>0.6158191162532386</v>
      </c>
      <c r="H45" s="41">
        <f t="shared" si="22"/>
        <v>3.2936717535247961E-4</v>
      </c>
      <c r="I45" s="41">
        <f t="shared" ca="1" si="8"/>
        <v>2.8492552776531271E-2</v>
      </c>
      <c r="J45" s="31">
        <f t="shared" ca="1" si="9"/>
        <v>-119833.67196322538</v>
      </c>
      <c r="K45" s="8">
        <f t="shared" si="19"/>
        <v>4.6737444314118575E-5</v>
      </c>
      <c r="L45" s="1">
        <f t="shared" si="18"/>
        <v>0.49905938032457486</v>
      </c>
      <c r="M45" s="2">
        <f t="shared" si="10"/>
        <v>58366913.473423608</v>
      </c>
      <c r="N45" s="2">
        <f t="shared" si="11"/>
        <v>31217.194980479821</v>
      </c>
      <c r="O45" s="1">
        <f t="shared" si="12"/>
        <v>2588.9159685055497</v>
      </c>
      <c r="P45" s="1">
        <f t="shared" si="21"/>
        <v>8.6186940733510617</v>
      </c>
      <c r="Q45" s="1">
        <f t="shared" si="1"/>
        <v>1.8222500050128803</v>
      </c>
      <c r="R45" s="1">
        <f t="shared" si="2"/>
        <v>2.3468251607052695</v>
      </c>
      <c r="S45" s="7">
        <f t="shared" si="13"/>
        <v>49</v>
      </c>
      <c r="T45" s="6">
        <f t="shared" si="14"/>
        <v>49</v>
      </c>
      <c r="U45" s="2">
        <f t="shared" si="3"/>
        <v>7.3096143576714845E-2</v>
      </c>
      <c r="V45" s="1">
        <f t="shared" si="4"/>
        <v>136.80569590816467</v>
      </c>
      <c r="W45">
        <v>49</v>
      </c>
      <c r="X45">
        <v>0</v>
      </c>
      <c r="Y45" s="1">
        <f t="shared" si="17"/>
        <v>536.79999999999995</v>
      </c>
      <c r="Z45" s="1">
        <f t="shared" si="15"/>
        <v>586</v>
      </c>
      <c r="AA45" s="5">
        <v>516</v>
      </c>
      <c r="AB45" s="1">
        <v>7</v>
      </c>
      <c r="AC45">
        <v>0</v>
      </c>
    </row>
    <row r="46" spans="1:29" ht="16">
      <c r="A46" s="1">
        <f t="shared" si="5"/>
        <v>2585</v>
      </c>
      <c r="B46" s="1">
        <f t="shared" si="20"/>
        <v>7</v>
      </c>
      <c r="C46" s="1">
        <f t="shared" si="6"/>
        <v>462088</v>
      </c>
      <c r="D46" s="1">
        <v>38543</v>
      </c>
      <c r="E46" s="3">
        <f t="shared" si="7"/>
        <v>0.68440629404873676</v>
      </c>
      <c r="F46" s="3"/>
      <c r="G46" s="3" cm="1">
        <f t="array" ref="G46">E46*($J$11) + SUMPRODUCT(EGS3_OSS_TRUNC!$K$40:$K$57,TRANSPOSE(LC_Special_TRUNC!C46:T46))</f>
        <v>0.61619171100465431</v>
      </c>
      <c r="H46" s="41">
        <f t="shared" si="22"/>
        <v>3.725947514157113E-4</v>
      </c>
      <c r="I46" s="41">
        <f t="shared" ca="1" si="8"/>
        <v>3.2745643204939626E-2</v>
      </c>
      <c r="J46" s="31">
        <f t="shared" ca="1" si="9"/>
        <v>-131777.9526403143</v>
      </c>
      <c r="K46" s="8">
        <f t="shared" si="19"/>
        <v>4.6737526987123139E-5</v>
      </c>
      <c r="L46" s="1">
        <f t="shared" si="18"/>
        <v>0.49929444819991758</v>
      </c>
      <c r="M46" s="2">
        <f t="shared" si="10"/>
        <v>58402227.748415336</v>
      </c>
      <c r="N46" s="2">
        <f t="shared" si="11"/>
        <v>35314.274991732578</v>
      </c>
      <c r="O46" s="1">
        <f t="shared" si="12"/>
        <v>2591.5669491393865</v>
      </c>
      <c r="P46" s="1">
        <f t="shared" si="21"/>
        <v>10.604046763544304</v>
      </c>
      <c r="Q46" s="1">
        <f t="shared" si="1"/>
        <v>1.985352690193241</v>
      </c>
      <c r="R46" s="1">
        <f t="shared" si="2"/>
        <v>2.6509806338366397</v>
      </c>
      <c r="S46" s="7">
        <f t="shared" si="13"/>
        <v>56</v>
      </c>
      <c r="T46" s="6">
        <f t="shared" si="14"/>
        <v>56</v>
      </c>
      <c r="U46" s="2">
        <f t="shared" si="3"/>
        <v>8.3769426569478805E-2</v>
      </c>
      <c r="V46" s="1">
        <f t="shared" si="4"/>
        <v>125.38767453042567</v>
      </c>
      <c r="W46">
        <v>51</v>
      </c>
      <c r="X46">
        <v>1</v>
      </c>
      <c r="Y46" s="1">
        <f t="shared" si="17"/>
        <v>609</v>
      </c>
      <c r="Z46" s="1">
        <f t="shared" si="15"/>
        <v>638</v>
      </c>
      <c r="AA46" s="5">
        <v>548</v>
      </c>
      <c r="AB46" s="1">
        <v>9</v>
      </c>
      <c r="AC46">
        <v>4</v>
      </c>
    </row>
    <row r="47" spans="1:29" ht="16">
      <c r="A47" s="1">
        <f t="shared" si="5"/>
        <v>2586</v>
      </c>
      <c r="B47" s="1">
        <f t="shared" si="20"/>
        <v>8</v>
      </c>
      <c r="C47" s="1">
        <f t="shared" si="6"/>
        <v>504410</v>
      </c>
      <c r="D47" s="1">
        <v>42322</v>
      </c>
      <c r="E47" s="3">
        <f t="shared" si="7"/>
        <v>0.6848265860090933</v>
      </c>
      <c r="F47" s="3"/>
      <c r="G47" s="3" cm="1">
        <f t="array" ref="G47">E47*($J$11) + SUMPRODUCT(EGS3_OSS_TRUNC!$K$40:$K$57,TRANSPOSE(LC_Special_TRUNC!C47:T47))</f>
        <v>0.61661203241301799</v>
      </c>
      <c r="H47" s="41">
        <f t="shared" si="22"/>
        <v>4.2032140836367748E-4</v>
      </c>
      <c r="I47" s="41">
        <f t="shared" ca="1" si="8"/>
        <v>3.7002918298310629E-2</v>
      </c>
      <c r="J47" s="31">
        <f t="shared" ca="1" si="9"/>
        <v>-139525.4130897577</v>
      </c>
      <c r="K47" s="8">
        <f t="shared" si="19"/>
        <v>4.6737588999679748E-5</v>
      </c>
      <c r="L47" s="1">
        <f t="shared" si="18"/>
        <v>0.49952951638715443</v>
      </c>
      <c r="M47" s="2">
        <f t="shared" si="10"/>
        <v>58442065.523218848</v>
      </c>
      <c r="N47" s="2">
        <f t="shared" si="11"/>
        <v>39837.774803505534</v>
      </c>
      <c r="O47" s="1">
        <f t="shared" si="12"/>
        <v>2594.5615046941193</v>
      </c>
      <c r="P47" s="1">
        <f t="shared" si="21"/>
        <v>12.767100841532729</v>
      </c>
      <c r="Q47" s="1">
        <f t="shared" si="1"/>
        <v>2.1630540779884257</v>
      </c>
      <c r="R47" s="1">
        <f t="shared" si="2"/>
        <v>2.9945555547329072</v>
      </c>
      <c r="S47" s="7">
        <f t="shared" si="13"/>
        <v>63</v>
      </c>
      <c r="T47" s="6">
        <f t="shared" si="14"/>
        <v>63</v>
      </c>
      <c r="U47" s="2">
        <f t="shared" si="3"/>
        <v>5.869819943515113E-2</v>
      </c>
      <c r="V47" s="1">
        <f t="shared" si="4"/>
        <v>114.86222621125444</v>
      </c>
      <c r="W47">
        <v>53</v>
      </c>
      <c r="X47">
        <v>1</v>
      </c>
      <c r="Y47" s="1">
        <f t="shared" si="17"/>
        <v>880.6</v>
      </c>
      <c r="Z47" s="1">
        <f t="shared" si="15"/>
        <v>992</v>
      </c>
      <c r="AA47" s="5">
        <v>772</v>
      </c>
      <c r="AB47" s="1">
        <v>22</v>
      </c>
      <c r="AC47">
        <v>9</v>
      </c>
    </row>
    <row r="48" spans="1:29" ht="16">
      <c r="A48" s="1">
        <f t="shared" si="5"/>
        <v>2587</v>
      </c>
      <c r="B48" s="1">
        <f t="shared" si="20"/>
        <v>9</v>
      </c>
      <c r="C48" s="1">
        <f t="shared" si="6"/>
        <v>550845</v>
      </c>
      <c r="D48" s="1">
        <v>46435</v>
      </c>
      <c r="E48" s="3">
        <f t="shared" si="7"/>
        <v>0.68537146299330498</v>
      </c>
      <c r="F48" s="3"/>
      <c r="G48" s="3" cm="1">
        <f t="array" ref="G48">E48*($J$11) + SUMPRODUCT(EGS3_OSS_TRUNC!$K$40:$K$57,TRANSPOSE(LC_Special_TRUNC!C48:T48))</f>
        <v>0.61715300510319682</v>
      </c>
      <c r="H48" s="41">
        <f t="shared" si="22"/>
        <v>5.4097269017883143E-4</v>
      </c>
      <c r="I48" s="41">
        <f t="shared" ca="1" si="8"/>
        <v>4.1008902057996108E-2</v>
      </c>
      <c r="J48" s="31">
        <f t="shared" ca="1" si="9"/>
        <v>-148311.81643300588</v>
      </c>
      <c r="K48" s="8">
        <f t="shared" si="19"/>
        <v>4.6737630351534557E-5</v>
      </c>
      <c r="L48" s="1">
        <f t="shared" si="18"/>
        <v>0.49976458478237173</v>
      </c>
      <c r="M48" s="2">
        <f t="shared" si="10"/>
        <v>58493338.543763027</v>
      </c>
      <c r="N48" s="2">
        <f t="shared" si="11"/>
        <v>51273.020544183208</v>
      </c>
      <c r="O48" s="1">
        <f t="shared" si="12"/>
        <v>2598.4496711089723</v>
      </c>
      <c r="P48" s="1">
        <f t="shared" si="21"/>
        <v>15.366334512061432</v>
      </c>
      <c r="Q48" s="1">
        <f t="shared" si="1"/>
        <v>2.5992336705287022</v>
      </c>
      <c r="R48" s="1">
        <f t="shared" si="2"/>
        <v>3.8881664148531216</v>
      </c>
      <c r="S48" s="7">
        <f t="shared" si="13"/>
        <v>78</v>
      </c>
      <c r="T48" s="6">
        <f t="shared" si="14"/>
        <v>78</v>
      </c>
      <c r="U48" s="2">
        <f t="shared" si="3"/>
        <v>0.1041890932310371</v>
      </c>
      <c r="V48" s="1">
        <f t="shared" si="4"/>
        <v>105.18838065837582</v>
      </c>
      <c r="W48">
        <v>54</v>
      </c>
      <c r="X48">
        <v>1</v>
      </c>
      <c r="Y48" s="1">
        <f t="shared" si="17"/>
        <v>1216.3</v>
      </c>
      <c r="Z48" s="1">
        <f t="shared" si="15"/>
        <v>1363</v>
      </c>
      <c r="AA48" s="5">
        <v>1133</v>
      </c>
      <c r="AB48" s="1">
        <v>23</v>
      </c>
      <c r="AC48">
        <v>23</v>
      </c>
    </row>
    <row r="49" spans="1:29" ht="16">
      <c r="A49" s="1">
        <f t="shared" si="5"/>
        <v>2588</v>
      </c>
      <c r="B49" s="1">
        <f t="shared" si="20"/>
        <v>10</v>
      </c>
      <c r="C49" s="1">
        <f t="shared" si="6"/>
        <v>599856</v>
      </c>
      <c r="D49" s="1">
        <v>49011</v>
      </c>
      <c r="E49" s="3">
        <f t="shared" si="7"/>
        <v>0.6859249421021697</v>
      </c>
      <c r="F49" s="3"/>
      <c r="G49" s="3" cm="1">
        <f t="array" ref="G49">E49*($J$11) + SUMPRODUCT(EGS3_OSS_TRUNC!$K$40:$K$57,TRANSPOSE(LC_Special_TRUNC!C49:T49))</f>
        <v>0.61770144673323479</v>
      </c>
      <c r="H49" s="41">
        <f t="shared" si="22"/>
        <v>5.4844163003797686E-4</v>
      </c>
      <c r="I49" s="41">
        <f t="shared" ca="1" si="8"/>
        <v>4.4599495619994621E-2</v>
      </c>
      <c r="J49" s="31">
        <f t="shared" ca="1" si="9"/>
        <v>-152425.81408046986</v>
      </c>
      <c r="K49" s="8">
        <f t="shared" si="19"/>
        <v>4.6737651042742744E-5</v>
      </c>
      <c r="L49" s="1">
        <f t="shared" si="18"/>
        <v>0.49999965328165613</v>
      </c>
      <c r="M49" s="2">
        <f t="shared" si="10"/>
        <v>58545319.465304419</v>
      </c>
      <c r="N49" s="2">
        <f t="shared" si="11"/>
        <v>51980.921541393691</v>
      </c>
      <c r="O49" s="1">
        <f t="shared" si="12"/>
        <v>2602.4061210568966</v>
      </c>
      <c r="P49" s="1">
        <f t="shared" si="21"/>
        <v>17.997595059339663</v>
      </c>
      <c r="Q49" s="1">
        <f t="shared" si="1"/>
        <v>2.6312605472782304</v>
      </c>
      <c r="R49" s="1">
        <f t="shared" si="2"/>
        <v>3.956449947924408</v>
      </c>
      <c r="S49" s="7">
        <f t="shared" si="13"/>
        <v>79</v>
      </c>
      <c r="T49" s="6">
        <f t="shared" si="14"/>
        <v>79</v>
      </c>
      <c r="U49" s="2">
        <f t="shared" si="3"/>
        <v>6.0597040284705285E-2</v>
      </c>
      <c r="V49" s="1">
        <f t="shared" si="4"/>
        <v>96.598956191660037</v>
      </c>
      <c r="W49">
        <v>54</v>
      </c>
      <c r="X49">
        <v>1</v>
      </c>
      <c r="Y49" s="1">
        <f t="shared" si="17"/>
        <v>1693.3999999999999</v>
      </c>
      <c r="Z49" s="1">
        <f t="shared" si="15"/>
        <v>1888</v>
      </c>
      <c r="AA49" s="5">
        <v>1788</v>
      </c>
      <c r="AB49" s="1">
        <v>10</v>
      </c>
      <c r="AC49">
        <v>24</v>
      </c>
    </row>
    <row r="50" spans="1:29" ht="16">
      <c r="A50" s="1">
        <f t="shared" si="5"/>
        <v>2589</v>
      </c>
      <c r="B50" s="1">
        <f t="shared" si="20"/>
        <v>11</v>
      </c>
      <c r="C50" s="1">
        <f t="shared" si="6"/>
        <v>652812</v>
      </c>
      <c r="D50" s="1">
        <v>52956</v>
      </c>
      <c r="E50" s="3">
        <f t="shared" si="7"/>
        <v>0.68652764872771876</v>
      </c>
      <c r="F50" s="3"/>
      <c r="G50" s="3" cm="1">
        <f t="array" ref="G50">E50*($J$11) + SUMPRODUCT(EGS3_OSS_TRUNC!$K$40:$K$57,TRANSPOSE(LC_Special_TRUNC!C50:T50))</f>
        <v>0.61829617069251763</v>
      </c>
      <c r="H50" s="41">
        <f t="shared" si="22"/>
        <v>5.9472395928283905E-4</v>
      </c>
      <c r="I50" s="41">
        <f t="shared" ca="1" si="8"/>
        <v>4.7590958202143117E-2</v>
      </c>
      <c r="J50" s="31">
        <f t="shared" ca="1" si="9"/>
        <v>-161256.97699527256</v>
      </c>
      <c r="K50" s="8">
        <f t="shared" si="19"/>
        <v>4.673765107324913E-5</v>
      </c>
      <c r="L50" s="1">
        <f t="shared" si="18"/>
        <v>0.50023472178109396</v>
      </c>
      <c r="M50" s="2">
        <f t="shared" si="10"/>
        <v>58601686.994268492</v>
      </c>
      <c r="N50" s="2">
        <f t="shared" si="11"/>
        <v>56367.528964071549</v>
      </c>
      <c r="O50" s="1">
        <f t="shared" si="12"/>
        <v>2606.7224032707186</v>
      </c>
      <c r="P50" s="1">
        <f t="shared" si="21"/>
        <v>20.795007506930922</v>
      </c>
      <c r="Q50" s="1">
        <f t="shared" si="1"/>
        <v>2.7974124475912605</v>
      </c>
      <c r="R50" s="1">
        <f t="shared" si="2"/>
        <v>4.3162822138219905</v>
      </c>
      <c r="S50" s="7">
        <f t="shared" si="13"/>
        <v>84</v>
      </c>
      <c r="T50" s="6">
        <f t="shared" si="14"/>
        <v>84</v>
      </c>
      <c r="U50" s="2">
        <f t="shared" si="3"/>
        <v>6.4421953396622655E-2</v>
      </c>
      <c r="V50" s="1">
        <f t="shared" si="4"/>
        <v>88.768090957685359</v>
      </c>
      <c r="W50">
        <v>54</v>
      </c>
      <c r="X50">
        <v>2</v>
      </c>
      <c r="Y50" s="1">
        <f t="shared" si="17"/>
        <v>2041.3</v>
      </c>
      <c r="Z50" s="1">
        <f t="shared" si="15"/>
        <v>2182</v>
      </c>
      <c r="AA50" s="5">
        <v>1362</v>
      </c>
      <c r="AB50" s="1">
        <v>82</v>
      </c>
      <c r="AC50">
        <v>28</v>
      </c>
    </row>
    <row r="51" spans="1:29" ht="16">
      <c r="A51" s="1">
        <f t="shared" si="5"/>
        <v>2590</v>
      </c>
      <c r="B51" s="1">
        <f t="shared" si="20"/>
        <v>12</v>
      </c>
      <c r="C51" s="1">
        <f t="shared" si="6"/>
        <v>706104</v>
      </c>
      <c r="D51" s="1">
        <v>53292</v>
      </c>
      <c r="E51" s="3">
        <f t="shared" si="7"/>
        <v>0.68712919876579837</v>
      </c>
      <c r="F51" s="3"/>
      <c r="G51" s="3" cm="1">
        <f t="array" ref="G51">E51*($J$11) + SUMPRODUCT(EGS3_OSS_TRUNC!$K$40:$K$57,TRANSPOSE(LC_Special_TRUNC!C51:T51))</f>
        <v>0.61888859474822999</v>
      </c>
      <c r="H51" s="41">
        <f t="shared" si="22"/>
        <v>5.9242405571235945E-4</v>
      </c>
      <c r="I51" s="41">
        <f t="shared" ca="1" si="8"/>
        <v>5.0772395898658396E-2</v>
      </c>
      <c r="J51" s="31">
        <f t="shared" ca="1" si="9"/>
        <v>-158831.60789341992</v>
      </c>
      <c r="K51" s="8">
        <f t="shared" si="19"/>
        <v>4.6737630442954369E-5</v>
      </c>
      <c r="L51" s="1">
        <f t="shared" si="18"/>
        <v>0.50046979017677107</v>
      </c>
      <c r="M51" s="2">
        <f t="shared" si="10"/>
        <v>58657836.539949566</v>
      </c>
      <c r="N51" s="2">
        <f t="shared" si="11"/>
        <v>56149.545681070966</v>
      </c>
      <c r="O51" s="1">
        <f t="shared" si="12"/>
        <v>2611.0386854845406</v>
      </c>
      <c r="P51" s="1">
        <f t="shared" si="21"/>
        <v>23.592419954522182</v>
      </c>
      <c r="Q51" s="1">
        <f t="shared" si="1"/>
        <v>2.7974124475912605</v>
      </c>
      <c r="R51" s="1">
        <f t="shared" si="2"/>
        <v>4.3162822138219905</v>
      </c>
      <c r="S51" s="7">
        <f t="shared" si="13"/>
        <v>84</v>
      </c>
      <c r="T51" s="6">
        <f t="shared" si="14"/>
        <v>84</v>
      </c>
      <c r="U51" s="2">
        <f t="shared" si="3"/>
        <v>5.3620537436593965E-2</v>
      </c>
      <c r="V51" s="1">
        <f t="shared" si="4"/>
        <v>82.072516994592249</v>
      </c>
      <c r="W51">
        <v>54</v>
      </c>
      <c r="X51">
        <v>2</v>
      </c>
      <c r="Y51" s="1">
        <f t="shared" si="17"/>
        <v>5058.2999999999993</v>
      </c>
      <c r="Z51" s="1">
        <f t="shared" si="15"/>
        <v>6333</v>
      </c>
      <c r="AA51" s="5">
        <v>5893</v>
      </c>
      <c r="AB51" s="1">
        <v>44</v>
      </c>
      <c r="AC51">
        <v>28</v>
      </c>
    </row>
    <row r="52" spans="1:29" ht="16">
      <c r="A52" s="1">
        <f t="shared" si="5"/>
        <v>2591</v>
      </c>
      <c r="B52" s="1">
        <f t="shared" si="20"/>
        <v>13</v>
      </c>
      <c r="C52" s="1">
        <f t="shared" si="6"/>
        <v>764726</v>
      </c>
      <c r="D52" s="1">
        <v>58622</v>
      </c>
      <c r="E52" s="3">
        <f t="shared" si="7"/>
        <v>0.68775084662181052</v>
      </c>
      <c r="F52" s="3"/>
      <c r="G52" s="3" cm="1">
        <f t="array" ref="G52">E52*($J$11) + SUMPRODUCT(EGS3_OSS_TRUNC!$K$40:$K$57,TRANSPOSE(LC_Special_TRUNC!C52:T52))</f>
        <v>0.61949922086092102</v>
      </c>
      <c r="H52" s="41">
        <f t="shared" si="22"/>
        <v>6.1062611269102618E-4</v>
      </c>
      <c r="I52" s="41">
        <f t="shared" ca="1" si="8"/>
        <v>5.3819937783383807E-2</v>
      </c>
      <c r="J52" s="31">
        <f t="shared" ca="1" si="9"/>
        <v>-171300.00802461643</v>
      </c>
      <c r="K52" s="8">
        <f t="shared" si="19"/>
        <v>4.673758915203507E-5</v>
      </c>
      <c r="L52" s="1">
        <f t="shared" si="18"/>
        <v>0.50070485836477419</v>
      </c>
      <c r="M52" s="2">
        <f t="shared" si="10"/>
        <v>58715711.264107026</v>
      </c>
      <c r="N52" s="2">
        <f t="shared" si="11"/>
        <v>57874.724157465134</v>
      </c>
      <c r="O52" s="1">
        <f t="shared" si="12"/>
        <v>2615.5079030327024</v>
      </c>
      <c r="P52" s="1">
        <f t="shared" si="21"/>
        <v>26.459194651609508</v>
      </c>
      <c r="Q52" s="1">
        <f t="shared" si="1"/>
        <v>2.8667746970873242</v>
      </c>
      <c r="R52" s="1">
        <f t="shared" si="2"/>
        <v>4.4692175481617831</v>
      </c>
      <c r="S52" s="7">
        <f t="shared" si="13"/>
        <v>86</v>
      </c>
      <c r="T52" s="6">
        <f t="shared" si="14"/>
        <v>86</v>
      </c>
      <c r="U52" s="2">
        <f t="shared" si="3"/>
        <v>1.2747361784566641E-2</v>
      </c>
      <c r="V52" s="1">
        <f t="shared" si="4"/>
        <v>75.780064054454826</v>
      </c>
      <c r="W52">
        <v>54</v>
      </c>
      <c r="X52">
        <v>4</v>
      </c>
      <c r="Y52" s="1">
        <f t="shared" si="17"/>
        <v>5719.8</v>
      </c>
      <c r="Z52" s="1">
        <f t="shared" si="15"/>
        <v>6050</v>
      </c>
      <c r="AA52" s="5">
        <v>5420</v>
      </c>
      <c r="AB52" s="1">
        <v>63</v>
      </c>
      <c r="AC52">
        <v>28</v>
      </c>
    </row>
    <row r="53" spans="1:29" ht="16">
      <c r="A53" s="1">
        <f t="shared" si="5"/>
        <v>2592</v>
      </c>
      <c r="B53" s="1">
        <f t="shared" si="20"/>
        <v>14</v>
      </c>
      <c r="C53" s="1">
        <f t="shared" si="6"/>
        <v>829532</v>
      </c>
      <c r="D53" s="1">
        <v>64806</v>
      </c>
      <c r="E53" s="3">
        <f t="shared" si="7"/>
        <v>0.68838214391108354</v>
      </c>
      <c r="F53" s="3"/>
      <c r="G53" s="3" cm="1">
        <f t="array" ref="G53">E53*($J$11) + SUMPRODUCT(EGS3_OSS_TRUNC!$K$40:$K$57,TRANSPOSE(LC_Special_TRUNC!C53:T53))</f>
        <v>0.62011805285257948</v>
      </c>
      <c r="H53" s="41">
        <f t="shared" si="22"/>
        <v>6.1883199165846392E-4</v>
      </c>
      <c r="I53" s="41">
        <f t="shared" ca="1" si="8"/>
        <v>5.6880496977058083E-2</v>
      </c>
      <c r="J53" s="31">
        <f t="shared" ca="1" si="9"/>
        <v>-185786.01942058295</v>
      </c>
      <c r="K53" s="8">
        <f t="shared" si="19"/>
        <v>4.6737527200458118E-5</v>
      </c>
      <c r="L53" s="1">
        <f t="shared" si="18"/>
        <v>0.50093992624118988</v>
      </c>
      <c r="M53" s="2">
        <f t="shared" si="10"/>
        <v>58774363.735844955</v>
      </c>
      <c r="N53" s="2">
        <f t="shared" si="11"/>
        <v>58652.471737923275</v>
      </c>
      <c r="O53" s="1">
        <f t="shared" si="12"/>
        <v>2620.0556084673617</v>
      </c>
      <c r="P53" s="1">
        <f t="shared" si="21"/>
        <v>29.36129277534112</v>
      </c>
      <c r="Q53" s="1">
        <f t="shared" si="1"/>
        <v>2.9020981237316112</v>
      </c>
      <c r="R53" s="1">
        <f t="shared" si="2"/>
        <v>4.5477054346593579</v>
      </c>
      <c r="S53" s="7">
        <f t="shared" si="13"/>
        <v>87</v>
      </c>
      <c r="T53" s="6">
        <f t="shared" si="14"/>
        <v>87</v>
      </c>
      <c r="U53" s="2">
        <f t="shared" si="3"/>
        <v>9.4953063945880392E-2</v>
      </c>
      <c r="V53" s="1">
        <f t="shared" si="4"/>
        <v>69.85243695944817</v>
      </c>
      <c r="W53">
        <v>54</v>
      </c>
      <c r="X53">
        <v>5</v>
      </c>
      <c r="Y53" s="1">
        <f t="shared" si="17"/>
        <v>7078.5999999999995</v>
      </c>
      <c r="Z53" s="1">
        <f t="shared" si="15"/>
        <v>7479</v>
      </c>
      <c r="AA53" s="5">
        <v>6389</v>
      </c>
      <c r="AB53" s="1">
        <v>109</v>
      </c>
      <c r="AC53">
        <v>28</v>
      </c>
    </row>
    <row r="54" spans="1:29" ht="16">
      <c r="A54" s="1">
        <f t="shared" si="5"/>
        <v>2593</v>
      </c>
      <c r="B54" s="1">
        <f t="shared" si="20"/>
        <v>15</v>
      </c>
      <c r="C54" s="1">
        <f t="shared" si="6"/>
        <v>899615</v>
      </c>
      <c r="D54" s="1">
        <v>70083</v>
      </c>
      <c r="E54" s="3">
        <f t="shared" si="7"/>
        <v>0.68909372414183601</v>
      </c>
      <c r="F54" s="3"/>
      <c r="G54" s="3" cm="1">
        <f t="array" ref="G54">E54*($J$11) + SUMPRODUCT(EGS3_OSS_TRUNC!$K$40:$K$57,TRANSPOSE(LC_Special_TRUNC!C54:T54))</f>
        <v>0.62081205991921673</v>
      </c>
      <c r="H54" s="41">
        <f t="shared" si="22"/>
        <v>6.9400706663724776E-4</v>
      </c>
      <c r="I54" s="41">
        <f t="shared" ca="1" si="8"/>
        <v>5.9813196981559881E-2</v>
      </c>
      <c r="J54" s="31">
        <f t="shared" ca="1" si="9"/>
        <v>-197390.7988978186</v>
      </c>
      <c r="K54" s="8">
        <f t="shared" si="19"/>
        <v>4.6737444588378018E-5</v>
      </c>
      <c r="L54" s="1">
        <f t="shared" si="18"/>
        <v>0.5011749937021055</v>
      </c>
      <c r="M54" s="2">
        <f t="shared" si="10"/>
        <v>58840141.249629863</v>
      </c>
      <c r="N54" s="2">
        <f t="shared" si="11"/>
        <v>65777.513784913695</v>
      </c>
      <c r="O54" s="1">
        <f t="shared" si="12"/>
        <v>2625.1927099598533</v>
      </c>
      <c r="P54" s="1">
        <f t="shared" si="21"/>
        <v>32.523146692918466</v>
      </c>
      <c r="Q54" s="1">
        <f t="shared" si="1"/>
        <v>3.161853917577345</v>
      </c>
      <c r="R54" s="1">
        <f t="shared" si="2"/>
        <v>5.13710149249148</v>
      </c>
      <c r="S54" s="7">
        <f t="shared" si="13"/>
        <v>94</v>
      </c>
      <c r="T54" s="6">
        <f t="shared" si="14"/>
        <v>94</v>
      </c>
      <c r="U54" s="2">
        <f t="shared" si="3"/>
        <v>6.1434102636678006E-2</v>
      </c>
      <c r="V54" s="1">
        <f t="shared" si="4"/>
        <v>64.405913918320465</v>
      </c>
      <c r="W54">
        <v>54</v>
      </c>
      <c r="X54">
        <v>11</v>
      </c>
      <c r="Y54" s="1">
        <f t="shared" si="17"/>
        <v>8489</v>
      </c>
      <c r="Z54" s="1">
        <f t="shared" si="15"/>
        <v>9126</v>
      </c>
      <c r="AA54" s="5">
        <v>7776</v>
      </c>
      <c r="AB54" s="1">
        <v>135</v>
      </c>
      <c r="AC54">
        <v>29</v>
      </c>
    </row>
    <row r="55" spans="1:29" ht="16">
      <c r="A55" s="1">
        <f t="shared" si="5"/>
        <v>2594</v>
      </c>
      <c r="B55" s="1">
        <f t="shared" si="20"/>
        <v>16</v>
      </c>
      <c r="C55" s="1">
        <f t="shared" si="6"/>
        <v>971725</v>
      </c>
      <c r="D55" s="1">
        <v>72110</v>
      </c>
      <c r="E55" s="3">
        <f t="shared" si="7"/>
        <v>0.68985481860899145</v>
      </c>
      <c r="F55" s="3"/>
      <c r="G55" s="3" cm="1">
        <f t="array" ref="G55">E55*($J$11) + SUMPRODUCT(EGS3_OSS_TRUNC!$K$40:$K$57,TRANSPOSE(LC_Special_TRUNC!C55:T55))</f>
        <v>0.62155112567514914</v>
      </c>
      <c r="H55" s="41">
        <f t="shared" si="22"/>
        <v>7.3906575593241097E-4</v>
      </c>
      <c r="I55" s="41">
        <f t="shared" ca="1" si="8"/>
        <v>6.2714911848588462E-2</v>
      </c>
      <c r="J55" s="31">
        <f t="shared" ca="1" si="9"/>
        <v>-199683.84140217758</v>
      </c>
      <c r="K55" s="8">
        <f t="shared" si="19"/>
        <v>4.6737341315949309E-5</v>
      </c>
      <c r="L55" s="1">
        <f t="shared" si="18"/>
        <v>0.50141006064360916</v>
      </c>
      <c r="M55" s="2">
        <f t="shared" si="10"/>
        <v>58910189.395082273</v>
      </c>
      <c r="N55" s="2">
        <f t="shared" si="11"/>
        <v>70048.145452403507</v>
      </c>
      <c r="O55" s="1">
        <f t="shared" si="12"/>
        <v>2630.7002982947724</v>
      </c>
      <c r="P55" s="1">
        <f t="shared" si="21"/>
        <v>35.84374177368791</v>
      </c>
      <c r="Q55" s="1">
        <f t="shared" si="1"/>
        <v>3.3205950807694418</v>
      </c>
      <c r="R55" s="1">
        <f t="shared" si="2"/>
        <v>5.5075883349193147</v>
      </c>
      <c r="S55" s="7">
        <f t="shared" si="13"/>
        <v>98</v>
      </c>
      <c r="T55" s="6">
        <f t="shared" si="14"/>
        <v>98</v>
      </c>
      <c r="U55" s="2">
        <f t="shared" si="3"/>
        <v>2.8593184684461141E-2</v>
      </c>
      <c r="V55" s="1">
        <f t="shared" si="4"/>
        <v>59.624342684486116</v>
      </c>
      <c r="W55">
        <v>54</v>
      </c>
      <c r="X55">
        <v>15</v>
      </c>
      <c r="Y55" s="1">
        <f t="shared" si="17"/>
        <v>10926.2</v>
      </c>
      <c r="Z55" s="1">
        <f t="shared" si="15"/>
        <v>11933</v>
      </c>
      <c r="AA55" s="5">
        <v>10393</v>
      </c>
      <c r="AB55" s="1">
        <v>154</v>
      </c>
      <c r="AC55">
        <v>29</v>
      </c>
    </row>
    <row r="56" spans="1:29" ht="16">
      <c r="A56" s="1">
        <f t="shared" si="5"/>
        <v>2595</v>
      </c>
      <c r="B56" s="1">
        <f t="shared" si="20"/>
        <v>17</v>
      </c>
      <c r="C56" s="1">
        <f t="shared" si="6"/>
        <v>1046353</v>
      </c>
      <c r="D56" s="1">
        <v>74628</v>
      </c>
      <c r="E56" s="3">
        <f t="shared" si="7"/>
        <v>0.69071231240313424</v>
      </c>
      <c r="F56" s="3"/>
      <c r="G56" s="3" cm="1">
        <f t="array" ref="G56">E56*($J$11) + SUMPRODUCT(EGS3_OSS_TRUNC!$K$40:$K$57,TRANSPOSE(LC_Special_TRUNC!C56:T56))</f>
        <v>0.62237894966388063</v>
      </c>
      <c r="H56" s="41">
        <f>G56-G55</f>
        <v>8.2782398873149088E-4</v>
      </c>
      <c r="I56" s="41">
        <f t="shared" ca="1" si="8"/>
        <v>6.5442752936719084E-2</v>
      </c>
      <c r="J56" s="31">
        <f t="shared" ca="1" si="9"/>
        <v>-203479.17637890158</v>
      </c>
      <c r="K56" s="8">
        <f t="shared" si="19"/>
        <v>4.6737217383304422E-5</v>
      </c>
      <c r="L56" s="1">
        <f t="shared" si="18"/>
        <v>0.50164512696178964</v>
      </c>
      <c r="M56" s="2">
        <f t="shared" si="10"/>
        <v>58988649.984963737</v>
      </c>
      <c r="N56" s="2">
        <f t="shared" si="11"/>
        <v>78460.589881471096</v>
      </c>
      <c r="O56" s="1">
        <f t="shared" si="12"/>
        <v>2636.9216863468027</v>
      </c>
      <c r="P56" s="1">
        <f t="shared" si="21"/>
        <v>39.461550723344878</v>
      </c>
      <c r="Q56" s="1">
        <f t="shared" si="1"/>
        <v>3.6178089496569688</v>
      </c>
      <c r="R56" s="1">
        <f t="shared" si="2"/>
        <v>6.22138805203023</v>
      </c>
      <c r="S56" s="7">
        <f t="shared" si="13"/>
        <v>105</v>
      </c>
      <c r="T56" s="6">
        <f t="shared" si="14"/>
        <v>105</v>
      </c>
      <c r="U56" s="2">
        <f t="shared" si="3"/>
        <v>5.1355923801670908E-2</v>
      </c>
      <c r="V56" s="1">
        <f t="shared" si="4"/>
        <v>55.375477477451433</v>
      </c>
      <c r="W56">
        <v>54</v>
      </c>
      <c r="X56">
        <v>21</v>
      </c>
      <c r="Y56" s="1">
        <f t="shared" si="17"/>
        <v>12002.3</v>
      </c>
      <c r="Z56" s="1">
        <f t="shared" si="15"/>
        <v>12433</v>
      </c>
      <c r="AA56" s="5">
        <v>10073</v>
      </c>
      <c r="AB56" s="1">
        <v>236</v>
      </c>
      <c r="AC56">
        <v>30</v>
      </c>
    </row>
    <row r="57" spans="1:29" ht="16">
      <c r="A57" s="1">
        <f t="shared" si="5"/>
        <v>2596</v>
      </c>
      <c r="B57" s="1">
        <f t="shared" si="20"/>
        <v>18</v>
      </c>
      <c r="C57" s="1">
        <f t="shared" si="6"/>
        <v>1122496</v>
      </c>
      <c r="D57" s="1">
        <v>76143</v>
      </c>
      <c r="E57" s="3">
        <f t="shared" si="7"/>
        <v>0.69159769085877087</v>
      </c>
      <c r="F57" s="3"/>
      <c r="G57" s="3" cm="1">
        <f t="array" ref="G57">E57*($J$11) + SUMPRODUCT(EGS3_OSS_TRUNC!$K$40:$K$57,TRANSPOSE(LC_Special_TRUNC!C57:T57))</f>
        <v>0.62323033233366953</v>
      </c>
      <c r="H57" s="41">
        <f t="shared" ref="H57" si="23">G57-G56</f>
        <v>8.5138266978890265E-4</v>
      </c>
      <c r="I57" s="41">
        <f t="shared" ca="1" si="8"/>
        <v>6.797571833721347E-2</v>
      </c>
      <c r="J57" s="31">
        <f t="shared" ca="1" si="9"/>
        <v>-204718.42925981231</v>
      </c>
      <c r="K57" s="8">
        <f t="shared" si="19"/>
        <v>4.6737072790730322E-5</v>
      </c>
      <c r="L57" s="1">
        <f t="shared" si="18"/>
        <v>0.50188019255273719</v>
      </c>
      <c r="M57" s="2">
        <f t="shared" si="10"/>
        <v>59069343.450477898</v>
      </c>
      <c r="N57" s="2">
        <f t="shared" si="11"/>
        <v>80693.465514160111</v>
      </c>
      <c r="O57" s="1">
        <f t="shared" si="12"/>
        <v>2643.3635118064585</v>
      </c>
      <c r="P57" s="1">
        <f t="shared" si="21"/>
        <v>43.169063773379058</v>
      </c>
      <c r="Q57" s="1">
        <f t="shared" si="1"/>
        <v>3.7075130500341831</v>
      </c>
      <c r="R57" s="1">
        <f t="shared" si="2"/>
        <v>6.4418254596556963</v>
      </c>
      <c r="S57" s="7">
        <f t="shared" si="13"/>
        <v>107</v>
      </c>
      <c r="T57" s="6">
        <f t="shared" si="14"/>
        <v>107</v>
      </c>
      <c r="U57" s="2">
        <f t="shared" si="3"/>
        <v>5.976209913137269E-2</v>
      </c>
      <c r="V57" s="1">
        <f t="shared" si="4"/>
        <v>51.623210639929141</v>
      </c>
      <c r="W57">
        <v>54</v>
      </c>
      <c r="X57">
        <v>23</v>
      </c>
      <c r="Y57" s="1">
        <f t="shared" si="17"/>
        <v>13978.3</v>
      </c>
      <c r="Z57" s="1">
        <f t="shared" si="15"/>
        <v>14712</v>
      </c>
      <c r="AA57" s="5">
        <v>12042</v>
      </c>
      <c r="AB57" s="1">
        <v>267</v>
      </c>
      <c r="AC57">
        <v>30</v>
      </c>
    </row>
    <row r="58" spans="1:29">
      <c r="F58" s="3"/>
      <c r="G58" s="3"/>
      <c r="H58" s="3"/>
      <c r="I58" s="3"/>
      <c r="M58" s="2"/>
    </row>
    <row r="59" spans="1:29">
      <c r="F59" s="3"/>
      <c r="G59" s="3"/>
      <c r="H59" s="3"/>
      <c r="I59" s="3"/>
      <c r="J59" s="4"/>
      <c r="M59" s="2"/>
    </row>
    <row r="60" spans="1:29">
      <c r="F60" s="3"/>
      <c r="G60" s="3"/>
      <c r="H60" s="3"/>
      <c r="I60" s="3"/>
      <c r="M60" s="2"/>
    </row>
    <row r="61" spans="1:29">
      <c r="F61" s="3"/>
      <c r="G61" s="3"/>
      <c r="H61" s="3"/>
      <c r="I61" s="3"/>
      <c r="M61" s="2"/>
    </row>
    <row r="62" spans="1:29">
      <c r="F62" s="3"/>
      <c r="G62" s="3"/>
      <c r="H62" s="3"/>
      <c r="I62" s="3"/>
      <c r="M62" s="2"/>
    </row>
    <row r="63" spans="1:29">
      <c r="F63" s="3"/>
      <c r="G63" s="3"/>
      <c r="H63" s="3"/>
      <c r="I63" s="3"/>
      <c r="M63" s="2"/>
    </row>
    <row r="64" spans="1:29">
      <c r="F64" s="3"/>
      <c r="G64" s="3"/>
      <c r="H64" s="3"/>
      <c r="I64" s="3"/>
      <c r="M64" s="2"/>
    </row>
    <row r="65" spans="6:13">
      <c r="F65" s="3"/>
      <c r="G65" s="3"/>
      <c r="H65" s="3"/>
      <c r="I65" s="3"/>
      <c r="M65" s="2"/>
    </row>
    <row r="66" spans="6:13">
      <c r="F66" s="3"/>
      <c r="G66" s="3"/>
      <c r="H66" s="3"/>
      <c r="I66" s="3"/>
      <c r="M66" s="2"/>
    </row>
    <row r="67" spans="6:13">
      <c r="F67" s="3"/>
      <c r="G67" s="3"/>
      <c r="H67" s="3"/>
      <c r="I67" s="3"/>
      <c r="M67" s="2"/>
    </row>
    <row r="68" spans="6:13">
      <c r="F68" s="3"/>
      <c r="G68" s="3"/>
      <c r="H68" s="3"/>
      <c r="I68" s="3"/>
      <c r="M68" s="2"/>
    </row>
  </sheetData>
  <mergeCells count="4">
    <mergeCell ref="T5:U5"/>
    <mergeCell ref="W5:X5"/>
    <mergeCell ref="T10:U10"/>
    <mergeCell ref="W10:X10"/>
  </mergeCells>
  <conditionalFormatting sqref="U17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34D1-50FE-B44F-8C79-C75C6BF04C16}">
  <sheetPr>
    <pageSetUpPr fitToPage="1"/>
  </sheetPr>
  <dimension ref="A1:BA80"/>
  <sheetViews>
    <sheetView topLeftCell="A19" zoomScale="84" workbookViewId="0">
      <selection activeCell="E68" sqref="E68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17.832031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f>279999.978641636 * 10000</f>
        <v>2799999786.4163599</v>
      </c>
      <c r="Q5" s="16"/>
      <c r="AR5" s="62"/>
      <c r="AS5" s="62"/>
      <c r="AU5" s="62"/>
      <c r="AV5" s="62"/>
    </row>
    <row r="6" spans="1:53">
      <c r="O6" s="1" t="s">
        <v>34</v>
      </c>
      <c r="P6" s="16">
        <f>3000015.19017824*10000</f>
        <v>30000151901.782402</v>
      </c>
      <c r="Q6" s="16"/>
      <c r="AS6" s="2"/>
      <c r="AV6" s="2"/>
    </row>
    <row r="7" spans="1:53">
      <c r="O7" s="1" t="s">
        <v>33</v>
      </c>
      <c r="P7" s="16">
        <f>EGS3_OSS_TRUNC!J7</f>
        <v>1.2246367429206411E-2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EGS3_OSS_TRUNC!J8</f>
        <v>9.4027406672068578E-4</v>
      </c>
      <c r="Q8" s="4"/>
      <c r="AS8" s="15"/>
      <c r="AV8" s="15"/>
    </row>
    <row r="9" spans="1:53" ht="14" customHeight="1">
      <c r="M9" s="16">
        <f>EGS3_OSS_TRUNC!G9</f>
        <v>-27.025656690321071</v>
      </c>
      <c r="N9" s="16">
        <f>EGS3_OSS_TRUNC!H9</f>
        <v>1.8319196856998748E-12</v>
      </c>
      <c r="P9" s="16"/>
      <c r="Q9" s="4"/>
    </row>
    <row r="10" spans="1:53">
      <c r="M10" s="16">
        <f>EGS3_OSS_TRUNC!G10</f>
        <v>-29.224212250691448</v>
      </c>
      <c r="N10" s="16">
        <f>EGS3_OSS_TRUNC!H10</f>
        <v>2.0327589484399735E-13</v>
      </c>
      <c r="O10" s="1" t="s">
        <v>29</v>
      </c>
      <c r="P10" s="16">
        <f>EGS3_OSS_TRUNC!J10</f>
        <v>10.001474967165773</v>
      </c>
      <c r="Q10" s="4"/>
      <c r="AR10" s="62"/>
      <c r="AS10" s="62"/>
      <c r="AU10" s="62"/>
      <c r="AV10" s="62"/>
    </row>
    <row r="11" spans="1:53">
      <c r="M11" s="16"/>
      <c r="N11" s="16"/>
      <c r="O11" s="1" t="s">
        <v>27</v>
      </c>
      <c r="P11" s="16">
        <f>EGS3_OSS_TRUNC!J11</f>
        <v>0.90011972471477397</v>
      </c>
      <c r="Q11" s="4"/>
      <c r="R11" s="16"/>
      <c r="AS11" s="2"/>
      <c r="AV11" s="2"/>
      <c r="AY11" s="1" t="s">
        <v>24</v>
      </c>
      <c r="AZ11" s="1">
        <f>EGS3_OSS_TRUNC!AB11</f>
        <v>0.1</v>
      </c>
    </row>
    <row r="12" spans="1:53">
      <c r="O12" s="1" t="s">
        <v>23</v>
      </c>
      <c r="P12" s="16">
        <f>EGS3_OSS_TRUNC!J12</f>
        <v>9.9880275285226028E-2</v>
      </c>
      <c r="Q12" s="4"/>
      <c r="AS12" s="2"/>
      <c r="AV12" s="2"/>
      <c r="AZ12" s="1">
        <f>EGS3_OSS_TRUNC!AB12</f>
        <v>0.2</v>
      </c>
    </row>
    <row r="13" spans="1:53">
      <c r="P13" s="16"/>
      <c r="Q13" s="16"/>
      <c r="AS13" s="2"/>
      <c r="AV13" s="2"/>
      <c r="AZ13" s="1">
        <f>EGS3_OSS_TRUNC!AB13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 t="shared" si="0"/>
        <v>1.0123216612314097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 t="shared" si="0"/>
        <v>1.0247951457983209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 t="shared" si="0"/>
        <v>1.0247951457983209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 t="shared" si="0"/>
        <v>1.0247951457983209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 t="shared" si="0"/>
        <v>1.0762450791976113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 t="shared" si="0"/>
        <v>1.0895062064654559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 t="shared" si="0"/>
        <v>1.1442049645446561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 t="shared" si="0"/>
        <v>1.1583034704970725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0.10366410072008103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 t="shared" si="0"/>
        <v>1.1725756934637037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0.20325767263568195</v>
      </c>
      <c r="D41" s="3">
        <f>1-($P$6/($P$6+SUM($AO$41:$AO41)))^$P$5</f>
        <v>0.11111188561335383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 t="shared" si="0"/>
        <v>1.2619788200770377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0.29596090979447387</v>
      </c>
      <c r="D42" s="3">
        <f>1-($P$6/($P$6+SUM($AO$41:$AO42)))^$P$5</f>
        <v>0.2145365473169506</v>
      </c>
      <c r="E42" s="3">
        <f>1-($P$6/($P$6+SUM($AO$42:$AO42)))^$P$5</f>
        <v>0.11635284579193095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 t="shared" si="0"/>
        <v>1.3253365813920552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0.38472780613203406</v>
      </c>
      <c r="D43" s="3">
        <f>1-($P$6/($P$6+SUM($AO$41:$AO43)))^$P$5</f>
        <v>0.31356961785051829</v>
      </c>
      <c r="E43" s="3">
        <f>1-($P$6/($P$6+SUM($AO$42:$AO43)))^$P$5</f>
        <v>0.22776514721360841</v>
      </c>
      <c r="F43" s="3">
        <f>1-($P$6/($P$6+SUM($AO$43:$AO43)))^$P$5</f>
        <v>0.12608234054341316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 t="shared" si="0"/>
        <v>1.443962431082354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0.4697101637954848</v>
      </c>
      <c r="D44" s="3">
        <f>1-($P$6/($P$6+SUM($AO$41:$AO44)))^$P$5</f>
        <v>0.40838045576283555</v>
      </c>
      <c r="E44" s="3">
        <f>1-($P$6/($P$6+SUM($AO$42:$AO44)))^$P$5</f>
        <v>0.33442743279841525</v>
      </c>
      <c r="F44" s="3">
        <f>1-($P$6/($P$6+SUM($AO$43:$AO44)))^$P$5</f>
        <v>0.2467892144049183</v>
      </c>
      <c r="G44" s="3">
        <f>1-($P$6/($P$6+SUM($AO$44:$AO44)))^$P$5</f>
        <v>0.13812156391389718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 t="shared" si="0"/>
        <v>1.5925905423230324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0.55264695697479738</v>
      </c>
      <c r="D45" s="3">
        <f>1-($P$6/($P$6+SUM($AO$41:$AO45)))^$P$5</f>
        <v>0.5009093082944569</v>
      </c>
      <c r="E45" s="3">
        <f>1-($P$6/($P$6+SUM($AO$42:$AO45)))^$P$5</f>
        <v>0.43852230805154679</v>
      </c>
      <c r="F45" s="3">
        <f>1-($P$6/($P$6+SUM($AO$43:$AO45)))^$P$5</f>
        <v>0.36459061822826533</v>
      </c>
      <c r="G45" s="3">
        <f>1-($P$6/($P$6+SUM($AO$44:$AO45)))^$P$5</f>
        <v>0.27291847818181425</v>
      </c>
      <c r="H45" s="3">
        <f>1-($P$6/($P$6+SUM($AO$45:$AO45)))^$P$5</f>
        <v>0.15639924917459558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 t="shared" si="0"/>
        <v>1.8222500050128803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0.62831395759475339</v>
      </c>
      <c r="D46" s="3">
        <f>1-($P$6/($P$6+SUM($AO$41:$AO46)))^$P$5</f>
        <v>0.58532754112575802</v>
      </c>
      <c r="E46" s="3">
        <f>1-($P$6/($P$6+SUM($AO$42:$AO46)))^$P$5</f>
        <v>0.53349278723798965</v>
      </c>
      <c r="F46" s="3">
        <f>1-($P$6/($P$6+SUM($AO$43:$AO46)))^$P$5</f>
        <v>0.47206618552032531</v>
      </c>
      <c r="G46" s="3">
        <f>1-($P$6/($P$6+SUM($AO$44:$AO46)))^$P$5</f>
        <v>0.39589982101888421</v>
      </c>
      <c r="H46" s="3">
        <f>1-($P$6/($P$6+SUM($AO$45:$AO46)))^$P$5</f>
        <v>0.29908909898733604</v>
      </c>
      <c r="I46" s="3">
        <f>1-($P$6/($P$6+SUM($AO$46:$AO46)))^$P$5</f>
        <v>0.16914381556114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 t="shared" si="0"/>
        <v>1.985352690193241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0.69626208442563864</v>
      </c>
      <c r="D47" s="3">
        <f>1-($P$6/($P$6+SUM($AO$41:$AO47)))^$P$5</f>
        <v>0.66113382736179649</v>
      </c>
      <c r="E47" s="3">
        <f>1-($P$6/($P$6+SUM($AO$42:$AO47)))^$P$5</f>
        <v>0.61877522359968118</v>
      </c>
      <c r="F47" s="3">
        <f>1-($P$6/($P$6+SUM($AO$43:$AO47)))^$P$5</f>
        <v>0.56857805222477809</v>
      </c>
      <c r="G47" s="3">
        <f>1-($P$6/($P$6+SUM($AO$44:$AO47)))^$P$5</f>
        <v>0.50633570208646006</v>
      </c>
      <c r="H47" s="3">
        <f>1-($P$6/($P$6+SUM($AO$45:$AO47)))^$P$5</f>
        <v>0.42722282254799782</v>
      </c>
      <c r="I47" s="3">
        <f>1-($P$6/($P$6+SUM($AO$46:$AO47)))^$P$5</f>
        <v>0.32103287377939105</v>
      </c>
      <c r="J47" s="3">
        <f>1-($P$6/($P$6+SUM($AO$47:$AO47)))^$P$5</f>
        <v>0.18281028781384356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 t="shared" si="0"/>
        <v>2.1630540779884257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0.76169017946355955</v>
      </c>
      <c r="D48" s="3">
        <f>1-($P$6/($P$6+SUM($AO$41:$AO48)))^$P$5</f>
        <v>0.73412905521564209</v>
      </c>
      <c r="E48" s="3">
        <f>1-($P$6/($P$6+SUM($AO$42:$AO48)))^$P$5</f>
        <v>0.70089483350712478</v>
      </c>
      <c r="F48" s="3">
        <f>1-($P$6/($P$6+SUM($AO$43:$AO48)))^$P$5</f>
        <v>0.66151063228936735</v>
      </c>
      <c r="G48" s="3">
        <f>1-($P$6/($P$6+SUM($AO$44:$AO48)))^$P$5</f>
        <v>0.61267578325376304</v>
      </c>
      <c r="H48" s="3">
        <f>1-($P$6/($P$6+SUM($AO$45:$AO48)))^$P$5</f>
        <v>0.5506045858142472</v>
      </c>
      <c r="I48" s="3">
        <f>1-($P$6/($P$6+SUM($AO$46:$AO48)))^$P$5</f>
        <v>0.4672891482574949</v>
      </c>
      <c r="J48" s="3">
        <f>1-($P$6/($P$6+SUM($AO$47:$AO48)))^$P$5</f>
        <v>0.35884108256598635</v>
      </c>
      <c r="K48" s="3">
        <f>1-($P$6/($P$6+SUM($AO$48:$AO48)))^$P$5</f>
        <v>0.21540994963092253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 t="shared" si="0"/>
        <v>2.5992336705287022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0.81358262646283241</v>
      </c>
      <c r="D49" s="3">
        <f>1-($P$6/($P$6+SUM($AO$41:$AO49)))^$P$5</f>
        <v>0.79202286364032748</v>
      </c>
      <c r="E49" s="3">
        <f>1-($P$6/($P$6+SUM($AO$42:$AO49)))^$P$5</f>
        <v>0.76602551771559069</v>
      </c>
      <c r="F49" s="3">
        <f>1-($P$6/($P$6+SUM($AO$43:$AO49)))^$P$5</f>
        <v>0.73521729665068136</v>
      </c>
      <c r="G49" s="3">
        <f>1-($P$6/($P$6+SUM($AO$44:$AO49)))^$P$5</f>
        <v>0.69701641739430942</v>
      </c>
      <c r="H49" s="3">
        <f>1-($P$6/($P$6+SUM($AO$45:$AO49)))^$P$5</f>
        <v>0.64846134914525555</v>
      </c>
      <c r="I49" s="3">
        <f>1-($P$6/($P$6+SUM($AO$46:$AO49)))^$P$5</f>
        <v>0.58328788762992456</v>
      </c>
      <c r="J49" s="3">
        <f>1-($P$6/($P$6+SUM($AO$47:$AO49)))^$P$5</f>
        <v>0.4984544260079139</v>
      </c>
      <c r="K49" s="3">
        <f>1-($P$6/($P$6+SUM($AO$48:$AO49)))^$P$5</f>
        <v>0.38625583433209099</v>
      </c>
      <c r="L49" s="3">
        <f>1-($P$6/($P$6+SUM($AO$49:$AO49)))^$P$5</f>
        <v>0.21775154275498909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 t="shared" si="0"/>
        <v>2.6312605472782304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0.85641916687202746</v>
      </c>
      <c r="D50" s="3">
        <f>1-($P$6/($P$6+SUM($AO$41:$AO50)))^$P$5</f>
        <v>0.83981368593419747</v>
      </c>
      <c r="E50" s="3">
        <f>1-($P$6/($P$6+SUM($AO$42:$AO50)))^$P$5</f>
        <v>0.81979023964351017</v>
      </c>
      <c r="F50" s="3">
        <f>1-($P$6/($P$6+SUM($AO$43:$AO50)))^$P$5</f>
        <v>0.79606140356933208</v>
      </c>
      <c r="G50" s="3">
        <f>1-($P$6/($P$6+SUM($AO$44:$AO50)))^$P$5</f>
        <v>0.76663851447343956</v>
      </c>
      <c r="H50" s="3">
        <f>1-($P$6/($P$6+SUM($AO$45:$AO50)))^$P$5</f>
        <v>0.72924091933525625</v>
      </c>
      <c r="I50" s="3">
        <f>1-($P$6/($P$6+SUM($AO$46:$AO50)))^$P$5</f>
        <v>0.67904367528157772</v>
      </c>
      <c r="J50" s="3">
        <f>1-($P$6/($P$6+SUM($AO$47:$AO50)))^$P$5</f>
        <v>0.61370399532060116</v>
      </c>
      <c r="K50" s="3">
        <f>1-($P$6/($P$6+SUM($AO$48:$AO50)))^$P$5</f>
        <v>0.52728738644793904</v>
      </c>
      <c r="L50" s="3">
        <f>1-($P$6/($P$6+SUM($AO$49:$AO50)))^$P$5</f>
        <v>0.39750349842053723</v>
      </c>
      <c r="M50" s="3">
        <f>1-($P$6/($P$6+SUM($AO$50:$AO50)))^$P$5</f>
        <v>0.229788827305351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 t="shared" si="0"/>
        <v>2.7974124475912605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0.88941243816004356</v>
      </c>
      <c r="D51" s="3">
        <f>1-($P$6/($P$6+SUM($AO$41:$AO51)))^$P$5</f>
        <v>0.8766227112148145</v>
      </c>
      <c r="E51" s="3">
        <f>1-($P$6/($P$6+SUM($AO$42:$AO51)))^$P$5</f>
        <v>0.86120034287181646</v>
      </c>
      <c r="F51" s="3">
        <f>1-($P$6/($P$6+SUM($AO$43:$AO51)))^$P$5</f>
        <v>0.84292411685077284</v>
      </c>
      <c r="G51" s="3">
        <f>1-($P$6/($P$6+SUM($AO$44:$AO51)))^$P$5</f>
        <v>0.82026237659521106</v>
      </c>
      <c r="H51" s="3">
        <f>1-($P$6/($P$6+SUM($AO$45:$AO51)))^$P$5</f>
        <v>0.79145826616111037</v>
      </c>
      <c r="I51" s="3">
        <f>1-($P$6/($P$6+SUM($AO$46:$AO51)))^$P$5</f>
        <v>0.75279577593456359</v>
      </c>
      <c r="J51" s="3">
        <f>1-($P$6/($P$6+SUM($AO$47:$AO51)))^$P$5</f>
        <v>0.70247050125501098</v>
      </c>
      <c r="K51" s="3">
        <f>1-($P$6/($P$6+SUM($AO$48:$AO51)))^$P$5</f>
        <v>0.63591135041249014</v>
      </c>
      <c r="L51" s="3">
        <f>1-($P$6/($P$6+SUM($AO$49:$AO51)))^$P$5</f>
        <v>0.53595046299598292</v>
      </c>
      <c r="M51" s="3">
        <f>1-($P$6/($P$6+SUM($AO$50:$AO51)))^$P$5</f>
        <v>0.40677474947077619</v>
      </c>
      <c r="N51" s="3">
        <f>1-($P$6/($P$6+SUM($AO$51:$AO51)))^$P$5</f>
        <v>0.229788827305351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 t="shared" si="0"/>
        <v>2.7974124475912605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0.91537387293523698</v>
      </c>
      <c r="D52" s="3">
        <f>1-($P$6/($P$6+SUM($AO$41:$AO52)))^$P$5</f>
        <v>0.90558659187860857</v>
      </c>
      <c r="E52" s="3">
        <f>1-($P$6/($P$6+SUM($AO$42:$AO52)))^$P$5</f>
        <v>0.89378482330653686</v>
      </c>
      <c r="F52" s="3">
        <f>1-($P$6/($P$6+SUM($AO$43:$AO52)))^$P$5</f>
        <v>0.8797991073726763</v>
      </c>
      <c r="G52" s="3">
        <f>1-($P$6/($P$6+SUM($AO$44:$AO52)))^$P$5</f>
        <v>0.86245741651044849</v>
      </c>
      <c r="H52" s="3">
        <f>1-($P$6/($P$6+SUM($AO$45:$AO52)))^$P$5</f>
        <v>0.84041533266854984</v>
      </c>
      <c r="I52" s="3">
        <f>1-($P$6/($P$6+SUM($AO$46:$AO52)))^$P$5</f>
        <v>0.81082915444130621</v>
      </c>
      <c r="J52" s="3">
        <f>1-($P$6/($P$6+SUM($AO$47:$AO52)))^$P$5</f>
        <v>0.77231818319438661</v>
      </c>
      <c r="K52" s="3">
        <f>1-($P$6/($P$6+SUM($AO$48:$AO52)))^$P$5</f>
        <v>0.7213843818254948</v>
      </c>
      <c r="L52" s="3">
        <f>1-($P$6/($P$6+SUM($AO$49:$AO52)))^$P$5</f>
        <v>0.64489019702909256</v>
      </c>
      <c r="M52" s="3">
        <f>1-($P$6/($P$6+SUM($AO$50:$AO52)))^$P$5</f>
        <v>0.54603962499822523</v>
      </c>
      <c r="N52" s="3">
        <f>1-($P$6/($P$6+SUM($AO$51:$AO52)))^$P$5</f>
        <v>0.4106027137519519</v>
      </c>
      <c r="O52" s="3">
        <f>1-($P$6/($P$6+SUM($AO$52:$AO52)))^$P$5</f>
        <v>0.23475884645934564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 t="shared" si="0"/>
        <v>2.8667746970873242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0.935453745436574</v>
      </c>
      <c r="D53" s="3">
        <f>1-($P$6/($P$6+SUM($AO$41:$AO53)))^$P$5</f>
        <v>0.92798878795670769</v>
      </c>
      <c r="E53" s="3">
        <f>1-($P$6/($P$6+SUM($AO$42:$AO53)))^$P$5</f>
        <v>0.91898729067135965</v>
      </c>
      <c r="F53" s="3">
        <f>1-($P$6/($P$6+SUM($AO$43:$AO53)))^$P$5</f>
        <v>0.90832006989283376</v>
      </c>
      <c r="G53" s="3">
        <f>1-($P$6/($P$6+SUM($AO$44:$AO53)))^$P$5</f>
        <v>0.89509320400473147</v>
      </c>
      <c r="H53" s="3">
        <f>1-($P$6/($P$6+SUM($AO$45:$AO53)))^$P$5</f>
        <v>0.87828121505929302</v>
      </c>
      <c r="I53" s="3">
        <f>1-($P$6/($P$6+SUM($AO$46:$AO53)))^$P$5</f>
        <v>0.85571517707170486</v>
      </c>
      <c r="J53" s="3">
        <f>1-($P$6/($P$6+SUM($AO$47:$AO53)))^$P$5</f>
        <v>0.82634194641616043</v>
      </c>
      <c r="K53" s="3">
        <f>1-($P$6/($P$6+SUM($AO$48:$AO53)))^$P$5</f>
        <v>0.78749365412970651</v>
      </c>
      <c r="L53" s="3">
        <f>1-($P$6/($P$6+SUM($AO$49:$AO53)))^$P$5</f>
        <v>0.72914974915291642</v>
      </c>
      <c r="M53" s="3">
        <f>1-($P$6/($P$6+SUM($AO$50:$AO53)))^$P$5</f>
        <v>0.65375418977982713</v>
      </c>
      <c r="N53" s="3">
        <f>1-($P$6/($P$6+SUM($AO$51:$AO53)))^$P$5</f>
        <v>0.55045340483102057</v>
      </c>
      <c r="O53" s="3">
        <f>1-($P$6/($P$6+SUM($AO$52:$AO53)))^$P$5</f>
        <v>0.41633332373149989</v>
      </c>
      <c r="P53" s="3">
        <f>1-($P$6/($P$6+SUM($AO$53:$AO53)))^$P$5</f>
        <v>0.23727769717681535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 t="shared" si="0"/>
        <v>2.9020981237316112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0.95194832599195089</v>
      </c>
      <c r="D54" s="3">
        <f>1-($P$6/($P$6+SUM($AO$41:$AO54)))^$P$5</f>
        <v>0.94639099688839035</v>
      </c>
      <c r="E54" s="3">
        <f>1-($P$6/($P$6+SUM($AO$42:$AO54)))^$P$5</f>
        <v>0.93968981894314785</v>
      </c>
      <c r="F54" s="3">
        <f>1-($P$6/($P$6+SUM($AO$43:$AO54)))^$P$5</f>
        <v>0.93174857093490537</v>
      </c>
      <c r="G54" s="3">
        <f>1-($P$6/($P$6+SUM($AO$44:$AO54)))^$P$5</f>
        <v>0.92190176232860366</v>
      </c>
      <c r="H54" s="3">
        <f>1-($P$6/($P$6+SUM($AO$45:$AO54)))^$P$5</f>
        <v>0.90938601731816715</v>
      </c>
      <c r="I54" s="3">
        <f>1-($P$6/($P$6+SUM($AO$46:$AO54)))^$P$5</f>
        <v>0.89258665001725845</v>
      </c>
      <c r="J54" s="3">
        <f>1-($P$6/($P$6+SUM($AO$47:$AO54)))^$P$5</f>
        <v>0.87071968409330902</v>
      </c>
      <c r="K54" s="3">
        <f>1-($P$6/($P$6+SUM($AO$48:$AO54)))^$P$5</f>
        <v>0.84179889443538636</v>
      </c>
      <c r="L54" s="3">
        <f>1-($P$6/($P$6+SUM($AO$49:$AO54)))^$P$5</f>
        <v>0.79836456670470179</v>
      </c>
      <c r="M54" s="3">
        <f>1-($P$6/($P$6+SUM($AO$50:$AO54)))^$P$5</f>
        <v>0.74223607416317461</v>
      </c>
      <c r="N54" s="3">
        <f>1-($P$6/($P$6+SUM($AO$51:$AO54)))^$P$5</f>
        <v>0.66533343711267356</v>
      </c>
      <c r="O54" s="3">
        <f>1-($P$6/($P$6+SUM($AO$52:$AO54)))^$P$5</f>
        <v>0.56548726533986926</v>
      </c>
      <c r="P54" s="3">
        <f>1-($P$6/($P$6+SUM($AO$53:$AO54)))^$P$5</f>
        <v>0.43218866680190149</v>
      </c>
      <c r="Q54" s="3">
        <f>1-($P$6/($P$6+SUM($AO$54:$AO54)))^$P$5</f>
        <v>0.25554644054254327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 t="shared" si="0"/>
        <v>3.161853917577345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0.96475384436561884</v>
      </c>
      <c r="D55" s="3">
        <f>1-($P$6/($P$6+SUM($AO$41:$AO55)))^$P$5</f>
        <v>0.96067751423639902</v>
      </c>
      <c r="E55" s="3">
        <f>1-($P$6/($P$6+SUM($AO$42:$AO55)))^$P$5</f>
        <v>0.95576216496505606</v>
      </c>
      <c r="F55" s="3">
        <f>1-($P$6/($P$6+SUM($AO$43:$AO55)))^$P$5</f>
        <v>0.9499372177795985</v>
      </c>
      <c r="G55" s="3">
        <f>1-($P$6/($P$6+SUM($AO$44:$AO55)))^$P$5</f>
        <v>0.94271453187200505</v>
      </c>
      <c r="H55" s="3">
        <f>1-($P$6/($P$6+SUM($AO$45:$AO55)))^$P$5</f>
        <v>0.93353416707305048</v>
      </c>
      <c r="I55" s="3">
        <f>1-($P$6/($P$6+SUM($AO$46:$AO55)))^$P$5</f>
        <v>0.92121174279162754</v>
      </c>
      <c r="J55" s="3">
        <f>1-($P$6/($P$6+SUM($AO$47:$AO55)))^$P$5</f>
        <v>0.90517220826385625</v>
      </c>
      <c r="K55" s="3">
        <f>1-($P$6/($P$6+SUM($AO$48:$AO55)))^$P$5</f>
        <v>0.88395865692290077</v>
      </c>
      <c r="L55" s="3">
        <f>1-($P$6/($P$6+SUM($AO$49:$AO55)))^$P$5</f>
        <v>0.85209939503855847</v>
      </c>
      <c r="M55" s="3">
        <f>1-($P$6/($P$6+SUM($AO$50:$AO55)))^$P$5</f>
        <v>0.81092880453777449</v>
      </c>
      <c r="N55" s="3">
        <f>1-($P$6/($P$6+SUM($AO$51:$AO55)))^$P$5</f>
        <v>0.75452031573950507</v>
      </c>
      <c r="O55" s="3">
        <f>1-($P$6/($P$6+SUM($AO$52:$AO55)))^$P$5</f>
        <v>0.681282722610424</v>
      </c>
      <c r="P55" s="3">
        <f>1-($P$6/($P$6+SUM($AO$53:$AO55)))^$P$5</f>
        <v>0.58350740032524939</v>
      </c>
      <c r="Q55" s="3">
        <f>1-($P$6/($P$6+SUM($AO$54:$AO55)))^$P$5</f>
        <v>0.45393939818267126</v>
      </c>
      <c r="R55" s="3">
        <f>1-($P$6/($P$6+SUM($AO$55:$AO55)))^$P$5</f>
        <v>0.26649473980200511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 t="shared" si="0"/>
        <v>3.3205950807694418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0.97485406773504724</v>
      </c>
      <c r="D56" s="3">
        <f>1-($P$6/($P$6+SUM($AO$41:$AO56)))^$P$5</f>
        <v>0.97194586932003713</v>
      </c>
      <c r="E56" s="3">
        <f>1-($P$6/($P$6+SUM($AO$42:$AO56)))^$P$5</f>
        <v>0.96843906566983906</v>
      </c>
      <c r="F56" s="3">
        <f>1-($P$6/($P$6+SUM($AO$43:$AO56)))^$P$5</f>
        <v>0.96428332939849493</v>
      </c>
      <c r="G56" s="3">
        <f>1-($P$6/($P$6+SUM($AO$44:$AO56)))^$P$5</f>
        <v>0.95913039378422593</v>
      </c>
      <c r="H56" s="3">
        <f>1-($P$6/($P$6+SUM($AO$45:$AO56)))^$P$5</f>
        <v>0.95258077646311401</v>
      </c>
      <c r="I56" s="3">
        <f>1-($P$6/($P$6+SUM($AO$46:$AO56)))^$P$5</f>
        <v>0.94378951327635907</v>
      </c>
      <c r="J56" s="3">
        <f>1-($P$6/($P$6+SUM($AO$47:$AO56)))^$P$5</f>
        <v>0.93234631000354995</v>
      </c>
      <c r="K56" s="3">
        <f>1-($P$6/($P$6+SUM($AO$48:$AO56)))^$P$5</f>
        <v>0.91721176980114538</v>
      </c>
      <c r="L56" s="3">
        <f>1-($P$6/($P$6+SUM($AO$49:$AO56)))^$P$5</f>
        <v>0.89448214910220303</v>
      </c>
      <c r="M56" s="3">
        <f>1-($P$6/($P$6+SUM($AO$50:$AO56)))^$P$5</f>
        <v>0.86510954423872088</v>
      </c>
      <c r="N56" s="3">
        <f>1-($P$6/($P$6+SUM($AO$51:$AO56)))^$P$5</f>
        <v>0.82486562053979695</v>
      </c>
      <c r="O56" s="3">
        <f>1-($P$6/($P$6+SUM($AO$52:$AO56)))^$P$5</f>
        <v>0.77261511427876572</v>
      </c>
      <c r="P56" s="3">
        <f>1-($P$6/($P$6+SUM($AO$53:$AO56)))^$P$5</f>
        <v>0.7028586165156927</v>
      </c>
      <c r="Q56" s="3">
        <f>1-($P$6/($P$6+SUM($AO$54:$AO56)))^$P$5</f>
        <v>0.61041996226995332</v>
      </c>
      <c r="R56" s="3">
        <f>1-($P$6/($P$6+SUM($AO$55:$AO56)))^$P$5</f>
        <v>0.47668993880484045</v>
      </c>
      <c r="S56" s="3">
        <f>1-($P$6/($P$6+SUM($AO$56:$AO56)))^$P$5</f>
        <v>0.28656241163025897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 t="shared" si="0"/>
        <v>3.6178089496569688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0.98220952204164524</v>
      </c>
      <c r="D57" s="3">
        <f>1-($P$6/($P$6+SUM($AO$41:$AO57)))^$P$5</f>
        <v>0.98015199661714714</v>
      </c>
      <c r="E57" s="3">
        <f>1-($P$6/($P$6+SUM($AO$42:$AO57)))^$P$5</f>
        <v>0.97767097673510617</v>
      </c>
      <c r="F57" s="3">
        <f>1-($P$6/($P$6+SUM($AO$43:$AO57)))^$P$5</f>
        <v>0.97473083779856273</v>
      </c>
      <c r="G57" s="3">
        <f>1-($P$6/($P$6+SUM($AO$44:$AO57)))^$P$5</f>
        <v>0.97108519099904711</v>
      </c>
      <c r="H57" s="3">
        <f>1-($P$6/($P$6+SUM($AO$45:$AO57)))^$P$5</f>
        <v>0.96645140683938036</v>
      </c>
      <c r="I57" s="3">
        <f>1-($P$6/($P$6+SUM($AO$46:$AO57)))^$P$5</f>
        <v>0.96023166985761232</v>
      </c>
      <c r="J57" s="3">
        <f>1-($P$6/($P$6+SUM($AO$47:$AO57)))^$P$5</f>
        <v>0.9521357383711746</v>
      </c>
      <c r="K57" s="3">
        <f>1-($P$6/($P$6+SUM($AO$48:$AO57)))^$P$5</f>
        <v>0.94142819494169427</v>
      </c>
      <c r="L57" s="3">
        <f>1-($P$6/($P$6+SUM($AO$49:$AO57)))^$P$5</f>
        <v>0.92534727296611652</v>
      </c>
      <c r="M57" s="3">
        <f>1-($P$6/($P$6+SUM($AO$50:$AO57)))^$P$5</f>
        <v>0.90456641649936365</v>
      </c>
      <c r="N57" s="3">
        <f>1-($P$6/($P$6+SUM($AO$51:$AO57)))^$P$5</f>
        <v>0.87609433935900283</v>
      </c>
      <c r="O57" s="3">
        <f>1-($P$6/($P$6+SUM($AO$52:$AO57)))^$P$5</f>
        <v>0.83912767685696732</v>
      </c>
      <c r="P57" s="3">
        <f>1-($P$6/($P$6+SUM($AO$53:$AO57)))^$P$5</f>
        <v>0.78977558586356256</v>
      </c>
      <c r="Q57" s="3">
        <f>1-($P$6/($P$6+SUM($AO$54:$AO57)))^$P$5</f>
        <v>0.72437620693074223</v>
      </c>
      <c r="R57" s="3">
        <f>1-($P$6/($P$6+SUM($AO$55:$AO57)))^$P$5</f>
        <v>0.6297636170898413</v>
      </c>
      <c r="S57" s="3">
        <f>1-($P$6/($P$6+SUM($AO$56:$AO57)))^$P$5</f>
        <v>0.49525054143682823</v>
      </c>
      <c r="T57" s="3">
        <f>1-($P$6/($P$6+SUM($AO$57:$AO57)))^$P$5</f>
        <v>0.29251070196956508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 t="shared" si="0"/>
        <v>3.7075130500341831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0.98752095949077634</v>
      </c>
      <c r="D58" s="3">
        <f>1-($P$6/($P$6+SUM($AO$41:$AO58)))^$P$5</f>
        <v>0.98607771871980854</v>
      </c>
      <c r="E58" s="3">
        <f>1-($P$6/($P$6+SUM($AO$42:$AO58)))^$P$5</f>
        <v>0.98433741991000478</v>
      </c>
      <c r="F58" s="3">
        <f>1-($P$6/($P$6+SUM($AO$43:$AO58)))^$P$5</f>
        <v>0.98227507436854411</v>
      </c>
      <c r="G58" s="3">
        <f>1-($P$6/($P$6+SUM($AO$44:$AO58)))^$P$5</f>
        <v>0.9797178539156618</v>
      </c>
      <c r="H58" s="3">
        <f>1-($P$6/($P$6+SUM($AO$45:$AO58)))^$P$5</f>
        <v>0.97646750952433736</v>
      </c>
      <c r="I58" s="3">
        <f>1-($P$6/($P$6+SUM($AO$46:$AO58)))^$P$5</f>
        <v>0.9721047065714985</v>
      </c>
      <c r="J58" s="3">
        <f>1-($P$6/($P$6+SUM($AO$47:$AO58)))^$P$5</f>
        <v>0.96642584606431403</v>
      </c>
      <c r="K58" s="3">
        <f>1-($P$6/($P$6+SUM($AO$48:$AO58)))^$P$5</f>
        <v>0.95891510448217065</v>
      </c>
      <c r="L58" s="3">
        <f>1-($P$6/($P$6+SUM($AO$49:$AO58)))^$P$5</f>
        <v>0.94763519078434144</v>
      </c>
      <c r="M58" s="3">
        <f>1-($P$6/($P$6+SUM($AO$50:$AO58)))^$P$5</f>
        <v>0.93305859699295524</v>
      </c>
      <c r="N58" s="3">
        <f>1-($P$6/($P$6+SUM($AO$51:$AO58)))^$P$5</f>
        <v>0.91308694888430009</v>
      </c>
      <c r="O58" s="3">
        <f>1-($P$6/($P$6+SUM($AO$52:$AO58)))^$P$5</f>
        <v>0.8871568548800598</v>
      </c>
      <c r="P58" s="3">
        <f>1-($P$6/($P$6+SUM($AO$53:$AO58)))^$P$5</f>
        <v>0.85253915116851053</v>
      </c>
      <c r="Q58" s="3">
        <f>1-($P$6/($P$6+SUM($AO$54:$AO58)))^$P$5</f>
        <v>0.80666508857927566</v>
      </c>
      <c r="R58" s="3">
        <f>1-($P$6/($P$6+SUM($AO$55:$AO58)))^$P$5</f>
        <v>0.74029956739128877</v>
      </c>
      <c r="S58" s="3">
        <f>1-($P$6/($P$6+SUM($AO$56:$AO58)))^$P$5</f>
        <v>0.64594605283613549</v>
      </c>
      <c r="T58" s="3">
        <f>1-($P$6/($P$6+SUM($AO$57:$AO58)))^$P$5</f>
        <v>0.5037350666301379</v>
      </c>
      <c r="U58" s="3">
        <f>1-($P$6/($P$6+SUM($AO$58:$AO58)))^$P$5</f>
        <v>0.29855507284271843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 t="shared" ref="AO58:AO74" si="8">EXP(SUMPRODUCT(TRANSPOSE(P$7),AR58))</f>
        <v>3.799441376658959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0.99136203094390629</v>
      </c>
      <c r="D59" s="3">
        <f>1-($P$6/($P$6+SUM($AO$41:$AO59)))^$P$5</f>
        <v>0.99036302531296494</v>
      </c>
      <c r="E59" s="3">
        <f>1-($P$6/($P$6+SUM($AO$42:$AO59)))^$P$5</f>
        <v>0.98915839065831956</v>
      </c>
      <c r="F59" s="3">
        <f>1-($P$6/($P$6+SUM($AO$43:$AO59)))^$P$5</f>
        <v>0.98773083883973523</v>
      </c>
      <c r="G59" s="3">
        <f>1-($P$6/($P$6+SUM($AO$44:$AO59)))^$P$5</f>
        <v>0.98596073551092545</v>
      </c>
      <c r="H59" s="3">
        <f>1-($P$6/($P$6+SUM($AO$45:$AO59)))^$P$5</f>
        <v>0.98371085305730921</v>
      </c>
      <c r="I59" s="3">
        <f>1-($P$6/($P$6+SUM($AO$46:$AO59)))^$P$5</f>
        <v>0.98069092881833209</v>
      </c>
      <c r="J59" s="3">
        <f>1-($P$6/($P$6+SUM($AO$47:$AO59)))^$P$5</f>
        <v>0.97676003194281347</v>
      </c>
      <c r="K59" s="3">
        <f>1-($P$6/($P$6+SUM($AO$48:$AO59)))^$P$5</f>
        <v>0.971561110331431</v>
      </c>
      <c r="L59" s="3">
        <f>1-($P$6/($P$6+SUM($AO$49:$AO59)))^$P$5</f>
        <v>0.9637531971979707</v>
      </c>
      <c r="M59" s="3">
        <f>1-($P$6/($P$6+SUM($AO$50:$AO59)))^$P$5</f>
        <v>0.95366329745510414</v>
      </c>
      <c r="N59" s="3">
        <f>1-($P$6/($P$6+SUM($AO$51:$AO59)))^$P$5</f>
        <v>0.93983896339113415</v>
      </c>
      <c r="O59" s="3">
        <f>1-($P$6/($P$6+SUM($AO$52:$AO59)))^$P$5</f>
        <v>0.92189020523723331</v>
      </c>
      <c r="P59" s="3">
        <f>1-($P$6/($P$6+SUM($AO$53:$AO59)))^$P$5</f>
        <v>0.89792786964161797</v>
      </c>
      <c r="Q59" s="3">
        <f>1-($P$6/($P$6+SUM($AO$54:$AO59)))^$P$5</f>
        <v>0.866173968861222</v>
      </c>
      <c r="R59" s="3">
        <f>1-($P$6/($P$6+SUM($AO$55:$AO59)))^$P$5</f>
        <v>0.82023583464090954</v>
      </c>
      <c r="S59" s="3">
        <f>1-($P$6/($P$6+SUM($AO$56:$AO59)))^$P$5</f>
        <v>0.75492450410165257</v>
      </c>
      <c r="T59" s="3">
        <f>1-($P$6/($P$6+SUM($AO$57:$AO59)))^$P$5</f>
        <v>0.6564863190419814</v>
      </c>
      <c r="U59" s="3">
        <f>1-($P$6/($P$6+SUM($AO$58:$AO59)))^$P$5</f>
        <v>0.51446110187177085</v>
      </c>
      <c r="V59" s="3">
        <f>1-($P$6/($P$6+SUM($AO$59:$AO59)))^$P$5</f>
        <v>0.30780182541404122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 t="shared" si="8"/>
        <v>3.9416253044575393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0.9940208154496788</v>
      </c>
      <c r="D60" s="3">
        <f>1-($P$6/($P$6+SUM($AO$41:$AO60)))^$P$5</f>
        <v>0.99332930371717176</v>
      </c>
      <c r="E60" s="3">
        <f>1-($P$6/($P$6+SUM($AO$42:$AO60)))^$P$5</f>
        <v>0.99249546014145551</v>
      </c>
      <c r="F60" s="3">
        <f>1-($P$6/($P$6+SUM($AO$43:$AO60)))^$P$5</f>
        <v>0.99150731168613226</v>
      </c>
      <c r="G60" s="3">
        <f>1-($P$6/($P$6+SUM($AO$44:$AO60)))^$P$5</f>
        <v>0.99028204977452594</v>
      </c>
      <c r="H60" s="3">
        <f>1-($P$6/($P$6+SUM($AO$45:$AO60)))^$P$5</f>
        <v>0.98872468573187844</v>
      </c>
      <c r="I60" s="3">
        <f>1-($P$6/($P$6+SUM($AO$46:$AO60)))^$P$5</f>
        <v>0.98663430033692512</v>
      </c>
      <c r="J60" s="3">
        <f>1-($P$6/($P$6+SUM($AO$47:$AO60)))^$P$5</f>
        <v>0.98391333654133051</v>
      </c>
      <c r="K60" s="3">
        <f>1-($P$6/($P$6+SUM($AO$48:$AO60)))^$P$5</f>
        <v>0.98031465861280653</v>
      </c>
      <c r="L60" s="3">
        <f>1-($P$6/($P$6+SUM($AO$49:$AO60)))^$P$5</f>
        <v>0.97491002927679393</v>
      </c>
      <c r="M60" s="3">
        <f>1-($P$6/($P$6+SUM($AO$50:$AO60)))^$P$5</f>
        <v>0.96792581909503561</v>
      </c>
      <c r="N60" s="3">
        <f>1-($P$6/($P$6+SUM($AO$51:$AO60)))^$P$5</f>
        <v>0.95835664029352263</v>
      </c>
      <c r="O60" s="3">
        <f>1-($P$6/($P$6+SUM($AO$52:$AO60)))^$P$5</f>
        <v>0.94593254266604099</v>
      </c>
      <c r="P60" s="3">
        <f>1-($P$6/($P$6+SUM($AO$53:$AO60)))^$P$5</f>
        <v>0.92934587967472704</v>
      </c>
      <c r="Q60" s="3">
        <f>1-($P$6/($P$6+SUM($AO$54:$AO60)))^$P$5</f>
        <v>0.90736586555813248</v>
      </c>
      <c r="R60" s="3">
        <f>1-($P$6/($P$6+SUM($AO$55:$AO60)))^$P$5</f>
        <v>0.87556761159188523</v>
      </c>
      <c r="S60" s="3">
        <f>1-($P$6/($P$6+SUM($AO$56:$AO60)))^$P$5</f>
        <v>0.83035924186970256</v>
      </c>
      <c r="T60" s="3">
        <f>1-($P$6/($P$6+SUM($AO$57:$AO60)))^$P$5</f>
        <v>0.76222053104565146</v>
      </c>
      <c r="U60" s="3">
        <f>1-($P$6/($P$6+SUM($AO$58:$AO60)))^$P$5</f>
        <v>0.66391096553453366</v>
      </c>
      <c r="V60" s="3">
        <f>1-($P$6/($P$6+SUM($AO$59:$AO60)))^$P$5</f>
        <v>0.52086183606909953</v>
      </c>
      <c r="W60" s="3">
        <f>1-($P$6/($P$6+SUM($AO$60:$AO60)))^$P$5</f>
        <v>0.30780182541404122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 t="shared" si="8"/>
        <v>3.9416253044575393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0.99595625564590784</v>
      </c>
      <c r="D61" s="3">
        <f>1-($P$6/($P$6+SUM($AO$41:$AO61)))^$P$5</f>
        <v>0.99548858513739502</v>
      </c>
      <c r="E61" s="3">
        <f>1-($P$6/($P$6+SUM($AO$42:$AO61)))^$P$5</f>
        <v>0.99492465227848137</v>
      </c>
      <c r="F61" s="3">
        <f>1-($P$6/($P$6+SUM($AO$43:$AO61)))^$P$5</f>
        <v>0.99425636386819571</v>
      </c>
      <c r="G61" s="3">
        <f>1-($P$6/($P$6+SUM($AO$44:$AO61)))^$P$5</f>
        <v>0.99342771476117686</v>
      </c>
      <c r="H61" s="3">
        <f>1-($P$6/($P$6+SUM($AO$45:$AO61)))^$P$5</f>
        <v>0.99237446139916563</v>
      </c>
      <c r="I61" s="3">
        <f>1-($P$6/($P$6+SUM($AO$46:$AO61)))^$P$5</f>
        <v>0.99096073130024154</v>
      </c>
      <c r="J61" s="3">
        <f>1-($P$6/($P$6+SUM($AO$47:$AO61)))^$P$5</f>
        <v>0.98912053411681922</v>
      </c>
      <c r="K61" s="3">
        <f>1-($P$6/($P$6+SUM($AO$48:$AO61)))^$P$5</f>
        <v>0.98668673584320188</v>
      </c>
      <c r="L61" s="3">
        <f>1-($P$6/($P$6+SUM($AO$49:$AO61)))^$P$5</f>
        <v>0.98303156113969126</v>
      </c>
      <c r="M61" s="3">
        <f>1-($P$6/($P$6+SUM($AO$50:$AO61)))^$P$5</f>
        <v>0.97830812102107434</v>
      </c>
      <c r="N61" s="3">
        <f>1-($P$6/($P$6+SUM($AO$51:$AO61)))^$P$5</f>
        <v>0.97183645244945582</v>
      </c>
      <c r="O61" s="3">
        <f>1-($P$6/($P$6+SUM($AO$52:$AO61)))^$P$5</f>
        <v>0.96343399244560346</v>
      </c>
      <c r="P61" s="3">
        <f>1-($P$6/($P$6+SUM($AO$53:$AO61)))^$P$5</f>
        <v>0.95221636029918499</v>
      </c>
      <c r="Q61" s="3">
        <f>1-($P$6/($P$6+SUM($AO$54:$AO61)))^$P$5</f>
        <v>0.9373512159240458</v>
      </c>
      <c r="R61" s="3">
        <f>1-($P$6/($P$6+SUM($AO$55:$AO61)))^$P$5</f>
        <v>0.91584594727714896</v>
      </c>
      <c r="S61" s="3">
        <f>1-($P$6/($P$6+SUM($AO$56:$AO61)))^$P$5</f>
        <v>0.88527137116875831</v>
      </c>
      <c r="T61" s="3">
        <f>1-($P$6/($P$6+SUM($AO$57:$AO61)))^$P$5</f>
        <v>0.83918892641539233</v>
      </c>
      <c r="U61" s="3">
        <f>1-($P$6/($P$6+SUM($AO$58:$AO61)))^$P$5</f>
        <v>0.77270168742925616</v>
      </c>
      <c r="V61" s="3">
        <f>1-($P$6/($P$6+SUM($AO$59:$AO61)))^$P$5</f>
        <v>0.67595720991613573</v>
      </c>
      <c r="W61" s="3">
        <f>1-($P$6/($P$6+SUM($AO$60:$AO61)))^$P$5</f>
        <v>0.53186399105610371</v>
      </c>
      <c r="X61" s="3">
        <f>1-($P$6/($P$6+SUM($AO$61:$AO61)))^$P$5</f>
        <v>0.32369655662849739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 t="shared" si="8"/>
        <v>4.1905206619830357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0.99727834903100998</v>
      </c>
      <c r="D62" s="3">
        <f>1-($P$6/($P$6+SUM($AO$41:$AO62)))^$P$5</f>
        <v>0.9969635814299157</v>
      </c>
      <c r="E62" s="3">
        <f>1-($P$6/($P$6+SUM($AO$42:$AO62)))^$P$5</f>
        <v>0.99658402613144981</v>
      </c>
      <c r="F62" s="3">
        <f>1-($P$6/($P$6+SUM($AO$43:$AO62)))^$P$5</f>
        <v>0.99613423315729444</v>
      </c>
      <c r="G62" s="3">
        <f>1-($P$6/($P$6+SUM($AO$44:$AO62)))^$P$5</f>
        <v>0.99557650906594797</v>
      </c>
      <c r="H62" s="3">
        <f>1-($P$6/($P$6+SUM($AO$45:$AO62)))^$P$5</f>
        <v>0.9948676161856681</v>
      </c>
      <c r="I62" s="3">
        <f>1-($P$6/($P$6+SUM($AO$46:$AO62)))^$P$5</f>
        <v>0.99391609856807162</v>
      </c>
      <c r="J62" s="3">
        <f>1-($P$6/($P$6+SUM($AO$47:$AO62)))^$P$5</f>
        <v>0.99267755400200719</v>
      </c>
      <c r="K62" s="3">
        <f>1-($P$6/($P$6+SUM($AO$48:$AO62)))^$P$5</f>
        <v>0.99103947569632678</v>
      </c>
      <c r="L62" s="3">
        <f>1-($P$6/($P$6+SUM($AO$49:$AO62)))^$P$5</f>
        <v>0.98857935871422242</v>
      </c>
      <c r="M62" s="3">
        <f>1-($P$6/($P$6+SUM($AO$50:$AO62)))^$P$5</f>
        <v>0.9854002289365551</v>
      </c>
      <c r="N62" s="3">
        <f>1-($P$6/($P$6+SUM($AO$51:$AO62)))^$P$5</f>
        <v>0.98104446280719915</v>
      </c>
      <c r="O62" s="3">
        <f>1-($P$6/($P$6+SUM($AO$52:$AO62)))^$P$5</f>
        <v>0.97538917639889855</v>
      </c>
      <c r="P62" s="3">
        <f>1-($P$6/($P$6+SUM($AO$53:$AO62)))^$P$5</f>
        <v>0.96783911692948643</v>
      </c>
      <c r="Q62" s="3">
        <f>1-($P$6/($P$6+SUM($AO$54:$AO62)))^$P$5</f>
        <v>0.95783408592967356</v>
      </c>
      <c r="R62" s="3">
        <f>1-($P$6/($P$6+SUM($AO$55:$AO62)))^$P$5</f>
        <v>0.94335991339229386</v>
      </c>
      <c r="S62" s="3">
        <f>1-($P$6/($P$6+SUM($AO$56:$AO62)))^$P$5</f>
        <v>0.92278162175895839</v>
      </c>
      <c r="T62" s="3">
        <f>1-($P$6/($P$6+SUM($AO$57:$AO62)))^$P$5</f>
        <v>0.89176575565888483</v>
      </c>
      <c r="U62" s="3">
        <f>1-($P$6/($P$6+SUM($AO$58:$AO62)))^$P$5</f>
        <v>0.84701642177833847</v>
      </c>
      <c r="V62" s="3">
        <f>1-($P$6/($P$6+SUM($AO$59:$AO62)))^$P$5</f>
        <v>0.78190222449657376</v>
      </c>
      <c r="W62" s="3">
        <f>1-($P$6/($P$6+SUM($AO$60:$AO62)))^$P$5</f>
        <v>0.68492003656759559</v>
      </c>
      <c r="X62" s="3">
        <f>1-($P$6/($P$6+SUM($AO$61:$AO62)))^$P$5</f>
        <v>0.54481234857345795</v>
      </c>
      <c r="Y62" s="3">
        <f>1-($P$6/($P$6+SUM($AO$62:$AO62)))^$P$5</f>
        <v>0.32694781549269547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 t="shared" si="8"/>
        <v>4.2421548379632128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0.99818608186401081</v>
      </c>
      <c r="D63" s="3">
        <f>1-($P$6/($P$6+SUM($AO$41:$AO63)))^$P$5</f>
        <v>0.99797629708460045</v>
      </c>
      <c r="E63" s="3">
        <f>1-($P$6/($P$6+SUM($AO$42:$AO63)))^$P$5</f>
        <v>0.99772333152816728</v>
      </c>
      <c r="F63" s="3">
        <f>1-($P$6/($P$6+SUM($AO$43:$AO63)))^$P$5</f>
        <v>0.99742355479606259</v>
      </c>
      <c r="G63" s="3">
        <f>1-($P$6/($P$6+SUM($AO$44:$AO63)))^$P$5</f>
        <v>0.99705184444234485</v>
      </c>
      <c r="H63" s="3">
        <f>1-($P$6/($P$6+SUM($AO$45:$AO63)))^$P$5</f>
        <v>0.99657938461082618</v>
      </c>
      <c r="I63" s="3">
        <f>1-($P$6/($P$6+SUM($AO$46:$AO63)))^$P$5</f>
        <v>0.99594522007362929</v>
      </c>
      <c r="J63" s="3">
        <f>1-($P$6/($P$6+SUM($AO$47:$AO63)))^$P$5</f>
        <v>0.99511975718091628</v>
      </c>
      <c r="K63" s="3">
        <f>1-($P$6/($P$6+SUM($AO$48:$AO63)))^$P$5</f>
        <v>0.99402801730355883</v>
      </c>
      <c r="L63" s="3">
        <f>1-($P$6/($P$6+SUM($AO$49:$AO63)))^$P$5</f>
        <v>0.99238840373242565</v>
      </c>
      <c r="M63" s="3">
        <f>1-($P$6/($P$6+SUM($AO$50:$AO63)))^$P$5</f>
        <v>0.99026958945546051</v>
      </c>
      <c r="N63" s="3">
        <f>1-($P$6/($P$6+SUM($AO$51:$AO63)))^$P$5</f>
        <v>0.98736657183296295</v>
      </c>
      <c r="O63" s="3">
        <f>1-($P$6/($P$6+SUM($AO$52:$AO63)))^$P$5</f>
        <v>0.98359744882993583</v>
      </c>
      <c r="P63" s="3">
        <f>1-($P$6/($P$6+SUM($AO$53:$AO63)))^$P$5</f>
        <v>0.97856551349833287</v>
      </c>
      <c r="Q63" s="3">
        <f>1-($P$6/($P$6+SUM($AO$54:$AO63)))^$P$5</f>
        <v>0.97189739118715346</v>
      </c>
      <c r="R63" s="3">
        <f>1-($P$6/($P$6+SUM($AO$55:$AO63)))^$P$5</f>
        <v>0.96225068915912959</v>
      </c>
      <c r="S63" s="3">
        <f>1-($P$6/($P$6+SUM($AO$56:$AO63)))^$P$5</f>
        <v>0.94853573259573176</v>
      </c>
      <c r="T63" s="3">
        <f>1-($P$6/($P$6+SUM($AO$57:$AO63)))^$P$5</f>
        <v>0.92786435105487663</v>
      </c>
      <c r="U63" s="3">
        <f>1-($P$6/($P$6+SUM($AO$58:$AO63)))^$P$5</f>
        <v>0.89803997496211607</v>
      </c>
      <c r="V63" s="3">
        <f>1-($P$6/($P$6+SUM($AO$59:$AO63)))^$P$5</f>
        <v>0.85464286487037999</v>
      </c>
      <c r="W63" s="3">
        <f>1-($P$6/($P$6+SUM($AO$60:$AO63)))^$P$5</f>
        <v>0.79000647430719995</v>
      </c>
      <c r="X63" s="3">
        <f>1-($P$6/($P$6+SUM($AO$61:$AO63)))^$P$5</f>
        <v>0.69662793298981929</v>
      </c>
      <c r="Y63" s="3">
        <f>1-($P$6/($P$6+SUM($AO$62:$AO63)))^$P$5</f>
        <v>0.55142610906757372</v>
      </c>
      <c r="Z63" s="3">
        <f>1-($P$6/($P$6+SUM($AO$63:$AO63)))^$P$5</f>
        <v>0.33352307318965446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 t="shared" si="8"/>
        <v>4.3473396856695645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0.99881544288918622</v>
      </c>
      <c r="D64" s="3">
        <f>1-($P$6/($P$6+SUM($AO$41:$AO64)))^$P$5</f>
        <v>0.99867844549812401</v>
      </c>
      <c r="E64" s="3">
        <f>1-($P$6/($P$6+SUM($AO$42:$AO64)))^$P$5</f>
        <v>0.99851324942737973</v>
      </c>
      <c r="F64" s="3">
        <f>1-($P$6/($P$6+SUM($AO$43:$AO64)))^$P$5</f>
        <v>0.99831748388940134</v>
      </c>
      <c r="G64" s="3">
        <f>1-($P$6/($P$6+SUM($AO$44:$AO64)))^$P$5</f>
        <v>0.9980747429773289</v>
      </c>
      <c r="H64" s="3">
        <f>1-($P$6/($P$6+SUM($AO$45:$AO64)))^$P$5</f>
        <v>0.99776620884779554</v>
      </c>
      <c r="I64" s="3">
        <f>1-($P$6/($P$6+SUM($AO$46:$AO64)))^$P$5</f>
        <v>0.99735207543281101</v>
      </c>
      <c r="J64" s="3">
        <f>1-($P$6/($P$6+SUM($AO$47:$AO64)))^$P$5</f>
        <v>0.99681301696034841</v>
      </c>
      <c r="K64" s="3">
        <f>1-($P$6/($P$6+SUM($AO$48:$AO64)))^$P$5</f>
        <v>0.99610006955129138</v>
      </c>
      <c r="L64" s="3">
        <f>1-($P$6/($P$6+SUM($AO$49:$AO64)))^$P$5</f>
        <v>0.99502933990984688</v>
      </c>
      <c r="M64" s="3">
        <f>1-($P$6/($P$6+SUM($AO$50:$AO64)))^$P$5</f>
        <v>0.9936456760683624</v>
      </c>
      <c r="N64" s="3">
        <f>1-($P$6/($P$6+SUM($AO$51:$AO64)))^$P$5</f>
        <v>0.99174989384761958</v>
      </c>
      <c r="O64" s="3">
        <f>1-($P$6/($P$6+SUM($AO$52:$AO64)))^$P$5</f>
        <v>0.98928851404867768</v>
      </c>
      <c r="P64" s="3">
        <f>1-($P$6/($P$6+SUM($AO$53:$AO64)))^$P$5</f>
        <v>0.98600247006302333</v>
      </c>
      <c r="Q64" s="3">
        <f>1-($P$6/($P$6+SUM($AO$54:$AO64)))^$P$5</f>
        <v>0.98164793412939555</v>
      </c>
      <c r="R64" s="3">
        <f>1-($P$6/($P$6+SUM($AO$55:$AO64)))^$P$5</f>
        <v>0.97534827304588179</v>
      </c>
      <c r="S64" s="3">
        <f>1-($P$6/($P$6+SUM($AO$56:$AO64)))^$P$5</f>
        <v>0.9663918879644815</v>
      </c>
      <c r="T64" s="3">
        <f>1-($P$6/($P$6+SUM($AO$57:$AO64)))^$P$5</f>
        <v>0.95289269440905211</v>
      </c>
      <c r="U64" s="3">
        <f>1-($P$6/($P$6+SUM($AO$58:$AO64)))^$P$5</f>
        <v>0.93341622871489149</v>
      </c>
      <c r="V64" s="3">
        <f>1-($P$6/($P$6+SUM($AO$59:$AO64)))^$P$5</f>
        <v>0.90507629604448514</v>
      </c>
      <c r="W64" s="3">
        <f>1-($P$6/($P$6+SUM($AO$60:$AO64)))^$P$5</f>
        <v>0.86286628964736489</v>
      </c>
      <c r="X64" s="3">
        <f>1-($P$6/($P$6+SUM($AO$61:$AO64)))^$P$5</f>
        <v>0.80188657230488181</v>
      </c>
      <c r="Y64" s="3">
        <f>1-($P$6/($P$6+SUM($AO$62:$AO64)))^$P$5</f>
        <v>0.70706438347341316</v>
      </c>
      <c r="Z64" s="3">
        <f>1-($P$6/($P$6+SUM($AO$63:$AO64)))^$P$5</f>
        <v>0.56476523757489494</v>
      </c>
      <c r="AA64" s="3">
        <f>1-($P$6/($P$6+SUM($AO$64:$AO64)))^$P$5</f>
        <v>0.34696219832120301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 t="shared" si="8"/>
        <v>4.5655982695522486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0.99923867727069626</v>
      </c>
      <c r="D65" s="3">
        <f>1-($P$6/($P$6+SUM($AO$41:$AO65)))^$P$5</f>
        <v>0.99915062787273634</v>
      </c>
      <c r="E65" s="3">
        <f>1-($P$6/($P$6+SUM($AO$42:$AO65)))^$P$5</f>
        <v>0.99904445552396859</v>
      </c>
      <c r="F65" s="3">
        <f>1-($P$6/($P$6+SUM($AO$43:$AO65)))^$P$5</f>
        <v>0.99891863571135919</v>
      </c>
      <c r="G65" s="3">
        <f>1-($P$6/($P$6+SUM($AO$44:$AO65)))^$P$5</f>
        <v>0.9987626245135478</v>
      </c>
      <c r="H65" s="3">
        <f>1-($P$6/($P$6+SUM($AO$45:$AO65)))^$P$5</f>
        <v>0.99856432713121202</v>
      </c>
      <c r="I65" s="3">
        <f>1-($P$6/($P$6+SUM($AO$46:$AO65)))^$P$5</f>
        <v>0.99829816127872983</v>
      </c>
      <c r="J65" s="3">
        <f>1-($P$6/($P$6+SUM($AO$47:$AO65)))^$P$5</f>
        <v>0.99795170481505557</v>
      </c>
      <c r="K65" s="3">
        <f>1-($P$6/($P$6+SUM($AO$48:$AO65)))^$P$5</f>
        <v>0.99749348799670112</v>
      </c>
      <c r="L65" s="3">
        <f>1-($P$6/($P$6+SUM($AO$49:$AO65)))^$P$5</f>
        <v>0.99680532371754205</v>
      </c>
      <c r="M65" s="3">
        <f>1-($P$6/($P$6+SUM($AO$50:$AO65)))^$P$5</f>
        <v>0.99591603122943739</v>
      </c>
      <c r="N65" s="3">
        <f>1-($P$6/($P$6+SUM($AO$51:$AO65)))^$P$5</f>
        <v>0.99469760193277146</v>
      </c>
      <c r="O65" s="3">
        <f>1-($P$6/($P$6+SUM($AO$52:$AO65)))^$P$5</f>
        <v>0.99311565677353242</v>
      </c>
      <c r="P65" s="3">
        <f>1-($P$6/($P$6+SUM($AO$53:$AO65)))^$P$5</f>
        <v>0.99100369166268987</v>
      </c>
      <c r="Q65" s="3">
        <f>1-($P$6/($P$6+SUM($AO$54:$AO65)))^$P$5</f>
        <v>0.98820500526697463</v>
      </c>
      <c r="R65" s="3">
        <f>1-($P$6/($P$6+SUM($AO$55:$AO65)))^$P$5</f>
        <v>0.98415616628471048</v>
      </c>
      <c r="S65" s="3">
        <f>1-($P$6/($P$6+SUM($AO$56:$AO65)))^$P$5</f>
        <v>0.97839983626328975</v>
      </c>
      <c r="T65" s="3">
        <f>1-($P$6/($P$6+SUM($AO$57:$AO65)))^$P$5</f>
        <v>0.969723821539627</v>
      </c>
      <c r="U65" s="3">
        <f>1-($P$6/($P$6+SUM($AO$58:$AO65)))^$P$5</f>
        <v>0.95720616756119226</v>
      </c>
      <c r="V65" s="3">
        <f>1-($P$6/($P$6+SUM($AO$59:$AO65)))^$P$5</f>
        <v>0.93899188546790935</v>
      </c>
      <c r="W65" s="3">
        <f>1-($P$6/($P$6+SUM($AO$60:$AO65)))^$P$5</f>
        <v>0.91186322531397623</v>
      </c>
      <c r="X65" s="3">
        <f>1-($P$6/($P$6+SUM($AO$61:$AO65)))^$P$5</f>
        <v>0.87267114340336871</v>
      </c>
      <c r="Y65" s="3">
        <f>1-($P$6/($P$6+SUM($AO$62:$AO65)))^$P$5</f>
        <v>0.81172833184452897</v>
      </c>
      <c r="Z65" s="3">
        <f>1-($P$6/($P$6+SUM($AO$63:$AO65)))^$P$5</f>
        <v>0.72027172476410084</v>
      </c>
      <c r="AA65" s="3">
        <f>1-($P$6/($P$6+SUM($AO$64:$AO65)))^$P$5</f>
        <v>0.58028826346197604</v>
      </c>
      <c r="AB65" s="3">
        <f>1-($P$6/($P$6+SUM($AO$65:$AO65)))^$P$5</f>
        <v>0.3572933519510102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 t="shared" si="8"/>
        <v>4.7364535691505747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0.99951335079827297</v>
      </c>
      <c r="D66" s="3">
        <f>1-($P$6/($P$6+SUM($AO$41:$AO66)))^$P$5</f>
        <v>0.99945706826842373</v>
      </c>
      <c r="E66" s="3">
        <f>1-($P$6/($P$6+SUM($AO$42:$AO66)))^$P$5</f>
        <v>0.99938920126958841</v>
      </c>
      <c r="F66" s="3">
        <f>1-($P$6/($P$6+SUM($AO$43:$AO66)))^$P$5</f>
        <v>0.99930877530958007</v>
      </c>
      <c r="G66" s="3">
        <f>1-($P$6/($P$6+SUM($AO$44:$AO66)))^$P$5</f>
        <v>0.999209050551642</v>
      </c>
      <c r="H66" s="3">
        <f>1-($P$6/($P$6+SUM($AO$45:$AO66)))^$P$5</f>
        <v>0.99908229581396246</v>
      </c>
      <c r="I66" s="3">
        <f>1-($P$6/($P$6+SUM($AO$46:$AO66)))^$P$5</f>
        <v>0.99891215816780632</v>
      </c>
      <c r="J66" s="3">
        <f>1-($P$6/($P$6+SUM($AO$47:$AO66)))^$P$5</f>
        <v>0.99869069820400125</v>
      </c>
      <c r="K66" s="3">
        <f>1-($P$6/($P$6+SUM($AO$48:$AO66)))^$P$5</f>
        <v>0.9983977989638213</v>
      </c>
      <c r="L66" s="3">
        <f>1-($P$6/($P$6+SUM($AO$49:$AO66)))^$P$5</f>
        <v>0.99795791376882648</v>
      </c>
      <c r="M66" s="3">
        <f>1-($P$6/($P$6+SUM($AO$50:$AO66)))^$P$5</f>
        <v>0.99738946432819187</v>
      </c>
      <c r="N66" s="3">
        <f>1-($P$6/($P$6+SUM($AO$51:$AO66)))^$P$5</f>
        <v>0.99661062346828933</v>
      </c>
      <c r="O66" s="3">
        <f>1-($P$6/($P$6+SUM($AO$52:$AO66)))^$P$5</f>
        <v>0.99559942189061146</v>
      </c>
      <c r="P66" s="3">
        <f>1-($P$6/($P$6+SUM($AO$53:$AO66)))^$P$5</f>
        <v>0.99424942129788563</v>
      </c>
      <c r="Q66" s="3">
        <f>1-($P$6/($P$6+SUM($AO$54:$AO66)))^$P$5</f>
        <v>0.99246045555040441</v>
      </c>
      <c r="R66" s="3">
        <f>1-($P$6/($P$6+SUM($AO$55:$AO66)))^$P$5</f>
        <v>0.98987237772260828</v>
      </c>
      <c r="S66" s="3">
        <f>1-($P$6/($P$6+SUM($AO$56:$AO66)))^$P$5</f>
        <v>0.98619284300775334</v>
      </c>
      <c r="T66" s="3">
        <f>1-($P$6/($P$6+SUM($AO$57:$AO66)))^$P$5</f>
        <v>0.98064700090954626</v>
      </c>
      <c r="U66" s="3">
        <f>1-($P$6/($P$6+SUM($AO$58:$AO66)))^$P$5</f>
        <v>0.972645523892817</v>
      </c>
      <c r="V66" s="3">
        <f>1-($P$6/($P$6+SUM($AO$59:$AO66)))^$P$5</f>
        <v>0.96100267453742849</v>
      </c>
      <c r="W66" s="3">
        <f>1-($P$6/($P$6+SUM($AO$60:$AO66)))^$P$5</f>
        <v>0.94366161756980105</v>
      </c>
      <c r="X66" s="3">
        <f>1-($P$6/($P$6+SUM($AO$61:$AO66)))^$P$5</f>
        <v>0.91860943580795351</v>
      </c>
      <c r="Y66" s="3">
        <f>1-($P$6/($P$6+SUM($AO$62:$AO66)))^$P$5</f>
        <v>0.87965377817630019</v>
      </c>
      <c r="Z66" s="3">
        <f>1-($P$6/($P$6+SUM($AO$63:$AO66)))^$P$5</f>
        <v>0.82119338260527397</v>
      </c>
      <c r="AA66" s="3">
        <f>1-($P$6/($P$6+SUM($AO$64:$AO66)))^$P$5</f>
        <v>0.73171371695557763</v>
      </c>
      <c r="AB66" s="3">
        <f>1-($P$6/($P$6+SUM($AO$65:$AO66)))^$P$5</f>
        <v>0.58917189419809013</v>
      </c>
      <c r="AC66" s="3">
        <f>1-($P$6/($P$6+SUM($AO$66:$AO66)))^$P$5</f>
        <v>0.36078461399605632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 t="shared" si="8"/>
        <v>4.7948145454679487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0.99968892634304884</v>
      </c>
      <c r="D67" s="3">
        <f>1-($P$6/($P$6+SUM($AO$41:$AO67)))^$P$5</f>
        <v>0.99965294968404372</v>
      </c>
      <c r="E67" s="3">
        <f>1-($P$6/($P$6+SUM($AO$42:$AO67)))^$P$5</f>
        <v>0.99960956805423107</v>
      </c>
      <c r="F67" s="3">
        <f>1-($P$6/($P$6+SUM($AO$43:$AO67)))^$P$5</f>
        <v>0.99955815854321162</v>
      </c>
      <c r="G67" s="3">
        <f>1-($P$6/($P$6+SUM($AO$44:$AO67)))^$P$5</f>
        <v>0.99949441294363539</v>
      </c>
      <c r="H67" s="3">
        <f>1-($P$6/($P$6+SUM($AO$45:$AO67)))^$P$5</f>
        <v>0.99941338936514024</v>
      </c>
      <c r="I67" s="3">
        <f>1-($P$6/($P$6+SUM($AO$46:$AO67)))^$P$5</f>
        <v>0.99930463476408138</v>
      </c>
      <c r="J67" s="3">
        <f>1-($P$6/($P$6+SUM($AO$47:$AO67)))^$P$5</f>
        <v>0.99916307388779413</v>
      </c>
      <c r="K67" s="3">
        <f>1-($P$6/($P$6+SUM($AO$48:$AO67)))^$P$5</f>
        <v>0.99897584844725673</v>
      </c>
      <c r="L67" s="3">
        <f>1-($P$6/($P$6+SUM($AO$49:$AO67)))^$P$5</f>
        <v>0.99869466625122105</v>
      </c>
      <c r="M67" s="3">
        <f>1-($P$6/($P$6+SUM($AO$50:$AO67)))^$P$5</f>
        <v>0.99833130543445447</v>
      </c>
      <c r="N67" s="3">
        <f>1-($P$6/($P$6+SUM($AO$51:$AO67)))^$P$5</f>
        <v>0.99783345837393911</v>
      </c>
      <c r="O67" s="3">
        <f>1-($P$6/($P$6+SUM($AO$52:$AO67)))^$P$5</f>
        <v>0.99718708101874498</v>
      </c>
      <c r="P67" s="3">
        <f>1-($P$6/($P$6+SUM($AO$53:$AO67)))^$P$5</f>
        <v>0.99632414161821248</v>
      </c>
      <c r="Q67" s="3">
        <f>1-($P$6/($P$6+SUM($AO$54:$AO67)))^$P$5</f>
        <v>0.99518060718812262</v>
      </c>
      <c r="R67" s="3">
        <f>1-($P$6/($P$6+SUM($AO$55:$AO67)))^$P$5</f>
        <v>0.99352626802140664</v>
      </c>
      <c r="S67" s="3">
        <f>1-($P$6/($P$6+SUM($AO$56:$AO67)))^$P$5</f>
        <v>0.9911742528196249</v>
      </c>
      <c r="T67" s="3">
        <f>1-($P$6/($P$6+SUM($AO$57:$AO67)))^$P$5</f>
        <v>0.98762926137826423</v>
      </c>
      <c r="U67" s="3">
        <f>1-($P$6/($P$6+SUM($AO$58:$AO67)))^$P$5</f>
        <v>0.98251459800626895</v>
      </c>
      <c r="V67" s="3">
        <f>1-($P$6/($P$6+SUM($AO$59:$AO67)))^$P$5</f>
        <v>0.9750723095642464</v>
      </c>
      <c r="W67" s="3">
        <f>1-($P$6/($P$6+SUM($AO$60:$AO67)))^$P$5</f>
        <v>0.96398763914459829</v>
      </c>
      <c r="X67" s="3">
        <f>1-($P$6/($P$6+SUM($AO$61:$AO67)))^$P$5</f>
        <v>0.94797389911376073</v>
      </c>
      <c r="Y67" s="3">
        <f>1-($P$6/($P$6+SUM($AO$62:$AO67)))^$P$5</f>
        <v>0.92307284338888063</v>
      </c>
      <c r="Z67" s="3">
        <f>1-($P$6/($P$6+SUM($AO$63:$AO67)))^$P$5</f>
        <v>0.88570405907341732</v>
      </c>
      <c r="AA67" s="3">
        <f>1-($P$6/($P$6+SUM($AO$64:$AO67)))^$P$5</f>
        <v>0.82850728006025831</v>
      </c>
      <c r="AB67" s="3">
        <f>1-($P$6/($P$6+SUM($AO$65:$AO67)))^$P$5</f>
        <v>0.73739235380590029</v>
      </c>
      <c r="AC67" s="3">
        <f>1-($P$6/($P$6+SUM($AO$66:$AO67)))^$P$5</f>
        <v>0.59140369032505391</v>
      </c>
      <c r="AD67" s="3">
        <f>1-($P$6/($P$6+SUM($AO$67:$AO67)))^$P$5</f>
        <v>0.36078461399605632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 t="shared" si="8"/>
        <v>4.7948145454679487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0.9998022502898315</v>
      </c>
      <c r="D68" s="3">
        <f>1-($P$6/($P$6+SUM($AO$41:$AO68)))^$P$5</f>
        <v>0.99977937990613508</v>
      </c>
      <c r="E68" s="3">
        <f>1-($P$6/($P$6+SUM($AO$42:$AO68)))^$P$5</f>
        <v>0.99975180217805681</v>
      </c>
      <c r="F68" s="3">
        <f>1-($P$6/($P$6+SUM($AO$43:$AO68)))^$P$5</f>
        <v>0.99971912112108219</v>
      </c>
      <c r="G68" s="3">
        <f>1-($P$6/($P$6+SUM($AO$44:$AO68)))^$P$5</f>
        <v>0.99967859800521575</v>
      </c>
      <c r="H68" s="3">
        <f>1-($P$6/($P$6+SUM($AO$45:$AO68)))^$P$5</f>
        <v>0.99962709126779126</v>
      </c>
      <c r="I68" s="3">
        <f>1-($P$6/($P$6+SUM($AO$46:$AO68)))^$P$5</f>
        <v>0.99955795604011077</v>
      </c>
      <c r="J68" s="3">
        <f>1-($P$6/($P$6+SUM($AO$47:$AO68)))^$P$5</f>
        <v>0.99946796573415608</v>
      </c>
      <c r="K68" s="3">
        <f>1-($P$6/($P$6+SUM($AO$48:$AO68)))^$P$5</f>
        <v>0.99934894624396142</v>
      </c>
      <c r="L68" s="3">
        <f>1-($P$6/($P$6+SUM($AO$49:$AO68)))^$P$5</f>
        <v>0.99917019906925364</v>
      </c>
      <c r="M68" s="3">
        <f>1-($P$6/($P$6+SUM($AO$50:$AO68)))^$P$5</f>
        <v>0.99893921052376722</v>
      </c>
      <c r="N68" s="3">
        <f>1-($P$6/($P$6+SUM($AO$51:$AO68)))^$P$5</f>
        <v>0.99862272904562899</v>
      </c>
      <c r="O68" s="3">
        <f>1-($P$6/($P$6+SUM($AO$52:$AO68)))^$P$5</f>
        <v>0.99821182682878384</v>
      </c>
      <c r="P68" s="3">
        <f>1-($P$6/($P$6+SUM($AO$53:$AO68)))^$P$5</f>
        <v>0.99766325534901268</v>
      </c>
      <c r="Q68" s="3">
        <f>1-($P$6/($P$6+SUM($AO$54:$AO68)))^$P$5</f>
        <v>0.99693631005197259</v>
      </c>
      <c r="R68" s="3">
        <f>1-($P$6/($P$6+SUM($AO$55:$AO68)))^$P$5</f>
        <v>0.99588464597840887</v>
      </c>
      <c r="S68" s="3">
        <f>1-($P$6/($P$6+SUM($AO$56:$AO68)))^$P$5</f>
        <v>0.99438946722461075</v>
      </c>
      <c r="T68" s="3">
        <f>1-($P$6/($P$6+SUM($AO$57:$AO68)))^$P$5</f>
        <v>0.99213591648361543</v>
      </c>
      <c r="U68" s="3">
        <f>1-($P$6/($P$6+SUM($AO$58:$AO68)))^$P$5</f>
        <v>0.98888451946531197</v>
      </c>
      <c r="V68" s="3">
        <f>1-($P$6/($P$6+SUM($AO$59:$AO68)))^$P$5</f>
        <v>0.98415345716422042</v>
      </c>
      <c r="W68" s="3">
        <f>1-($P$6/($P$6+SUM($AO$60:$AO68)))^$P$5</f>
        <v>0.97710692771889796</v>
      </c>
      <c r="X68" s="3">
        <f>1-($P$6/($P$6+SUM($AO$61:$AO68)))^$P$5</f>
        <v>0.96692697645692904</v>
      </c>
      <c r="Y68" s="3">
        <f>1-($P$6/($P$6+SUM($AO$62:$AO68)))^$P$5</f>
        <v>0.95109739079572975</v>
      </c>
      <c r="Z68" s="3">
        <f>1-($P$6/($P$6+SUM($AO$63:$AO68)))^$P$5</f>
        <v>0.92734200177927395</v>
      </c>
      <c r="AA68" s="3">
        <f>1-($P$6/($P$6+SUM($AO$64:$AO68)))^$P$5</f>
        <v>0.89098200892692192</v>
      </c>
      <c r="AB68" s="3">
        <f>1-($P$6/($P$6+SUM($AO$65:$AO68)))^$P$5</f>
        <v>0.83306021363155414</v>
      </c>
      <c r="AC68" s="3">
        <f>1-($P$6/($P$6+SUM($AO$66:$AO68)))^$P$5</f>
        <v>0.74025508074213786</v>
      </c>
      <c r="AD68" s="3">
        <f>1-($P$6/($P$6+SUM($AO$67:$AO68)))^$P$5</f>
        <v>0.59365039549651144</v>
      </c>
      <c r="AE68" s="3">
        <f>1-($P$6/($P$6+SUM($AO$68:$AO68)))^$P$5</f>
        <v>0.3642993998107491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 t="shared" si="8"/>
        <v>4.8538946259646405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0.99987499020536574</v>
      </c>
      <c r="D69" s="3">
        <f>1-($P$6/($P$6+SUM($AO$41:$AO69)))^$P$5</f>
        <v>0.99986053242453188</v>
      </c>
      <c r="E69" s="3">
        <f>1-($P$6/($P$6+SUM($AO$42:$AO69)))^$P$5</f>
        <v>0.99984309884083022</v>
      </c>
      <c r="F69" s="3">
        <f>1-($P$6/($P$6+SUM($AO$43:$AO69)))^$P$5</f>
        <v>0.99982243912801338</v>
      </c>
      <c r="G69" s="3">
        <f>1-($P$6/($P$6+SUM($AO$44:$AO69)))^$P$5</f>
        <v>0.99979682196584785</v>
      </c>
      <c r="H69" s="3">
        <f>1-($P$6/($P$6+SUM($AO$45:$AO69)))^$P$5</f>
        <v>0.99976426137871022</v>
      </c>
      <c r="I69" s="3">
        <f>1-($P$6/($P$6+SUM($AO$46:$AO69)))^$P$5</f>
        <v>0.99972055673505034</v>
      </c>
      <c r="J69" s="3">
        <f>1-($P$6/($P$6+SUM($AO$47:$AO69)))^$P$5</f>
        <v>0.99966366830947251</v>
      </c>
      <c r="K69" s="3">
        <f>1-($P$6/($P$6+SUM($AO$48:$AO69)))^$P$5</f>
        <v>0.99958842874518128</v>
      </c>
      <c r="L69" s="3">
        <f>1-($P$6/($P$6+SUM($AO$49:$AO69)))^$P$5</f>
        <v>0.999475431462718</v>
      </c>
      <c r="M69" s="3">
        <f>1-($P$6/($P$6+SUM($AO$50:$AO69)))^$P$5</f>
        <v>0.99932940909524537</v>
      </c>
      <c r="N69" s="3">
        <f>1-($P$6/($P$6+SUM($AO$51:$AO69)))^$P$5</f>
        <v>0.9991293414988397</v>
      </c>
      <c r="O69" s="3">
        <f>1-($P$6/($P$6+SUM($AO$52:$AO69)))^$P$5</f>
        <v>0.9988695850411905</v>
      </c>
      <c r="P69" s="3">
        <f>1-($P$6/($P$6+SUM($AO$53:$AO69)))^$P$5</f>
        <v>0.99852279904931507</v>
      </c>
      <c r="Q69" s="3">
        <f>1-($P$6/($P$6+SUM($AO$54:$AO69)))^$P$5</f>
        <v>0.99806325252729122</v>
      </c>
      <c r="R69" s="3">
        <f>1-($P$6/($P$6+SUM($AO$55:$AO69)))^$P$5</f>
        <v>0.99739842996063155</v>
      </c>
      <c r="S69" s="3">
        <f>1-($P$6/($P$6+SUM($AO$56:$AO69)))^$P$5</f>
        <v>0.99645323601320757</v>
      </c>
      <c r="T69" s="3">
        <f>1-($P$6/($P$6+SUM($AO$57:$AO69)))^$P$5</f>
        <v>0.99502862752554766</v>
      </c>
      <c r="U69" s="3">
        <f>1-($P$6/($P$6+SUM($AO$58:$AO69)))^$P$5</f>
        <v>0.99297321882982803</v>
      </c>
      <c r="V69" s="3">
        <f>1-($P$6/($P$6+SUM($AO$59:$AO69)))^$P$5</f>
        <v>0.98998241928593611</v>
      </c>
      <c r="W69" s="3">
        <f>1-($P$6/($P$6+SUM($AO$60:$AO69)))^$P$5</f>
        <v>0.98552787180400958</v>
      </c>
      <c r="X69" s="3">
        <f>1-($P$6/($P$6+SUM($AO$61:$AO69)))^$P$5</f>
        <v>0.97909250091443445</v>
      </c>
      <c r="Y69" s="3">
        <f>1-($P$6/($P$6+SUM($AO$62:$AO69)))^$P$5</f>
        <v>0.96908563337762132</v>
      </c>
      <c r="Z69" s="3">
        <f>1-($P$6/($P$6+SUM($AO$63:$AO69)))^$P$5</f>
        <v>0.95406839566463097</v>
      </c>
      <c r="AA69" s="3">
        <f>1-($P$6/($P$6+SUM($AO$64:$AO69)))^$P$5</f>
        <v>0.93108300043545911</v>
      </c>
      <c r="AB69" s="3">
        <f>1-($P$6/($P$6+SUM($AO$65:$AO69)))^$P$5</f>
        <v>0.89446705931730508</v>
      </c>
      <c r="AC69" s="3">
        <f>1-($P$6/($P$6+SUM($AO$66:$AO69)))^$P$5</f>
        <v>0.83579920787632367</v>
      </c>
      <c r="AD69" s="3">
        <f>1-($P$6/($P$6+SUM($AO$67:$AO69)))^$P$5</f>
        <v>0.74312133945046766</v>
      </c>
      <c r="AE69" s="3">
        <f>1-($P$6/($P$6+SUM($AO$68:$AO69)))^$P$5</f>
        <v>0.59813442196246558</v>
      </c>
      <c r="AF69" s="3">
        <f>1-($P$6/($P$6+SUM($AO$69:$AO69)))^$P$5</f>
        <v>0.36783829062342199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 t="shared" si="8"/>
        <v>4.9137026711987364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0.99992097357008514</v>
      </c>
      <c r="D70" s="3">
        <f>1-($P$6/($P$6+SUM($AO$41:$AO70)))^$P$5</f>
        <v>0.99991183393921768</v>
      </c>
      <c r="E70" s="3">
        <f>1-($P$6/($P$6+SUM($AO$42:$AO70)))^$P$5</f>
        <v>0.99990081309515833</v>
      </c>
      <c r="F70" s="3">
        <f>1-($P$6/($P$6+SUM($AO$43:$AO70)))^$P$5</f>
        <v>0.99988775281580533</v>
      </c>
      <c r="G70" s="3">
        <f>1-($P$6/($P$6+SUM($AO$44:$AO70)))^$P$5</f>
        <v>0.99987155858687382</v>
      </c>
      <c r="H70" s="3">
        <f>1-($P$6/($P$6+SUM($AO$45:$AO70)))^$P$5</f>
        <v>0.99985097502407705</v>
      </c>
      <c r="I70" s="3">
        <f>1-($P$6/($P$6+SUM($AO$46:$AO70)))^$P$5</f>
        <v>0.99982334661327754</v>
      </c>
      <c r="J70" s="3">
        <f>1-($P$6/($P$6+SUM($AO$47:$AO70)))^$P$5</f>
        <v>0.99978738385168842</v>
      </c>
      <c r="K70" s="3">
        <f>1-($P$6/($P$6+SUM($AO$48:$AO70)))^$P$5</f>
        <v>0.99973982041235565</v>
      </c>
      <c r="L70" s="3">
        <f>1-($P$6/($P$6+SUM($AO$49:$AO70)))^$P$5</f>
        <v>0.99966838785719692</v>
      </c>
      <c r="M70" s="3">
        <f>1-($P$6/($P$6+SUM($AO$50:$AO70)))^$P$5</f>
        <v>0.99957607810786531</v>
      </c>
      <c r="N70" s="3">
        <f>1-($P$6/($P$6+SUM($AO$51:$AO70)))^$P$5</f>
        <v>0.99944960303425845</v>
      </c>
      <c r="O70" s="3">
        <f>1-($P$6/($P$6+SUM($AO$52:$AO70)))^$P$5</f>
        <v>0.99928539472598443</v>
      </c>
      <c r="P70" s="3">
        <f>1-($P$6/($P$6+SUM($AO$53:$AO70)))^$P$5</f>
        <v>0.99906616983262653</v>
      </c>
      <c r="Q70" s="3">
        <f>1-($P$6/($P$6+SUM($AO$54:$AO70)))^$P$5</f>
        <v>0.99877566202767376</v>
      </c>
      <c r="R70" s="3">
        <f>1-($P$6/($P$6+SUM($AO$55:$AO70)))^$P$5</f>
        <v>0.99835538703845317</v>
      </c>
      <c r="S70" s="3">
        <f>1-($P$6/($P$6+SUM($AO$56:$AO70)))^$P$5</f>
        <v>0.99775787161742591</v>
      </c>
      <c r="T70" s="3">
        <f>1-($P$6/($P$6+SUM($AO$57:$AO70)))^$P$5</f>
        <v>0.99685728868133272</v>
      </c>
      <c r="U70" s="3">
        <f>1-($P$6/($P$6+SUM($AO$58:$AO70)))^$P$5</f>
        <v>0.99555793662678582</v>
      </c>
      <c r="V70" s="3">
        <f>1-($P$6/($P$6+SUM($AO$59:$AO70)))^$P$5</f>
        <v>0.9936672690567544</v>
      </c>
      <c r="W70" s="3">
        <f>1-($P$6/($P$6+SUM($AO$60:$AO70)))^$P$5</f>
        <v>0.99085127186365718</v>
      </c>
      <c r="X70" s="3">
        <f>1-($P$6/($P$6+SUM($AO$61:$AO70)))^$P$5</f>
        <v>0.98678307964765222</v>
      </c>
      <c r="Y70" s="3">
        <f>1-($P$6/($P$6+SUM($AO$62:$AO70)))^$P$5</f>
        <v>0.98045712116283101</v>
      </c>
      <c r="Z70" s="3">
        <f>1-($P$6/($P$6+SUM($AO$63:$AO70)))^$P$5</f>
        <v>0.97096379850359527</v>
      </c>
      <c r="AA70" s="3">
        <f>1-($P$6/($P$6+SUM($AO$64:$AO70)))^$P$5</f>
        <v>0.95643329822601364</v>
      </c>
      <c r="AB70" s="3">
        <f>1-($P$6/($P$6+SUM($AO$65:$AO70)))^$P$5</f>
        <v>0.93328607436937017</v>
      </c>
      <c r="AC70" s="3">
        <f>1-($P$6/($P$6+SUM($AO$66:$AO70)))^$P$5</f>
        <v>0.89619851433284847</v>
      </c>
      <c r="AD70" s="3">
        <f>1-($P$6/($P$6+SUM($AO$67:$AO70)))^$P$5</f>
        <v>0.83761114688079197</v>
      </c>
      <c r="AE70" s="3">
        <f>1-($P$6/($P$6+SUM($AO$68:$AO70)))^$P$5</f>
        <v>0.74595596928611863</v>
      </c>
      <c r="AF70" s="3">
        <f>1-($P$6/($P$6+SUM($AO$69:$AO70)))^$P$5</f>
        <v>0.60037144899862083</v>
      </c>
      <c r="AG70" s="3">
        <f>1-($P$6/($P$6+SUM($AO$70:$AO70)))^$P$5</f>
        <v>0.36783829062342199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 t="shared" si="8"/>
        <v>4.9137026711987364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0.99995004251705644</v>
      </c>
      <c r="D71" s="3">
        <f>1-($P$6/($P$6+SUM($AO$41:$AO71)))^$P$5</f>
        <v>0.99994426477506604</v>
      </c>
      <c r="E71" s="3">
        <f>1-($P$6/($P$6+SUM($AO$42:$AO71)))^$P$5</f>
        <v>0.99993729781729046</v>
      </c>
      <c r="F71" s="3">
        <f>1-($P$6/($P$6+SUM($AO$43:$AO71)))^$P$5</f>
        <v>0.99992904160621421</v>
      </c>
      <c r="G71" s="3">
        <f>1-($P$6/($P$6+SUM($AO$44:$AO71)))^$P$5</f>
        <v>0.99991880425684254</v>
      </c>
      <c r="H71" s="3">
        <f>1-($P$6/($P$6+SUM($AO$45:$AO71)))^$P$5</f>
        <v>0.99990579211661668</v>
      </c>
      <c r="I71" s="3">
        <f>1-($P$6/($P$6+SUM($AO$46:$AO71)))^$P$5</f>
        <v>0.99988832645852532</v>
      </c>
      <c r="J71" s="3">
        <f>1-($P$6/($P$6+SUM($AO$47:$AO71)))^$P$5</f>
        <v>0.99986559221242843</v>
      </c>
      <c r="K71" s="3">
        <f>1-($P$6/($P$6+SUM($AO$48:$AO71)))^$P$5</f>
        <v>0.99983552437622292</v>
      </c>
      <c r="L71" s="3">
        <f>1-($P$6/($P$6+SUM($AO$49:$AO71)))^$P$5</f>
        <v>0.99979036743606375</v>
      </c>
      <c r="M71" s="3">
        <f>1-($P$6/($P$6+SUM($AO$50:$AO71)))^$P$5</f>
        <v>0.9997320128123669</v>
      </c>
      <c r="N71" s="3">
        <f>1-($P$6/($P$6+SUM($AO$51:$AO71)))^$P$5</f>
        <v>0.99965206011372887</v>
      </c>
      <c r="O71" s="3">
        <f>1-($P$6/($P$6+SUM($AO$52:$AO71)))^$P$5</f>
        <v>0.99954825390898483</v>
      </c>
      <c r="P71" s="3">
        <f>1-($P$6/($P$6+SUM($AO$53:$AO71)))^$P$5</f>
        <v>0.99940966832580025</v>
      </c>
      <c r="Q71" s="3">
        <f>1-($P$6/($P$6+SUM($AO$54:$AO71)))^$P$5</f>
        <v>0.99922602017480844</v>
      </c>
      <c r="R71" s="3">
        <f>1-($P$6/($P$6+SUM($AO$55:$AO71)))^$P$5</f>
        <v>0.99896033833686548</v>
      </c>
      <c r="S71" s="3">
        <f>1-($P$6/($P$6+SUM($AO$56:$AO71)))^$P$5</f>
        <v>0.99858261184983377</v>
      </c>
      <c r="T71" s="3">
        <f>1-($P$6/($P$6+SUM($AO$57:$AO71)))^$P$5</f>
        <v>0.99801329700740715</v>
      </c>
      <c r="U71" s="3">
        <f>1-($P$6/($P$6+SUM($AO$58:$AO71)))^$P$5</f>
        <v>0.99719189762732119</v>
      </c>
      <c r="V71" s="3">
        <f>1-($P$6/($P$6+SUM($AO$59:$AO71)))^$P$5</f>
        <v>0.99599668874073621</v>
      </c>
      <c r="W71" s="3">
        <f>1-($P$6/($P$6+SUM($AO$60:$AO71)))^$P$5</f>
        <v>0.99421652438715458</v>
      </c>
      <c r="X71" s="3">
        <f>1-($P$6/($P$6+SUM($AO$61:$AO71)))^$P$5</f>
        <v>0.99164476644595845</v>
      </c>
      <c r="Y71" s="3">
        <f>1-($P$6/($P$6+SUM($AO$62:$AO71)))^$P$5</f>
        <v>0.98764573647564291</v>
      </c>
      <c r="Z71" s="3">
        <f>1-($P$6/($P$6+SUM($AO$63:$AO71)))^$P$5</f>
        <v>0.98164441953281112</v>
      </c>
      <c r="AA71" s="3">
        <f>1-($P$6/($P$6+SUM($AO$64:$AO71)))^$P$5</f>
        <v>0.97245879078726638</v>
      </c>
      <c r="AB71" s="3">
        <f>1-($P$6/($P$6+SUM($AO$65:$AO71)))^$P$5</f>
        <v>0.95782601075282059</v>
      </c>
      <c r="AC71" s="3">
        <f>1-($P$6/($P$6+SUM($AO$66:$AO71)))^$P$5</f>
        <v>0.93438067540917169</v>
      </c>
      <c r="AD71" s="3">
        <f>1-($P$6/($P$6+SUM($AO$67:$AO71)))^$P$5</f>
        <v>0.89734395314712068</v>
      </c>
      <c r="AE71" s="3">
        <f>1-($P$6/($P$6+SUM($AO$68:$AO71)))^$P$5</f>
        <v>0.83940304139948796</v>
      </c>
      <c r="AF71" s="3">
        <f>1-($P$6/($P$6+SUM($AO$69:$AO71)))^$P$5</f>
        <v>0.74737005358809083</v>
      </c>
      <c r="AG71" s="3">
        <f>1-($P$6/($P$6+SUM($AO$70:$AO71)))^$P$5</f>
        <v>0.60037144899862083</v>
      </c>
      <c r="AH71" s="3">
        <f>1-($P$6/($P$6+SUM($AO$71:$AO71)))^$P$5</f>
        <v>0.36783829062342199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 t="shared" si="8"/>
        <v>4.9137026711987364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0.99996841878242004</v>
      </c>
      <c r="D72" s="3">
        <f>1-($P$6/($P$6+SUM($AO$41:$AO72)))^$P$5</f>
        <v>0.99996476632498976</v>
      </c>
      <c r="E72" s="3">
        <f>1-($P$6/($P$6+SUM($AO$42:$AO72)))^$P$5</f>
        <v>0.99996036206873762</v>
      </c>
      <c r="F72" s="3">
        <f>1-($P$6/($P$6+SUM($AO$43:$AO72)))^$P$5</f>
        <v>0.99995514280661557</v>
      </c>
      <c r="G72" s="3">
        <f>1-($P$6/($P$6+SUM($AO$44:$AO72)))^$P$5</f>
        <v>0.9999486711443345</v>
      </c>
      <c r="H72" s="3">
        <f>1-($P$6/($P$6+SUM($AO$45:$AO72)))^$P$5</f>
        <v>0.99994044538349414</v>
      </c>
      <c r="I72" s="3">
        <f>1-($P$6/($P$6+SUM($AO$46:$AO72)))^$P$5</f>
        <v>0.9999294042632344</v>
      </c>
      <c r="J72" s="3">
        <f>1-($P$6/($P$6+SUM($AO$47:$AO72)))^$P$5</f>
        <v>0.99991503254337932</v>
      </c>
      <c r="K72" s="3">
        <f>1-($P$6/($P$6+SUM($AO$48:$AO72)))^$P$5</f>
        <v>0.99989602480867068</v>
      </c>
      <c r="L72" s="3">
        <f>1-($P$6/($P$6+SUM($AO$49:$AO72)))^$P$5</f>
        <v>0.99986747827902889</v>
      </c>
      <c r="M72" s="3">
        <f>1-($P$6/($P$6+SUM($AO$50:$AO72)))^$P$5</f>
        <v>0.99983058870893937</v>
      </c>
      <c r="N72" s="3">
        <f>1-($P$6/($P$6+SUM($AO$51:$AO72)))^$P$5</f>
        <v>0.99978004565864587</v>
      </c>
      <c r="O72" s="3">
        <f>1-($P$6/($P$6+SUM($AO$52:$AO72)))^$P$5</f>
        <v>0.99971442333048488</v>
      </c>
      <c r="P72" s="3">
        <f>1-($P$6/($P$6+SUM($AO$53:$AO72)))^$P$5</f>
        <v>0.99962681492019323</v>
      </c>
      <c r="Q72" s="3">
        <f>1-($P$6/($P$6+SUM($AO$54:$AO72)))^$P$5</f>
        <v>0.99951071959125803</v>
      </c>
      <c r="R72" s="3">
        <f>1-($P$6/($P$6+SUM($AO$55:$AO72)))^$P$5</f>
        <v>0.99934276570659908</v>
      </c>
      <c r="S72" s="3">
        <f>1-($P$6/($P$6+SUM($AO$56:$AO72)))^$P$5</f>
        <v>0.99910398148510338</v>
      </c>
      <c r="T72" s="3">
        <f>1-($P$6/($P$6+SUM($AO$57:$AO72)))^$P$5</f>
        <v>0.99874408244145874</v>
      </c>
      <c r="U72" s="3">
        <f>1-($P$6/($P$6+SUM($AO$58:$AO72)))^$P$5</f>
        <v>0.99822482520569111</v>
      </c>
      <c r="V72" s="3">
        <f>1-($P$6/($P$6+SUM($AO$59:$AO72)))^$P$5</f>
        <v>0.99746925991346569</v>
      </c>
      <c r="W72" s="3">
        <f>1-($P$6/($P$6+SUM($AO$60:$AO72)))^$P$5</f>
        <v>0.99634390817353147</v>
      </c>
      <c r="X72" s="3">
        <f>1-($P$6/($P$6+SUM($AO$61:$AO72)))^$P$5</f>
        <v>0.99471814127837599</v>
      </c>
      <c r="Y72" s="3">
        <f>1-($P$6/($P$6+SUM($AO$62:$AO72)))^$P$5</f>
        <v>0.9921901052301717</v>
      </c>
      <c r="Z72" s="3">
        <f>1-($P$6/($P$6+SUM($AO$63:$AO72)))^$P$5</f>
        <v>0.98839630488286068</v>
      </c>
      <c r="AA72" s="3">
        <f>1-($P$6/($P$6+SUM($AO$64:$AO72)))^$P$5</f>
        <v>0.98258950211602369</v>
      </c>
      <c r="AB72" s="3">
        <f>1-($P$6/($P$6+SUM($AO$65:$AO72)))^$P$5</f>
        <v>0.97333921888009856</v>
      </c>
      <c r="AC72" s="3">
        <f>1-($P$6/($P$6+SUM($AO$66:$AO72)))^$P$5</f>
        <v>0.95851796272182777</v>
      </c>
      <c r="AD72" s="3">
        <f>1-($P$6/($P$6+SUM($AO$67:$AO72)))^$P$5</f>
        <v>0.93510477796783764</v>
      </c>
      <c r="AE72" s="3">
        <f>1-($P$6/($P$6+SUM($AO$68:$AO72)))^$P$5</f>
        <v>0.89847675216083178</v>
      </c>
      <c r="AF72" s="3">
        <f>1-($P$6/($P$6+SUM($AO$69:$AO72)))^$P$5</f>
        <v>0.8402970212725227</v>
      </c>
      <c r="AG72" s="3">
        <f>1-($P$6/($P$6+SUM($AO$70:$AO72)))^$P$5</f>
        <v>0.74737005358809083</v>
      </c>
      <c r="AH72" s="3">
        <f>1-($P$6/($P$6+SUM($AO$71:$AO72)))^$P$5</f>
        <v>0.60037144899862083</v>
      </c>
      <c r="AI72" s="3">
        <f>1-($P$6/($P$6+SUM($AO$72:$AO72)))^$P$5</f>
        <v>0.36783829062342199</v>
      </c>
      <c r="AJ72" s="1">
        <v>0</v>
      </c>
      <c r="AK72" s="1">
        <v>0</v>
      </c>
      <c r="AL72" s="1">
        <v>0</v>
      </c>
      <c r="AM72" s="1">
        <v>0</v>
      </c>
      <c r="AO72" s="1">
        <f t="shared" si="8"/>
        <v>4.9137026711987364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0.99998003555733816</v>
      </c>
      <c r="D73" s="3">
        <f>1-($P$6/($P$6+SUM($AO$41:$AO73)))^$P$5</f>
        <v>0.99997772661981532</v>
      </c>
      <c r="E73" s="3">
        <f>1-($P$6/($P$6+SUM($AO$42:$AO73)))^$P$5</f>
        <v>0.99997494241765861</v>
      </c>
      <c r="F73" s="3">
        <f>1-($P$6/($P$6+SUM($AO$43:$AO73)))^$P$5</f>
        <v>0.99997164299999874</v>
      </c>
      <c r="G73" s="3">
        <f>1-($P$6/($P$6+SUM($AO$44:$AO73)))^$P$5</f>
        <v>0.99996755186291464</v>
      </c>
      <c r="H73" s="3">
        <f>1-($P$6/($P$6+SUM($AO$45:$AO73)))^$P$5</f>
        <v>0.99996235182848159</v>
      </c>
      <c r="I73" s="3">
        <f>1-($P$6/($P$6+SUM($AO$46:$AO73)))^$P$5</f>
        <v>0.99995537207844143</v>
      </c>
      <c r="J73" s="3">
        <f>1-($P$6/($P$6+SUM($AO$47:$AO73)))^$P$5</f>
        <v>0.99994628681076636</v>
      </c>
      <c r="K73" s="3">
        <f>1-($P$6/($P$6+SUM($AO$48:$AO73)))^$P$5</f>
        <v>0.99993427086541531</v>
      </c>
      <c r="L73" s="3">
        <f>1-($P$6/($P$6+SUM($AO$49:$AO73)))^$P$5</f>
        <v>0.9999162248424639</v>
      </c>
      <c r="M73" s="3">
        <f>1-($P$6/($P$6+SUM($AO$50:$AO73)))^$P$5</f>
        <v>0.99989290466880776</v>
      </c>
      <c r="N73" s="3">
        <f>1-($P$6/($P$6+SUM($AO$51:$AO73)))^$P$5</f>
        <v>0.99986095328777658</v>
      </c>
      <c r="O73" s="3">
        <f>1-($P$6/($P$6+SUM($AO$52:$AO73)))^$P$5</f>
        <v>0.99981946936468258</v>
      </c>
      <c r="P73" s="3">
        <f>1-($P$6/($P$6+SUM($AO$53:$AO73)))^$P$5</f>
        <v>0.99976408660900395</v>
      </c>
      <c r="Q73" s="3">
        <f>1-($P$6/($P$6+SUM($AO$54:$AO73)))^$P$5</f>
        <v>0.99969069566083135</v>
      </c>
      <c r="R73" s="3">
        <f>1-($P$6/($P$6+SUM($AO$55:$AO73)))^$P$5</f>
        <v>0.99958452164612144</v>
      </c>
      <c r="S73" s="3">
        <f>1-($P$6/($P$6+SUM($AO$56:$AO73)))^$P$5</f>
        <v>0.99943357140464095</v>
      </c>
      <c r="T73" s="3">
        <f>1-($P$6/($P$6+SUM($AO$57:$AO73)))^$P$5</f>
        <v>0.99920605701022513</v>
      </c>
      <c r="U73" s="3">
        <f>1-($P$6/($P$6+SUM($AO$58:$AO73)))^$P$5</f>
        <v>0.99887780177105334</v>
      </c>
      <c r="V73" s="3">
        <f>1-($P$6/($P$6+SUM($AO$59:$AO73)))^$P$5</f>
        <v>0.99840016302247536</v>
      </c>
      <c r="W73" s="3">
        <f>1-($P$6/($P$6+SUM($AO$60:$AO73)))^$P$5</f>
        <v>0.99768875802498802</v>
      </c>
      <c r="X73" s="3">
        <f>1-($P$6/($P$6+SUM($AO$61:$AO73)))^$P$5</f>
        <v>0.99666101116472017</v>
      </c>
      <c r="Y73" s="3">
        <f>1-($P$6/($P$6+SUM($AO$62:$AO73)))^$P$5</f>
        <v>0.995062883576178</v>
      </c>
      <c r="Z73" s="3">
        <f>1-($P$6/($P$6+SUM($AO$63:$AO73)))^$P$5</f>
        <v>0.99266458598471452</v>
      </c>
      <c r="AA73" s="3">
        <f>1-($P$6/($P$6+SUM($AO$64:$AO73)))^$P$5</f>
        <v>0.98899374990387046</v>
      </c>
      <c r="AB73" s="3">
        <f>1-($P$6/($P$6+SUM($AO$65:$AO73)))^$P$5</f>
        <v>0.98314606980468111</v>
      </c>
      <c r="AC73" s="3">
        <f>1-($P$6/($P$6+SUM($AO$66:$AO73)))^$P$5</f>
        <v>0.97377663626761968</v>
      </c>
      <c r="AD73" s="3">
        <f>1-($P$6/($P$6+SUM($AO$67:$AO73)))^$P$5</f>
        <v>0.95897571277524551</v>
      </c>
      <c r="AE73" s="3">
        <f>1-($P$6/($P$6+SUM($AO$68:$AO73)))^$P$5</f>
        <v>0.93582089012857494</v>
      </c>
      <c r="AF73" s="3">
        <f>1-($P$6/($P$6+SUM($AO$69:$AO73)))^$P$5</f>
        <v>0.89904186062135372</v>
      </c>
      <c r="AG73" s="3">
        <f>1-($P$6/($P$6+SUM($AO$70:$AO73)))^$P$5</f>
        <v>0.8402970212725227</v>
      </c>
      <c r="AH73" s="3">
        <f>1-($P$6/($P$6+SUM($AO$71:$AO73)))^$P$5</f>
        <v>0.74737005358809083</v>
      </c>
      <c r="AI73" s="3">
        <f>1-($P$6/($P$6+SUM($AO$72:$AO73)))^$P$5</f>
        <v>0.60037144899862083</v>
      </c>
      <c r="AJ73" s="3">
        <f>1-($P$6/($P$6+SUM($AO$73:$AO73)))^$P$5</f>
        <v>0.36783829062342199</v>
      </c>
      <c r="AK73" s="1">
        <v>0</v>
      </c>
      <c r="AL73" s="1">
        <v>0</v>
      </c>
      <c r="AM73" s="1">
        <v>0</v>
      </c>
      <c r="AO73" s="1">
        <f t="shared" si="8"/>
        <v>4.9137026711987364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0.99998737924382253</v>
      </c>
      <c r="D74" s="3">
        <f>1-($P$6/($P$6+SUM($AO$41:$AO74)))^$P$5</f>
        <v>0.99998591961317951</v>
      </c>
      <c r="E74" s="3">
        <f>1-($P$6/($P$6+SUM($AO$42:$AO74)))^$P$5</f>
        <v>0.99998415955101749</v>
      </c>
      <c r="F74" s="3">
        <f>1-($P$6/($P$6+SUM($AO$43:$AO74)))^$P$5</f>
        <v>0.99998207378486459</v>
      </c>
      <c r="G74" s="3">
        <f>1-($P$6/($P$6+SUM($AO$44:$AO74)))^$P$5</f>
        <v>0.99997948752385224</v>
      </c>
      <c r="H74" s="3">
        <f>1-($P$6/($P$6+SUM($AO$45:$AO74)))^$P$5</f>
        <v>0.99997620026757772</v>
      </c>
      <c r="I74" s="3">
        <f>1-($P$6/($P$6+SUM($AO$46:$AO74)))^$P$5</f>
        <v>0.99997178792809782</v>
      </c>
      <c r="J74" s="3">
        <f>1-($P$6/($P$6+SUM($AO$47:$AO74)))^$P$5</f>
        <v>0.99996604457853266</v>
      </c>
      <c r="K74" s="3">
        <f>1-($P$6/($P$6+SUM($AO$48:$AO74)))^$P$5</f>
        <v>0.99995844853215698</v>
      </c>
      <c r="L74" s="3">
        <f>1-($P$6/($P$6+SUM($AO$49:$AO74)))^$P$5</f>
        <v>0.99994704055329009</v>
      </c>
      <c r="M74" s="3">
        <f>1-($P$6/($P$6+SUM($AO$50:$AO74)))^$P$5</f>
        <v>0.99993229843246867</v>
      </c>
      <c r="N74" s="3">
        <f>1-($P$6/($P$6+SUM($AO$51:$AO74)))^$P$5</f>
        <v>0.99991209999284547</v>
      </c>
      <c r="O74" s="3">
        <f>1-($P$6/($P$6+SUM($AO$52:$AO74)))^$P$5</f>
        <v>0.99988587544514396</v>
      </c>
      <c r="P74" s="3">
        <f>1-($P$6/($P$6+SUM($AO$53:$AO74)))^$P$5</f>
        <v>0.99985086454132654</v>
      </c>
      <c r="Q74" s="3">
        <f>1-($P$6/($P$6+SUM($AO$54:$AO74)))^$P$5</f>
        <v>0.99980446957970937</v>
      </c>
      <c r="R74" s="3">
        <f>1-($P$6/($P$6+SUM($AO$55:$AO74)))^$P$5</f>
        <v>0.99973735033064226</v>
      </c>
      <c r="S74" s="3">
        <f>1-($P$6/($P$6+SUM($AO$56:$AO74)))^$P$5</f>
        <v>0.99964192530873264</v>
      </c>
      <c r="T74" s="3">
        <f>1-($P$6/($P$6+SUM($AO$57:$AO74)))^$P$5</f>
        <v>0.99949809948700119</v>
      </c>
      <c r="U74" s="3">
        <f>1-($P$6/($P$6+SUM($AO$58:$AO74)))^$P$5</f>
        <v>0.99929058925011893</v>
      </c>
      <c r="V74" s="3">
        <f>1-($P$6/($P$6+SUM($AO$59:$AO74)))^$P$5</f>
        <v>0.99898864369384544</v>
      </c>
      <c r="W74" s="3">
        <f>1-($P$6/($P$6+SUM($AO$60:$AO74)))^$P$5</f>
        <v>0.99853892086955154</v>
      </c>
      <c r="X74" s="3">
        <f>1-($P$6/($P$6+SUM($AO$61:$AO74)))^$P$5</f>
        <v>0.99788921779994622</v>
      </c>
      <c r="Y74" s="3">
        <f>1-($P$6/($P$6+SUM($AO$62:$AO74)))^$P$5</f>
        <v>0.99687894404484045</v>
      </c>
      <c r="Z74" s="3">
        <f>1-($P$6/($P$6+SUM($AO$63:$AO74)))^$P$5</f>
        <v>0.99536283069932385</v>
      </c>
      <c r="AA74" s="3">
        <f>1-($P$6/($P$6+SUM($AO$64:$AO74)))^$P$5</f>
        <v>0.99304226796764627</v>
      </c>
      <c r="AB74" s="3">
        <f>1-($P$6/($P$6+SUM($AO$65:$AO74)))^$P$5</f>
        <v>0.98934559068513916</v>
      </c>
      <c r="AC74" s="3">
        <f>1-($P$6/($P$6+SUM($AO$66:$AO74)))^$P$5</f>
        <v>0.98342259356722106</v>
      </c>
      <c r="AD74" s="3">
        <f>1-($P$6/($P$6+SUM($AO$67:$AO74)))^$P$5</f>
        <v>0.97406600841370672</v>
      </c>
      <c r="AE74" s="3">
        <f>1-($P$6/($P$6+SUM($AO$68:$AO74)))^$P$5</f>
        <v>0.95942839899129639</v>
      </c>
      <c r="AF74" s="3">
        <f>1-($P$6/($P$6+SUM($AO$69:$AO74)))^$P$5</f>
        <v>0.93617813005888617</v>
      </c>
      <c r="AG74" s="3">
        <f>1-($P$6/($P$6+SUM($AO$70:$AO74)))^$P$5</f>
        <v>0.89904186062135372</v>
      </c>
      <c r="AH74" s="3">
        <f>1-($P$6/($P$6+SUM($AO$71:$AO74)))^$P$5</f>
        <v>0.8402970212725227</v>
      </c>
      <c r="AI74" s="3">
        <f>1-($P$6/($P$6+SUM($AO$72:$AO74)))^$P$5</f>
        <v>0.74737005358809083</v>
      </c>
      <c r="AJ74" s="3">
        <f>1-($P$6/($P$6+SUM($AO$73:$AO74)))^$P$5</f>
        <v>0.60037144899862083</v>
      </c>
      <c r="AK74" s="3">
        <f>1-($P$6/($P$6+SUM($AO$74:$AO74)))^$P$5</f>
        <v>0.36783829062342199</v>
      </c>
      <c r="AL74" s="1">
        <v>0</v>
      </c>
      <c r="AM74" s="1">
        <v>0</v>
      </c>
      <c r="AO74" s="1">
        <f t="shared" si="8"/>
        <v>4.9137026711987364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9CD8-EAD4-1B4F-B866-3393F1BBFBF8}">
  <dimension ref="A1:G60"/>
  <sheetViews>
    <sheetView workbookViewId="0">
      <selection activeCell="E2" sqref="E2:F59"/>
    </sheetView>
  </sheetViews>
  <sheetFormatPr baseColWidth="10" defaultRowHeight="16"/>
  <cols>
    <col min="3" max="3" width="17.33203125" bestFit="1" customWidth="1"/>
    <col min="4" max="4" width="17.5" bestFit="1" customWidth="1"/>
    <col min="6" max="6" width="15" customWidth="1"/>
    <col min="7" max="7" width="17.1640625" bestFit="1" customWidth="1"/>
  </cols>
  <sheetData>
    <row r="1" spans="1:7">
      <c r="A1" s="21" t="s">
        <v>48</v>
      </c>
      <c r="B1" s="21" t="s">
        <v>17</v>
      </c>
      <c r="C1" t="s">
        <v>49</v>
      </c>
      <c r="D1" t="s">
        <v>50</v>
      </c>
      <c r="E1" s="1" t="s">
        <v>0</v>
      </c>
      <c r="F1" s="1" t="s">
        <v>47</v>
      </c>
      <c r="G1" s="30" t="s">
        <v>55</v>
      </c>
    </row>
    <row r="2" spans="1:7">
      <c r="A2" s="22">
        <v>43876</v>
      </c>
      <c r="B2">
        <v>1</v>
      </c>
      <c r="C2">
        <v>0</v>
      </c>
      <c r="D2">
        <v>0</v>
      </c>
      <c r="E2" s="5">
        <v>0</v>
      </c>
      <c r="F2" s="1">
        <v>0</v>
      </c>
      <c r="G2">
        <v>0</v>
      </c>
    </row>
    <row r="3" spans="1:7">
      <c r="A3" s="22">
        <v>43877</v>
      </c>
      <c r="B3">
        <v>2</v>
      </c>
      <c r="C3">
        <v>0</v>
      </c>
      <c r="D3">
        <v>0</v>
      </c>
      <c r="E3" s="5">
        <v>0</v>
      </c>
      <c r="F3" s="1">
        <v>0</v>
      </c>
      <c r="G3">
        <v>0</v>
      </c>
    </row>
    <row r="4" spans="1:7">
      <c r="A4" s="22">
        <v>43878</v>
      </c>
      <c r="B4">
        <v>3</v>
      </c>
      <c r="C4">
        <v>0</v>
      </c>
      <c r="D4">
        <v>0</v>
      </c>
      <c r="E4" s="5">
        <v>0</v>
      </c>
      <c r="F4" s="1">
        <v>0</v>
      </c>
      <c r="G4">
        <v>0</v>
      </c>
    </row>
    <row r="5" spans="1:7">
      <c r="A5" s="22">
        <v>43879</v>
      </c>
      <c r="B5">
        <v>4</v>
      </c>
      <c r="C5">
        <v>0</v>
      </c>
      <c r="D5">
        <v>0</v>
      </c>
      <c r="E5" s="5">
        <v>0</v>
      </c>
      <c r="F5" s="1">
        <v>0</v>
      </c>
      <c r="G5">
        <v>0</v>
      </c>
    </row>
    <row r="6" spans="1:7">
      <c r="A6" s="22">
        <v>43880</v>
      </c>
      <c r="B6">
        <v>5</v>
      </c>
      <c r="C6">
        <v>0</v>
      </c>
      <c r="D6">
        <v>0</v>
      </c>
      <c r="E6" s="5">
        <v>0</v>
      </c>
      <c r="F6" s="1">
        <v>0</v>
      </c>
      <c r="G6">
        <v>0</v>
      </c>
    </row>
    <row r="7" spans="1:7">
      <c r="A7" s="22">
        <v>43881</v>
      </c>
      <c r="B7">
        <v>6</v>
      </c>
      <c r="C7">
        <v>0</v>
      </c>
      <c r="D7">
        <v>0</v>
      </c>
      <c r="E7" s="5">
        <v>0</v>
      </c>
      <c r="F7" s="1">
        <v>0</v>
      </c>
      <c r="G7">
        <v>0</v>
      </c>
    </row>
    <row r="8" spans="1:7">
      <c r="A8" s="22">
        <v>43882</v>
      </c>
      <c r="B8">
        <v>7</v>
      </c>
      <c r="C8">
        <v>0</v>
      </c>
      <c r="D8">
        <v>0</v>
      </c>
      <c r="E8" s="5">
        <v>2</v>
      </c>
      <c r="F8" s="1">
        <v>0</v>
      </c>
      <c r="G8">
        <v>0</v>
      </c>
    </row>
    <row r="9" spans="1:7">
      <c r="A9" s="22">
        <v>43883</v>
      </c>
      <c r="B9">
        <v>8</v>
      </c>
      <c r="C9">
        <v>0</v>
      </c>
      <c r="D9">
        <v>0</v>
      </c>
      <c r="E9" s="5">
        <v>0</v>
      </c>
      <c r="F9" s="1">
        <v>0</v>
      </c>
      <c r="G9">
        <v>0</v>
      </c>
    </row>
    <row r="10" spans="1:7">
      <c r="A10" s="22">
        <v>43884</v>
      </c>
      <c r="B10">
        <v>9</v>
      </c>
      <c r="C10">
        <v>0</v>
      </c>
      <c r="D10">
        <v>0</v>
      </c>
      <c r="E10" s="5">
        <v>0</v>
      </c>
      <c r="F10" s="1">
        <v>0</v>
      </c>
      <c r="G10">
        <v>0</v>
      </c>
    </row>
    <row r="11" spans="1:7">
      <c r="A11" s="22">
        <v>43885</v>
      </c>
      <c r="B11">
        <v>10</v>
      </c>
      <c r="C11">
        <v>0</v>
      </c>
      <c r="D11">
        <v>0</v>
      </c>
      <c r="E11" s="5">
        <v>0</v>
      </c>
      <c r="F11" s="1">
        <v>0</v>
      </c>
      <c r="G11">
        <v>0</v>
      </c>
    </row>
    <row r="12" spans="1:7">
      <c r="A12" s="22">
        <v>43886</v>
      </c>
      <c r="B12">
        <v>11</v>
      </c>
      <c r="C12">
        <v>0</v>
      </c>
      <c r="D12">
        <v>0</v>
      </c>
      <c r="E12" s="5">
        <v>0</v>
      </c>
      <c r="F12" s="1">
        <v>0</v>
      </c>
      <c r="G12">
        <v>0</v>
      </c>
    </row>
    <row r="13" spans="1:7">
      <c r="A13" s="22">
        <v>43887</v>
      </c>
      <c r="B13">
        <v>12</v>
      </c>
      <c r="C13">
        <v>0</v>
      </c>
      <c r="D13">
        <v>0</v>
      </c>
      <c r="E13" s="5">
        <v>0</v>
      </c>
      <c r="F13" s="1">
        <v>0</v>
      </c>
      <c r="G13">
        <v>0</v>
      </c>
    </row>
    <row r="14" spans="1:7">
      <c r="A14" s="22">
        <v>43888</v>
      </c>
      <c r="B14">
        <v>13</v>
      </c>
      <c r="C14">
        <v>0</v>
      </c>
      <c r="D14">
        <v>0</v>
      </c>
      <c r="E14" s="5">
        <v>1</v>
      </c>
      <c r="F14" s="1">
        <v>0</v>
      </c>
      <c r="G14">
        <v>0</v>
      </c>
    </row>
    <row r="15" spans="1:7">
      <c r="A15" s="22">
        <v>43889</v>
      </c>
      <c r="B15">
        <v>14</v>
      </c>
      <c r="C15">
        <v>0</v>
      </c>
      <c r="D15">
        <v>0</v>
      </c>
      <c r="E15" s="5">
        <v>0</v>
      </c>
      <c r="F15" s="1">
        <v>0</v>
      </c>
      <c r="G15">
        <v>0</v>
      </c>
    </row>
    <row r="16" spans="1:7">
      <c r="A16" s="22">
        <v>43890</v>
      </c>
      <c r="B16">
        <v>15</v>
      </c>
      <c r="C16">
        <v>1</v>
      </c>
      <c r="D16">
        <v>0</v>
      </c>
      <c r="E16" s="5">
        <v>8</v>
      </c>
      <c r="F16" s="1">
        <v>1</v>
      </c>
      <c r="G16">
        <v>0</v>
      </c>
    </row>
    <row r="17" spans="1:7">
      <c r="A17" s="22">
        <v>43891</v>
      </c>
      <c r="B17">
        <v>16</v>
      </c>
      <c r="C17">
        <v>2</v>
      </c>
      <c r="D17">
        <v>0</v>
      </c>
      <c r="E17" s="5">
        <v>6</v>
      </c>
      <c r="F17" s="1">
        <v>0</v>
      </c>
      <c r="G17">
        <v>0</v>
      </c>
    </row>
    <row r="18" spans="1:7">
      <c r="A18" s="23">
        <v>43892</v>
      </c>
      <c r="B18" s="24">
        <v>17</v>
      </c>
      <c r="C18">
        <v>2</v>
      </c>
      <c r="D18">
        <v>0</v>
      </c>
      <c r="E18" s="5">
        <v>23</v>
      </c>
      <c r="F18" s="1">
        <v>5</v>
      </c>
      <c r="G18">
        <v>0</v>
      </c>
    </row>
    <row r="19" spans="1:7">
      <c r="A19" s="23">
        <v>43893</v>
      </c>
      <c r="B19" s="24">
        <v>18</v>
      </c>
      <c r="C19">
        <v>2</v>
      </c>
      <c r="D19">
        <v>0</v>
      </c>
      <c r="E19" s="5">
        <v>20</v>
      </c>
      <c r="F19" s="1">
        <v>1</v>
      </c>
      <c r="G19">
        <v>0</v>
      </c>
    </row>
    <row r="20" spans="1:7">
      <c r="A20" s="23">
        <v>43894</v>
      </c>
      <c r="B20" s="24">
        <v>19</v>
      </c>
      <c r="C20">
        <v>6</v>
      </c>
      <c r="D20">
        <v>0</v>
      </c>
      <c r="E20" s="5">
        <v>31</v>
      </c>
      <c r="F20" s="1">
        <v>4</v>
      </c>
      <c r="G20">
        <v>0</v>
      </c>
    </row>
    <row r="21" spans="1:7">
      <c r="A21" s="22">
        <v>43895</v>
      </c>
      <c r="B21">
        <v>20</v>
      </c>
      <c r="C21">
        <v>7</v>
      </c>
      <c r="D21">
        <v>0</v>
      </c>
      <c r="E21" s="5">
        <v>68</v>
      </c>
      <c r="F21" s="1">
        <v>1</v>
      </c>
      <c r="G21">
        <v>0</v>
      </c>
    </row>
    <row r="22" spans="1:7">
      <c r="A22" s="22">
        <v>43896</v>
      </c>
      <c r="B22">
        <v>21</v>
      </c>
      <c r="C22">
        <v>11</v>
      </c>
      <c r="D22">
        <v>0</v>
      </c>
      <c r="E22" s="5">
        <v>45</v>
      </c>
      <c r="F22" s="1">
        <v>2</v>
      </c>
      <c r="G22">
        <v>0</v>
      </c>
    </row>
    <row r="23" spans="1:7">
      <c r="A23" s="22">
        <v>43897</v>
      </c>
      <c r="B23">
        <v>22</v>
      </c>
      <c r="C23">
        <v>12</v>
      </c>
      <c r="D23">
        <v>0</v>
      </c>
      <c r="E23" s="5">
        <v>119</v>
      </c>
      <c r="F23" s="1">
        <v>3</v>
      </c>
      <c r="G23">
        <v>0</v>
      </c>
    </row>
    <row r="24" spans="1:7">
      <c r="A24" s="22">
        <v>43898</v>
      </c>
      <c r="B24">
        <v>23</v>
      </c>
      <c r="C24">
        <v>13</v>
      </c>
      <c r="D24">
        <v>0</v>
      </c>
      <c r="E24" s="5">
        <v>116</v>
      </c>
      <c r="F24" s="1">
        <v>4</v>
      </c>
      <c r="G24">
        <v>0</v>
      </c>
    </row>
    <row r="25" spans="1:7">
      <c r="A25" s="22">
        <v>43899</v>
      </c>
      <c r="B25">
        <v>24</v>
      </c>
      <c r="C25">
        <v>19</v>
      </c>
      <c r="D25">
        <v>0</v>
      </c>
      <c r="E25" s="5">
        <v>65</v>
      </c>
      <c r="F25" s="1">
        <v>1</v>
      </c>
      <c r="G25">
        <v>0</v>
      </c>
    </row>
    <row r="26" spans="1:7">
      <c r="A26" s="25">
        <v>43900</v>
      </c>
      <c r="B26" s="26">
        <v>25</v>
      </c>
      <c r="C26">
        <v>23</v>
      </c>
      <c r="D26">
        <v>0</v>
      </c>
      <c r="E26" s="5">
        <v>375</v>
      </c>
      <c r="F26" s="1">
        <v>6</v>
      </c>
      <c r="G26">
        <v>0</v>
      </c>
    </row>
    <row r="27" spans="1:7">
      <c r="A27" s="25">
        <v>43901</v>
      </c>
      <c r="B27" s="26">
        <v>26</v>
      </c>
      <c r="C27">
        <v>30</v>
      </c>
      <c r="D27">
        <v>0</v>
      </c>
      <c r="E27" s="5">
        <v>322</v>
      </c>
      <c r="F27" s="1">
        <v>8</v>
      </c>
      <c r="G27">
        <v>0</v>
      </c>
    </row>
    <row r="28" spans="1:7">
      <c r="A28" s="25">
        <v>43902</v>
      </c>
      <c r="B28" s="26">
        <v>27</v>
      </c>
      <c r="C28">
        <v>38</v>
      </c>
      <c r="D28">
        <v>0</v>
      </c>
      <c r="E28" s="5">
        <v>382</v>
      </c>
      <c r="F28" s="1">
        <v>4</v>
      </c>
      <c r="G28">
        <v>0</v>
      </c>
    </row>
    <row r="29" spans="1:7">
      <c r="A29" s="25">
        <v>43903</v>
      </c>
      <c r="B29" s="26">
        <v>28</v>
      </c>
      <c r="C29">
        <v>49</v>
      </c>
      <c r="D29">
        <v>0</v>
      </c>
      <c r="E29" s="5">
        <v>516</v>
      </c>
      <c r="F29" s="1">
        <v>7</v>
      </c>
      <c r="G29">
        <v>0</v>
      </c>
    </row>
    <row r="30" spans="1:7">
      <c r="A30" s="25">
        <v>43904</v>
      </c>
      <c r="B30" s="26">
        <v>29</v>
      </c>
      <c r="C30">
        <v>51</v>
      </c>
      <c r="D30">
        <v>0</v>
      </c>
      <c r="E30" s="5">
        <v>548</v>
      </c>
      <c r="F30" s="1">
        <v>7</v>
      </c>
      <c r="G30">
        <v>0</v>
      </c>
    </row>
    <row r="31" spans="1:7">
      <c r="A31" s="25">
        <v>43905</v>
      </c>
      <c r="B31" s="26">
        <v>30</v>
      </c>
      <c r="C31">
        <v>53</v>
      </c>
      <c r="D31">
        <v>1</v>
      </c>
      <c r="E31" s="5">
        <v>772</v>
      </c>
      <c r="F31" s="1">
        <v>9</v>
      </c>
      <c r="G31">
        <v>4</v>
      </c>
    </row>
    <row r="32" spans="1:7">
      <c r="A32" s="25">
        <v>43906</v>
      </c>
      <c r="B32" s="26">
        <v>31</v>
      </c>
      <c r="C32">
        <v>54</v>
      </c>
      <c r="D32">
        <v>1</v>
      </c>
      <c r="E32" s="5">
        <v>1133</v>
      </c>
      <c r="F32" s="1">
        <v>22</v>
      </c>
      <c r="G32">
        <v>9</v>
      </c>
    </row>
    <row r="33" spans="1:7">
      <c r="A33" s="25">
        <v>43907</v>
      </c>
      <c r="B33" s="26">
        <v>32</v>
      </c>
      <c r="C33">
        <v>54</v>
      </c>
      <c r="D33">
        <v>1</v>
      </c>
      <c r="E33" s="5">
        <v>1788</v>
      </c>
      <c r="F33" s="1">
        <v>23</v>
      </c>
      <c r="G33">
        <v>23</v>
      </c>
    </row>
    <row r="34" spans="1:7">
      <c r="A34" s="25">
        <v>43908</v>
      </c>
      <c r="B34" s="26">
        <v>33</v>
      </c>
      <c r="C34">
        <v>54</v>
      </c>
      <c r="D34">
        <v>1</v>
      </c>
      <c r="E34" s="5">
        <v>1362</v>
      </c>
      <c r="F34" s="1">
        <v>10</v>
      </c>
      <c r="G34">
        <v>24</v>
      </c>
    </row>
    <row r="35" spans="1:7">
      <c r="A35" s="25">
        <v>43909</v>
      </c>
      <c r="B35" s="26">
        <v>34</v>
      </c>
      <c r="C35">
        <v>54</v>
      </c>
      <c r="D35">
        <v>2</v>
      </c>
      <c r="E35" s="5">
        <v>5893</v>
      </c>
      <c r="F35" s="1">
        <v>82</v>
      </c>
      <c r="G35">
        <v>28</v>
      </c>
    </row>
    <row r="36" spans="1:7">
      <c r="A36" s="25">
        <v>43910</v>
      </c>
      <c r="B36" s="26">
        <v>35</v>
      </c>
      <c r="C36">
        <v>54</v>
      </c>
      <c r="D36">
        <v>2</v>
      </c>
      <c r="E36" s="5">
        <v>5420</v>
      </c>
      <c r="F36" s="1">
        <v>44</v>
      </c>
      <c r="G36">
        <v>28</v>
      </c>
    </row>
    <row r="37" spans="1:7">
      <c r="A37" s="25">
        <v>43911</v>
      </c>
      <c r="B37" s="26">
        <v>36</v>
      </c>
      <c r="C37">
        <v>54</v>
      </c>
      <c r="D37">
        <v>4</v>
      </c>
      <c r="E37" s="5">
        <v>6389</v>
      </c>
      <c r="F37" s="1">
        <v>63</v>
      </c>
      <c r="G37">
        <v>28</v>
      </c>
    </row>
    <row r="38" spans="1:7">
      <c r="A38" s="25">
        <v>43912</v>
      </c>
      <c r="B38" s="26">
        <v>37</v>
      </c>
      <c r="C38">
        <v>54</v>
      </c>
      <c r="D38">
        <v>5</v>
      </c>
      <c r="E38" s="5">
        <v>7776</v>
      </c>
      <c r="F38" s="1">
        <v>109</v>
      </c>
      <c r="G38">
        <v>28</v>
      </c>
    </row>
    <row r="39" spans="1:7">
      <c r="A39" s="25">
        <v>43913</v>
      </c>
      <c r="B39" s="26">
        <v>38</v>
      </c>
      <c r="C39">
        <v>54</v>
      </c>
      <c r="D39">
        <v>11</v>
      </c>
      <c r="E39" s="5">
        <v>10393</v>
      </c>
      <c r="F39" s="1">
        <v>135</v>
      </c>
      <c r="G39">
        <v>29</v>
      </c>
    </row>
    <row r="40" spans="1:7">
      <c r="A40" s="25">
        <v>43914</v>
      </c>
      <c r="B40" s="26">
        <v>39</v>
      </c>
      <c r="C40">
        <v>54</v>
      </c>
      <c r="D40">
        <v>15</v>
      </c>
      <c r="E40" s="5">
        <v>10073</v>
      </c>
      <c r="F40" s="1">
        <v>154</v>
      </c>
      <c r="G40">
        <v>29</v>
      </c>
    </row>
    <row r="41" spans="1:7">
      <c r="A41" s="25">
        <v>43915</v>
      </c>
      <c r="B41" s="26">
        <v>40</v>
      </c>
      <c r="C41">
        <v>54</v>
      </c>
      <c r="D41">
        <v>21</v>
      </c>
      <c r="E41" s="5">
        <v>12042</v>
      </c>
      <c r="F41" s="1">
        <v>236</v>
      </c>
      <c r="G41">
        <v>30</v>
      </c>
    </row>
    <row r="42" spans="1:7">
      <c r="A42" s="25">
        <v>43916</v>
      </c>
      <c r="B42" s="26">
        <v>41</v>
      </c>
      <c r="C42">
        <v>54</v>
      </c>
      <c r="D42">
        <v>23</v>
      </c>
      <c r="E42" s="20">
        <v>18058</v>
      </c>
      <c r="F42" s="1">
        <v>267</v>
      </c>
      <c r="G42">
        <v>30</v>
      </c>
    </row>
    <row r="43" spans="1:7">
      <c r="A43" s="25">
        <f>A42+1</f>
        <v>43917</v>
      </c>
      <c r="B43" s="27">
        <f>B42+1</f>
        <v>42</v>
      </c>
      <c r="C43">
        <v>54</v>
      </c>
      <c r="D43">
        <v>25</v>
      </c>
      <c r="E43" s="20">
        <v>17821</v>
      </c>
      <c r="F43" s="1">
        <v>372</v>
      </c>
      <c r="G43">
        <v>30</v>
      </c>
    </row>
    <row r="44" spans="1:7">
      <c r="A44" s="25">
        <f t="shared" ref="A44:A59" si="0">A43+1</f>
        <v>43918</v>
      </c>
      <c r="B44" s="27">
        <f t="shared" ref="B44:B59" si="1">B43+1</f>
        <v>43</v>
      </c>
      <c r="C44">
        <v>54</v>
      </c>
      <c r="D44">
        <v>28</v>
      </c>
      <c r="E44" s="20">
        <v>19733</v>
      </c>
      <c r="F44" s="1">
        <v>445</v>
      </c>
      <c r="G44">
        <v>30</v>
      </c>
    </row>
    <row r="45" spans="1:7">
      <c r="A45" s="25">
        <f t="shared" si="0"/>
        <v>43919</v>
      </c>
      <c r="B45" s="27">
        <f t="shared" si="1"/>
        <v>44</v>
      </c>
      <c r="C45">
        <v>54</v>
      </c>
      <c r="D45">
        <v>28</v>
      </c>
      <c r="E45" s="20">
        <v>19444</v>
      </c>
      <c r="F45" s="1">
        <v>441</v>
      </c>
      <c r="G45">
        <v>30</v>
      </c>
    </row>
    <row r="46" spans="1:7">
      <c r="A46" s="25">
        <f t="shared" si="0"/>
        <v>43920</v>
      </c>
      <c r="B46" s="27">
        <f t="shared" si="1"/>
        <v>45</v>
      </c>
      <c r="C46">
        <v>54</v>
      </c>
      <c r="D46">
        <v>33</v>
      </c>
      <c r="E46" s="20">
        <v>20922</v>
      </c>
      <c r="F46" s="1">
        <v>511</v>
      </c>
      <c r="G46">
        <v>30</v>
      </c>
    </row>
    <row r="47" spans="1:7">
      <c r="A47" s="25">
        <f t="shared" si="0"/>
        <v>43921</v>
      </c>
      <c r="B47" s="27">
        <f t="shared" si="1"/>
        <v>46</v>
      </c>
      <c r="C47">
        <v>54</v>
      </c>
      <c r="D47">
        <v>34</v>
      </c>
      <c r="E47" s="20">
        <v>26341</v>
      </c>
      <c r="F47" s="1">
        <v>895</v>
      </c>
      <c r="G47">
        <v>30</v>
      </c>
    </row>
    <row r="48" spans="1:7">
      <c r="A48" s="25">
        <f t="shared" si="0"/>
        <v>43922</v>
      </c>
      <c r="B48" s="27">
        <f t="shared" si="1"/>
        <v>47</v>
      </c>
      <c r="C48">
        <v>54</v>
      </c>
      <c r="D48">
        <v>36</v>
      </c>
      <c r="E48" s="20">
        <v>25200</v>
      </c>
      <c r="F48" s="1">
        <v>884</v>
      </c>
      <c r="G48">
        <v>30</v>
      </c>
    </row>
    <row r="49" spans="1:7">
      <c r="A49" s="25">
        <f t="shared" si="0"/>
        <v>43923</v>
      </c>
      <c r="B49" s="27">
        <f t="shared" si="1"/>
        <v>48</v>
      </c>
      <c r="C49">
        <v>54</v>
      </c>
      <c r="D49">
        <v>40</v>
      </c>
      <c r="E49" s="20">
        <v>30227</v>
      </c>
      <c r="F49" s="1">
        <v>1169</v>
      </c>
      <c r="G49">
        <v>30</v>
      </c>
    </row>
    <row r="50" spans="1:7">
      <c r="A50" s="25">
        <f t="shared" si="0"/>
        <v>43924</v>
      </c>
      <c r="B50" s="27">
        <f t="shared" si="1"/>
        <v>49</v>
      </c>
      <c r="C50">
        <v>54</v>
      </c>
      <c r="D50">
        <v>43</v>
      </c>
      <c r="E50" s="20">
        <v>31987</v>
      </c>
      <c r="F50" s="1">
        <v>1161</v>
      </c>
      <c r="G50">
        <v>30</v>
      </c>
    </row>
    <row r="51" spans="1:7">
      <c r="A51" s="25">
        <f t="shared" si="0"/>
        <v>43925</v>
      </c>
      <c r="B51" s="27">
        <f t="shared" si="1"/>
        <v>50</v>
      </c>
      <c r="C51">
        <v>54</v>
      </c>
      <c r="D51">
        <v>44</v>
      </c>
      <c r="E51" s="20">
        <v>33267</v>
      </c>
      <c r="F51" s="1">
        <v>1320</v>
      </c>
      <c r="G51">
        <v>30</v>
      </c>
    </row>
    <row r="52" spans="1:7">
      <c r="A52" s="25">
        <f t="shared" si="0"/>
        <v>43926</v>
      </c>
      <c r="B52" s="27">
        <f t="shared" si="1"/>
        <v>51</v>
      </c>
      <c r="C52">
        <v>54</v>
      </c>
      <c r="D52">
        <v>44</v>
      </c>
      <c r="E52" s="20">
        <v>28219</v>
      </c>
      <c r="F52" s="1">
        <v>1212</v>
      </c>
      <c r="G52">
        <v>30</v>
      </c>
    </row>
    <row r="53" spans="1:7">
      <c r="A53" s="25">
        <f t="shared" si="0"/>
        <v>43927</v>
      </c>
      <c r="B53" s="27">
        <f t="shared" si="1"/>
        <v>52</v>
      </c>
      <c r="C53">
        <v>54</v>
      </c>
      <c r="D53">
        <v>45</v>
      </c>
      <c r="E53" s="20">
        <v>29595</v>
      </c>
      <c r="F53" s="1">
        <v>1164</v>
      </c>
      <c r="G53">
        <v>30</v>
      </c>
    </row>
    <row r="54" spans="1:7">
      <c r="A54" s="25">
        <f t="shared" si="0"/>
        <v>43928</v>
      </c>
      <c r="B54" s="27">
        <f t="shared" si="1"/>
        <v>53</v>
      </c>
      <c r="C54">
        <v>54</v>
      </c>
      <c r="D54">
        <v>46</v>
      </c>
      <c r="E54" s="20">
        <v>29556</v>
      </c>
      <c r="F54" s="1">
        <v>1939</v>
      </c>
      <c r="G54">
        <v>30</v>
      </c>
    </row>
    <row r="55" spans="1:7">
      <c r="A55" s="25">
        <f t="shared" si="0"/>
        <v>43929</v>
      </c>
      <c r="B55" s="27">
        <f t="shared" si="1"/>
        <v>54</v>
      </c>
      <c r="C55">
        <v>54</v>
      </c>
      <c r="D55">
        <v>46</v>
      </c>
      <c r="E55" s="20">
        <v>32829</v>
      </c>
      <c r="F55" s="1">
        <v>1973</v>
      </c>
      <c r="G55">
        <v>30</v>
      </c>
    </row>
    <row r="56" spans="1:7">
      <c r="A56" s="25">
        <f t="shared" si="0"/>
        <v>43930</v>
      </c>
      <c r="B56" s="27">
        <f t="shared" si="1"/>
        <v>55</v>
      </c>
      <c r="C56">
        <v>54</v>
      </c>
      <c r="D56">
        <v>46</v>
      </c>
      <c r="E56" s="20">
        <v>32385</v>
      </c>
      <c r="F56" s="1">
        <v>1783</v>
      </c>
      <c r="G56">
        <v>30</v>
      </c>
    </row>
    <row r="57" spans="1:7">
      <c r="A57" s="25">
        <f t="shared" si="0"/>
        <v>43931</v>
      </c>
      <c r="B57" s="27">
        <f t="shared" si="1"/>
        <v>56</v>
      </c>
      <c r="C57">
        <v>54</v>
      </c>
      <c r="D57">
        <v>46</v>
      </c>
      <c r="E57" s="20">
        <v>35098</v>
      </c>
      <c r="F57" s="1">
        <v>2108</v>
      </c>
      <c r="G57">
        <v>30</v>
      </c>
    </row>
    <row r="58" spans="1:7">
      <c r="A58" s="25">
        <f t="shared" si="0"/>
        <v>43932</v>
      </c>
      <c r="B58" s="27">
        <f t="shared" si="1"/>
        <v>57</v>
      </c>
      <c r="C58">
        <v>54</v>
      </c>
      <c r="D58">
        <v>46</v>
      </c>
      <c r="E58" s="20">
        <v>29861</v>
      </c>
      <c r="F58" s="1">
        <v>1877</v>
      </c>
      <c r="G58">
        <v>30</v>
      </c>
    </row>
    <row r="59" spans="1:7">
      <c r="A59" s="25">
        <f t="shared" si="0"/>
        <v>43933</v>
      </c>
      <c r="B59" s="27">
        <f t="shared" si="1"/>
        <v>58</v>
      </c>
      <c r="C59">
        <v>54</v>
      </c>
      <c r="D59">
        <v>46</v>
      </c>
      <c r="E59">
        <v>28917</v>
      </c>
      <c r="F59" s="1">
        <v>1557</v>
      </c>
      <c r="G59">
        <v>30</v>
      </c>
    </row>
    <row r="60" spans="1:7">
      <c r="A60" s="28"/>
      <c r="B60" s="29"/>
      <c r="C60" s="29"/>
      <c r="D60" s="29"/>
      <c r="E60" s="29"/>
      <c r="F6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65FC-8D94-0B45-839D-F2B0381837BC}">
  <sheetPr>
    <pageSetUpPr fitToPage="1"/>
  </sheetPr>
  <dimension ref="A1:AE73"/>
  <sheetViews>
    <sheetView tabSelected="1" topLeftCell="Q34" zoomScale="86" workbookViewId="0">
      <selection activeCell="AB60" sqref="AB60"/>
    </sheetView>
  </sheetViews>
  <sheetFormatPr baseColWidth="10" defaultColWidth="8.83203125" defaultRowHeight="13"/>
  <cols>
    <col min="1" max="1" width="9" style="1" bestFit="1" customWidth="1"/>
    <col min="2" max="2" width="13" style="1" customWidth="1"/>
    <col min="3" max="3" width="13.33203125" style="1" bestFit="1" customWidth="1"/>
    <col min="4" max="4" width="16.5" style="1" bestFit="1" customWidth="1"/>
    <col min="5" max="6" width="15.6640625" style="1" bestFit="1" customWidth="1"/>
    <col min="7" max="7" width="11.5" style="1" customWidth="1"/>
    <col min="8" max="8" width="14.1640625" style="1" bestFit="1" customWidth="1"/>
    <col min="9" max="9" width="12.1640625" style="1" bestFit="1" customWidth="1"/>
    <col min="10" max="10" width="12.33203125" style="1" bestFit="1" customWidth="1"/>
    <col min="11" max="11" width="13.33203125" style="1" customWidth="1"/>
    <col min="12" max="12" width="12.33203125" style="1" bestFit="1" customWidth="1"/>
    <col min="13" max="13" width="12.5" style="1" bestFit="1" customWidth="1"/>
    <col min="14" max="14" width="9" style="1" customWidth="1"/>
    <col min="15" max="16" width="9" style="1" bestFit="1" customWidth="1"/>
    <col min="17" max="17" width="18.1640625" style="1" bestFit="1" customWidth="1"/>
    <col min="18" max="18" width="17.83203125" style="1" bestFit="1" customWidth="1"/>
    <col min="19" max="19" width="9.1640625" style="1" bestFit="1" customWidth="1"/>
    <col min="20" max="20" width="18.1640625" style="1" bestFit="1" customWidth="1"/>
    <col min="21" max="21" width="13.33203125" style="1" customWidth="1"/>
    <col min="22" max="23" width="9.1640625" style="1" bestFit="1" customWidth="1"/>
    <col min="24" max="27" width="9" style="1" bestFit="1" customWidth="1"/>
    <col min="28" max="16384" width="8.83203125" style="1"/>
  </cols>
  <sheetData>
    <row r="1" spans="1:31">
      <c r="A1" s="21"/>
      <c r="B1" s="1" t="s">
        <v>41</v>
      </c>
      <c r="C1" s="1" t="s">
        <v>40</v>
      </c>
      <c r="I1" s="16"/>
    </row>
    <row r="2" spans="1:31" ht="17">
      <c r="A2" s="22"/>
      <c r="B2" s="1" t="s">
        <v>39</v>
      </c>
      <c r="C2" s="17">
        <v>120000000</v>
      </c>
      <c r="H2" s="1" t="s">
        <v>56</v>
      </c>
      <c r="I2" s="16">
        <v>1.0347200212508657E-4</v>
      </c>
      <c r="Q2" s="62"/>
      <c r="R2" s="62"/>
      <c r="T2" s="62"/>
      <c r="U2" s="62"/>
    </row>
    <row r="3" spans="1:31" ht="17">
      <c r="A3" s="22"/>
      <c r="C3" s="17"/>
      <c r="H3" s="1" t="s">
        <v>38</v>
      </c>
      <c r="I3" s="33">
        <v>7.8653186653174709E-3</v>
      </c>
      <c r="Q3" s="62" t="s">
        <v>35</v>
      </c>
      <c r="R3" s="62"/>
      <c r="T3" s="62" t="s">
        <v>59</v>
      </c>
      <c r="U3" s="62"/>
    </row>
    <row r="4" spans="1:31" ht="16">
      <c r="A4" s="22"/>
      <c r="H4" s="1" t="s">
        <v>53</v>
      </c>
      <c r="I4" s="4">
        <v>1.7372507795125204E-2</v>
      </c>
      <c r="L4" s="1" t="s">
        <v>37</v>
      </c>
      <c r="M4" s="1">
        <f>LN(C2)*3-2*I6</f>
        <v>20474737.727556929</v>
      </c>
      <c r="Q4" s="1" t="s">
        <v>25</v>
      </c>
      <c r="R4" s="2">
        <f>AVERAGE(R14:R47)</f>
        <v>7.4434838786719318E-2</v>
      </c>
      <c r="T4" s="1" t="s">
        <v>25</v>
      </c>
      <c r="U4" s="2">
        <f>AVERAGE(S14:S47)</f>
        <v>1.3922147752947128E-2</v>
      </c>
    </row>
    <row r="5" spans="1:31" ht="16">
      <c r="A5" s="22"/>
      <c r="H5" s="32" t="s">
        <v>27</v>
      </c>
      <c r="I5" s="34">
        <v>1</v>
      </c>
      <c r="Q5" s="1" t="s">
        <v>21</v>
      </c>
      <c r="R5" s="2">
        <f>MEDIAN(R14:R47)</f>
        <v>5.6331685997754719E-2</v>
      </c>
      <c r="T5" s="1" t="s">
        <v>21</v>
      </c>
      <c r="U5" s="2">
        <f>MEDIAN(S14:S47)</f>
        <v>1.505984450757453E-2</v>
      </c>
    </row>
    <row r="6" spans="1:31" ht="16">
      <c r="A6" s="22"/>
      <c r="H6" s="1" t="s">
        <v>22</v>
      </c>
      <c r="I6" s="16">
        <f>SUM(I14:I54) +I73</f>
        <v>-10237340.959275013</v>
      </c>
      <c r="Q6" s="1" t="s">
        <v>20</v>
      </c>
      <c r="R6" s="15">
        <f>CORREL(L14:L47,D14:D47)^2</f>
        <v>0.97230925179565009</v>
      </c>
      <c r="T6" s="1" t="s">
        <v>20</v>
      </c>
      <c r="U6" s="15">
        <f>CORREL(K14:K47,C14:C47)^2</f>
        <v>0.99964833937325515</v>
      </c>
    </row>
    <row r="7" spans="1:31" ht="16">
      <c r="A7" s="22"/>
      <c r="I7" s="16"/>
    </row>
    <row r="8" spans="1:31" ht="16">
      <c r="A8" s="22"/>
      <c r="I8" s="16"/>
      <c r="Q8" s="62" t="s">
        <v>28</v>
      </c>
      <c r="R8" s="62"/>
      <c r="T8" s="62" t="s">
        <v>60</v>
      </c>
      <c r="U8" s="62"/>
      <c r="Y8" s="1" t="s">
        <v>24</v>
      </c>
      <c r="Z8" s="1">
        <v>0</v>
      </c>
    </row>
    <row r="9" spans="1:31" ht="16">
      <c r="A9" s="22"/>
      <c r="I9" s="16"/>
      <c r="Q9" s="1" t="s">
        <v>25</v>
      </c>
      <c r="R9" s="2">
        <f>AVERAGE(R48:R54)</f>
        <v>5.9416295302884163E-2</v>
      </c>
      <c r="T9" s="1" t="s">
        <v>25</v>
      </c>
      <c r="U9" s="2">
        <f>AVERAGE(S48:S54)</f>
        <v>6.62994842088469E-3</v>
      </c>
      <c r="Z9" s="1">
        <v>0</v>
      </c>
    </row>
    <row r="10" spans="1:31" ht="16">
      <c r="A10" s="22"/>
      <c r="I10" s="16"/>
      <c r="Q10" s="1" t="s">
        <v>21</v>
      </c>
      <c r="R10" s="2">
        <f>MEDIAN(R48:R54)</f>
        <v>6.216769055887502E-2</v>
      </c>
      <c r="T10" s="1" t="s">
        <v>21</v>
      </c>
      <c r="U10" s="2">
        <f>MEDIAN(S48:S54)</f>
        <v>7.5136067870832258E-3</v>
      </c>
      <c r="Z10" s="1">
        <v>1</v>
      </c>
    </row>
    <row r="11" spans="1:31" ht="16">
      <c r="A11" s="22"/>
      <c r="I11" s="16"/>
      <c r="Q11" s="1" t="s">
        <v>20</v>
      </c>
      <c r="R11" s="15">
        <f>CORREL(L48:L54,D48:D54)^2</f>
        <v>0.82972373626466978</v>
      </c>
      <c r="T11" s="1" t="s">
        <v>20</v>
      </c>
      <c r="U11" s="15">
        <f>CORREL(K48:K54,C48:C54)^2</f>
        <v>0.99881417431393249</v>
      </c>
    </row>
    <row r="12" spans="1:31" ht="16">
      <c r="A12" s="22"/>
      <c r="C12" s="1" t="s">
        <v>19</v>
      </c>
      <c r="P12" s="14" t="s">
        <v>18</v>
      </c>
      <c r="Q12" s="18"/>
    </row>
    <row r="13" spans="1:31" ht="16">
      <c r="A13" s="21" t="s">
        <v>48</v>
      </c>
      <c r="B13" s="1" t="s">
        <v>17</v>
      </c>
      <c r="C13" s="1" t="s">
        <v>90</v>
      </c>
      <c r="D13" s="13" t="s">
        <v>89</v>
      </c>
      <c r="F13" s="13" t="s">
        <v>46</v>
      </c>
      <c r="G13" s="13" t="s">
        <v>11</v>
      </c>
      <c r="H13" s="13"/>
      <c r="K13" s="13" t="s">
        <v>87</v>
      </c>
      <c r="L13" s="13" t="s">
        <v>88</v>
      </c>
      <c r="M13" s="12" t="s">
        <v>45</v>
      </c>
      <c r="N13" s="12" t="s">
        <v>44</v>
      </c>
      <c r="O13" s="12"/>
      <c r="P13" s="12" t="s">
        <v>54</v>
      </c>
      <c r="Q13" s="1" t="s">
        <v>52</v>
      </c>
      <c r="R13" s="1" t="s">
        <v>43</v>
      </c>
      <c r="S13" s="1" t="s">
        <v>42</v>
      </c>
      <c r="U13" t="s">
        <v>49</v>
      </c>
      <c r="V13" s="1" t="s">
        <v>51</v>
      </c>
      <c r="W13" s="1" t="s">
        <v>2</v>
      </c>
      <c r="X13" s="1" t="s">
        <v>1</v>
      </c>
      <c r="Y13" s="1" t="s">
        <v>0</v>
      </c>
      <c r="Z13" s="1" t="s">
        <v>47</v>
      </c>
      <c r="AA13" s="30" t="s">
        <v>55</v>
      </c>
    </row>
    <row r="14" spans="1:31" ht="16">
      <c r="A14" s="22">
        <v>43876</v>
      </c>
      <c r="B14" s="1">
        <v>1</v>
      </c>
      <c r="C14" s="1">
        <f>D14</f>
        <v>12252</v>
      </c>
      <c r="D14" s="1">
        <v>12252</v>
      </c>
      <c r="F14" s="3">
        <f>(1-EXP(-$I$2*M14)) * $I$5</f>
        <v>1.0346664908211789E-4</v>
      </c>
      <c r="G14" s="3">
        <f>F14</f>
        <v>1.0346664908211789E-4</v>
      </c>
      <c r="H14" s="3"/>
      <c r="I14" s="4">
        <f t="shared" ref="I14:I54" si="0">D14*LN(G14)</f>
        <v>-112427.55256885092</v>
      </c>
      <c r="K14" s="2">
        <f t="shared" ref="K14:K71" si="1">C$2*F14</f>
        <v>12415.997889854147</v>
      </c>
      <c r="L14" s="2">
        <f t="shared" ref="L14:L71" si="2">$C$2*G14</f>
        <v>12415.997889854147</v>
      </c>
      <c r="M14" s="1">
        <f>N14</f>
        <v>1</v>
      </c>
      <c r="N14" s="1" cm="1">
        <f t="array" ref="N14">EXP(SUMPRODUCT(TRANSPOSE(I$3:I$4),P14:Q14))</f>
        <v>1</v>
      </c>
      <c r="P14" s="1">
        <f>LN(W14+1)</f>
        <v>0</v>
      </c>
      <c r="Q14" s="1">
        <f>U14 + V14 + AA14</f>
        <v>0</v>
      </c>
      <c r="R14" s="2">
        <f t="shared" ref="R14:R71" si="3">ABS(L14-D14)/D14</f>
        <v>1.3385397474220266E-2</v>
      </c>
      <c r="S14" s="1">
        <f t="shared" ref="S14:S54" si="4">ABS(C14-K14)/C14</f>
        <v>1.3385397474220266E-2</v>
      </c>
      <c r="T14" s="1" cm="1">
        <f t="array" ref="T14">SUMPRODUCT(TRANSPOSE(I$4:I$5),P14:Q14)</f>
        <v>0</v>
      </c>
      <c r="U14">
        <v>0</v>
      </c>
      <c r="V14">
        <v>0</v>
      </c>
      <c r="W14" s="1">
        <f>X14</f>
        <v>0</v>
      </c>
      <c r="X14" s="1">
        <f>Y14*AB14+Z14 *AC14</f>
        <v>0</v>
      </c>
      <c r="Y14" s="5">
        <v>0</v>
      </c>
      <c r="Z14" s="1">
        <v>0</v>
      </c>
      <c r="AA14">
        <v>0</v>
      </c>
      <c r="AB14" s="5">
        <f>AD14</f>
        <v>0</v>
      </c>
      <c r="AC14" s="5">
        <f>AE14</f>
        <v>0</v>
      </c>
      <c r="AD14" s="5">
        <v>0</v>
      </c>
      <c r="AE14" s="1">
        <v>0</v>
      </c>
    </row>
    <row r="15" spans="1:31" ht="16">
      <c r="A15" s="22">
        <v>43877</v>
      </c>
      <c r="B15" s="1">
        <f t="shared" ref="B15:B54" si="5">B14+1</f>
        <v>2</v>
      </c>
      <c r="C15" s="1">
        <f t="shared" ref="C15:C54" si="6">C14+D15</f>
        <v>25444</v>
      </c>
      <c r="D15" s="1">
        <v>13192</v>
      </c>
      <c r="F15" s="3">
        <f t="shared" ref="F15:F71" si="7">(1-EXP(-$I$2*M15)) * $I$5</f>
        <v>2.0692259281673842E-4</v>
      </c>
      <c r="G15" s="3">
        <f t="shared" ref="G15:G71" si="8">F15-F14</f>
        <v>1.0345594373462053E-4</v>
      </c>
      <c r="H15" s="3"/>
      <c r="I15" s="4">
        <f t="shared" si="0"/>
        <v>-121054.60312608661</v>
      </c>
      <c r="K15" s="2">
        <f t="shared" si="1"/>
        <v>24830.71113800861</v>
      </c>
      <c r="L15" s="2">
        <f t="shared" si="2"/>
        <v>12414.713248154463</v>
      </c>
      <c r="M15" s="1">
        <f t="shared" ref="M15:M54" si="9">M14+N15</f>
        <v>2</v>
      </c>
      <c r="N15" s="1" cm="1">
        <f t="array" ref="N15">EXP(SUMPRODUCT(TRANSPOSE(I$3:I$4),P15:Q15))</f>
        <v>1</v>
      </c>
      <c r="P15" s="1">
        <f t="shared" ref="P15:P53" si="10">LN(W15+1)</f>
        <v>0</v>
      </c>
      <c r="Q15" s="1">
        <f t="shared" ref="Q15:Q71" si="11">U15 + V15 + AA15</f>
        <v>0</v>
      </c>
      <c r="R15" s="2">
        <f t="shared" si="3"/>
        <v>5.8921069727527052E-2</v>
      </c>
      <c r="S15" s="1">
        <f t="shared" si="4"/>
        <v>2.4103476732879662E-2</v>
      </c>
      <c r="T15" s="1" cm="1">
        <f t="array" ref="T15">SUMPRODUCT(TRANSPOSE(I$4:I$5),P15:Q15)</f>
        <v>0</v>
      </c>
      <c r="U15">
        <v>0</v>
      </c>
      <c r="V15">
        <v>0</v>
      </c>
      <c r="W15" s="1">
        <f>X15</f>
        <v>0</v>
      </c>
      <c r="X15" s="1">
        <f t="shared" ref="X15:X71" si="12">Y15*AB15+Z15 *AC15</f>
        <v>0</v>
      </c>
      <c r="Y15" s="5">
        <v>0</v>
      </c>
      <c r="Z15" s="1">
        <v>0</v>
      </c>
      <c r="AA15">
        <v>0</v>
      </c>
      <c r="AB15" s="5">
        <f>MAX(AD15-MAX($AD$14:AD14),0)</f>
        <v>0</v>
      </c>
      <c r="AC15" s="5">
        <f>MAX(AE15-MAX($AE$14:AE14),0)</f>
        <v>0</v>
      </c>
      <c r="AD15" s="5">
        <v>0</v>
      </c>
      <c r="AE15" s="1">
        <v>0</v>
      </c>
    </row>
    <row r="16" spans="1:31" ht="16">
      <c r="A16" s="22">
        <v>43878</v>
      </c>
      <c r="B16" s="1">
        <f t="shared" si="5"/>
        <v>3</v>
      </c>
      <c r="C16" s="1">
        <f t="shared" si="6"/>
        <v>38118</v>
      </c>
      <c r="D16" s="1">
        <v>12674</v>
      </c>
      <c r="F16" s="3">
        <f t="shared" si="7"/>
        <v>3.1036783231153109E-4</v>
      </c>
      <c r="G16" s="3">
        <f t="shared" si="8"/>
        <v>1.0344523949479267E-4</v>
      </c>
      <c r="H16" s="3"/>
      <c r="I16" s="4">
        <f t="shared" si="0"/>
        <v>-116302.55761549705</v>
      </c>
      <c r="K16" s="2">
        <f t="shared" si="1"/>
        <v>37244.139877383728</v>
      </c>
      <c r="L16" s="2">
        <f t="shared" si="2"/>
        <v>12413.42873937512</v>
      </c>
      <c r="M16" s="1">
        <f t="shared" si="9"/>
        <v>3</v>
      </c>
      <c r="N16" s="1" cm="1">
        <f t="array" ref="N16">EXP(SUMPRODUCT(TRANSPOSE(I$3:I$4),P16:Q16))</f>
        <v>1</v>
      </c>
      <c r="P16" s="1">
        <f t="shared" si="10"/>
        <v>0</v>
      </c>
      <c r="Q16" s="1">
        <f t="shared" si="11"/>
        <v>0</v>
      </c>
      <c r="R16" s="2">
        <f t="shared" si="3"/>
        <v>2.0559512436869171E-2</v>
      </c>
      <c r="S16" s="1">
        <f t="shared" si="4"/>
        <v>2.2925130453231329E-2</v>
      </c>
      <c r="T16" s="1" cm="1">
        <f t="array" ref="T16">SUMPRODUCT(TRANSPOSE(I$4:I$5),P16:Q16)</f>
        <v>0</v>
      </c>
      <c r="U16">
        <v>0</v>
      </c>
      <c r="V16">
        <v>0</v>
      </c>
      <c r="W16" s="1">
        <f>SUMPRODUCT(X14:X16,$Z$8:$Z$10)</f>
        <v>0</v>
      </c>
      <c r="X16" s="1">
        <f t="shared" si="12"/>
        <v>0</v>
      </c>
      <c r="Y16" s="5">
        <v>0</v>
      </c>
      <c r="Z16" s="1">
        <v>0</v>
      </c>
      <c r="AA16">
        <v>0</v>
      </c>
      <c r="AB16" s="5">
        <f>MAX(AD16-MAX($AD$14:AD15),0)</f>
        <v>0</v>
      </c>
      <c r="AC16" s="5">
        <f>MAX(AE16-MAX($AE$14:AE15),0)</f>
        <v>0</v>
      </c>
      <c r="AD16" s="5">
        <v>0</v>
      </c>
      <c r="AE16" s="1">
        <v>0</v>
      </c>
    </row>
    <row r="17" spans="1:31" ht="16">
      <c r="A17" s="22">
        <v>43879</v>
      </c>
      <c r="B17" s="1">
        <f t="shared" si="5"/>
        <v>4</v>
      </c>
      <c r="C17" s="1">
        <f t="shared" si="6"/>
        <v>49763</v>
      </c>
      <c r="D17" s="1">
        <v>11645</v>
      </c>
      <c r="F17" s="3">
        <f t="shared" si="7"/>
        <v>4.138023686740544E-4</v>
      </c>
      <c r="G17" s="3">
        <f t="shared" si="8"/>
        <v>1.0343453636252331E-4</v>
      </c>
      <c r="H17" s="3"/>
      <c r="I17" s="4">
        <f t="shared" si="0"/>
        <v>-106861.17679768126</v>
      </c>
      <c r="K17" s="2">
        <f t="shared" si="1"/>
        <v>49656.284240886525</v>
      </c>
      <c r="L17" s="2">
        <f t="shared" si="2"/>
        <v>12412.144363502797</v>
      </c>
      <c r="M17" s="1">
        <f t="shared" si="9"/>
        <v>4</v>
      </c>
      <c r="N17" s="1" cm="1">
        <f t="array" ref="N17">EXP(SUMPRODUCT(TRANSPOSE(I$3:I$4),P17:Q17))</f>
        <v>1</v>
      </c>
      <c r="P17" s="1">
        <f t="shared" si="10"/>
        <v>0</v>
      </c>
      <c r="Q17" s="1">
        <f t="shared" si="11"/>
        <v>0</v>
      </c>
      <c r="R17" s="2">
        <f t="shared" si="3"/>
        <v>6.5877575225658846E-2</v>
      </c>
      <c r="S17" s="1">
        <f t="shared" si="4"/>
        <v>2.1444800175526926E-3</v>
      </c>
      <c r="T17" s="1" cm="1">
        <f t="array" ref="T17">SUMPRODUCT(TRANSPOSE(I$4:I$5),P17:Q17)</f>
        <v>0</v>
      </c>
      <c r="U17">
        <v>0</v>
      </c>
      <c r="V17">
        <v>0</v>
      </c>
      <c r="W17" s="1">
        <f t="shared" ref="W17:W71" si="13">SUMPRODUCT(X15:X17,$Z$8:$Z$10)</f>
        <v>0</v>
      </c>
      <c r="X17" s="1">
        <f t="shared" si="12"/>
        <v>0</v>
      </c>
      <c r="Y17" s="5">
        <v>0</v>
      </c>
      <c r="Z17" s="1">
        <v>0</v>
      </c>
      <c r="AA17">
        <v>0</v>
      </c>
      <c r="AB17" s="5">
        <f>MAX(AD17-MAX($AD$14:AD16),0)</f>
        <v>0</v>
      </c>
      <c r="AC17" s="5">
        <f>MAX(AE17-MAX($AE$14:AE16),0)</f>
        <v>0</v>
      </c>
      <c r="AD17" s="5">
        <v>0</v>
      </c>
      <c r="AE17" s="1">
        <v>0</v>
      </c>
    </row>
    <row r="18" spans="1:31" ht="16">
      <c r="A18" s="22">
        <v>43880</v>
      </c>
      <c r="B18" s="1">
        <f t="shared" si="5"/>
        <v>5</v>
      </c>
      <c r="C18" s="1">
        <f t="shared" si="6"/>
        <v>62122</v>
      </c>
      <c r="D18" s="1">
        <v>12359</v>
      </c>
      <c r="F18" s="3">
        <f t="shared" si="7"/>
        <v>5.1722620301164479E-4</v>
      </c>
      <c r="G18" s="3">
        <f t="shared" si="8"/>
        <v>1.0342383433759039E-4</v>
      </c>
      <c r="H18" s="3"/>
      <c r="I18" s="4">
        <f t="shared" si="0"/>
        <v>-113414.52776218063</v>
      </c>
      <c r="K18" s="2">
        <f t="shared" si="1"/>
        <v>62067.144361397375</v>
      </c>
      <c r="L18" s="2">
        <f t="shared" si="2"/>
        <v>12410.860120510846</v>
      </c>
      <c r="M18" s="1">
        <f t="shared" si="9"/>
        <v>5</v>
      </c>
      <c r="N18" s="1" cm="1">
        <f t="array" ref="N18">EXP(SUMPRODUCT(TRANSPOSE(I$3:I$4),P18:Q18))</f>
        <v>1</v>
      </c>
      <c r="P18" s="1">
        <f t="shared" si="10"/>
        <v>0</v>
      </c>
      <c r="Q18" s="1">
        <f t="shared" si="11"/>
        <v>0</v>
      </c>
      <c r="R18" s="2">
        <f t="shared" si="3"/>
        <v>4.196142124026715E-3</v>
      </c>
      <c r="S18" s="1">
        <f t="shared" si="4"/>
        <v>8.8303078784689518E-4</v>
      </c>
      <c r="T18" s="1" cm="1">
        <f t="array" ref="T18">SUMPRODUCT(TRANSPOSE(I$4:I$5),P18:Q18)</f>
        <v>0</v>
      </c>
      <c r="U18">
        <v>0</v>
      </c>
      <c r="V18">
        <v>0</v>
      </c>
      <c r="W18" s="1">
        <f t="shared" si="13"/>
        <v>0</v>
      </c>
      <c r="X18" s="1">
        <f t="shared" si="12"/>
        <v>0</v>
      </c>
      <c r="Y18" s="5">
        <v>0</v>
      </c>
      <c r="Z18" s="1">
        <v>0</v>
      </c>
      <c r="AA18">
        <v>0</v>
      </c>
      <c r="AB18" s="5">
        <f>MAX(AD18-MAX($AD$14:AD17),0)</f>
        <v>0</v>
      </c>
      <c r="AC18" s="5">
        <f>MAX(AE18-MAX($AE$14:AE17),0)</f>
        <v>0</v>
      </c>
      <c r="AD18" s="5">
        <v>0</v>
      </c>
      <c r="AE18" s="1">
        <v>0</v>
      </c>
    </row>
    <row r="19" spans="1:31" ht="16">
      <c r="A19" s="22">
        <v>43881</v>
      </c>
      <c r="B19" s="1">
        <f t="shared" si="5"/>
        <v>6</v>
      </c>
      <c r="C19" s="1">
        <f t="shared" si="6"/>
        <v>74178</v>
      </c>
      <c r="D19" s="1">
        <v>12056</v>
      </c>
      <c r="F19" s="3">
        <f t="shared" si="7"/>
        <v>6.2063933643174973E-4</v>
      </c>
      <c r="G19" s="3">
        <f t="shared" si="8"/>
        <v>1.0341313342010494E-4</v>
      </c>
      <c r="H19" s="3"/>
      <c r="I19" s="4">
        <f t="shared" si="0"/>
        <v>-110635.24266039321</v>
      </c>
      <c r="K19" s="2">
        <f t="shared" si="1"/>
        <v>74476.720371809963</v>
      </c>
      <c r="L19" s="2">
        <f t="shared" si="2"/>
        <v>12409.576010412593</v>
      </c>
      <c r="M19" s="1">
        <f t="shared" si="9"/>
        <v>6</v>
      </c>
      <c r="N19" s="1" cm="1">
        <f t="array" ref="N19">EXP(SUMPRODUCT(TRANSPOSE(I$3:I$4),P19:Q19))</f>
        <v>1</v>
      </c>
      <c r="P19" s="1">
        <f t="shared" si="10"/>
        <v>0</v>
      </c>
      <c r="Q19" s="1">
        <f t="shared" si="11"/>
        <v>0</v>
      </c>
      <c r="R19" s="2">
        <f t="shared" si="3"/>
        <v>2.9327804446963583E-2</v>
      </c>
      <c r="S19" s="1">
        <f t="shared" si="4"/>
        <v>4.0270750331629687E-3</v>
      </c>
      <c r="T19" s="1" cm="1">
        <f t="array" ref="T19">SUMPRODUCT(TRANSPOSE(I$4:I$5),P19:Q19)</f>
        <v>0</v>
      </c>
      <c r="U19">
        <v>0</v>
      </c>
      <c r="V19">
        <v>0</v>
      </c>
      <c r="W19" s="1">
        <f t="shared" si="13"/>
        <v>0</v>
      </c>
      <c r="X19" s="1">
        <f t="shared" si="12"/>
        <v>0</v>
      </c>
      <c r="Y19" s="5">
        <v>0</v>
      </c>
      <c r="Z19" s="1">
        <v>0</v>
      </c>
      <c r="AA19">
        <v>0</v>
      </c>
      <c r="AB19" s="5">
        <f>MAX(AD19-MAX($AD$14:AD18),0)</f>
        <v>0</v>
      </c>
      <c r="AC19" s="5">
        <f>MAX(AE19-MAX($AE$14:AE18),0)</f>
        <v>0</v>
      </c>
      <c r="AD19" s="5">
        <v>0</v>
      </c>
      <c r="AE19" s="1">
        <v>0</v>
      </c>
    </row>
    <row r="20" spans="1:31" ht="16">
      <c r="A20" s="22">
        <v>43882</v>
      </c>
      <c r="B20" s="1">
        <f t="shared" si="5"/>
        <v>7</v>
      </c>
      <c r="C20" s="1">
        <f t="shared" si="6"/>
        <v>85366</v>
      </c>
      <c r="D20" s="1">
        <v>11188</v>
      </c>
      <c r="F20" s="3">
        <f t="shared" si="7"/>
        <v>7.2404177004148362E-4</v>
      </c>
      <c r="G20" s="3">
        <f t="shared" si="8"/>
        <v>1.0340243360973389E-4</v>
      </c>
      <c r="H20" s="3"/>
      <c r="I20" s="4">
        <f t="shared" si="0"/>
        <v>-102670.95649051788</v>
      </c>
      <c r="K20" s="2">
        <f t="shared" si="1"/>
        <v>86885.012404978028</v>
      </c>
      <c r="L20" s="2">
        <f t="shared" si="2"/>
        <v>12408.292033168067</v>
      </c>
      <c r="M20" s="1">
        <f t="shared" si="9"/>
        <v>7</v>
      </c>
      <c r="N20" s="1" cm="1">
        <f t="array" ref="N20">EXP(SUMPRODUCT(TRANSPOSE(I$3:I$4),P20:Q20))</f>
        <v>1</v>
      </c>
      <c r="P20" s="1">
        <f t="shared" si="10"/>
        <v>0</v>
      </c>
      <c r="Q20" s="1">
        <f t="shared" si="11"/>
        <v>0</v>
      </c>
      <c r="R20" s="2">
        <f t="shared" si="3"/>
        <v>0.10907150814873677</v>
      </c>
      <c r="S20" s="1">
        <f t="shared" si="4"/>
        <v>1.779411481126008E-2</v>
      </c>
      <c r="T20" s="1" cm="1">
        <f t="array" ref="T20">SUMPRODUCT(TRANSPOSE(I$4:I$5),P20:Q20)</f>
        <v>0</v>
      </c>
      <c r="U20">
        <v>0</v>
      </c>
      <c r="V20">
        <v>0</v>
      </c>
      <c r="W20" s="1">
        <f t="shared" si="13"/>
        <v>0</v>
      </c>
      <c r="X20" s="1">
        <f t="shared" si="12"/>
        <v>0</v>
      </c>
      <c r="Y20" s="5">
        <v>0</v>
      </c>
      <c r="Z20" s="1">
        <v>0</v>
      </c>
      <c r="AA20">
        <v>0</v>
      </c>
      <c r="AB20" s="5">
        <f>MAX(AD20-MAX($AD$14:AD19),0)</f>
        <v>0</v>
      </c>
      <c r="AC20" s="5">
        <f>MAX(AE20-MAX($AE$14:AE19),0)</f>
        <v>0</v>
      </c>
      <c r="AD20" s="5">
        <v>0</v>
      </c>
      <c r="AE20" s="1">
        <v>0</v>
      </c>
    </row>
    <row r="21" spans="1:31" ht="16">
      <c r="A21" s="22">
        <v>43883</v>
      </c>
      <c r="B21" s="1">
        <f t="shared" si="5"/>
        <v>8</v>
      </c>
      <c r="C21" s="1">
        <f t="shared" si="6"/>
        <v>97575</v>
      </c>
      <c r="D21" s="1">
        <v>12209</v>
      </c>
      <c r="F21" s="3">
        <f t="shared" si="7"/>
        <v>8.2875056424591698E-4</v>
      </c>
      <c r="G21" s="3">
        <f t="shared" si="8"/>
        <v>1.0470879420443335E-4</v>
      </c>
      <c r="H21" s="3"/>
      <c r="I21" s="4">
        <f t="shared" si="0"/>
        <v>-111887.2738285455</v>
      </c>
      <c r="K21" s="2">
        <f t="shared" si="1"/>
        <v>99450.06770951004</v>
      </c>
      <c r="L21" s="2">
        <f t="shared" si="2"/>
        <v>12565.055304532003</v>
      </c>
      <c r="M21" s="1">
        <f t="shared" si="9"/>
        <v>8.0127392030818747</v>
      </c>
      <c r="N21" s="1" cm="1">
        <f t="array" ref="N21">EXP(SUMPRODUCT(TRANSPOSE(I$3:I$4),P21:Q21))</f>
        <v>1.0127392030818745</v>
      </c>
      <c r="P21" s="1">
        <f t="shared" si="10"/>
        <v>1.6094379124341003</v>
      </c>
      <c r="Q21" s="1">
        <f t="shared" si="11"/>
        <v>0</v>
      </c>
      <c r="R21" s="2">
        <f t="shared" si="3"/>
        <v>2.9163347082644196E-2</v>
      </c>
      <c r="S21" s="1">
        <f t="shared" si="4"/>
        <v>1.921668162449439E-2</v>
      </c>
      <c r="T21" s="1" cm="1">
        <f t="array" ref="T21">SUMPRODUCT(TRANSPOSE(I$4:I$5),P21:Q21)</f>
        <v>2.7959972679531441E-2</v>
      </c>
      <c r="U21">
        <v>0</v>
      </c>
      <c r="V21">
        <v>0</v>
      </c>
      <c r="W21" s="1">
        <f t="shared" si="13"/>
        <v>4</v>
      </c>
      <c r="X21" s="1">
        <f t="shared" si="12"/>
        <v>4</v>
      </c>
      <c r="Y21" s="5">
        <v>2</v>
      </c>
      <c r="Z21" s="1">
        <v>0</v>
      </c>
      <c r="AA21">
        <v>0</v>
      </c>
      <c r="AB21" s="5">
        <f>MAX(AD21-MAX($AD$14:AD20),0)</f>
        <v>2</v>
      </c>
      <c r="AC21" s="5">
        <f>MAX(AE21-MAX($AE$14:AE20),0)</f>
        <v>0</v>
      </c>
      <c r="AD21" s="5">
        <v>2</v>
      </c>
      <c r="AE21" s="1">
        <v>0</v>
      </c>
    </row>
    <row r="22" spans="1:31" ht="16">
      <c r="A22" s="22">
        <v>43884</v>
      </c>
      <c r="B22" s="1">
        <f t="shared" si="5"/>
        <v>9</v>
      </c>
      <c r="C22" s="1">
        <f t="shared" si="6"/>
        <v>109348</v>
      </c>
      <c r="D22" s="1">
        <v>11773</v>
      </c>
      <c r="F22" s="3">
        <f t="shared" si="7"/>
        <v>9.3213146528425828E-4</v>
      </c>
      <c r="G22" s="3">
        <f t="shared" si="8"/>
        <v>1.033809010383413E-4</v>
      </c>
      <c r="H22" s="3"/>
      <c r="I22" s="4">
        <f t="shared" si="0"/>
        <v>-108041.88436614079</v>
      </c>
      <c r="K22" s="2">
        <f t="shared" si="1"/>
        <v>111855.77583411099</v>
      </c>
      <c r="L22" s="2">
        <f t="shared" si="2"/>
        <v>12405.708124600957</v>
      </c>
      <c r="M22" s="1">
        <f t="shared" si="9"/>
        <v>9.0127392030818747</v>
      </c>
      <c r="N22" s="1" cm="1">
        <f t="array" ref="N22">EXP(SUMPRODUCT(TRANSPOSE(I$3:I$4),P22:Q22))</f>
        <v>1</v>
      </c>
      <c r="P22" s="1">
        <f t="shared" si="10"/>
        <v>0</v>
      </c>
      <c r="Q22" s="1">
        <f t="shared" si="11"/>
        <v>0</v>
      </c>
      <c r="R22" s="2">
        <f t="shared" si="3"/>
        <v>5.3742302267982385E-2</v>
      </c>
      <c r="S22" s="1">
        <f t="shared" si="4"/>
        <v>2.293389759402081E-2</v>
      </c>
      <c r="T22" s="1" cm="1">
        <f t="array" ref="T22">SUMPRODUCT(TRANSPOSE(I$4:I$5),P22:Q22)</f>
        <v>0</v>
      </c>
      <c r="U22">
        <v>0</v>
      </c>
      <c r="V22">
        <v>0</v>
      </c>
      <c r="W22" s="1">
        <f t="shared" si="13"/>
        <v>0</v>
      </c>
      <c r="X22" s="1">
        <f t="shared" si="12"/>
        <v>0</v>
      </c>
      <c r="Y22" s="5">
        <v>0</v>
      </c>
      <c r="Z22" s="1">
        <v>0</v>
      </c>
      <c r="AA22">
        <v>0</v>
      </c>
      <c r="AB22" s="5">
        <f>MAX(AD22-MAX($AD$14:AD21),0)</f>
        <v>0</v>
      </c>
      <c r="AC22" s="5">
        <f>MAX(AE22-MAX($AE$14:AE21),0)</f>
        <v>0</v>
      </c>
      <c r="AD22" s="5">
        <v>0</v>
      </c>
      <c r="AE22" s="1">
        <v>0</v>
      </c>
    </row>
    <row r="23" spans="1:31" ht="16">
      <c r="A23" s="22">
        <v>43885</v>
      </c>
      <c r="B23" s="1">
        <f t="shared" si="5"/>
        <v>10</v>
      </c>
      <c r="C23" s="1">
        <f t="shared" si="6"/>
        <v>121475</v>
      </c>
      <c r="D23" s="1">
        <v>12127</v>
      </c>
      <c r="F23" s="3">
        <f t="shared" si="7"/>
        <v>1.0355016698471164E-3</v>
      </c>
      <c r="G23" s="3">
        <f t="shared" si="8"/>
        <v>1.0337020456285817E-4</v>
      </c>
      <c r="H23" s="3"/>
      <c r="I23" s="4">
        <f t="shared" si="0"/>
        <v>-111291.82914526458</v>
      </c>
      <c r="K23" s="2">
        <f t="shared" si="1"/>
        <v>124260.20038165398</v>
      </c>
      <c r="L23" s="2">
        <f t="shared" si="2"/>
        <v>12404.42454754298</v>
      </c>
      <c r="M23" s="1">
        <f t="shared" si="9"/>
        <v>10.012739203081875</v>
      </c>
      <c r="N23" s="1" cm="1">
        <f t="array" ref="N23">EXP(SUMPRODUCT(TRANSPOSE(I$3:I$4),P23:Q23))</f>
        <v>1</v>
      </c>
      <c r="P23" s="1">
        <f t="shared" si="10"/>
        <v>0</v>
      </c>
      <c r="Q23" s="1">
        <f t="shared" si="11"/>
        <v>0</v>
      </c>
      <c r="R23" s="2">
        <f t="shared" si="3"/>
        <v>2.2876601595034202E-2</v>
      </c>
      <c r="S23" s="1">
        <f t="shared" si="4"/>
        <v>2.2928177663337972E-2</v>
      </c>
      <c r="T23" s="1" cm="1">
        <f t="array" ref="T23">SUMPRODUCT(TRANSPOSE(I$4:I$5),P23:Q23)</f>
        <v>0</v>
      </c>
      <c r="U23">
        <v>0</v>
      </c>
      <c r="V23">
        <v>0</v>
      </c>
      <c r="W23" s="1">
        <f t="shared" si="13"/>
        <v>0</v>
      </c>
      <c r="X23" s="1">
        <f t="shared" si="12"/>
        <v>0</v>
      </c>
      <c r="Y23" s="5">
        <v>0</v>
      </c>
      <c r="Z23" s="1">
        <v>0</v>
      </c>
      <c r="AA23">
        <v>0</v>
      </c>
      <c r="AB23" s="5">
        <f>MAX(AD23-MAX($AD$14:AD22),0)</f>
        <v>0</v>
      </c>
      <c r="AC23" s="5">
        <f>MAX(AE23-MAX($AE$14:AE22),0)</f>
        <v>0</v>
      </c>
      <c r="AD23" s="5">
        <v>0</v>
      </c>
      <c r="AE23" s="1">
        <v>0</v>
      </c>
    </row>
    <row r="24" spans="1:31" ht="16">
      <c r="A24" s="22">
        <v>43886</v>
      </c>
      <c r="B24" s="1">
        <f t="shared" si="5"/>
        <v>11</v>
      </c>
      <c r="C24" s="1">
        <f t="shared" si="6"/>
        <v>134058</v>
      </c>
      <c r="D24" s="1">
        <v>12583</v>
      </c>
      <c r="F24" s="3">
        <f t="shared" si="7"/>
        <v>1.1388611790413838E-3</v>
      </c>
      <c r="G24" s="3">
        <f t="shared" si="8"/>
        <v>1.033595091942674E-4</v>
      </c>
      <c r="H24" s="3"/>
      <c r="I24" s="4">
        <f t="shared" si="0"/>
        <v>-115477.93150372438</v>
      </c>
      <c r="K24" s="2">
        <f t="shared" si="1"/>
        <v>136663.34148496605</v>
      </c>
      <c r="L24" s="2">
        <f t="shared" si="2"/>
        <v>12403.141103312088</v>
      </c>
      <c r="M24" s="1">
        <f t="shared" si="9"/>
        <v>11.012739203081875</v>
      </c>
      <c r="N24" s="1" cm="1">
        <f t="array" ref="N24">EXP(SUMPRODUCT(TRANSPOSE(I$3:I$4),P24:Q24))</f>
        <v>1</v>
      </c>
      <c r="P24" s="1">
        <f t="shared" si="10"/>
        <v>0</v>
      </c>
      <c r="Q24" s="1">
        <f t="shared" si="11"/>
        <v>0</v>
      </c>
      <c r="R24" s="2">
        <f t="shared" si="3"/>
        <v>1.4293800897076407E-2</v>
      </c>
      <c r="S24" s="1">
        <f t="shared" si="4"/>
        <v>1.9434434983112141E-2</v>
      </c>
      <c r="T24" s="1" cm="1">
        <f t="array" ref="T24">SUMPRODUCT(TRANSPOSE(I$4:I$5),P24:Q24)</f>
        <v>0</v>
      </c>
      <c r="U24">
        <v>0</v>
      </c>
      <c r="V24">
        <v>0</v>
      </c>
      <c r="W24" s="1">
        <f t="shared" si="13"/>
        <v>0</v>
      </c>
      <c r="X24" s="1">
        <f t="shared" si="12"/>
        <v>0</v>
      </c>
      <c r="Y24" s="5">
        <v>0</v>
      </c>
      <c r="Z24" s="1">
        <v>0</v>
      </c>
      <c r="AA24">
        <v>0</v>
      </c>
      <c r="AB24" s="5">
        <f>MAX(AD24-MAX($AD$14:AD23),0)</f>
        <v>0</v>
      </c>
      <c r="AC24" s="5">
        <f>MAX(AE24-MAX($AE$14:AE23),0)</f>
        <v>0</v>
      </c>
      <c r="AD24" s="5">
        <v>0</v>
      </c>
      <c r="AE24" s="1">
        <v>0</v>
      </c>
    </row>
    <row r="25" spans="1:31" ht="16">
      <c r="A25" s="22">
        <v>43887</v>
      </c>
      <c r="B25" s="1">
        <f t="shared" si="5"/>
        <v>12</v>
      </c>
      <c r="C25" s="1">
        <f t="shared" si="6"/>
        <v>146934</v>
      </c>
      <c r="D25" s="1">
        <v>12876</v>
      </c>
      <c r="F25" s="3">
        <f t="shared" si="7"/>
        <v>1.2422099939735087E-3</v>
      </c>
      <c r="G25" s="3">
        <f t="shared" si="8"/>
        <v>1.0334881493212489E-4</v>
      </c>
      <c r="H25" s="3"/>
      <c r="I25" s="4">
        <f t="shared" si="0"/>
        <v>-118168.21190830263</v>
      </c>
      <c r="K25" s="2">
        <f t="shared" si="1"/>
        <v>149065.19927682105</v>
      </c>
      <c r="L25" s="2">
        <f t="shared" si="2"/>
        <v>12401.857791854987</v>
      </c>
      <c r="M25" s="1">
        <f t="shared" si="9"/>
        <v>12.012739203081875</v>
      </c>
      <c r="N25" s="1" cm="1">
        <f t="array" ref="N25">EXP(SUMPRODUCT(TRANSPOSE(I$3:I$4),P25:Q25))</f>
        <v>1</v>
      </c>
      <c r="P25" s="1">
        <f t="shared" si="10"/>
        <v>0</v>
      </c>
      <c r="Q25" s="1">
        <f t="shared" si="11"/>
        <v>0</v>
      </c>
      <c r="R25" s="2">
        <f t="shared" si="3"/>
        <v>3.6823719178705562E-2</v>
      </c>
      <c r="S25" s="1">
        <f t="shared" si="4"/>
        <v>1.4504466473525853E-2</v>
      </c>
      <c r="T25" s="1" cm="1">
        <f t="array" ref="T25">SUMPRODUCT(TRANSPOSE(I$4:I$5),P25:Q25)</f>
        <v>0</v>
      </c>
      <c r="U25">
        <v>0</v>
      </c>
      <c r="V25">
        <v>0</v>
      </c>
      <c r="W25" s="1">
        <f t="shared" si="13"/>
        <v>0</v>
      </c>
      <c r="X25" s="1">
        <f t="shared" si="12"/>
        <v>0</v>
      </c>
      <c r="Y25" s="5">
        <v>0</v>
      </c>
      <c r="Z25" s="1">
        <v>0</v>
      </c>
      <c r="AA25">
        <v>0</v>
      </c>
      <c r="AB25" s="5">
        <f>MAX(AD25-MAX($AD$14:AD24),0)</f>
        <v>0</v>
      </c>
      <c r="AC25" s="5">
        <f>MAX(AE25-MAX($AE$14:AE24),0)</f>
        <v>0</v>
      </c>
      <c r="AD25" s="5">
        <v>0</v>
      </c>
      <c r="AE25" s="1">
        <v>0</v>
      </c>
    </row>
    <row r="26" spans="1:31" ht="16">
      <c r="A26" s="22">
        <v>43888</v>
      </c>
      <c r="B26" s="1">
        <f t="shared" si="5"/>
        <v>13</v>
      </c>
      <c r="C26" s="1">
        <f t="shared" si="6"/>
        <v>158808</v>
      </c>
      <c r="D26" s="1">
        <v>11874</v>
      </c>
      <c r="F26" s="3">
        <f t="shared" si="7"/>
        <v>1.3455481157500504E-3</v>
      </c>
      <c r="G26" s="3">
        <f t="shared" si="8"/>
        <v>1.0333812177654167E-4</v>
      </c>
      <c r="H26" s="3"/>
      <c r="I26" s="4">
        <f t="shared" si="0"/>
        <v>-108973.68499492915</v>
      </c>
      <c r="K26" s="2">
        <f t="shared" si="1"/>
        <v>161465.77389000604</v>
      </c>
      <c r="L26" s="2">
        <f t="shared" si="2"/>
        <v>12400.574613185001</v>
      </c>
      <c r="M26" s="1">
        <f t="shared" si="9"/>
        <v>13.012739203081875</v>
      </c>
      <c r="N26" s="1" cm="1">
        <f t="array" ref="N26">EXP(SUMPRODUCT(TRANSPOSE(I$3:I$4),P26:Q26))</f>
        <v>1</v>
      </c>
      <c r="P26" s="1">
        <f t="shared" si="10"/>
        <v>0</v>
      </c>
      <c r="Q26" s="1">
        <f t="shared" si="11"/>
        <v>0</v>
      </c>
      <c r="R26" s="2">
        <f t="shared" si="3"/>
        <v>4.4346859793245832E-2</v>
      </c>
      <c r="S26" s="1">
        <f t="shared" si="4"/>
        <v>1.6735768286270439E-2</v>
      </c>
      <c r="T26" s="1" cm="1">
        <f t="array" ref="T26">SUMPRODUCT(TRANSPOSE(I$4:I$5),P26:Q26)</f>
        <v>0</v>
      </c>
      <c r="U26">
        <v>0</v>
      </c>
      <c r="V26">
        <v>0</v>
      </c>
      <c r="W26" s="1">
        <f t="shared" si="13"/>
        <v>0</v>
      </c>
      <c r="X26" s="1">
        <f t="shared" si="12"/>
        <v>0</v>
      </c>
      <c r="Y26" s="5">
        <v>0</v>
      </c>
      <c r="Z26" s="1">
        <v>0</v>
      </c>
      <c r="AA26">
        <v>0</v>
      </c>
      <c r="AB26" s="5">
        <f>MAX(AD26-MAX($AD$14:AD25),0)</f>
        <v>0</v>
      </c>
      <c r="AC26" s="5">
        <f>MAX(AE26-MAX($AE$14:AE25),0)</f>
        <v>0</v>
      </c>
      <c r="AD26" s="5">
        <v>0</v>
      </c>
      <c r="AE26" s="1">
        <v>0</v>
      </c>
    </row>
    <row r="27" spans="1:31" ht="16">
      <c r="A27" s="22">
        <v>43889</v>
      </c>
      <c r="B27" s="1">
        <f t="shared" si="5"/>
        <v>14</v>
      </c>
      <c r="C27" s="1">
        <f t="shared" si="6"/>
        <v>170440</v>
      </c>
      <c r="D27" s="1">
        <v>11632</v>
      </c>
      <c r="F27" s="3">
        <f t="shared" si="7"/>
        <v>1.4488755454774571E-3</v>
      </c>
      <c r="G27" s="3">
        <f t="shared" si="8"/>
        <v>1.0332742972740672E-4</v>
      </c>
      <c r="H27" s="3"/>
      <c r="I27" s="4">
        <f t="shared" si="0"/>
        <v>-106753.93256232266</v>
      </c>
      <c r="K27" s="2">
        <f t="shared" si="1"/>
        <v>173865.06545729484</v>
      </c>
      <c r="L27" s="2">
        <f t="shared" si="2"/>
        <v>12399.291567288807</v>
      </c>
      <c r="M27" s="1">
        <f t="shared" si="9"/>
        <v>14.012739203081875</v>
      </c>
      <c r="N27" s="1" cm="1">
        <f t="array" ref="N27">EXP(SUMPRODUCT(TRANSPOSE(I$3:I$4),P27:Q27))</f>
        <v>1</v>
      </c>
      <c r="P27" s="1">
        <f t="shared" si="10"/>
        <v>0</v>
      </c>
      <c r="Q27" s="1">
        <f t="shared" si="11"/>
        <v>0</v>
      </c>
      <c r="R27" s="2">
        <f t="shared" si="3"/>
        <v>6.5963855509697952E-2</v>
      </c>
      <c r="S27" s="1">
        <f t="shared" si="4"/>
        <v>2.0095432159674024E-2</v>
      </c>
      <c r="T27" s="1" cm="1">
        <f t="array" ref="T27">SUMPRODUCT(TRANSPOSE(I$4:I$5),P27:Q27)</f>
        <v>0</v>
      </c>
      <c r="U27">
        <v>0</v>
      </c>
      <c r="V27">
        <v>0</v>
      </c>
      <c r="W27" s="1">
        <f t="shared" si="13"/>
        <v>0</v>
      </c>
      <c r="X27" s="1">
        <f t="shared" si="12"/>
        <v>0</v>
      </c>
      <c r="Y27" s="5">
        <v>1</v>
      </c>
      <c r="Z27" s="1">
        <v>0</v>
      </c>
      <c r="AA27">
        <v>0</v>
      </c>
      <c r="AB27" s="5">
        <f>MAX(AD27-MAX($AD$14:AD26),0)</f>
        <v>0</v>
      </c>
      <c r="AC27" s="5">
        <f>MAX(AE27-MAX($AE$14:AE26),0)</f>
        <v>0</v>
      </c>
      <c r="AD27" s="5">
        <v>1</v>
      </c>
      <c r="AE27" s="1">
        <v>0</v>
      </c>
    </row>
    <row r="28" spans="1:31" ht="16">
      <c r="A28" s="22">
        <v>43890</v>
      </c>
      <c r="B28" s="1">
        <f t="shared" si="5"/>
        <v>15</v>
      </c>
      <c r="C28" s="1">
        <f t="shared" si="6"/>
        <v>181769</v>
      </c>
      <c r="D28" s="1">
        <v>11329</v>
      </c>
      <c r="F28" s="3">
        <f t="shared" si="7"/>
        <v>1.5521922842619551E-3</v>
      </c>
      <c r="G28" s="3">
        <f t="shared" si="8"/>
        <v>1.0331673878449799E-4</v>
      </c>
      <c r="H28" s="3"/>
      <c r="I28" s="4">
        <f t="shared" si="0"/>
        <v>-103974.28966885034</v>
      </c>
      <c r="K28" s="2">
        <f t="shared" si="1"/>
        <v>186263.0741114346</v>
      </c>
      <c r="L28" s="2">
        <f t="shared" si="2"/>
        <v>12398.008654139758</v>
      </c>
      <c r="M28" s="1">
        <f t="shared" si="9"/>
        <v>15.012739203081875</v>
      </c>
      <c r="N28" s="1" cm="1">
        <f t="array" ref="N28">EXP(SUMPRODUCT(TRANSPOSE(I$3:I$4),P28:Q28))</f>
        <v>1</v>
      </c>
      <c r="P28" s="1">
        <f t="shared" si="10"/>
        <v>0</v>
      </c>
      <c r="Q28" s="1">
        <f t="shared" si="11"/>
        <v>0</v>
      </c>
      <c r="R28" s="2">
        <f t="shared" si="3"/>
        <v>9.4360371978087887E-2</v>
      </c>
      <c r="S28" s="1">
        <f t="shared" si="4"/>
        <v>2.4724095480717845E-2</v>
      </c>
      <c r="T28" s="1" cm="1">
        <f t="array" ref="T28">SUMPRODUCT(TRANSPOSE(I$4:I$5),P28:Q28)</f>
        <v>0</v>
      </c>
      <c r="U28">
        <v>0</v>
      </c>
      <c r="V28">
        <v>0</v>
      </c>
      <c r="W28" s="1">
        <f t="shared" si="13"/>
        <v>0</v>
      </c>
      <c r="X28" s="1">
        <f t="shared" si="12"/>
        <v>0</v>
      </c>
      <c r="Y28" s="5">
        <v>0</v>
      </c>
      <c r="Z28" s="1">
        <v>1</v>
      </c>
      <c r="AA28">
        <v>0</v>
      </c>
      <c r="AB28" s="5">
        <f>MAX(AD28-MAX($AD$14:AD27),0)</f>
        <v>0</v>
      </c>
      <c r="AC28" s="5">
        <f>MAX(AE28-MAX($AE$14:AE27),0)</f>
        <v>0</v>
      </c>
      <c r="AD28" s="5">
        <v>0</v>
      </c>
      <c r="AE28" s="1">
        <v>0</v>
      </c>
    </row>
    <row r="29" spans="1:31" ht="16">
      <c r="A29" s="22">
        <v>43891</v>
      </c>
      <c r="B29" s="1">
        <f t="shared" si="5"/>
        <v>16</v>
      </c>
      <c r="C29" s="1">
        <f t="shared" si="6"/>
        <v>193246</v>
      </c>
      <c r="D29" s="1">
        <v>11477</v>
      </c>
      <c r="F29" s="3">
        <f t="shared" si="7"/>
        <v>1.6589297175479967E-3</v>
      </c>
      <c r="G29" s="3">
        <f t="shared" si="8"/>
        <v>1.0673743328604157E-4</v>
      </c>
      <c r="H29" s="3"/>
      <c r="I29" s="4">
        <f t="shared" si="0"/>
        <v>-104958.7560996526</v>
      </c>
      <c r="K29" s="2">
        <f t="shared" si="1"/>
        <v>199071.56610575962</v>
      </c>
      <c r="L29" s="2">
        <f t="shared" si="2"/>
        <v>12808.491994324988</v>
      </c>
      <c r="M29" s="1">
        <f t="shared" si="9"/>
        <v>16.04595669424377</v>
      </c>
      <c r="N29" s="1" cm="1">
        <f t="array" ref="N29">EXP(SUMPRODUCT(TRANSPOSE(I$3:I$4),P29:Q29))</f>
        <v>1.033217491161895</v>
      </c>
      <c r="P29" s="1">
        <f t="shared" si="10"/>
        <v>1.9459101490553132</v>
      </c>
      <c r="Q29" s="1">
        <f t="shared" si="11"/>
        <v>1</v>
      </c>
      <c r="R29" s="2">
        <f t="shared" si="3"/>
        <v>0.11601394043086066</v>
      </c>
      <c r="S29" s="1">
        <f t="shared" si="4"/>
        <v>3.0145856088920935E-2</v>
      </c>
      <c r="T29" s="1" cm="1">
        <f t="array" ref="T29">SUMPRODUCT(TRANSPOSE(I$4:I$5),P29:Q29)</f>
        <v>1.0338053392330766</v>
      </c>
      <c r="U29">
        <v>1</v>
      </c>
      <c r="V29">
        <v>0</v>
      </c>
      <c r="W29" s="1">
        <f t="shared" si="13"/>
        <v>6</v>
      </c>
      <c r="X29" s="1">
        <f t="shared" si="12"/>
        <v>6</v>
      </c>
      <c r="Y29" s="5">
        <v>1</v>
      </c>
      <c r="Z29" s="1">
        <v>0</v>
      </c>
      <c r="AA29">
        <v>0</v>
      </c>
      <c r="AB29" s="5">
        <f>MAX(AD29-MAX($AD$14:AD28),0)</f>
        <v>6</v>
      </c>
      <c r="AC29" s="5">
        <f>MAX(AE29-MAX($AE$14:AE28),0)</f>
        <v>1</v>
      </c>
      <c r="AD29" s="5">
        <v>8</v>
      </c>
      <c r="AE29" s="1">
        <v>1</v>
      </c>
    </row>
    <row r="30" spans="1:31" ht="16">
      <c r="A30" s="23">
        <v>43892</v>
      </c>
      <c r="B30" s="1">
        <f t="shared" si="5"/>
        <v>17</v>
      </c>
      <c r="C30" s="1">
        <f t="shared" si="6"/>
        <v>206253</v>
      </c>
      <c r="D30" s="1">
        <v>13007</v>
      </c>
      <c r="F30" s="3">
        <f t="shared" si="7"/>
        <v>1.7658765918039387E-3</v>
      </c>
      <c r="G30" s="3">
        <f t="shared" si="8"/>
        <v>1.0694687425594207E-4</v>
      </c>
      <c r="H30" s="3"/>
      <c r="I30" s="4">
        <f t="shared" si="0"/>
        <v>-118925.32078650118</v>
      </c>
      <c r="K30" s="2">
        <f t="shared" si="1"/>
        <v>211905.19101647264</v>
      </c>
      <c r="L30" s="2">
        <f t="shared" si="2"/>
        <v>12833.624910713048</v>
      </c>
      <c r="M30" s="1">
        <f t="shared" si="9"/>
        <v>17.081312369826829</v>
      </c>
      <c r="N30" s="1" cm="1">
        <f t="array" ref="N30">EXP(SUMPRODUCT(TRANSPOSE(I$3:I$4),P30:Q30))</f>
        <v>1.0353556755830575</v>
      </c>
      <c r="P30" s="1">
        <f t="shared" si="10"/>
        <v>0</v>
      </c>
      <c r="Q30" s="1">
        <f t="shared" si="11"/>
        <v>2</v>
      </c>
      <c r="R30" s="2">
        <f t="shared" si="3"/>
        <v>1.332936797777751E-2</v>
      </c>
      <c r="S30" s="1">
        <f t="shared" si="4"/>
        <v>2.7404163898089449E-2</v>
      </c>
      <c r="T30" s="1" cm="1">
        <f t="array" ref="T30">SUMPRODUCT(TRANSPOSE(I$4:I$5),P30:Q30)</f>
        <v>2</v>
      </c>
      <c r="U30">
        <v>2</v>
      </c>
      <c r="V30">
        <v>0</v>
      </c>
      <c r="W30" s="1">
        <f t="shared" si="13"/>
        <v>0</v>
      </c>
      <c r="X30" s="1">
        <f t="shared" si="12"/>
        <v>0</v>
      </c>
      <c r="Y30" s="5">
        <v>0</v>
      </c>
      <c r="Z30" s="1">
        <v>1</v>
      </c>
      <c r="AA30">
        <v>0</v>
      </c>
      <c r="AB30" s="5">
        <f>MAX(AD30-MAX($AD$14:AD29),0)</f>
        <v>0</v>
      </c>
      <c r="AC30" s="5">
        <f>MAX(AE30-MAX($AE$14:AE29),0)</f>
        <v>0</v>
      </c>
      <c r="AD30" s="5">
        <v>6</v>
      </c>
      <c r="AE30" s="1">
        <v>0</v>
      </c>
    </row>
    <row r="31" spans="1:31" ht="16">
      <c r="A31" s="23">
        <v>43893</v>
      </c>
      <c r="B31" s="1">
        <f t="shared" si="5"/>
        <v>18</v>
      </c>
      <c r="C31" s="1">
        <f t="shared" si="6"/>
        <v>221451</v>
      </c>
      <c r="D31" s="1">
        <v>15198</v>
      </c>
      <c r="F31" s="3">
        <f t="shared" si="7"/>
        <v>1.8751694652702211E-3</v>
      </c>
      <c r="G31" s="3">
        <f t="shared" si="8"/>
        <v>1.0929287346628236E-4</v>
      </c>
      <c r="H31" s="3"/>
      <c r="I31" s="4">
        <f t="shared" si="0"/>
        <v>-138628.24341201931</v>
      </c>
      <c r="K31" s="2">
        <f t="shared" si="1"/>
        <v>225020.33583242653</v>
      </c>
      <c r="L31" s="2">
        <f t="shared" si="2"/>
        <v>13115.144815953883</v>
      </c>
      <c r="M31" s="1">
        <f t="shared" si="9"/>
        <v>18.139494336062697</v>
      </c>
      <c r="N31" s="1" cm="1">
        <f t="array" ref="N31">EXP(SUMPRODUCT(TRANSPOSE(I$3:I$4),P31:Q31))</f>
        <v>1.0581819662358671</v>
      </c>
      <c r="P31" s="1">
        <f t="shared" si="10"/>
        <v>2.7725887222397811</v>
      </c>
      <c r="Q31" s="1">
        <f t="shared" si="11"/>
        <v>2</v>
      </c>
      <c r="R31" s="2">
        <f t="shared" si="3"/>
        <v>0.13704797894763238</v>
      </c>
      <c r="S31" s="1">
        <f t="shared" si="4"/>
        <v>1.6117948586488785E-2</v>
      </c>
      <c r="T31" s="1" cm="1">
        <f t="array" ref="T31">SUMPRODUCT(TRANSPOSE(I$4:I$5),P31:Q31)</f>
        <v>2.0481668191897868</v>
      </c>
      <c r="U31">
        <v>2</v>
      </c>
      <c r="V31">
        <v>0</v>
      </c>
      <c r="W31" s="1">
        <f t="shared" si="13"/>
        <v>15</v>
      </c>
      <c r="X31" s="1">
        <f t="shared" si="12"/>
        <v>15</v>
      </c>
      <c r="Y31" s="5">
        <v>1</v>
      </c>
      <c r="Z31" s="1">
        <v>0</v>
      </c>
      <c r="AA31">
        <v>0</v>
      </c>
      <c r="AB31" s="5">
        <f>MAX(AD31-MAX($AD$14:AD30),0)</f>
        <v>15</v>
      </c>
      <c r="AC31" s="5">
        <f>MAX(AE31-MAX($AE$14:AE30),0)</f>
        <v>4</v>
      </c>
      <c r="AD31" s="5">
        <v>23</v>
      </c>
      <c r="AE31" s="1">
        <v>5</v>
      </c>
    </row>
    <row r="32" spans="1:31" ht="16">
      <c r="A32" s="23">
        <v>43894</v>
      </c>
      <c r="B32" s="1">
        <f t="shared" si="5"/>
        <v>19</v>
      </c>
      <c r="C32" s="1">
        <f t="shared" si="6"/>
        <v>239764</v>
      </c>
      <c r="D32" s="1">
        <v>18313</v>
      </c>
      <c r="F32" s="3">
        <f t="shared" si="7"/>
        <v>1.9820931749325865E-3</v>
      </c>
      <c r="G32" s="3">
        <f t="shared" si="8"/>
        <v>1.0692370966236542E-4</v>
      </c>
      <c r="H32" s="3"/>
      <c r="I32" s="4">
        <f t="shared" si="0"/>
        <v>-167442.99211514901</v>
      </c>
      <c r="K32" s="2">
        <f t="shared" si="1"/>
        <v>237851.18099191037</v>
      </c>
      <c r="L32" s="2">
        <f t="shared" si="2"/>
        <v>12830.84515948385</v>
      </c>
      <c r="M32" s="1">
        <f t="shared" si="9"/>
        <v>19.174850011645756</v>
      </c>
      <c r="N32" s="1" cm="1">
        <f t="array" ref="N32">EXP(SUMPRODUCT(TRANSPOSE(I$3:I$4),P32:Q32))</f>
        <v>1.0353556755830575</v>
      </c>
      <c r="P32" s="1">
        <f t="shared" si="10"/>
        <v>0</v>
      </c>
      <c r="Q32" s="1">
        <f t="shared" si="11"/>
        <v>2</v>
      </c>
      <c r="R32" s="2">
        <f t="shared" si="3"/>
        <v>0.29935864361470815</v>
      </c>
      <c r="S32" s="1">
        <f t="shared" si="4"/>
        <v>7.9779241591299409E-3</v>
      </c>
      <c r="T32" s="1" cm="1">
        <f t="array" ref="T32">SUMPRODUCT(TRANSPOSE(I$4:I$5),P32:Q32)</f>
        <v>2</v>
      </c>
      <c r="U32">
        <v>2</v>
      </c>
      <c r="V32">
        <v>0</v>
      </c>
      <c r="W32" s="1">
        <f t="shared" si="13"/>
        <v>0</v>
      </c>
      <c r="X32" s="1">
        <f t="shared" si="12"/>
        <v>0</v>
      </c>
      <c r="Y32" s="5">
        <v>0</v>
      </c>
      <c r="Z32" s="1">
        <v>0</v>
      </c>
      <c r="AA32">
        <v>0</v>
      </c>
      <c r="AB32" s="5">
        <f>MAX(AD32-MAX($AD$14:AD31),0)</f>
        <v>0</v>
      </c>
      <c r="AC32" s="5">
        <f>MAX(AE32-MAX($AE$14:AE31),0)</f>
        <v>0</v>
      </c>
      <c r="AD32" s="5">
        <v>20</v>
      </c>
      <c r="AE32" s="1">
        <v>1</v>
      </c>
    </row>
    <row r="33" spans="1:31" ht="16">
      <c r="A33" s="22">
        <v>43895</v>
      </c>
      <c r="B33" s="1">
        <f t="shared" si="5"/>
        <v>20</v>
      </c>
      <c r="C33" s="1">
        <f t="shared" si="6"/>
        <v>255514</v>
      </c>
      <c r="D33" s="1">
        <v>15750</v>
      </c>
      <c r="F33" s="3">
        <f t="shared" si="7"/>
        <v>2.0986962333083836E-3</v>
      </c>
      <c r="G33" s="3">
        <f t="shared" si="8"/>
        <v>1.166030583757971E-4</v>
      </c>
      <c r="H33" s="3"/>
      <c r="I33" s="4">
        <f t="shared" si="0"/>
        <v>-142643.57711237264</v>
      </c>
      <c r="K33" s="2">
        <f t="shared" si="1"/>
        <v>251843.54799700604</v>
      </c>
      <c r="L33" s="2">
        <f t="shared" si="2"/>
        <v>13992.367005095652</v>
      </c>
      <c r="M33" s="1">
        <f t="shared" si="9"/>
        <v>20.304058481641373</v>
      </c>
      <c r="N33" s="1" cm="1">
        <f t="array" ref="N33">EXP(SUMPRODUCT(TRANSPOSE(I$3:I$4),P33:Q33))</f>
        <v>1.1292084699956182</v>
      </c>
      <c r="P33" s="1">
        <f t="shared" si="10"/>
        <v>2.1972245773362196</v>
      </c>
      <c r="Q33" s="1">
        <f t="shared" si="11"/>
        <v>6</v>
      </c>
      <c r="R33" s="2">
        <f t="shared" si="3"/>
        <v>0.1115957457082126</v>
      </c>
      <c r="S33" s="1">
        <f t="shared" si="4"/>
        <v>1.4364974142293414E-2</v>
      </c>
      <c r="T33" s="1" cm="1">
        <f t="array" ref="T33">SUMPRODUCT(TRANSPOSE(I$4:I$5),P33:Q33)</f>
        <v>6.0381713010974138</v>
      </c>
      <c r="U33">
        <v>6</v>
      </c>
      <c r="V33">
        <v>0</v>
      </c>
      <c r="W33" s="1">
        <f t="shared" si="13"/>
        <v>8</v>
      </c>
      <c r="X33" s="1">
        <f t="shared" si="12"/>
        <v>8</v>
      </c>
      <c r="Y33" s="5">
        <v>1</v>
      </c>
      <c r="Z33" s="1">
        <v>0</v>
      </c>
      <c r="AA33">
        <v>0</v>
      </c>
      <c r="AB33" s="5">
        <f>MAX(AD33-MAX($AD$14:AD32),0)</f>
        <v>8</v>
      </c>
      <c r="AC33" s="5">
        <f>MAX(AE33-MAX($AE$14:AE32),0)</f>
        <v>0</v>
      </c>
      <c r="AD33" s="5">
        <v>31</v>
      </c>
      <c r="AE33" s="1">
        <v>4</v>
      </c>
    </row>
    <row r="34" spans="1:31" ht="16">
      <c r="A34" s="22">
        <v>43896</v>
      </c>
      <c r="B34" s="1">
        <f t="shared" si="5"/>
        <v>21</v>
      </c>
      <c r="C34" s="1">
        <f t="shared" si="6"/>
        <v>269597</v>
      </c>
      <c r="D34" s="1">
        <v>14083</v>
      </c>
      <c r="F34" s="3">
        <f t="shared" si="7"/>
        <v>2.2186802298054253E-3</v>
      </c>
      <c r="G34" s="3">
        <f t="shared" si="8"/>
        <v>1.1998399649704172E-4</v>
      </c>
      <c r="H34" s="3"/>
      <c r="I34" s="4">
        <f t="shared" si="0"/>
        <v>-127143.46724389418</v>
      </c>
      <c r="K34" s="2">
        <f t="shared" si="1"/>
        <v>266241.62757665105</v>
      </c>
      <c r="L34" s="2">
        <f t="shared" si="2"/>
        <v>14398.079579645007</v>
      </c>
      <c r="M34" s="1">
        <f t="shared" si="9"/>
        <v>21.466146414036928</v>
      </c>
      <c r="N34" s="1" cm="1">
        <f t="array" ref="N34">EXP(SUMPRODUCT(TRANSPOSE(I$3:I$4),P34:Q34))</f>
        <v>1.162087932395556</v>
      </c>
      <c r="P34" s="1">
        <f t="shared" si="10"/>
        <v>3.6375861597263857</v>
      </c>
      <c r="Q34" s="1">
        <f t="shared" si="11"/>
        <v>7</v>
      </c>
      <c r="R34" s="2">
        <f t="shared" si="3"/>
        <v>2.2373044070511074E-2</v>
      </c>
      <c r="S34" s="1">
        <f t="shared" si="4"/>
        <v>1.2445881902799171E-2</v>
      </c>
      <c r="T34" s="1" cm="1">
        <f t="array" ref="T34">SUMPRODUCT(TRANSPOSE(I$4:I$5),P34:Q34)</f>
        <v>7.0631939939152861</v>
      </c>
      <c r="U34">
        <v>7</v>
      </c>
      <c r="V34">
        <v>0</v>
      </c>
      <c r="W34" s="1">
        <f t="shared" si="13"/>
        <v>37</v>
      </c>
      <c r="X34" s="1">
        <f t="shared" si="12"/>
        <v>37</v>
      </c>
      <c r="Y34" s="5">
        <v>1</v>
      </c>
      <c r="Z34" s="1">
        <v>0</v>
      </c>
      <c r="AA34">
        <v>0</v>
      </c>
      <c r="AB34" s="5">
        <f>MAX(AD34-MAX($AD$14:AD33),0)</f>
        <v>37</v>
      </c>
      <c r="AC34" s="5">
        <f>MAX(AE34-MAX($AE$14:AE33),0)</f>
        <v>0</v>
      </c>
      <c r="AD34" s="5">
        <v>68</v>
      </c>
      <c r="AE34" s="1">
        <v>1</v>
      </c>
    </row>
    <row r="35" spans="1:31" ht="16">
      <c r="A35" s="22">
        <v>43897</v>
      </c>
      <c r="B35" s="1">
        <f t="shared" si="5"/>
        <v>22</v>
      </c>
      <c r="C35" s="1">
        <f t="shared" si="6"/>
        <v>282373</v>
      </c>
      <c r="D35" s="1">
        <v>12776</v>
      </c>
      <c r="F35" s="3">
        <f t="shared" si="7"/>
        <v>2.3436553746205568E-3</v>
      </c>
      <c r="G35" s="3">
        <f t="shared" si="8"/>
        <v>1.249751448151315E-4</v>
      </c>
      <c r="H35" s="3"/>
      <c r="I35" s="4">
        <f t="shared" si="0"/>
        <v>-114822.9672321142</v>
      </c>
      <c r="K35" s="2">
        <f t="shared" si="1"/>
        <v>281238.64495446684</v>
      </c>
      <c r="L35" s="2">
        <f t="shared" si="2"/>
        <v>14997.01737781578</v>
      </c>
      <c r="M35" s="1">
        <f t="shared" si="9"/>
        <v>22.676723995471093</v>
      </c>
      <c r="N35" s="1" cm="1">
        <f t="array" ref="N35">EXP(SUMPRODUCT(TRANSPOSE(I$3:I$4),P35:Q35))</f>
        <v>1.210577581434167</v>
      </c>
      <c r="P35" s="1">
        <f t="shared" si="10"/>
        <v>0</v>
      </c>
      <c r="Q35" s="1">
        <f t="shared" si="11"/>
        <v>11</v>
      </c>
      <c r="R35" s="2">
        <f t="shared" si="3"/>
        <v>0.17384293815089077</v>
      </c>
      <c r="S35" s="1">
        <f t="shared" si="4"/>
        <v>4.017222062779221E-3</v>
      </c>
      <c r="T35" s="1" cm="1">
        <f t="array" ref="T35">SUMPRODUCT(TRANSPOSE(I$4:I$5),P35:Q35)</f>
        <v>11</v>
      </c>
      <c r="U35">
        <v>11</v>
      </c>
      <c r="V35">
        <v>0</v>
      </c>
      <c r="W35" s="1">
        <f t="shared" si="13"/>
        <v>0</v>
      </c>
      <c r="X35" s="1">
        <f t="shared" si="12"/>
        <v>0</v>
      </c>
      <c r="Y35" s="5">
        <v>0</v>
      </c>
      <c r="Z35" s="1">
        <v>0</v>
      </c>
      <c r="AA35">
        <v>0</v>
      </c>
      <c r="AB35" s="5">
        <f>MAX(AD35-MAX($AD$14:AD34),0)</f>
        <v>0</v>
      </c>
      <c r="AC35" s="5">
        <f>MAX(AE35-MAX($AE$14:AE34),0)</f>
        <v>0</v>
      </c>
      <c r="AD35" s="5">
        <v>45</v>
      </c>
      <c r="AE35" s="1">
        <v>2</v>
      </c>
    </row>
    <row r="36" spans="1:31" ht="16">
      <c r="A36" s="22">
        <v>43898</v>
      </c>
      <c r="B36" s="1">
        <f t="shared" si="5"/>
        <v>23</v>
      </c>
      <c r="C36" s="1">
        <f t="shared" si="6"/>
        <v>295077</v>
      </c>
      <c r="D36" s="1">
        <v>12704</v>
      </c>
      <c r="F36" s="3">
        <f t="shared" si="7"/>
        <v>2.4748178473832372E-3</v>
      </c>
      <c r="G36" s="3">
        <f t="shared" si="8"/>
        <v>1.3116247276268034E-4</v>
      </c>
      <c r="H36" s="3"/>
      <c r="I36" s="4">
        <f t="shared" si="0"/>
        <v>-113561.99295990508</v>
      </c>
      <c r="K36" s="2">
        <f t="shared" si="1"/>
        <v>296978.14168598846</v>
      </c>
      <c r="L36" s="2">
        <f t="shared" si="2"/>
        <v>15739.49673152164</v>
      </c>
      <c r="M36" s="1">
        <f t="shared" si="9"/>
        <v>23.947398524270572</v>
      </c>
      <c r="N36" s="1" cm="1">
        <f t="array" ref="N36">EXP(SUMPRODUCT(TRANSPOSE(I$3:I$4),P36:Q36))</f>
        <v>1.2706745287994798</v>
      </c>
      <c r="P36" s="1">
        <f t="shared" si="10"/>
        <v>3.9512437185814275</v>
      </c>
      <c r="Q36" s="1">
        <f t="shared" si="11"/>
        <v>12</v>
      </c>
      <c r="R36" s="2">
        <f t="shared" si="3"/>
        <v>0.23894023390441121</v>
      </c>
      <c r="S36" s="1">
        <f t="shared" si="4"/>
        <v>6.4428663907673692E-3</v>
      </c>
      <c r="T36" s="1" cm="1">
        <f t="array" ref="T36">SUMPRODUCT(TRANSPOSE(I$4:I$5),P36:Q36)</f>
        <v>12.068643012301495</v>
      </c>
      <c r="U36">
        <v>12</v>
      </c>
      <c r="V36">
        <v>0</v>
      </c>
      <c r="W36" s="1">
        <f t="shared" si="13"/>
        <v>51</v>
      </c>
      <c r="X36" s="1">
        <f t="shared" si="12"/>
        <v>51</v>
      </c>
      <c r="Y36" s="5">
        <v>1</v>
      </c>
      <c r="Z36" s="1">
        <v>0</v>
      </c>
      <c r="AA36">
        <v>0</v>
      </c>
      <c r="AB36" s="5">
        <f>MAX(AD36-MAX($AD$14:AD35),0)</f>
        <v>51</v>
      </c>
      <c r="AC36" s="5">
        <f>MAX(AE36-MAX($AE$14:AE35),0)</f>
        <v>0</v>
      </c>
      <c r="AD36" s="5">
        <v>119</v>
      </c>
      <c r="AE36" s="1">
        <v>3</v>
      </c>
    </row>
    <row r="37" spans="1:31" ht="16">
      <c r="A37" s="22">
        <v>43899</v>
      </c>
      <c r="B37" s="1">
        <f t="shared" si="5"/>
        <v>24</v>
      </c>
      <c r="C37" s="1">
        <f t="shared" si="6"/>
        <v>309342</v>
      </c>
      <c r="D37" s="1">
        <v>14265</v>
      </c>
      <c r="F37" s="3">
        <f t="shared" si="7"/>
        <v>2.6041780701354655E-3</v>
      </c>
      <c r="G37" s="3">
        <f t="shared" si="8"/>
        <v>1.2936022275222836E-4</v>
      </c>
      <c r="H37" s="3"/>
      <c r="I37" s="4">
        <f t="shared" si="0"/>
        <v>-127713.255739869</v>
      </c>
      <c r="K37" s="2">
        <f t="shared" si="1"/>
        <v>312501.36841625586</v>
      </c>
      <c r="L37" s="2">
        <f t="shared" si="2"/>
        <v>15523.226730267403</v>
      </c>
      <c r="M37" s="1">
        <f t="shared" si="9"/>
        <v>25.200776893942049</v>
      </c>
      <c r="N37" s="1" cm="1">
        <f t="array" ref="N37">EXP(SUMPRODUCT(TRANSPOSE(I$3:I$4),P37:Q37))</f>
        <v>1.2533783696714758</v>
      </c>
      <c r="P37" s="1">
        <f t="shared" si="10"/>
        <v>0</v>
      </c>
      <c r="Q37" s="1">
        <f t="shared" si="11"/>
        <v>13</v>
      </c>
      <c r="R37" s="2">
        <f t="shared" si="3"/>
        <v>8.8203766580259566E-2</v>
      </c>
      <c r="S37" s="1">
        <f t="shared" si="4"/>
        <v>1.0213189338194826E-2</v>
      </c>
      <c r="T37" s="1" cm="1">
        <f t="array" ref="T37">SUMPRODUCT(TRANSPOSE(I$4:I$5),P37:Q37)</f>
        <v>13</v>
      </c>
      <c r="U37">
        <v>13</v>
      </c>
      <c r="V37">
        <v>0</v>
      </c>
      <c r="W37" s="1">
        <f t="shared" si="13"/>
        <v>0</v>
      </c>
      <c r="X37" s="1">
        <f t="shared" si="12"/>
        <v>0</v>
      </c>
      <c r="Y37" s="5">
        <v>0</v>
      </c>
      <c r="Z37" s="1">
        <v>0</v>
      </c>
      <c r="AA37">
        <v>0</v>
      </c>
      <c r="AB37" s="5">
        <f>MAX(AD37-MAX($AD$14:AD36),0)</f>
        <v>0</v>
      </c>
      <c r="AC37" s="5">
        <f>MAX(AE37-MAX($AE$14:AE36),0)</f>
        <v>0</v>
      </c>
      <c r="AD37" s="5">
        <v>116</v>
      </c>
      <c r="AE37" s="1">
        <v>4</v>
      </c>
    </row>
    <row r="38" spans="1:31" ht="16">
      <c r="A38" s="25">
        <v>43900</v>
      </c>
      <c r="B38" s="1">
        <f t="shared" si="5"/>
        <v>25</v>
      </c>
      <c r="C38" s="1">
        <f t="shared" si="6"/>
        <v>324475</v>
      </c>
      <c r="D38" s="1">
        <v>15133</v>
      </c>
      <c r="F38" s="3">
        <f t="shared" si="7"/>
        <v>2.747730333088283E-3</v>
      </c>
      <c r="G38" s="3">
        <f t="shared" si="8"/>
        <v>1.4355226295281742E-4</v>
      </c>
      <c r="H38" s="3"/>
      <c r="I38" s="4">
        <f t="shared" si="0"/>
        <v>-133909.06272413451</v>
      </c>
      <c r="K38" s="2">
        <f t="shared" si="1"/>
        <v>329727.63997059397</v>
      </c>
      <c r="L38" s="2">
        <f t="shared" si="2"/>
        <v>17226.271554338091</v>
      </c>
      <c r="M38" s="1">
        <f t="shared" si="9"/>
        <v>26.591853032641769</v>
      </c>
      <c r="N38" s="1" cm="1">
        <f t="array" ref="N38">EXP(SUMPRODUCT(TRANSPOSE(I$3:I$4),P38:Q38))</f>
        <v>1.3910761386997208</v>
      </c>
      <c r="P38" s="1">
        <f t="shared" si="10"/>
        <v>0</v>
      </c>
      <c r="Q38" s="1">
        <f t="shared" si="11"/>
        <v>19</v>
      </c>
      <c r="R38" s="2">
        <f t="shared" si="3"/>
        <v>0.13832495568215761</v>
      </c>
      <c r="S38" s="1">
        <f t="shared" si="4"/>
        <v>1.6188119178962845E-2</v>
      </c>
      <c r="T38" s="1" cm="1">
        <f t="array" ref="T38">SUMPRODUCT(TRANSPOSE(I$4:I$5),P38:Q38)</f>
        <v>19</v>
      </c>
      <c r="U38">
        <v>19</v>
      </c>
      <c r="V38">
        <v>0</v>
      </c>
      <c r="W38" s="1">
        <f t="shared" si="13"/>
        <v>0</v>
      </c>
      <c r="X38" s="1">
        <f t="shared" si="12"/>
        <v>0</v>
      </c>
      <c r="Y38" s="5">
        <v>0</v>
      </c>
      <c r="Z38" s="1">
        <v>1</v>
      </c>
      <c r="AA38">
        <v>0</v>
      </c>
      <c r="AB38" s="5">
        <f>MAX(AD38-MAX($AD$14:AD37),0)</f>
        <v>0</v>
      </c>
      <c r="AC38" s="5">
        <f>MAX(AE38-MAX($AE$14:AE37),0)</f>
        <v>0</v>
      </c>
      <c r="AD38" s="5">
        <v>65</v>
      </c>
      <c r="AE38" s="1">
        <v>1</v>
      </c>
    </row>
    <row r="39" spans="1:31" ht="16">
      <c r="A39" s="25">
        <v>43901</v>
      </c>
      <c r="B39" s="1">
        <f t="shared" si="5"/>
        <v>26</v>
      </c>
      <c r="C39" s="1">
        <f t="shared" si="6"/>
        <v>343476</v>
      </c>
      <c r="D39" s="1">
        <v>19001</v>
      </c>
      <c r="F39" s="3">
        <f t="shared" si="7"/>
        <v>2.9084581631824147E-3</v>
      </c>
      <c r="G39" s="3">
        <f t="shared" si="8"/>
        <v>1.6072783009413172E-4</v>
      </c>
      <c r="H39" s="3"/>
      <c r="I39" s="4">
        <f t="shared" si="0"/>
        <v>-165988.9000741457</v>
      </c>
      <c r="K39" s="2">
        <f t="shared" si="1"/>
        <v>349014.97958188975</v>
      </c>
      <c r="L39" s="2">
        <f t="shared" si="2"/>
        <v>19287.339611295807</v>
      </c>
      <c r="M39" s="1">
        <f t="shared" si="9"/>
        <v>28.149604595870727</v>
      </c>
      <c r="N39" s="1" cm="1">
        <f t="array" ref="N39">EXP(SUMPRODUCT(TRANSPOSE(I$3:I$4),P39:Q39))</f>
        <v>1.5577515632289594</v>
      </c>
      <c r="P39" s="1">
        <f t="shared" si="10"/>
        <v>5.5529595849216173</v>
      </c>
      <c r="Q39" s="1">
        <f t="shared" si="11"/>
        <v>23</v>
      </c>
      <c r="R39" s="2">
        <f t="shared" si="3"/>
        <v>1.506971271489959E-2</v>
      </c>
      <c r="S39" s="1">
        <f t="shared" si="4"/>
        <v>1.6126249233977787E-2</v>
      </c>
      <c r="T39" s="1" cm="1">
        <f t="array" ref="T39">SUMPRODUCT(TRANSPOSE(I$4:I$5),P39:Q39)</f>
        <v>23.096468833675065</v>
      </c>
      <c r="U39">
        <v>23</v>
      </c>
      <c r="V39">
        <v>0</v>
      </c>
      <c r="W39" s="1">
        <f t="shared" si="13"/>
        <v>257</v>
      </c>
      <c r="X39" s="1">
        <f t="shared" si="12"/>
        <v>257</v>
      </c>
      <c r="Y39" s="5">
        <v>1</v>
      </c>
      <c r="Z39" s="1">
        <v>1</v>
      </c>
      <c r="AA39">
        <v>0</v>
      </c>
      <c r="AB39" s="5">
        <f>MAX(AD39-MAX($AD$14:AD38),0)</f>
        <v>256</v>
      </c>
      <c r="AC39" s="5">
        <f>MAX(AE39-MAX($AE$14:AE38),0)</f>
        <v>1</v>
      </c>
      <c r="AD39" s="5">
        <v>375</v>
      </c>
      <c r="AE39" s="1">
        <v>6</v>
      </c>
    </row>
    <row r="40" spans="1:31" ht="16">
      <c r="A40" s="25">
        <v>43902</v>
      </c>
      <c r="B40" s="1">
        <f t="shared" si="5"/>
        <v>27</v>
      </c>
      <c r="C40" s="1">
        <f t="shared" si="6"/>
        <v>364165</v>
      </c>
      <c r="D40" s="1">
        <v>20689</v>
      </c>
      <c r="F40" s="3">
        <f t="shared" si="7"/>
        <v>3.0821836655087198E-3</v>
      </c>
      <c r="G40" s="3">
        <f t="shared" si="8"/>
        <v>1.7372550232630513E-4</v>
      </c>
      <c r="H40" s="3"/>
      <c r="I40" s="4">
        <f t="shared" si="0"/>
        <v>-179126.06702454327</v>
      </c>
      <c r="K40" s="2">
        <f t="shared" si="1"/>
        <v>369862.03986104636</v>
      </c>
      <c r="L40" s="2">
        <f t="shared" si="2"/>
        <v>20847.060279156616</v>
      </c>
      <c r="M40" s="1">
        <f t="shared" si="9"/>
        <v>29.833610183448616</v>
      </c>
      <c r="N40" s="1" cm="1">
        <f t="array" ref="N40">EXP(SUMPRODUCT(TRANSPOSE(I$3:I$4),P40:Q40))</f>
        <v>1.6840055875778879</v>
      </c>
      <c r="P40" s="1">
        <f t="shared" si="10"/>
        <v>0</v>
      </c>
      <c r="Q40" s="1">
        <f t="shared" si="11"/>
        <v>30</v>
      </c>
      <c r="R40" s="2">
        <f t="shared" si="3"/>
        <v>7.6398220869358675E-3</v>
      </c>
      <c r="S40" s="1">
        <f t="shared" si="4"/>
        <v>1.5644116982813726E-2</v>
      </c>
      <c r="T40" s="1" cm="1">
        <f t="array" ref="T40">SUMPRODUCT(TRANSPOSE(I$4:I$5),P40:Q40)</f>
        <v>30</v>
      </c>
      <c r="U40">
        <v>30</v>
      </c>
      <c r="V40">
        <v>0</v>
      </c>
      <c r="W40" s="1">
        <f t="shared" si="13"/>
        <v>0</v>
      </c>
      <c r="X40" s="1">
        <f t="shared" si="12"/>
        <v>0</v>
      </c>
      <c r="Y40" s="5">
        <v>0</v>
      </c>
      <c r="Z40" s="1">
        <v>0</v>
      </c>
      <c r="AA40">
        <v>0</v>
      </c>
      <c r="AB40" s="5">
        <f>MAX(AD40-MAX($AD$14:AD39),0)</f>
        <v>0</v>
      </c>
      <c r="AC40" s="5">
        <f>MAX(AE40-MAX($AE$14:AE39),0)</f>
        <v>2</v>
      </c>
      <c r="AD40" s="5">
        <v>322</v>
      </c>
      <c r="AE40" s="1">
        <v>8</v>
      </c>
    </row>
    <row r="41" spans="1:31" ht="16">
      <c r="A41" s="25">
        <v>43903</v>
      </c>
      <c r="B41" s="1">
        <f t="shared" si="5"/>
        <v>28</v>
      </c>
      <c r="C41" s="1">
        <f t="shared" si="6"/>
        <v>389866</v>
      </c>
      <c r="D41" s="1">
        <v>25701</v>
      </c>
      <c r="F41" s="3">
        <f t="shared" si="7"/>
        <v>3.2850653806817398E-3</v>
      </c>
      <c r="G41" s="3">
        <f t="shared" si="8"/>
        <v>2.0288171517302001E-4</v>
      </c>
      <c r="H41" s="3"/>
      <c r="I41" s="4">
        <f t="shared" si="0"/>
        <v>-218532.7099059069</v>
      </c>
      <c r="K41" s="2">
        <f t="shared" si="1"/>
        <v>394207.84568180877</v>
      </c>
      <c r="L41" s="2">
        <f t="shared" si="2"/>
        <v>24345.805820762402</v>
      </c>
      <c r="M41" s="1">
        <f t="shared" si="9"/>
        <v>31.800612597311282</v>
      </c>
      <c r="N41" s="1" cm="1">
        <f t="array" ref="N41">EXP(SUMPRODUCT(TRANSPOSE(I$3:I$4),P41:Q41))</f>
        <v>1.9670024138626661</v>
      </c>
      <c r="P41" s="1">
        <f t="shared" si="10"/>
        <v>2.0794415416798357</v>
      </c>
      <c r="Q41" s="1">
        <f t="shared" si="11"/>
        <v>38</v>
      </c>
      <c r="R41" s="2">
        <f t="shared" si="3"/>
        <v>5.2729239299544699E-2</v>
      </c>
      <c r="S41" s="1">
        <f t="shared" si="4"/>
        <v>1.1136764123593164E-2</v>
      </c>
      <c r="T41" s="1" cm="1">
        <f t="array" ref="T41">SUMPRODUCT(TRANSPOSE(I$4:I$5),P41:Q41)</f>
        <v>38.036125114392341</v>
      </c>
      <c r="U41">
        <v>38</v>
      </c>
      <c r="V41">
        <v>0</v>
      </c>
      <c r="W41" s="1">
        <f t="shared" si="13"/>
        <v>7</v>
      </c>
      <c r="X41" s="1">
        <f t="shared" si="12"/>
        <v>7</v>
      </c>
      <c r="Y41" s="5">
        <v>1</v>
      </c>
      <c r="Z41" s="1">
        <v>0</v>
      </c>
      <c r="AA41">
        <v>0</v>
      </c>
      <c r="AB41" s="5">
        <f>MAX(AD41-MAX($AD$14:AD40),0)</f>
        <v>7</v>
      </c>
      <c r="AC41" s="5">
        <f>MAX(AE41-MAX($AE$14:AE40),0)</f>
        <v>0</v>
      </c>
      <c r="AD41" s="5">
        <v>382</v>
      </c>
      <c r="AE41" s="1">
        <v>4</v>
      </c>
    </row>
    <row r="42" spans="1:31" ht="16">
      <c r="A42" s="25">
        <v>43904</v>
      </c>
      <c r="B42" s="1">
        <f t="shared" si="5"/>
        <v>29</v>
      </c>
      <c r="C42" s="1">
        <f t="shared" si="6"/>
        <v>423545</v>
      </c>
      <c r="D42" s="1">
        <v>33679</v>
      </c>
      <c r="F42" s="3">
        <f t="shared" si="7"/>
        <v>3.536132186675145E-3</v>
      </c>
      <c r="G42" s="3">
        <f t="shared" si="8"/>
        <v>2.5106680599340514E-4</v>
      </c>
      <c r="H42" s="3"/>
      <c r="I42" s="4">
        <f t="shared" si="0"/>
        <v>-279191.88775708491</v>
      </c>
      <c r="K42" s="2">
        <f t="shared" si="1"/>
        <v>424335.8624010174</v>
      </c>
      <c r="L42" s="2">
        <f t="shared" si="2"/>
        <v>30128.016719208616</v>
      </c>
      <c r="M42" s="1">
        <f t="shared" si="9"/>
        <v>34.235339100566236</v>
      </c>
      <c r="N42" s="1" cm="1">
        <f t="array" ref="N42">EXP(SUMPRODUCT(TRANSPOSE(I$3:I$4),P42:Q42))</f>
        <v>2.434726503254955</v>
      </c>
      <c r="P42" s="1">
        <f t="shared" si="10"/>
        <v>4.9052747784384296</v>
      </c>
      <c r="Q42" s="1">
        <f t="shared" si="11"/>
        <v>49</v>
      </c>
      <c r="R42" s="2">
        <f t="shared" si="3"/>
        <v>0.10543612579920379</v>
      </c>
      <c r="S42" s="1">
        <f t="shared" si="4"/>
        <v>1.8672452774023901E-3</v>
      </c>
      <c r="T42" s="1" cm="1">
        <f t="array" ref="T42">SUMPRODUCT(TRANSPOSE(I$4:I$5),P42:Q42)</f>
        <v>49.08521692432565</v>
      </c>
      <c r="U42">
        <v>49</v>
      </c>
      <c r="V42">
        <v>0</v>
      </c>
      <c r="W42" s="1">
        <f t="shared" si="13"/>
        <v>134</v>
      </c>
      <c r="X42" s="1">
        <f t="shared" si="12"/>
        <v>134</v>
      </c>
      <c r="Y42" s="5">
        <v>1</v>
      </c>
      <c r="Z42" s="1">
        <v>0</v>
      </c>
      <c r="AA42">
        <v>0</v>
      </c>
      <c r="AB42" s="5">
        <f>MAX(AD42-MAX($AD$14:AD41),0)</f>
        <v>134</v>
      </c>
      <c r="AC42" s="5">
        <f>MAX(AE42-MAX($AE$14:AE41),0)</f>
        <v>0</v>
      </c>
      <c r="AD42" s="5">
        <v>516</v>
      </c>
      <c r="AE42" s="1">
        <v>7</v>
      </c>
    </row>
    <row r="43" spans="1:31" ht="16">
      <c r="A43" s="25">
        <v>43905</v>
      </c>
      <c r="B43" s="1">
        <f t="shared" si="5"/>
        <v>30</v>
      </c>
      <c r="C43" s="1">
        <f t="shared" si="6"/>
        <v>462088</v>
      </c>
      <c r="D43" s="1">
        <v>38543</v>
      </c>
      <c r="F43" s="3">
        <f t="shared" si="7"/>
        <v>3.8164655752279675E-3</v>
      </c>
      <c r="G43" s="3">
        <f t="shared" si="8"/>
        <v>2.8033338855282253E-4</v>
      </c>
      <c r="H43" s="3"/>
      <c r="I43" s="4">
        <f t="shared" si="0"/>
        <v>-315263.66293529375</v>
      </c>
      <c r="K43" s="2">
        <f t="shared" si="1"/>
        <v>457975.86902735609</v>
      </c>
      <c r="L43" s="2">
        <f t="shared" si="2"/>
        <v>33640.006626338705</v>
      </c>
      <c r="M43" s="1">
        <f t="shared" si="9"/>
        <v>36.954603990463546</v>
      </c>
      <c r="N43" s="1" cm="1">
        <f t="array" ref="N43">EXP(SUMPRODUCT(TRANSPOSE(I$3:I$4),P43:Q43))</f>
        <v>2.7192648898973113</v>
      </c>
      <c r="P43" s="1">
        <f t="shared" si="10"/>
        <v>3.4965075614664802</v>
      </c>
      <c r="Q43" s="1">
        <f t="shared" si="11"/>
        <v>56</v>
      </c>
      <c r="R43" s="2">
        <f t="shared" si="3"/>
        <v>0.12720840032330891</v>
      </c>
      <c r="S43" s="1">
        <f t="shared" si="4"/>
        <v>8.8990213393204468E-3</v>
      </c>
      <c r="T43" s="1" cm="1">
        <f t="array" ref="T43">SUMPRODUCT(TRANSPOSE(I$4:I$5),P43:Q43)</f>
        <v>56.060743104867292</v>
      </c>
      <c r="U43">
        <v>51</v>
      </c>
      <c r="V43">
        <v>1</v>
      </c>
      <c r="W43" s="1">
        <f t="shared" si="13"/>
        <v>32</v>
      </c>
      <c r="X43" s="1">
        <f t="shared" si="12"/>
        <v>32</v>
      </c>
      <c r="Y43" s="5">
        <v>1</v>
      </c>
      <c r="Z43" s="1">
        <v>1</v>
      </c>
      <c r="AA43">
        <v>4</v>
      </c>
      <c r="AB43" s="5">
        <f>MAX(AD43-MAX($AD$14:AD42),0)</f>
        <v>32</v>
      </c>
      <c r="AC43" s="5">
        <f>MAX(AE43-MAX($AE$14:AE42),0)</f>
        <v>0</v>
      </c>
      <c r="AD43" s="5">
        <v>548</v>
      </c>
      <c r="AE43" s="1">
        <v>7</v>
      </c>
    </row>
    <row r="44" spans="1:31" ht="16">
      <c r="A44" s="25">
        <v>43906</v>
      </c>
      <c r="B44" s="1">
        <f t="shared" si="5"/>
        <v>31</v>
      </c>
      <c r="C44" s="1">
        <f t="shared" si="6"/>
        <v>504410</v>
      </c>
      <c r="D44" s="1">
        <v>42322</v>
      </c>
      <c r="F44" s="3">
        <f t="shared" si="7"/>
        <v>4.1377793799814988E-3</v>
      </c>
      <c r="G44" s="3">
        <f t="shared" si="8"/>
        <v>3.2131380475353133E-4</v>
      </c>
      <c r="H44" s="3"/>
      <c r="I44" s="4">
        <f t="shared" si="0"/>
        <v>-340399.75348264462</v>
      </c>
      <c r="K44" s="2">
        <f t="shared" si="1"/>
        <v>496533.52559777984</v>
      </c>
      <c r="L44" s="2">
        <f t="shared" si="2"/>
        <v>38557.656570423758</v>
      </c>
      <c r="M44" s="1">
        <f t="shared" si="9"/>
        <v>40.072324803409259</v>
      </c>
      <c r="N44" s="1" cm="1">
        <f t="array" ref="N44">EXP(SUMPRODUCT(TRANSPOSE(I$3:I$4),P44:Q44))</f>
        <v>3.1177208129457123</v>
      </c>
      <c r="P44" s="1">
        <f t="shared" si="10"/>
        <v>5.4205349992722862</v>
      </c>
      <c r="Q44" s="1">
        <f t="shared" si="11"/>
        <v>63</v>
      </c>
      <c r="R44" s="2">
        <f t="shared" si="3"/>
        <v>8.8945310466807842E-2</v>
      </c>
      <c r="S44" s="1">
        <f t="shared" si="4"/>
        <v>1.561522254162321E-2</v>
      </c>
      <c r="T44" s="1" cm="1">
        <f t="array" ref="T44">SUMPRODUCT(TRANSPOSE(I$4:I$5),P44:Q44)</f>
        <v>63.094168286528607</v>
      </c>
      <c r="U44">
        <v>53</v>
      </c>
      <c r="V44">
        <v>1</v>
      </c>
      <c r="W44" s="1">
        <f t="shared" si="13"/>
        <v>225</v>
      </c>
      <c r="X44" s="1">
        <f t="shared" si="12"/>
        <v>225</v>
      </c>
      <c r="Y44" s="5">
        <v>1</v>
      </c>
      <c r="Z44" s="1">
        <v>1</v>
      </c>
      <c r="AA44">
        <v>9</v>
      </c>
      <c r="AB44" s="5">
        <f>MAX(AD44-MAX($AD$14:AD43),0)</f>
        <v>224</v>
      </c>
      <c r="AC44" s="5">
        <f>MAX(AE44-MAX($AE$14:AE43),0)</f>
        <v>1</v>
      </c>
      <c r="AD44" s="5">
        <v>772</v>
      </c>
      <c r="AE44" s="1">
        <v>9</v>
      </c>
    </row>
    <row r="45" spans="1:31" ht="16">
      <c r="A45" s="25">
        <v>43907</v>
      </c>
      <c r="B45" s="1">
        <f t="shared" si="5"/>
        <v>32</v>
      </c>
      <c r="C45" s="1">
        <f t="shared" si="6"/>
        <v>550845</v>
      </c>
      <c r="D45" s="1">
        <v>46435</v>
      </c>
      <c r="F45" s="3">
        <f t="shared" si="7"/>
        <v>4.5562544539621275E-3</v>
      </c>
      <c r="G45" s="3">
        <f t="shared" si="8"/>
        <v>4.1847507398062866E-4</v>
      </c>
      <c r="H45" s="3"/>
      <c r="I45" s="4">
        <f t="shared" si="0"/>
        <v>-361212.90714384243</v>
      </c>
      <c r="K45" s="2">
        <f t="shared" si="1"/>
        <v>546750.53447545529</v>
      </c>
      <c r="L45" s="2">
        <f t="shared" si="2"/>
        <v>50217.008877675442</v>
      </c>
      <c r="M45" s="1">
        <f t="shared" si="9"/>
        <v>44.134313863489588</v>
      </c>
      <c r="N45" s="1" cm="1">
        <f t="array" ref="N45">EXP(SUMPRODUCT(TRANSPOSE(I$3:I$4),P45:Q45))</f>
        <v>4.061989060080327</v>
      </c>
      <c r="P45" s="1">
        <f t="shared" si="10"/>
        <v>5.9269260259704106</v>
      </c>
      <c r="Q45" s="1">
        <f t="shared" si="11"/>
        <v>78</v>
      </c>
      <c r="R45" s="2">
        <f t="shared" si="3"/>
        <v>8.1447375421028145E-2</v>
      </c>
      <c r="S45" s="1">
        <f t="shared" si="4"/>
        <v>7.4330628843771052E-3</v>
      </c>
      <c r="T45" s="1" cm="1">
        <f t="array" ref="T45">SUMPRODUCT(TRANSPOSE(I$4:I$5),P45:Q45)</f>
        <v>78.102965568587308</v>
      </c>
      <c r="U45">
        <v>54</v>
      </c>
      <c r="V45">
        <v>1</v>
      </c>
      <c r="W45" s="1">
        <f t="shared" si="13"/>
        <v>374</v>
      </c>
      <c r="X45" s="1">
        <f t="shared" si="12"/>
        <v>374</v>
      </c>
      <c r="Y45" s="5">
        <v>1</v>
      </c>
      <c r="Z45" s="1">
        <v>1</v>
      </c>
      <c r="AA45">
        <v>23</v>
      </c>
      <c r="AB45" s="5">
        <f>MAX(AD45-MAX($AD$14:AD44),0)</f>
        <v>361</v>
      </c>
      <c r="AC45" s="5">
        <f>MAX(AE45-MAX($AE$14:AE44),0)</f>
        <v>13</v>
      </c>
      <c r="AD45" s="5">
        <v>1133</v>
      </c>
      <c r="AE45" s="1">
        <v>22</v>
      </c>
    </row>
    <row r="46" spans="1:31" ht="16">
      <c r="A46" s="25">
        <v>43908</v>
      </c>
      <c r="B46" s="1">
        <f t="shared" si="5"/>
        <v>33</v>
      </c>
      <c r="C46" s="1">
        <f t="shared" si="6"/>
        <v>599856</v>
      </c>
      <c r="D46" s="1">
        <v>49011</v>
      </c>
      <c r="F46" s="3">
        <f t="shared" si="7"/>
        <v>4.9837583782673667E-3</v>
      </c>
      <c r="G46" s="3">
        <f t="shared" si="8"/>
        <v>4.275039243052392E-4</v>
      </c>
      <c r="H46" s="3"/>
      <c r="I46" s="4">
        <f t="shared" si="0"/>
        <v>-380205.14042643213</v>
      </c>
      <c r="K46" s="2">
        <f t="shared" si="1"/>
        <v>598051.00539208401</v>
      </c>
      <c r="L46" s="2">
        <f t="shared" si="2"/>
        <v>51300.470916628707</v>
      </c>
      <c r="M46" s="1">
        <f t="shared" si="9"/>
        <v>48.285706434913571</v>
      </c>
      <c r="N46" s="1" cm="1">
        <f t="array" ref="N46">EXP(SUMPRODUCT(TRANSPOSE(I$3:I$4),P46:Q46))</f>
        <v>4.151392571423985</v>
      </c>
      <c r="P46" s="1">
        <f t="shared" si="10"/>
        <v>6.4861607889440887</v>
      </c>
      <c r="Q46" s="1">
        <f t="shared" si="11"/>
        <v>79</v>
      </c>
      <c r="R46" s="2">
        <f t="shared" si="3"/>
        <v>4.6713409573946797E-2</v>
      </c>
      <c r="S46" s="1">
        <f t="shared" si="4"/>
        <v>3.009046517690888E-3</v>
      </c>
      <c r="T46" s="1" cm="1">
        <f t="array" ref="T46">SUMPRODUCT(TRANSPOSE(I$4:I$5),P46:Q46)</f>
        <v>79.112680878866371</v>
      </c>
      <c r="U46">
        <v>54</v>
      </c>
      <c r="V46">
        <v>1</v>
      </c>
      <c r="W46" s="1">
        <f t="shared" si="13"/>
        <v>655</v>
      </c>
      <c r="X46" s="1">
        <f t="shared" si="12"/>
        <v>655</v>
      </c>
      <c r="Y46" s="5">
        <v>1</v>
      </c>
      <c r="Z46" s="1">
        <v>0</v>
      </c>
      <c r="AA46">
        <v>24</v>
      </c>
      <c r="AB46" s="5">
        <f>MAX(AD46-MAX($AD$14:AD45),0)</f>
        <v>655</v>
      </c>
      <c r="AC46" s="5">
        <f>MAX(AE46-MAX($AE$14:AE45),0)</f>
        <v>1</v>
      </c>
      <c r="AD46" s="5">
        <v>1788</v>
      </c>
      <c r="AE46" s="1">
        <v>23</v>
      </c>
    </row>
    <row r="47" spans="1:31" ht="16">
      <c r="A47" s="25">
        <v>43909</v>
      </c>
      <c r="B47" s="1">
        <f t="shared" si="5"/>
        <v>34</v>
      </c>
      <c r="C47" s="1">
        <f t="shared" si="6"/>
        <v>652812</v>
      </c>
      <c r="D47" s="1">
        <v>52956</v>
      </c>
      <c r="F47" s="3">
        <f t="shared" si="7"/>
        <v>5.4266711709474169E-3</v>
      </c>
      <c r="G47" s="3">
        <f t="shared" si="8"/>
        <v>4.4291279268005024E-4</v>
      </c>
      <c r="H47" s="3"/>
      <c r="I47" s="4">
        <f t="shared" si="0"/>
        <v>-408933.52211098466</v>
      </c>
      <c r="K47" s="2">
        <f t="shared" si="1"/>
        <v>651200.54051368998</v>
      </c>
      <c r="L47" s="2">
        <f t="shared" si="2"/>
        <v>53149.53512160603</v>
      </c>
      <c r="M47" s="1">
        <f t="shared" si="9"/>
        <v>52.58861263455519</v>
      </c>
      <c r="N47" s="1" cm="1">
        <f t="array" ref="N47">EXP(SUMPRODUCT(TRANSPOSE(I$3:I$4),P47:Q47))</f>
        <v>4.3029061996416207</v>
      </c>
      <c r="P47" s="1">
        <f t="shared" si="10"/>
        <v>0</v>
      </c>
      <c r="Q47" s="1">
        <f t="shared" si="11"/>
        <v>84</v>
      </c>
      <c r="R47" s="2">
        <f t="shared" si="3"/>
        <v>3.6546401088834099E-3</v>
      </c>
      <c r="S47" s="1">
        <f t="shared" si="4"/>
        <v>2.4684893756702097E-3</v>
      </c>
      <c r="T47" s="1" cm="1">
        <f t="array" ref="T47">SUMPRODUCT(TRANSPOSE(I$4:I$5),P47:Q47)</f>
        <v>84</v>
      </c>
      <c r="U47">
        <v>54</v>
      </c>
      <c r="V47">
        <v>2</v>
      </c>
      <c r="W47" s="1">
        <f t="shared" si="13"/>
        <v>0</v>
      </c>
      <c r="X47" s="1">
        <f t="shared" si="12"/>
        <v>0</v>
      </c>
      <c r="Y47" s="5">
        <v>0</v>
      </c>
      <c r="Z47" s="1">
        <v>1</v>
      </c>
      <c r="AA47">
        <v>28</v>
      </c>
      <c r="AB47" s="5">
        <f>MAX(AD47-MAX($AD$14:AD46),0)</f>
        <v>0</v>
      </c>
      <c r="AC47" s="5">
        <f>MAX(AE47-MAX($AE$14:AE46),0)</f>
        <v>0</v>
      </c>
      <c r="AD47" s="5">
        <v>1362</v>
      </c>
      <c r="AE47" s="1">
        <v>10</v>
      </c>
    </row>
    <row r="48" spans="1:31" ht="16">
      <c r="A48" s="25">
        <v>43910</v>
      </c>
      <c r="B48" s="1">
        <f t="shared" si="5"/>
        <v>35</v>
      </c>
      <c r="C48" s="1">
        <f t="shared" si="6"/>
        <v>706104</v>
      </c>
      <c r="D48" s="1">
        <v>53292</v>
      </c>
      <c r="F48" s="3">
        <f t="shared" si="7"/>
        <v>5.8993204683429612E-3</v>
      </c>
      <c r="G48" s="3">
        <f t="shared" si="8"/>
        <v>4.7264929739554429E-4</v>
      </c>
      <c r="H48" s="3"/>
      <c r="I48" s="4">
        <f t="shared" si="0"/>
        <v>-408065.20485481224</v>
      </c>
      <c r="K48" s="2">
        <f t="shared" si="1"/>
        <v>707918.45620115532</v>
      </c>
      <c r="L48" s="2">
        <f t="shared" si="2"/>
        <v>56717.915687465313</v>
      </c>
      <c r="M48" s="1">
        <f t="shared" si="9"/>
        <v>57.182523562555787</v>
      </c>
      <c r="N48" s="1" cm="1">
        <f t="array" ref="N48">EXP(SUMPRODUCT(TRANSPOSE(I$3:I$4),P48:Q48))</f>
        <v>4.5939109280006001</v>
      </c>
      <c r="P48" s="1">
        <f t="shared" si="10"/>
        <v>8.3202045975788792</v>
      </c>
      <c r="Q48" s="1">
        <f t="shared" si="11"/>
        <v>84</v>
      </c>
      <c r="R48" s="2">
        <f t="shared" si="3"/>
        <v>6.4285740588931037E-2</v>
      </c>
      <c r="S48" s="1">
        <f t="shared" si="4"/>
        <v>2.5696727410626772E-3</v>
      </c>
      <c r="T48" s="1" cm="1">
        <f t="array" ref="T48">SUMPRODUCT(TRANSPOSE(I$4:I$5),P48:Q48)</f>
        <v>84.144542819228477</v>
      </c>
      <c r="U48">
        <v>54</v>
      </c>
      <c r="V48">
        <v>2</v>
      </c>
      <c r="W48" s="1">
        <f t="shared" si="13"/>
        <v>4105</v>
      </c>
      <c r="X48" s="1">
        <f t="shared" si="12"/>
        <v>4105</v>
      </c>
      <c r="Y48" s="5">
        <v>1</v>
      </c>
      <c r="Z48" s="1">
        <v>0</v>
      </c>
      <c r="AA48">
        <v>28</v>
      </c>
      <c r="AB48" s="5">
        <f>MAX(AD48-MAX($AD$14:AD47),0)</f>
        <v>4105</v>
      </c>
      <c r="AC48" s="5">
        <f>MAX(AE48-MAX($AE$14:AE47),0)</f>
        <v>59</v>
      </c>
      <c r="AD48" s="5">
        <v>5893</v>
      </c>
      <c r="AE48" s="1">
        <v>82</v>
      </c>
    </row>
    <row r="49" spans="1:31" ht="16">
      <c r="A49" s="25">
        <v>43911</v>
      </c>
      <c r="B49" s="1">
        <f t="shared" si="5"/>
        <v>36</v>
      </c>
      <c r="C49" s="1">
        <f t="shared" si="6"/>
        <v>764726</v>
      </c>
      <c r="D49" s="1">
        <v>58622</v>
      </c>
      <c r="F49" s="3">
        <f t="shared" si="7"/>
        <v>6.3574671820434414E-3</v>
      </c>
      <c r="G49" s="3">
        <f t="shared" si="8"/>
        <v>4.5814671370048021E-4</v>
      </c>
      <c r="H49" s="3"/>
      <c r="I49" s="4">
        <f t="shared" si="0"/>
        <v>-450704.75891195249</v>
      </c>
      <c r="K49" s="2">
        <f t="shared" si="1"/>
        <v>762896.06184521294</v>
      </c>
      <c r="L49" s="2">
        <f t="shared" si="2"/>
        <v>54977.605644057629</v>
      </c>
      <c r="M49" s="1">
        <f t="shared" si="9"/>
        <v>61.63756191785626</v>
      </c>
      <c r="N49" s="1" cm="1">
        <f t="array" ref="N49">EXP(SUMPRODUCT(TRANSPOSE(I$3:I$4),P49:Q49))</f>
        <v>4.4550383553004762</v>
      </c>
      <c r="P49" s="1">
        <f t="shared" si="10"/>
        <v>0</v>
      </c>
      <c r="Q49" s="1">
        <f t="shared" si="11"/>
        <v>86</v>
      </c>
      <c r="R49" s="2">
        <f t="shared" si="3"/>
        <v>6.216769055887502E-2</v>
      </c>
      <c r="S49" s="1">
        <f t="shared" si="4"/>
        <v>2.3929330960200884E-3</v>
      </c>
      <c r="T49" s="1" cm="1">
        <f t="array" ref="T49">SUMPRODUCT(TRANSPOSE(I$4:I$5),P49:Q49)</f>
        <v>86</v>
      </c>
      <c r="U49">
        <v>54</v>
      </c>
      <c r="V49">
        <v>4</v>
      </c>
      <c r="W49" s="1">
        <f t="shared" si="13"/>
        <v>0</v>
      </c>
      <c r="X49" s="1">
        <f t="shared" si="12"/>
        <v>0</v>
      </c>
      <c r="Y49" s="5">
        <v>0</v>
      </c>
      <c r="Z49" s="1">
        <v>0</v>
      </c>
      <c r="AA49">
        <v>28</v>
      </c>
      <c r="AB49" s="5">
        <f>MAX(AD49-MAX($AD$14:AD48),0)</f>
        <v>0</v>
      </c>
      <c r="AC49" s="5">
        <f>MAX(AE49-MAX($AE$14:AE48),0)</f>
        <v>0</v>
      </c>
      <c r="AD49" s="5">
        <v>5420</v>
      </c>
      <c r="AE49" s="1">
        <v>44</v>
      </c>
    </row>
    <row r="50" spans="1:31" ht="16">
      <c r="A50" s="25">
        <v>43912</v>
      </c>
      <c r="B50" s="1">
        <f t="shared" si="5"/>
        <v>37</v>
      </c>
      <c r="C50" s="1">
        <f t="shared" si="6"/>
        <v>829532</v>
      </c>
      <c r="D50" s="1">
        <v>64806</v>
      </c>
      <c r="F50" s="3">
        <f t="shared" si="7"/>
        <v>6.8467387891095743E-3</v>
      </c>
      <c r="G50" s="3">
        <f t="shared" si="8"/>
        <v>4.8927160706613293E-4</v>
      </c>
      <c r="H50" s="3"/>
      <c r="I50" s="4">
        <f t="shared" si="0"/>
        <v>-493989.74828474515</v>
      </c>
      <c r="K50" s="2">
        <f t="shared" si="1"/>
        <v>821608.65469314891</v>
      </c>
      <c r="L50" s="2">
        <f t="shared" si="2"/>
        <v>58712.59284793595</v>
      </c>
      <c r="M50" s="1">
        <f t="shared" si="9"/>
        <v>66.397528830973854</v>
      </c>
      <c r="N50" s="1" cm="1">
        <f t="array" ref="N50">EXP(SUMPRODUCT(TRANSPOSE(I$3:I$4),P50:Q50))</f>
        <v>4.7599669131175935</v>
      </c>
      <c r="P50" s="1">
        <f t="shared" si="10"/>
        <v>6.2085900260966289</v>
      </c>
      <c r="Q50" s="1">
        <f t="shared" si="11"/>
        <v>87</v>
      </c>
      <c r="R50" s="2">
        <f t="shared" si="3"/>
        <v>9.4025354937259664E-2</v>
      </c>
      <c r="S50" s="1">
        <f t="shared" si="4"/>
        <v>9.5515848777998746E-3</v>
      </c>
      <c r="T50" s="1" cm="1">
        <f t="array" ref="T50">SUMPRODUCT(TRANSPOSE(I$4:I$5),P50:Q50)</f>
        <v>87.107858778625101</v>
      </c>
      <c r="U50">
        <v>54</v>
      </c>
      <c r="V50">
        <v>5</v>
      </c>
      <c r="W50" s="1">
        <f t="shared" si="13"/>
        <v>496</v>
      </c>
      <c r="X50" s="1">
        <f t="shared" si="12"/>
        <v>496</v>
      </c>
      <c r="Y50" s="5">
        <v>1</v>
      </c>
      <c r="Z50" s="1">
        <v>1</v>
      </c>
      <c r="AA50">
        <v>28</v>
      </c>
      <c r="AB50" s="5">
        <f>MAX(AD50-MAX($AD$14:AD49),0)</f>
        <v>496</v>
      </c>
      <c r="AC50" s="5">
        <f>MAX(AE50-MAX($AE$14:AE49),0)</f>
        <v>0</v>
      </c>
      <c r="AD50" s="5">
        <v>6389</v>
      </c>
      <c r="AE50" s="1">
        <v>63</v>
      </c>
    </row>
    <row r="51" spans="1:31" ht="16">
      <c r="A51" s="25">
        <v>43913</v>
      </c>
      <c r="B51" s="1">
        <f t="shared" si="5"/>
        <v>38</v>
      </c>
      <c r="C51" s="1">
        <f t="shared" si="6"/>
        <v>899615</v>
      </c>
      <c r="D51" s="1">
        <v>70083</v>
      </c>
      <c r="F51" s="3">
        <f t="shared" si="7"/>
        <v>7.403551035328193E-3</v>
      </c>
      <c r="G51" s="3">
        <f t="shared" si="8"/>
        <v>5.5681224621861869E-4</v>
      </c>
      <c r="H51" s="3"/>
      <c r="I51" s="4">
        <f t="shared" si="0"/>
        <v>-525151.71431190323</v>
      </c>
      <c r="K51" s="2">
        <f t="shared" si="1"/>
        <v>888426.12423938315</v>
      </c>
      <c r="L51" s="2">
        <f t="shared" si="2"/>
        <v>66817.46954623425</v>
      </c>
      <c r="M51" s="1">
        <f t="shared" si="9"/>
        <v>71.817430720114757</v>
      </c>
      <c r="N51" s="1" cm="1">
        <f t="array" ref="N51">EXP(SUMPRODUCT(TRANSPOSE(I$3:I$4),P51:Q51))</f>
        <v>5.4199018891409034</v>
      </c>
      <c r="P51" s="1">
        <f t="shared" si="10"/>
        <v>7.2548848100773382</v>
      </c>
      <c r="Q51" s="1">
        <f t="shared" si="11"/>
        <v>94</v>
      </c>
      <c r="R51" s="2">
        <f t="shared" si="3"/>
        <v>4.6595186475546856E-2</v>
      </c>
      <c r="S51" s="1">
        <f t="shared" si="4"/>
        <v>1.243740462377445E-2</v>
      </c>
      <c r="T51" s="1" cm="1">
        <f t="array" ref="T51">SUMPRODUCT(TRANSPOSE(I$4:I$5),P51:Q51)</f>
        <v>94.126035542915801</v>
      </c>
      <c r="U51">
        <v>54</v>
      </c>
      <c r="V51">
        <v>11</v>
      </c>
      <c r="W51" s="1">
        <f t="shared" si="13"/>
        <v>1414</v>
      </c>
      <c r="X51" s="1">
        <f t="shared" si="12"/>
        <v>1414</v>
      </c>
      <c r="Y51" s="5">
        <v>1</v>
      </c>
      <c r="Z51" s="1">
        <v>1</v>
      </c>
      <c r="AA51">
        <v>29</v>
      </c>
      <c r="AB51" s="5">
        <f>MAX(AD51-MAX($AD$14:AD50),0)</f>
        <v>1387</v>
      </c>
      <c r="AC51" s="5">
        <f>MAX(AE51-MAX($AE$14:AE50),0)</f>
        <v>27</v>
      </c>
      <c r="AD51" s="5">
        <v>7776</v>
      </c>
      <c r="AE51" s="1">
        <v>109</v>
      </c>
    </row>
    <row r="52" spans="1:31" ht="16">
      <c r="A52" s="25">
        <v>43914</v>
      </c>
      <c r="B52" s="1">
        <f t="shared" si="5"/>
        <v>39</v>
      </c>
      <c r="C52" s="1">
        <f t="shared" si="6"/>
        <v>971725</v>
      </c>
      <c r="D52" s="1">
        <v>72110</v>
      </c>
      <c r="F52" s="3">
        <f t="shared" si="7"/>
        <v>8.003025139173281E-3</v>
      </c>
      <c r="G52" s="3">
        <f t="shared" si="8"/>
        <v>5.9947410384508792E-4</v>
      </c>
      <c r="H52" s="3"/>
      <c r="I52" s="4">
        <f t="shared" si="0"/>
        <v>-535017.10056517774</v>
      </c>
      <c r="K52" s="2">
        <f t="shared" si="1"/>
        <v>960363.01670079376</v>
      </c>
      <c r="L52" s="2">
        <f t="shared" si="2"/>
        <v>71936.892461410549</v>
      </c>
      <c r="M52" s="1">
        <f t="shared" si="9"/>
        <v>77.655994591244806</v>
      </c>
      <c r="N52" s="1" cm="1">
        <f t="array" ref="N52">EXP(SUMPRODUCT(TRANSPOSE(I$3:I$4),P52:Q52))</f>
        <v>5.8385638711300496</v>
      </c>
      <c r="P52" s="1">
        <f t="shared" si="10"/>
        <v>7.8800482009715767</v>
      </c>
      <c r="Q52" s="1">
        <f t="shared" si="11"/>
        <v>98</v>
      </c>
      <c r="R52" s="2">
        <f t="shared" si="3"/>
        <v>2.400603780189308E-3</v>
      </c>
      <c r="S52" s="1">
        <f t="shared" si="4"/>
        <v>1.1692591318743723E-2</v>
      </c>
      <c r="T52" s="1" cm="1">
        <f t="array" ref="T52">SUMPRODUCT(TRANSPOSE(I$4:I$5),P52:Q52)</f>
        <v>98.136896198797345</v>
      </c>
      <c r="U52">
        <v>54</v>
      </c>
      <c r="V52">
        <v>15</v>
      </c>
      <c r="W52" s="1">
        <f t="shared" si="13"/>
        <v>2643</v>
      </c>
      <c r="X52" s="1">
        <f t="shared" si="12"/>
        <v>2643</v>
      </c>
      <c r="Y52" s="5">
        <v>1</v>
      </c>
      <c r="Z52" s="1">
        <v>1</v>
      </c>
      <c r="AA52">
        <v>29</v>
      </c>
      <c r="AB52" s="5">
        <f>MAX(AD52-MAX($AD$14:AD51),0)</f>
        <v>2617</v>
      </c>
      <c r="AC52" s="5">
        <f>MAX(AE52-MAX($AE$14:AE51),0)</f>
        <v>26</v>
      </c>
      <c r="AD52" s="5">
        <v>10393</v>
      </c>
      <c r="AE52" s="1">
        <v>135</v>
      </c>
    </row>
    <row r="53" spans="1:31" ht="16">
      <c r="A53" s="25">
        <v>43915</v>
      </c>
      <c r="B53" s="1">
        <f t="shared" si="5"/>
        <v>40</v>
      </c>
      <c r="C53" s="1">
        <f t="shared" si="6"/>
        <v>1046353</v>
      </c>
      <c r="D53" s="1">
        <v>74628</v>
      </c>
      <c r="F53" s="3">
        <f t="shared" si="7"/>
        <v>8.6540926249792927E-3</v>
      </c>
      <c r="G53" s="3">
        <f t="shared" si="8"/>
        <v>6.510674858060117E-4</v>
      </c>
      <c r="H53" s="3"/>
      <c r="I53" s="4">
        <f t="shared" si="0"/>
        <v>-547537.96844285412</v>
      </c>
      <c r="K53" s="2">
        <f t="shared" si="1"/>
        <v>1038491.1149975151</v>
      </c>
      <c r="L53" s="2">
        <f t="shared" si="2"/>
        <v>78128.098296721408</v>
      </c>
      <c r="M53" s="1">
        <f t="shared" si="9"/>
        <v>84.001049198385232</v>
      </c>
      <c r="N53" s="1" cm="1">
        <f t="array" ref="N53">EXP(SUMPRODUCT(TRANSPOSE(I$3:I$4),P53:Q53))</f>
        <v>6.3450546071404226</v>
      </c>
      <c r="P53" s="1">
        <f t="shared" si="10"/>
        <v>2.9957322735539909</v>
      </c>
      <c r="Q53" s="1">
        <f t="shared" si="11"/>
        <v>105</v>
      </c>
      <c r="R53" s="2">
        <f t="shared" si="3"/>
        <v>4.6900604286881704E-2</v>
      </c>
      <c r="S53" s="1">
        <f t="shared" si="4"/>
        <v>7.5136067870832258E-3</v>
      </c>
      <c r="T53" s="1" cm="1">
        <f t="array" ref="T53">SUMPRODUCT(TRANSPOSE(I$4:I$5),P53:Q53)</f>
        <v>105.05204338227442</v>
      </c>
      <c r="U53">
        <v>54</v>
      </c>
      <c r="V53">
        <v>21</v>
      </c>
      <c r="W53" s="1">
        <f t="shared" si="13"/>
        <v>19</v>
      </c>
      <c r="X53" s="1">
        <f t="shared" si="12"/>
        <v>19</v>
      </c>
      <c r="Y53" s="5">
        <v>0</v>
      </c>
      <c r="Z53" s="1">
        <v>1</v>
      </c>
      <c r="AA53">
        <v>30</v>
      </c>
      <c r="AB53" s="5">
        <f>MAX(AD53-MAX($AD$14:AD52),0)</f>
        <v>0</v>
      </c>
      <c r="AC53" s="5">
        <f>MAX(AE53-MAX($AE$14:AE52),0)</f>
        <v>19</v>
      </c>
      <c r="AD53" s="5">
        <v>10073</v>
      </c>
      <c r="AE53" s="1">
        <v>154</v>
      </c>
    </row>
    <row r="54" spans="1:31" ht="16">
      <c r="A54" s="25">
        <v>43916</v>
      </c>
      <c r="B54" s="1">
        <f t="shared" si="5"/>
        <v>41</v>
      </c>
      <c r="C54" s="1">
        <f t="shared" si="6"/>
        <v>1122496</v>
      </c>
      <c r="D54" s="1">
        <v>76143</v>
      </c>
      <c r="F54" s="3">
        <f t="shared" si="7"/>
        <v>9.3517775369309497E-3</v>
      </c>
      <c r="G54" s="3">
        <f t="shared" si="8"/>
        <v>6.9768491195165705E-4</v>
      </c>
      <c r="H54" s="3"/>
      <c r="I54" s="4">
        <f t="shared" si="0"/>
        <v>-553387.75316744903</v>
      </c>
      <c r="K54" s="2">
        <f t="shared" si="1"/>
        <v>1122213.3044317139</v>
      </c>
      <c r="L54" s="2">
        <f t="shared" si="2"/>
        <v>83722.189434198852</v>
      </c>
      <c r="M54" s="1">
        <f t="shared" si="9"/>
        <v>90.80504643067664</v>
      </c>
      <c r="N54" s="1" cm="1">
        <f t="array" ref="N54">EXP(SUMPRODUCT(TRANSPOSE(I$3:I$4),P54:Q54))</f>
        <v>6.8039972322914011</v>
      </c>
      <c r="P54" s="1">
        <f>LN(W54+1)</f>
        <v>7.4570320891223805</v>
      </c>
      <c r="Q54" s="1">
        <f t="shared" si="11"/>
        <v>107</v>
      </c>
      <c r="R54" s="2">
        <f t="shared" si="3"/>
        <v>9.9538886492505571E-2</v>
      </c>
      <c r="S54" s="1">
        <f t="shared" si="4"/>
        <v>2.5184550170879479E-4</v>
      </c>
      <c r="T54" s="1" cm="1">
        <f t="array" ref="T54">SUMPRODUCT(TRANSPOSE(I$4:I$5),P54:Q54)</f>
        <v>107.12954734809678</v>
      </c>
      <c r="U54">
        <v>54</v>
      </c>
      <c r="V54">
        <v>23</v>
      </c>
      <c r="W54" s="1">
        <f t="shared" si="13"/>
        <v>1731</v>
      </c>
      <c r="X54" s="1">
        <f t="shared" si="12"/>
        <v>1731</v>
      </c>
      <c r="Y54" s="5">
        <v>1</v>
      </c>
      <c r="Z54" s="1">
        <v>1</v>
      </c>
      <c r="AA54">
        <v>30</v>
      </c>
      <c r="AB54" s="5">
        <f>MAX(AD54-MAX($AD$14:AD53),0)</f>
        <v>1649</v>
      </c>
      <c r="AC54" s="5">
        <f>MAX(AE54-MAX($AE$14:AE53),0)</f>
        <v>82</v>
      </c>
      <c r="AD54" s="5">
        <v>12042</v>
      </c>
      <c r="AE54" s="1">
        <v>236</v>
      </c>
    </row>
    <row r="55" spans="1:31" ht="16">
      <c r="A55" s="25">
        <f>A54+1</f>
        <v>43917</v>
      </c>
      <c r="D55">
        <v>82777</v>
      </c>
      <c r="F55" s="3">
        <f t="shared" si="7"/>
        <v>1.0080743999354436E-2</v>
      </c>
      <c r="G55" s="3">
        <f t="shared" si="8"/>
        <v>7.2896646242348595E-4</v>
      </c>
      <c r="H55" s="3"/>
      <c r="K55" s="2">
        <f t="shared" si="1"/>
        <v>1209689.2799225324</v>
      </c>
      <c r="L55" s="2">
        <f t="shared" si="2"/>
        <v>87475.975490818309</v>
      </c>
      <c r="M55" s="1">
        <f t="shared" ref="M55:M71" si="14">M54+N55</f>
        <v>97.919230003157494</v>
      </c>
      <c r="N55" s="1" cm="1">
        <f t="array" ref="N55">EXP(SUMPRODUCT(TRANSPOSE(I$3:I$4),P55:Q55))</f>
        <v>7.1141835724808544</v>
      </c>
      <c r="P55" s="1">
        <f t="shared" ref="P55:P71" si="15">LN(W55+1)</f>
        <v>8.7074829178593696</v>
      </c>
      <c r="Q55" s="1">
        <f t="shared" si="11"/>
        <v>109</v>
      </c>
      <c r="R55" s="2">
        <f t="shared" si="3"/>
        <v>5.6766680247149683E-2</v>
      </c>
      <c r="U55">
        <v>54</v>
      </c>
      <c r="V55">
        <v>25</v>
      </c>
      <c r="W55" s="1">
        <f t="shared" si="13"/>
        <v>6047</v>
      </c>
      <c r="X55" s="1">
        <f t="shared" si="12"/>
        <v>6047</v>
      </c>
      <c r="Y55" s="20">
        <v>1</v>
      </c>
      <c r="Z55" s="1">
        <v>1</v>
      </c>
      <c r="AA55">
        <v>30</v>
      </c>
      <c r="AB55" s="5">
        <f>MAX(AD55-MAX($AD$14:AD54),0)</f>
        <v>6016</v>
      </c>
      <c r="AC55" s="5">
        <f>MAX(AE55-MAX($AE$14:AE54),0)</f>
        <v>31</v>
      </c>
      <c r="AD55" s="20">
        <v>18058</v>
      </c>
      <c r="AE55" s="1">
        <v>267</v>
      </c>
    </row>
    <row r="56" spans="1:31" ht="16">
      <c r="A56" s="25">
        <f t="shared" ref="A56:A71" si="16">A55+1</f>
        <v>43918</v>
      </c>
      <c r="D56">
        <v>81070</v>
      </c>
      <c r="F56" s="3">
        <f t="shared" si="7"/>
        <v>1.0824113987908723E-2</v>
      </c>
      <c r="G56" s="3">
        <f t="shared" si="8"/>
        <v>7.4336998855428771E-4</v>
      </c>
      <c r="H56" s="3"/>
      <c r="I56" s="4"/>
      <c r="K56" s="2">
        <f t="shared" si="1"/>
        <v>1298893.6785490469</v>
      </c>
      <c r="L56" s="2">
        <f t="shared" si="2"/>
        <v>89204.398626514521</v>
      </c>
      <c r="M56" s="1">
        <f t="shared" si="14"/>
        <v>105.1793786805414</v>
      </c>
      <c r="N56" s="1" cm="1">
        <f t="array" ref="N56">EXP(SUMPRODUCT(TRANSPOSE(I$3:I$4),P56:Q56))</f>
        <v>7.2601486773839143</v>
      </c>
      <c r="P56" s="1">
        <f t="shared" si="15"/>
        <v>4.6634390941120669</v>
      </c>
      <c r="Q56" s="1">
        <f t="shared" si="11"/>
        <v>112</v>
      </c>
      <c r="R56" s="2">
        <f t="shared" si="3"/>
        <v>0.10033796258189862</v>
      </c>
      <c r="U56">
        <v>54</v>
      </c>
      <c r="V56">
        <v>28</v>
      </c>
      <c r="W56" s="1">
        <f t="shared" si="13"/>
        <v>105</v>
      </c>
      <c r="X56" s="1">
        <f t="shared" si="12"/>
        <v>105</v>
      </c>
      <c r="Y56" s="20">
        <v>0</v>
      </c>
      <c r="Z56" s="1">
        <v>1</v>
      </c>
      <c r="AA56">
        <v>30</v>
      </c>
      <c r="AB56" s="5">
        <f>MAX(AD56-MAX($AD$14:AD55),0)</f>
        <v>0</v>
      </c>
      <c r="AC56" s="5">
        <f>MAX(AE56-MAX($AE$14:AE55),0)</f>
        <v>105</v>
      </c>
      <c r="AD56" s="20">
        <v>17821</v>
      </c>
      <c r="AE56" s="1">
        <v>372</v>
      </c>
    </row>
    <row r="57" spans="1:31" ht="16">
      <c r="A57" s="25">
        <f t="shared" si="16"/>
        <v>43919</v>
      </c>
      <c r="D57">
        <v>85525</v>
      </c>
      <c r="F57" s="3">
        <f t="shared" si="7"/>
        <v>1.1583479790200357E-2</v>
      </c>
      <c r="G57" s="3">
        <f t="shared" si="8"/>
        <v>7.5936580229163386E-4</v>
      </c>
      <c r="H57" s="3"/>
      <c r="K57" s="2">
        <f t="shared" si="1"/>
        <v>1390017.5748240429</v>
      </c>
      <c r="L57" s="2">
        <f t="shared" si="2"/>
        <v>91123.896274996063</v>
      </c>
      <c r="M57" s="1">
        <f t="shared" si="14"/>
        <v>112.60138660499027</v>
      </c>
      <c r="N57" s="1" cm="1">
        <f t="array" ref="N57">EXP(SUMPRODUCT(TRANSPOSE(I$3:I$4),P57:Q57))</f>
        <v>7.4220079244488693</v>
      </c>
      <c r="P57" s="1">
        <f t="shared" si="15"/>
        <v>7.4667994750186022</v>
      </c>
      <c r="Q57" s="1">
        <f t="shared" si="11"/>
        <v>112</v>
      </c>
      <c r="R57" s="2">
        <f t="shared" si="3"/>
        <v>6.5465025138802257E-2</v>
      </c>
      <c r="U57">
        <v>54</v>
      </c>
      <c r="V57">
        <v>28</v>
      </c>
      <c r="W57" s="1">
        <f t="shared" si="13"/>
        <v>1748</v>
      </c>
      <c r="X57" s="1">
        <f t="shared" si="12"/>
        <v>1748</v>
      </c>
      <c r="Y57" s="20">
        <v>1</v>
      </c>
      <c r="Z57" s="1">
        <v>1</v>
      </c>
      <c r="AA57">
        <v>30</v>
      </c>
      <c r="AB57" s="5">
        <f>MAX(AD57-MAX($AD$14:AD56),0)</f>
        <v>1675</v>
      </c>
      <c r="AC57" s="5">
        <f>MAX(AE57-MAX($AE$14:AE56),0)</f>
        <v>73</v>
      </c>
      <c r="AD57" s="20">
        <v>19733</v>
      </c>
      <c r="AE57" s="1">
        <v>445</v>
      </c>
    </row>
    <row r="58" spans="1:31" ht="16">
      <c r="A58" s="25">
        <f t="shared" si="16"/>
        <v>43920</v>
      </c>
      <c r="D58">
        <v>90287</v>
      </c>
      <c r="F58" s="3">
        <f t="shared" si="7"/>
        <v>1.2363904655892988E-2</v>
      </c>
      <c r="G58" s="3">
        <f t="shared" si="8"/>
        <v>7.8042486569263048E-4</v>
      </c>
      <c r="H58" s="3"/>
      <c r="K58" s="2">
        <f t="shared" si="1"/>
        <v>1483668.5587071585</v>
      </c>
      <c r="L58" s="2">
        <f t="shared" si="2"/>
        <v>93650.983883115652</v>
      </c>
      <c r="M58" s="1">
        <f t="shared" si="14"/>
        <v>120.23516871623207</v>
      </c>
      <c r="N58" s="1" cm="1">
        <f t="array" ref="N58">EXP(SUMPRODUCT(TRANSPOSE(I$3:I$4),P58:Q58))</f>
        <v>7.6337821112418043</v>
      </c>
      <c r="P58" s="1">
        <f t="shared" si="15"/>
        <v>0</v>
      </c>
      <c r="Q58" s="1">
        <f t="shared" si="11"/>
        <v>117</v>
      </c>
      <c r="R58" s="2">
        <f t="shared" si="3"/>
        <v>3.7258784577133497E-2</v>
      </c>
      <c r="U58">
        <v>54</v>
      </c>
      <c r="V58">
        <v>33</v>
      </c>
      <c r="W58" s="1">
        <f t="shared" si="13"/>
        <v>0</v>
      </c>
      <c r="X58" s="1">
        <f t="shared" si="12"/>
        <v>0</v>
      </c>
      <c r="Y58" s="20">
        <v>0</v>
      </c>
      <c r="Z58" s="1">
        <v>0</v>
      </c>
      <c r="AA58">
        <v>30</v>
      </c>
      <c r="AB58" s="5">
        <f>MAX(AD58-MAX($AD$14:AD57),0)</f>
        <v>0</v>
      </c>
      <c r="AC58" s="5">
        <f>MAX(AE58-MAX($AE$14:AE57),0)</f>
        <v>0</v>
      </c>
      <c r="AD58" s="20">
        <v>19444</v>
      </c>
      <c r="AE58" s="1">
        <v>441</v>
      </c>
    </row>
    <row r="59" spans="1:31" ht="16">
      <c r="A59" s="25">
        <f t="shared" si="16"/>
        <v>43921</v>
      </c>
      <c r="D59">
        <v>89862</v>
      </c>
      <c r="F59" s="3">
        <f t="shared" si="7"/>
        <v>1.3203160361888511E-2</v>
      </c>
      <c r="G59" s="3">
        <f t="shared" si="8"/>
        <v>8.3925570599552302E-4</v>
      </c>
      <c r="H59" s="3"/>
      <c r="K59" s="2">
        <f t="shared" si="1"/>
        <v>1584379.2434266212</v>
      </c>
      <c r="L59" s="2">
        <f t="shared" si="2"/>
        <v>100710.68471946276</v>
      </c>
      <c r="M59" s="1">
        <f t="shared" si="14"/>
        <v>128.45114326375227</v>
      </c>
      <c r="N59" s="1" cm="1">
        <f t="array" ref="N59">EXP(SUMPRODUCT(TRANSPOSE(I$3:I$4),P59:Q59))</f>
        <v>8.2159745475202186</v>
      </c>
      <c r="P59" s="1">
        <f t="shared" si="15"/>
        <v>7.1356873470281439</v>
      </c>
      <c r="Q59" s="1">
        <f t="shared" si="11"/>
        <v>118</v>
      </c>
      <c r="R59" s="2">
        <f t="shared" si="3"/>
        <v>0.12072605461110104</v>
      </c>
      <c r="U59">
        <v>54</v>
      </c>
      <c r="V59">
        <v>34</v>
      </c>
      <c r="W59" s="1">
        <f t="shared" si="13"/>
        <v>1255</v>
      </c>
      <c r="X59" s="1">
        <f t="shared" si="12"/>
        <v>1255</v>
      </c>
      <c r="Y59" s="20">
        <v>1</v>
      </c>
      <c r="Z59" s="1">
        <v>1</v>
      </c>
      <c r="AA59">
        <v>30</v>
      </c>
      <c r="AB59" s="5">
        <f>MAX(AD59-MAX($AD$14:AD58),0)</f>
        <v>1189</v>
      </c>
      <c r="AC59" s="5">
        <f>MAX(AE59-MAX($AE$14:AE58),0)</f>
        <v>66</v>
      </c>
      <c r="AD59" s="20">
        <v>20922</v>
      </c>
      <c r="AE59" s="1">
        <v>511</v>
      </c>
    </row>
    <row r="60" spans="1:31" ht="16">
      <c r="A60" s="25">
        <f t="shared" si="16"/>
        <v>43922</v>
      </c>
      <c r="D60">
        <v>94532</v>
      </c>
      <c r="E60" s="3"/>
      <c r="F60" s="3">
        <f t="shared" si="7"/>
        <v>1.408184736230933E-2</v>
      </c>
      <c r="G60" s="3">
        <f t="shared" si="8"/>
        <v>8.7868700042081915E-4</v>
      </c>
      <c r="J60" s="2"/>
      <c r="K60" s="2">
        <f t="shared" si="1"/>
        <v>1689821.6834771195</v>
      </c>
      <c r="L60" s="2">
        <f t="shared" si="2"/>
        <v>105442.44005049829</v>
      </c>
      <c r="M60" s="1">
        <f t="shared" si="14"/>
        <v>137.06062537650263</v>
      </c>
      <c r="N60" s="1" cm="1">
        <f t="array" ref="N60">EXP(SUMPRODUCT(TRANSPOSE(I$3:I$4),P60:Q60))</f>
        <v>8.6094821127503689</v>
      </c>
      <c r="P60" s="1">
        <f t="shared" si="15"/>
        <v>8.6663026140040778</v>
      </c>
      <c r="Q60" s="1">
        <f t="shared" si="11"/>
        <v>120</v>
      </c>
      <c r="R60" s="2">
        <f t="shared" si="3"/>
        <v>0.11541530963587242</v>
      </c>
      <c r="U60">
        <v>54</v>
      </c>
      <c r="V60">
        <v>36</v>
      </c>
      <c r="W60" s="1">
        <f t="shared" si="13"/>
        <v>5803</v>
      </c>
      <c r="X60" s="1">
        <f t="shared" si="12"/>
        <v>5803</v>
      </c>
      <c r="Y60" s="20">
        <v>1</v>
      </c>
      <c r="Z60" s="1">
        <v>1</v>
      </c>
      <c r="AA60">
        <v>30</v>
      </c>
      <c r="AB60" s="5">
        <f>MAX(AD60-MAX($AD$14:AD59),0)</f>
        <v>5419</v>
      </c>
      <c r="AC60" s="5">
        <f>MAX(AE60-MAX($AE$14:AE59),0)</f>
        <v>384</v>
      </c>
      <c r="AD60" s="20">
        <v>26341</v>
      </c>
      <c r="AE60" s="1">
        <v>895</v>
      </c>
    </row>
    <row r="61" spans="1:31" ht="16">
      <c r="A61" s="25">
        <f t="shared" si="16"/>
        <v>43923</v>
      </c>
      <c r="D61">
        <v>99766</v>
      </c>
      <c r="E61" s="3"/>
      <c r="F61" s="3">
        <f t="shared" si="7"/>
        <v>1.4960916998072116E-2</v>
      </c>
      <c r="G61" s="3">
        <f t="shared" si="8"/>
        <v>8.7906963576278585E-4</v>
      </c>
      <c r="J61" s="2"/>
      <c r="K61" s="2">
        <f t="shared" si="1"/>
        <v>1795310.0397686539</v>
      </c>
      <c r="L61" s="2">
        <f t="shared" si="2"/>
        <v>105488.35629153431</v>
      </c>
      <c r="M61" s="1">
        <f t="shared" si="14"/>
        <v>145.68153812697341</v>
      </c>
      <c r="N61" s="1" cm="1">
        <f t="array" ref="N61">EXP(SUMPRODUCT(TRANSPOSE(I$3:I$4),P61:Q61))</f>
        <v>8.6209127504707741</v>
      </c>
      <c r="P61" s="1">
        <f t="shared" si="15"/>
        <v>0</v>
      </c>
      <c r="Q61" s="1">
        <f t="shared" si="11"/>
        <v>124</v>
      </c>
      <c r="R61" s="2">
        <f t="shared" si="3"/>
        <v>5.7357780120825798E-2</v>
      </c>
      <c r="U61">
        <v>54</v>
      </c>
      <c r="V61">
        <v>40</v>
      </c>
      <c r="W61" s="1">
        <f t="shared" si="13"/>
        <v>0</v>
      </c>
      <c r="X61" s="1">
        <f t="shared" si="12"/>
        <v>0</v>
      </c>
      <c r="Y61" s="20">
        <v>0</v>
      </c>
      <c r="Z61" s="1">
        <v>0</v>
      </c>
      <c r="AA61">
        <v>30</v>
      </c>
      <c r="AB61" s="5">
        <f>MAX(AD61-MAX($AD$14:AD60),0)</f>
        <v>0</v>
      </c>
      <c r="AC61" s="5">
        <f>MAX(AE61-MAX($AE$14:AE60),0)</f>
        <v>0</v>
      </c>
      <c r="AD61" s="20">
        <v>25200</v>
      </c>
      <c r="AE61" s="1">
        <v>884</v>
      </c>
    </row>
    <row r="62" spans="1:31" ht="16">
      <c r="A62" s="25">
        <f t="shared" si="16"/>
        <v>43924</v>
      </c>
      <c r="D62">
        <v>108720</v>
      </c>
      <c r="E62" s="3"/>
      <c r="F62" s="3">
        <f t="shared" si="7"/>
        <v>1.594881519331659E-2</v>
      </c>
      <c r="G62" s="3">
        <f t="shared" si="8"/>
        <v>9.8789819524447431E-4</v>
      </c>
      <c r="J62" s="2"/>
      <c r="K62" s="2">
        <f t="shared" si="1"/>
        <v>1913857.8231979909</v>
      </c>
      <c r="L62" s="2">
        <f t="shared" si="2"/>
        <v>118547.78342933692</v>
      </c>
      <c r="M62" s="1">
        <f t="shared" si="14"/>
        <v>155.3789032063608</v>
      </c>
      <c r="N62" s="1" cm="1">
        <f t="array" ref="N62">EXP(SUMPRODUCT(TRANSPOSE(I$3:I$4),P62:Q62))</f>
        <v>9.6973650793873922</v>
      </c>
      <c r="P62" s="1">
        <f t="shared" si="15"/>
        <v>8.3335107089829421</v>
      </c>
      <c r="Q62" s="1">
        <f t="shared" si="11"/>
        <v>127</v>
      </c>
      <c r="R62" s="2">
        <f t="shared" si="3"/>
        <v>9.0395358989486044E-2</v>
      </c>
      <c r="U62">
        <v>54</v>
      </c>
      <c r="V62">
        <v>43</v>
      </c>
      <c r="W62" s="1">
        <f t="shared" si="13"/>
        <v>4160</v>
      </c>
      <c r="X62" s="1">
        <f t="shared" si="12"/>
        <v>4160</v>
      </c>
      <c r="Y62" s="20">
        <v>1</v>
      </c>
      <c r="Z62" s="1">
        <v>1</v>
      </c>
      <c r="AA62">
        <v>30</v>
      </c>
      <c r="AB62" s="5">
        <f>MAX(AD62-MAX($AD$14:AD61),0)</f>
        <v>3886</v>
      </c>
      <c r="AC62" s="5">
        <f>MAX(AE62-MAX($AE$14:AE61),0)</f>
        <v>274</v>
      </c>
      <c r="AD62" s="20">
        <v>30227</v>
      </c>
      <c r="AE62" s="1">
        <v>1169</v>
      </c>
    </row>
    <row r="63" spans="1:31" ht="16">
      <c r="A63" s="25">
        <f t="shared" si="16"/>
        <v>43925</v>
      </c>
      <c r="D63">
        <v>116089</v>
      </c>
      <c r="E63" s="3"/>
      <c r="F63" s="3">
        <f t="shared" si="7"/>
        <v>1.6946243450103871E-2</v>
      </c>
      <c r="G63" s="3">
        <f t="shared" si="8"/>
        <v>9.9742825678728053E-4</v>
      </c>
      <c r="J63" s="2"/>
      <c r="K63" s="2">
        <f t="shared" si="1"/>
        <v>2033549.2140124645</v>
      </c>
      <c r="L63" s="2">
        <f t="shared" si="2"/>
        <v>119691.39081447366</v>
      </c>
      <c r="M63" s="1">
        <f t="shared" si="14"/>
        <v>165.17969850418768</v>
      </c>
      <c r="N63" s="1" cm="1">
        <f t="array" ref="N63">EXP(SUMPRODUCT(TRANSPOSE(I$3:I$4),P63:Q63))</f>
        <v>9.8007952978268822</v>
      </c>
      <c r="P63" s="1">
        <f t="shared" si="15"/>
        <v>7.4736371084962059</v>
      </c>
      <c r="Q63" s="1">
        <f t="shared" si="11"/>
        <v>128</v>
      </c>
      <c r="R63" s="2">
        <f t="shared" si="3"/>
        <v>3.1031284742513616E-2</v>
      </c>
      <c r="U63">
        <v>54</v>
      </c>
      <c r="V63">
        <v>44</v>
      </c>
      <c r="W63" s="1">
        <f t="shared" si="13"/>
        <v>1760</v>
      </c>
      <c r="X63" s="1">
        <f t="shared" si="12"/>
        <v>1760</v>
      </c>
      <c r="Y63" s="20">
        <v>1</v>
      </c>
      <c r="Z63" s="1">
        <v>0</v>
      </c>
      <c r="AA63">
        <v>30</v>
      </c>
      <c r="AB63" s="5">
        <f>MAX(AD63-MAX($AD$14:AD62),0)</f>
        <v>1760</v>
      </c>
      <c r="AC63" s="5">
        <f>MAX(AE63-MAX($AE$14:AE62),0)</f>
        <v>0</v>
      </c>
      <c r="AD63" s="20">
        <v>31987</v>
      </c>
      <c r="AE63" s="1">
        <v>1161</v>
      </c>
    </row>
    <row r="64" spans="1:31" ht="16">
      <c r="A64" s="25">
        <f t="shared" si="16"/>
        <v>43926</v>
      </c>
      <c r="D64">
        <v>126133</v>
      </c>
      <c r="E64" s="3"/>
      <c r="F64" s="3">
        <f t="shared" si="7"/>
        <v>1.794104205999103E-2</v>
      </c>
      <c r="G64" s="3">
        <f t="shared" si="8"/>
        <v>9.9479860988715973E-4</v>
      </c>
      <c r="J64" s="2"/>
      <c r="K64" s="2">
        <f t="shared" si="1"/>
        <v>2152925.0471989238</v>
      </c>
      <c r="L64" s="2">
        <f t="shared" si="2"/>
        <v>119375.83318645917</v>
      </c>
      <c r="M64" s="1">
        <f t="shared" si="14"/>
        <v>174.9645645455395</v>
      </c>
      <c r="N64" s="1" cm="1">
        <f t="array" ref="N64">EXP(SUMPRODUCT(TRANSPOSE(I$3:I$4),P64:Q64))</f>
        <v>9.7848660413518171</v>
      </c>
      <c r="P64" s="1">
        <f t="shared" si="15"/>
        <v>7.2668273475205911</v>
      </c>
      <c r="Q64" s="1">
        <f t="shared" si="11"/>
        <v>128</v>
      </c>
      <c r="R64" s="2">
        <f t="shared" si="3"/>
        <v>5.357176007500674E-2</v>
      </c>
      <c r="U64">
        <v>54</v>
      </c>
      <c r="V64">
        <v>44</v>
      </c>
      <c r="W64" s="1">
        <f t="shared" si="13"/>
        <v>1431</v>
      </c>
      <c r="X64" s="1">
        <f t="shared" si="12"/>
        <v>1431</v>
      </c>
      <c r="Y64" s="20">
        <v>1</v>
      </c>
      <c r="Z64" s="1">
        <v>1</v>
      </c>
      <c r="AA64">
        <v>30</v>
      </c>
      <c r="AB64" s="5">
        <f>MAX(AD64-MAX($AD$14:AD63),0)</f>
        <v>1280</v>
      </c>
      <c r="AC64" s="5">
        <f>MAX(AE64-MAX($AE$14:AE63),0)</f>
        <v>151</v>
      </c>
      <c r="AD64" s="20">
        <v>33267</v>
      </c>
      <c r="AE64" s="1">
        <v>1320</v>
      </c>
    </row>
    <row r="65" spans="1:31" ht="16">
      <c r="A65" s="25">
        <f t="shared" si="16"/>
        <v>43927</v>
      </c>
      <c r="D65">
        <v>128707</v>
      </c>
      <c r="E65" s="3"/>
      <c r="F65" s="3">
        <f t="shared" si="7"/>
        <v>1.88960925333993E-2</v>
      </c>
      <c r="G65" s="3">
        <f t="shared" si="8"/>
        <v>9.5505047340826987E-4</v>
      </c>
      <c r="J65" s="2"/>
      <c r="K65" s="2">
        <f t="shared" si="1"/>
        <v>2267531.1040079161</v>
      </c>
      <c r="L65" s="2">
        <f t="shared" si="2"/>
        <v>114606.05680899239</v>
      </c>
      <c r="M65" s="1">
        <f t="shared" si="14"/>
        <v>184.36779697436333</v>
      </c>
      <c r="N65" s="1" cm="1">
        <f t="array" ref="N65">EXP(SUMPRODUCT(TRANSPOSE(I$3:I$4),P65:Q65))</f>
        <v>9.4032324288238236</v>
      </c>
      <c r="P65" s="1">
        <f t="shared" si="15"/>
        <v>0</v>
      </c>
      <c r="Q65" s="1">
        <f t="shared" si="11"/>
        <v>129</v>
      </c>
      <c r="R65" s="2">
        <f t="shared" si="3"/>
        <v>0.10955847926692107</v>
      </c>
      <c r="U65">
        <v>54</v>
      </c>
      <c r="V65">
        <v>45</v>
      </c>
      <c r="W65" s="1">
        <f t="shared" si="13"/>
        <v>0</v>
      </c>
      <c r="X65" s="1">
        <f t="shared" si="12"/>
        <v>0</v>
      </c>
      <c r="Y65" s="20">
        <v>0</v>
      </c>
      <c r="Z65" s="1">
        <v>0</v>
      </c>
      <c r="AA65">
        <v>30</v>
      </c>
      <c r="AB65" s="5">
        <f>MAX(AD65-MAX($AD$14:AD64),0)</f>
        <v>0</v>
      </c>
      <c r="AC65" s="5">
        <f>MAX(AE65-MAX($AE$14:AE64),0)</f>
        <v>0</v>
      </c>
      <c r="AD65" s="20">
        <v>28219</v>
      </c>
      <c r="AE65" s="1">
        <v>1212</v>
      </c>
    </row>
    <row r="66" spans="1:31" ht="16">
      <c r="A66" s="25">
        <f t="shared" si="16"/>
        <v>43928</v>
      </c>
      <c r="D66">
        <v>140162</v>
      </c>
      <c r="F66" s="3">
        <f t="shared" si="7"/>
        <v>1.986692624943931E-2</v>
      </c>
      <c r="G66" s="3">
        <f t="shared" si="8"/>
        <v>9.7083371604000934E-4</v>
      </c>
      <c r="K66" s="2">
        <f t="shared" si="1"/>
        <v>2384031.149932717</v>
      </c>
      <c r="L66" s="2">
        <f t="shared" si="2"/>
        <v>116500.04592480112</v>
      </c>
      <c r="M66" s="1">
        <f t="shared" si="14"/>
        <v>193.93581435137887</v>
      </c>
      <c r="N66" s="1" cm="1">
        <f t="array" ref="N66">EXP(SUMPRODUCT(TRANSPOSE(I$3:I$4),P66:Q66))</f>
        <v>9.5680173770155292</v>
      </c>
      <c r="P66" s="1">
        <f t="shared" si="15"/>
        <v>0</v>
      </c>
      <c r="Q66" s="1">
        <f t="shared" si="11"/>
        <v>130</v>
      </c>
      <c r="R66" s="2">
        <f t="shared" si="3"/>
        <v>0.16881861043077925</v>
      </c>
      <c r="U66">
        <v>54</v>
      </c>
      <c r="V66">
        <v>46</v>
      </c>
      <c r="W66" s="1">
        <f t="shared" si="13"/>
        <v>0</v>
      </c>
      <c r="X66" s="1">
        <f t="shared" si="12"/>
        <v>0</v>
      </c>
      <c r="Y66" s="20">
        <v>0</v>
      </c>
      <c r="Z66" s="1">
        <v>0</v>
      </c>
      <c r="AA66">
        <v>30</v>
      </c>
      <c r="AB66" s="5">
        <f>MAX(AD66-MAX($AD$14:AD65),0)</f>
        <v>0</v>
      </c>
      <c r="AC66" s="5">
        <f>MAX(AE66-MAX($AE$14:AE65),0)</f>
        <v>0</v>
      </c>
      <c r="AD66" s="20">
        <v>29595</v>
      </c>
      <c r="AE66" s="1">
        <v>1164</v>
      </c>
    </row>
    <row r="67" spans="1:31" ht="16">
      <c r="A67" s="25">
        <f t="shared" si="16"/>
        <v>43929</v>
      </c>
      <c r="D67">
        <v>137637</v>
      </c>
      <c r="F67" s="3">
        <f t="shared" si="7"/>
        <v>2.0887082724128425E-2</v>
      </c>
      <c r="G67" s="3">
        <f t="shared" si="8"/>
        <v>1.0201564746891156E-3</v>
      </c>
      <c r="K67" s="2">
        <f t="shared" si="1"/>
        <v>2506449.9268954112</v>
      </c>
      <c r="L67" s="2">
        <f t="shared" si="2"/>
        <v>122418.77696269388</v>
      </c>
      <c r="M67" s="1">
        <f t="shared" si="14"/>
        <v>204.00014753599575</v>
      </c>
      <c r="N67" s="1" cm="1">
        <f t="array" ref="N67">EXP(SUMPRODUCT(TRANSPOSE(I$3:I$4),P67:Q67))</f>
        <v>10.064333184616883</v>
      </c>
      <c r="P67" s="1">
        <f t="shared" si="15"/>
        <v>6.4297194780391376</v>
      </c>
      <c r="Q67" s="1">
        <f t="shared" si="11"/>
        <v>130</v>
      </c>
      <c r="R67" s="2">
        <f t="shared" si="3"/>
        <v>0.11056781997069187</v>
      </c>
      <c r="U67">
        <v>54</v>
      </c>
      <c r="V67">
        <v>46</v>
      </c>
      <c r="W67" s="1">
        <f t="shared" si="13"/>
        <v>619</v>
      </c>
      <c r="X67" s="1">
        <f t="shared" si="12"/>
        <v>619</v>
      </c>
      <c r="Y67" s="20">
        <v>0</v>
      </c>
      <c r="Z67" s="1">
        <v>1</v>
      </c>
      <c r="AA67">
        <v>30</v>
      </c>
      <c r="AB67" s="5">
        <f>MAX(AD67-MAX($AD$14:AD66),0)</f>
        <v>0</v>
      </c>
      <c r="AC67" s="5">
        <f>MAX(AE67-MAX($AE$14:AE66),0)</f>
        <v>619</v>
      </c>
      <c r="AD67" s="20">
        <v>29556</v>
      </c>
      <c r="AE67" s="1">
        <v>1939</v>
      </c>
    </row>
    <row r="68" spans="1:31" ht="16">
      <c r="A68" s="25">
        <f t="shared" si="16"/>
        <v>43930</v>
      </c>
      <c r="D68">
        <v>147687</v>
      </c>
      <c r="F68" s="3">
        <f t="shared" si="7"/>
        <v>2.1883407928583676E-2</v>
      </c>
      <c r="G68" s="3">
        <f t="shared" si="8"/>
        <v>9.9632520445525063E-4</v>
      </c>
      <c r="K68" s="2">
        <f t="shared" si="1"/>
        <v>2626008.9514300409</v>
      </c>
      <c r="L68" s="2">
        <f t="shared" si="2"/>
        <v>119559.02453463008</v>
      </c>
      <c r="M68" s="1">
        <f t="shared" si="14"/>
        <v>213.83950055534117</v>
      </c>
      <c r="N68" s="1" cm="1">
        <f t="array" ref="N68">EXP(SUMPRODUCT(TRANSPOSE(I$3:I$4),P68:Q68))</f>
        <v>9.8393530193454222</v>
      </c>
      <c r="P68" s="1">
        <f t="shared" si="15"/>
        <v>3.5553480614894135</v>
      </c>
      <c r="Q68" s="1">
        <f t="shared" si="11"/>
        <v>130</v>
      </c>
      <c r="R68" s="2">
        <f t="shared" si="3"/>
        <v>0.19045667841698943</v>
      </c>
      <c r="U68">
        <v>54</v>
      </c>
      <c r="V68">
        <v>46</v>
      </c>
      <c r="W68" s="1">
        <f t="shared" si="13"/>
        <v>34</v>
      </c>
      <c r="X68" s="1">
        <f t="shared" si="12"/>
        <v>34</v>
      </c>
      <c r="Y68" s="20">
        <v>1</v>
      </c>
      <c r="Z68" s="1">
        <v>1</v>
      </c>
      <c r="AA68">
        <v>30</v>
      </c>
      <c r="AB68" s="5">
        <f>MAX(AD68-MAX($AD$14:AD67),0)</f>
        <v>0</v>
      </c>
      <c r="AC68" s="5">
        <f>MAX(AE68-MAX($AE$14:AE67),0)</f>
        <v>34</v>
      </c>
      <c r="AD68" s="20">
        <v>32829</v>
      </c>
      <c r="AE68" s="1">
        <v>1973</v>
      </c>
    </row>
    <row r="69" spans="1:31" ht="16">
      <c r="A69" s="25">
        <f t="shared" si="16"/>
        <v>43931</v>
      </c>
      <c r="D69">
        <v>149573</v>
      </c>
      <c r="F69" s="3">
        <f t="shared" si="7"/>
        <v>2.2851285600433036E-2</v>
      </c>
      <c r="G69" s="3">
        <f t="shared" si="8"/>
        <v>9.678776718493598E-4</v>
      </c>
      <c r="K69" s="2">
        <f t="shared" si="1"/>
        <v>2742154.2720519644</v>
      </c>
      <c r="L69" s="2">
        <f t="shared" si="2"/>
        <v>116145.32062192318</v>
      </c>
      <c r="M69" s="1">
        <f t="shared" si="14"/>
        <v>223.40751793235671</v>
      </c>
      <c r="N69" s="1" cm="1">
        <f t="array" ref="N69">EXP(SUMPRODUCT(TRANSPOSE(I$3:I$4),P69:Q69))</f>
        <v>9.5680173770155292</v>
      </c>
      <c r="P69" s="1">
        <f t="shared" si="15"/>
        <v>0</v>
      </c>
      <c r="Q69" s="1">
        <f t="shared" si="11"/>
        <v>130</v>
      </c>
      <c r="R69" s="2">
        <f t="shared" si="3"/>
        <v>0.22348738995725712</v>
      </c>
      <c r="U69">
        <v>54</v>
      </c>
      <c r="V69">
        <v>46</v>
      </c>
      <c r="W69" s="1">
        <f t="shared" si="13"/>
        <v>0</v>
      </c>
      <c r="X69" s="1">
        <f t="shared" si="12"/>
        <v>0</v>
      </c>
      <c r="Y69" s="20">
        <v>0</v>
      </c>
      <c r="Z69" s="1">
        <v>0</v>
      </c>
      <c r="AA69">
        <v>30</v>
      </c>
      <c r="AB69" s="5">
        <f>MAX(AD69-MAX($AD$14:AD68),0)</f>
        <v>0</v>
      </c>
      <c r="AC69" s="5">
        <f>MAX(AE69-MAX($AE$14:AE68),0)</f>
        <v>0</v>
      </c>
      <c r="AD69" s="20">
        <v>32385</v>
      </c>
      <c r="AE69" s="1">
        <v>1783</v>
      </c>
    </row>
    <row r="70" spans="1:31" ht="16">
      <c r="A70" s="25">
        <f t="shared" si="16"/>
        <v>43932</v>
      </c>
      <c r="D70">
        <v>146570</v>
      </c>
      <c r="F70" s="3">
        <f t="shared" si="7"/>
        <v>2.3877608735806799E-2</v>
      </c>
      <c r="G70" s="3">
        <f t="shared" si="8"/>
        <v>1.0263231353737634E-3</v>
      </c>
      <c r="K70" s="2">
        <f t="shared" si="1"/>
        <v>2865313.0482968157</v>
      </c>
      <c r="L70" s="2">
        <f t="shared" si="2"/>
        <v>123158.77624485162</v>
      </c>
      <c r="M70" s="1">
        <f t="shared" si="14"/>
        <v>233.56366021040898</v>
      </c>
      <c r="N70" s="1" cm="1">
        <f t="array" ref="N70">EXP(SUMPRODUCT(TRANSPOSE(I$3:I$4),P70:Q70))</f>
        <v>10.156142278052272</v>
      </c>
      <c r="P70" s="1">
        <f t="shared" si="15"/>
        <v>7.5842648183890589</v>
      </c>
      <c r="Q70" s="1">
        <f t="shared" si="11"/>
        <v>130</v>
      </c>
      <c r="R70" s="2">
        <f t="shared" si="3"/>
        <v>0.15972725493039766</v>
      </c>
      <c r="U70">
        <v>54</v>
      </c>
      <c r="V70">
        <v>46</v>
      </c>
      <c r="W70" s="1">
        <f t="shared" si="13"/>
        <v>1966</v>
      </c>
      <c r="X70" s="1">
        <f t="shared" si="12"/>
        <v>1966</v>
      </c>
      <c r="Y70" s="20">
        <v>1</v>
      </c>
      <c r="Z70" s="1">
        <v>1</v>
      </c>
      <c r="AA70">
        <v>30</v>
      </c>
      <c r="AB70" s="5">
        <f>MAX(AD70-MAX($AD$14:AD69),0)</f>
        <v>1831</v>
      </c>
      <c r="AC70" s="5">
        <f>MAX(AE70-MAX($AE$14:AE69),0)</f>
        <v>135</v>
      </c>
      <c r="AD70" s="20">
        <v>35098</v>
      </c>
      <c r="AE70" s="1">
        <v>2108</v>
      </c>
    </row>
    <row r="71" spans="1:31" ht="16">
      <c r="A71" s="25">
        <f t="shared" si="16"/>
        <v>43933</v>
      </c>
      <c r="D71">
        <v>116024</v>
      </c>
      <c r="F71" s="3">
        <f t="shared" si="7"/>
        <v>2.4843513082134283E-2</v>
      </c>
      <c r="G71" s="3">
        <f t="shared" si="8"/>
        <v>9.6590434632748412E-4</v>
      </c>
      <c r="K71" s="2">
        <f t="shared" si="1"/>
        <v>2981221.5698561138</v>
      </c>
      <c r="L71" s="2">
        <f t="shared" si="2"/>
        <v>115908.5215592981</v>
      </c>
      <c r="M71" s="1">
        <f t="shared" si="14"/>
        <v>243.13167758742452</v>
      </c>
      <c r="N71" s="1" cm="1">
        <f t="array" ref="N71">EXP(SUMPRODUCT(TRANSPOSE(I$3:I$4),P71:Q71))</f>
        <v>9.5680173770155292</v>
      </c>
      <c r="P71" s="1">
        <f t="shared" si="15"/>
        <v>0</v>
      </c>
      <c r="Q71" s="1">
        <f t="shared" si="11"/>
        <v>130</v>
      </c>
      <c r="R71" s="2">
        <f t="shared" si="3"/>
        <v>9.9529787545596859E-4</v>
      </c>
      <c r="U71">
        <v>54</v>
      </c>
      <c r="V71">
        <v>46</v>
      </c>
      <c r="W71" s="1">
        <f t="shared" si="13"/>
        <v>0</v>
      </c>
      <c r="X71" s="1">
        <f t="shared" si="12"/>
        <v>0</v>
      </c>
      <c r="Y71" s="20">
        <v>0</v>
      </c>
      <c r="Z71" s="1">
        <v>0</v>
      </c>
      <c r="AA71">
        <v>30</v>
      </c>
      <c r="AB71" s="5">
        <f>MAX(AD71-MAX($AD$14:AD70),0)</f>
        <v>0</v>
      </c>
      <c r="AC71" s="5">
        <f>MAX(AE71-MAX($AE$14:AE70),0)</f>
        <v>0</v>
      </c>
      <c r="AD71" s="20">
        <v>29861</v>
      </c>
      <c r="AE71" s="1">
        <v>1877</v>
      </c>
    </row>
    <row r="72" spans="1:31" ht="16">
      <c r="AB72"/>
    </row>
    <row r="73" spans="1:31">
      <c r="I73" s="1">
        <f>(C2-C54) * LN(1-F54)</f>
        <v>-1116946.8694503421</v>
      </c>
      <c r="R73" s="2">
        <f>AVERAGE(R55:R71)</f>
        <v>9.9525737151075419E-2</v>
      </c>
    </row>
  </sheetData>
  <mergeCells count="6">
    <mergeCell ref="Q2:R2"/>
    <mergeCell ref="T2:U2"/>
    <mergeCell ref="Q8:R8"/>
    <mergeCell ref="T8:U8"/>
    <mergeCell ref="Q3:R3"/>
    <mergeCell ref="T3:U3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9759-0F91-EF4B-944C-3095ACF059B0}">
  <sheetPr>
    <pageSetUpPr fitToPage="1"/>
  </sheetPr>
  <dimension ref="A1:AD79"/>
  <sheetViews>
    <sheetView topLeftCell="Q34" zoomScale="87" workbookViewId="0">
      <selection activeCell="V79" sqref="V79"/>
    </sheetView>
  </sheetViews>
  <sheetFormatPr baseColWidth="10" defaultColWidth="8.83203125" defaultRowHeight="13"/>
  <cols>
    <col min="1" max="3" width="8.83203125" style="1"/>
    <col min="4" max="4" width="13.1640625" style="1" bestFit="1" customWidth="1"/>
    <col min="5" max="5" width="9" style="1" bestFit="1" customWidth="1"/>
    <col min="6" max="7" width="11.6640625" style="1" bestFit="1" customWidth="1"/>
    <col min="8" max="8" width="15.83203125" style="1" bestFit="1" customWidth="1"/>
    <col min="9" max="9" width="12.33203125" style="1" bestFit="1" customWidth="1"/>
    <col min="10" max="10" width="11.5" style="1" customWidth="1"/>
    <col min="11" max="11" width="13.33203125" style="1" bestFit="1" customWidth="1"/>
    <col min="12" max="12" width="13.1640625" style="1" customWidth="1"/>
    <col min="13" max="13" width="12.33203125" style="1" bestFit="1" customWidth="1"/>
    <col min="14" max="14" width="20" style="1" bestFit="1" customWidth="1"/>
    <col min="15" max="15" width="13.33203125" style="1" customWidth="1"/>
    <col min="16" max="16" width="12.5" style="1" bestFit="1" customWidth="1"/>
    <col min="17" max="17" width="12.33203125" style="1" bestFit="1" customWidth="1"/>
    <col min="18" max="19" width="12.5" style="1" bestFit="1" customWidth="1"/>
    <col min="20" max="20" width="9.1640625" style="1" bestFit="1" customWidth="1"/>
    <col min="21" max="21" width="12.5" style="1" bestFit="1" customWidth="1"/>
    <col min="22" max="22" width="18.1640625" style="1" bestFit="1" customWidth="1"/>
    <col min="23" max="23" width="9.1640625" style="1" bestFit="1" customWidth="1"/>
    <col min="24" max="24" width="9" style="1" bestFit="1" customWidth="1"/>
    <col min="25" max="25" width="18.1640625" style="1" bestFit="1" customWidth="1"/>
    <col min="26" max="26" width="9.1640625" style="1" bestFit="1" customWidth="1"/>
    <col min="27" max="27" width="9" style="1" customWidth="1"/>
    <col min="28" max="29" width="9.1640625" style="1" bestFit="1" customWidth="1"/>
    <col min="30" max="30" width="9" style="1" bestFit="1" customWidth="1"/>
    <col min="31" max="16384" width="8.83203125" style="1"/>
  </cols>
  <sheetData>
    <row r="1" spans="1:30">
      <c r="C1" s="1" t="s">
        <v>41</v>
      </c>
      <c r="D1" s="1" t="s">
        <v>40</v>
      </c>
      <c r="K1" s="16"/>
      <c r="L1" s="16"/>
    </row>
    <row r="2" spans="1:30" ht="17">
      <c r="C2" s="1" t="s">
        <v>39</v>
      </c>
      <c r="D2" s="17">
        <v>120000000</v>
      </c>
      <c r="J2" s="1" t="s">
        <v>56</v>
      </c>
      <c r="K2" s="16">
        <v>1.127577430465562E-4</v>
      </c>
      <c r="L2" s="16"/>
    </row>
    <row r="3" spans="1:30">
      <c r="J3" s="1" t="s">
        <v>38</v>
      </c>
      <c r="K3" s="4">
        <v>4.6127677386806534E-3</v>
      </c>
      <c r="L3" s="4"/>
      <c r="O3" s="1" t="s">
        <v>37</v>
      </c>
      <c r="P3" s="1">
        <f>LN(D2)*7-2*K13</f>
        <v>18281580.492041662</v>
      </c>
    </row>
    <row r="4" spans="1:30">
      <c r="K4" s="4"/>
      <c r="L4" s="4"/>
    </row>
    <row r="5" spans="1:30">
      <c r="K5" s="16"/>
      <c r="L5" s="16"/>
      <c r="U5" s="62" t="s">
        <v>57</v>
      </c>
      <c r="V5" s="62"/>
      <c r="X5" s="62" t="s">
        <v>58</v>
      </c>
      <c r="Y5" s="62"/>
    </row>
    <row r="6" spans="1:30">
      <c r="J6" s="1" t="s">
        <v>56</v>
      </c>
      <c r="K6" s="16">
        <v>2.1655175095704145E-2</v>
      </c>
      <c r="L6" s="16"/>
      <c r="U6" s="1" t="s">
        <v>25</v>
      </c>
      <c r="V6" s="2">
        <f>AVERAGE(V17:V57)</f>
        <v>5.7765052587451113E-2</v>
      </c>
      <c r="X6" s="1" t="s">
        <v>25</v>
      </c>
      <c r="Y6" s="2">
        <f>AVERAGE(W17:W57)</f>
        <v>2.4279978014949518E-2</v>
      </c>
    </row>
    <row r="7" spans="1:30">
      <c r="J7" s="1" t="s">
        <v>33</v>
      </c>
      <c r="K7" s="4">
        <v>1.046686814687988E-2</v>
      </c>
      <c r="L7" s="4"/>
      <c r="U7" s="1" t="s">
        <v>21</v>
      </c>
      <c r="V7" s="2">
        <f>MEDIAN(V17:V57)</f>
        <v>4.0855085571674082E-2</v>
      </c>
      <c r="X7" s="1" t="s">
        <v>21</v>
      </c>
      <c r="Y7" s="2">
        <f>MEDIAN(W17:W57)</f>
        <v>2.4818686827746475E-2</v>
      </c>
    </row>
    <row r="8" spans="1:30" ht="14" customHeight="1">
      <c r="H8" s="1" t="s">
        <v>32</v>
      </c>
      <c r="I8" s="1" t="s">
        <v>31</v>
      </c>
      <c r="J8" s="1" t="s">
        <v>30</v>
      </c>
      <c r="K8" s="4">
        <v>1.3276214170588161E-2</v>
      </c>
      <c r="L8" s="4"/>
      <c r="U8" s="1" t="s">
        <v>20</v>
      </c>
      <c r="V8" s="15">
        <f>CORREL(O17:O57,E17:E57)^2</f>
        <v>0.99195311038628586</v>
      </c>
      <c r="X8" s="1" t="s">
        <v>20</v>
      </c>
      <c r="Y8" s="15">
        <f>CORREL(N17:N57,D17:D57)^2</f>
        <v>0.99983627639265438</v>
      </c>
    </row>
    <row r="9" spans="1:30" ht="14" customHeight="1">
      <c r="H9" s="1">
        <v>-27.064342070127825</v>
      </c>
      <c r="I9" s="1">
        <f>EXP(H9)</f>
        <v>1.7624044576346636E-12</v>
      </c>
      <c r="K9" s="4"/>
      <c r="L9" s="4"/>
    </row>
    <row r="10" spans="1:30">
      <c r="H10" s="1">
        <v>-29.224212250691448</v>
      </c>
      <c r="I10" s="1">
        <f>EXP(H10)</f>
        <v>2.0327589484399735E-13</v>
      </c>
      <c r="J10" s="1" t="s">
        <v>29</v>
      </c>
      <c r="K10" s="4">
        <v>10.001165324433156</v>
      </c>
      <c r="L10" s="4"/>
      <c r="U10" s="62"/>
      <c r="V10" s="62"/>
      <c r="X10" s="62"/>
      <c r="Y10" s="62"/>
    </row>
    <row r="11" spans="1:30">
      <c r="J11" s="1" t="s">
        <v>27</v>
      </c>
      <c r="K11" s="4">
        <f>I9/SUM(I9:I10)</f>
        <v>0.8965875125181606</v>
      </c>
      <c r="L11" s="4"/>
      <c r="V11" s="2"/>
      <c r="Y11" s="2"/>
      <c r="AB11" s="1" t="s">
        <v>24</v>
      </c>
      <c r="AC11" s="1">
        <v>0.1</v>
      </c>
    </row>
    <row r="12" spans="1:30">
      <c r="J12" s="1" t="s">
        <v>23</v>
      </c>
      <c r="K12" s="4">
        <f>I10/SUM(I9:I10)</f>
        <v>0.1034124874818395</v>
      </c>
      <c r="L12" s="4"/>
      <c r="V12" s="2"/>
      <c r="Y12" s="2"/>
      <c r="AC12" s="1">
        <v>0.2</v>
      </c>
    </row>
    <row r="13" spans="1:30">
      <c r="J13" s="1" t="s">
        <v>22</v>
      </c>
      <c r="K13" s="16">
        <f>SUM(K17:K59)</f>
        <v>-9140725.1355127785</v>
      </c>
      <c r="L13" s="16"/>
      <c r="V13" s="2"/>
      <c r="Y13" s="2"/>
      <c r="AC13" s="1">
        <v>0.7</v>
      </c>
    </row>
    <row r="14" spans="1:30">
      <c r="K14" s="16"/>
      <c r="L14" s="16"/>
      <c r="V14" s="15"/>
      <c r="Y14" s="15"/>
    </row>
    <row r="15" spans="1:30" ht="14" thickBot="1">
      <c r="D15" s="1" t="s">
        <v>19</v>
      </c>
      <c r="T15" s="14" t="s">
        <v>18</v>
      </c>
      <c r="U15" s="12"/>
    </row>
    <row r="16" spans="1:30" ht="16">
      <c r="A16" s="21" t="s">
        <v>48</v>
      </c>
      <c r="B16" s="1" t="s">
        <v>17</v>
      </c>
      <c r="C16" s="1" t="s">
        <v>17</v>
      </c>
      <c r="D16" s="1" t="s">
        <v>90</v>
      </c>
      <c r="E16" s="1" t="s">
        <v>89</v>
      </c>
      <c r="F16" s="13" t="s">
        <v>14</v>
      </c>
      <c r="G16" s="13"/>
      <c r="H16" s="13" t="s">
        <v>12</v>
      </c>
      <c r="I16" s="13" t="s">
        <v>11</v>
      </c>
      <c r="J16" s="13"/>
      <c r="N16" s="13" t="s">
        <v>87</v>
      </c>
      <c r="O16" s="13" t="s">
        <v>88</v>
      </c>
      <c r="P16" s="12" t="s">
        <v>8</v>
      </c>
      <c r="Q16" s="12" t="s">
        <v>7</v>
      </c>
      <c r="R16" s="12" t="s">
        <v>6</v>
      </c>
      <c r="S16" s="12" t="s">
        <v>5</v>
      </c>
      <c r="T16" s="11" t="s">
        <v>52</v>
      </c>
      <c r="U16" s="10" t="s">
        <v>52</v>
      </c>
      <c r="V16" s="1" t="s">
        <v>4</v>
      </c>
      <c r="W16" s="1" t="s">
        <v>3</v>
      </c>
      <c r="X16" t="s">
        <v>49</v>
      </c>
      <c r="Y16" s="1" t="s">
        <v>51</v>
      </c>
      <c r="Z16" s="1" t="s">
        <v>2</v>
      </c>
      <c r="AA16" s="1" t="s">
        <v>1</v>
      </c>
      <c r="AB16" s="1" t="s">
        <v>0</v>
      </c>
      <c r="AC16" s="1" t="s">
        <v>47</v>
      </c>
      <c r="AD16" s="30" t="s">
        <v>55</v>
      </c>
    </row>
    <row r="17" spans="1:30" ht="16">
      <c r="A17" s="22">
        <v>43876</v>
      </c>
      <c r="B17" s="1">
        <v>1</v>
      </c>
      <c r="D17" s="1">
        <f>E17</f>
        <v>12252</v>
      </c>
      <c r="E17" s="1">
        <v>12252</v>
      </c>
      <c r="F17" s="3">
        <f>1-EXP(-$K$2*P17)</f>
        <v>1.1275138613120461E-4</v>
      </c>
      <c r="G17" s="3"/>
      <c r="H17" s="3">
        <f t="shared" ref="H17:H39" si="0">F17*($K$11) + G17 *($K$12)</f>
        <v>1.0109148482435137E-4</v>
      </c>
      <c r="I17" s="3">
        <f>H17</f>
        <v>1.0109148482435137E-4</v>
      </c>
      <c r="J17" s="3"/>
      <c r="K17" s="4">
        <f t="shared" ref="K17:K47" si="1">E17*LN(I17)</f>
        <v>-112712.08606367341</v>
      </c>
      <c r="L17" s="4"/>
      <c r="N17" s="2">
        <f t="shared" ref="N17:N57" si="2">D$2*H17</f>
        <v>12130.978178922165</v>
      </c>
      <c r="O17" s="2">
        <f t="shared" ref="O17:O58" si="3">$D$2*I17</f>
        <v>12130.978178922165</v>
      </c>
      <c r="P17" s="1">
        <f>S17</f>
        <v>1</v>
      </c>
      <c r="R17" s="1">
        <f t="shared" ref="R17:R57" si="4">EXP(SUMPRODUCT(TRANSPOSE(K$7),U17))</f>
        <v>1</v>
      </c>
      <c r="S17" s="1">
        <f t="shared" ref="S17:S58" si="5">EXP(SUMPRODUCT(TRANSPOSE(K$3),T17))</f>
        <v>1</v>
      </c>
      <c r="T17" s="7">
        <f>X17+Y17+AD17</f>
        <v>0</v>
      </c>
      <c r="U17" s="6">
        <f>X17+Y17+AD17</f>
        <v>0</v>
      </c>
      <c r="V17" s="2">
        <f t="shared" ref="V17:V73" si="6">ABS(E17-O17)/E17</f>
        <v>9.8777196439630132E-3</v>
      </c>
      <c r="W17" s="1">
        <f t="shared" ref="W17:W57" si="7">ABS(D17-N17)/D17</f>
        <v>9.8777196439630132E-3</v>
      </c>
      <c r="X17">
        <v>0</v>
      </c>
      <c r="Y17">
        <v>0</v>
      </c>
      <c r="Z17" s="1">
        <f>AA17</f>
        <v>0</v>
      </c>
      <c r="AA17" s="1">
        <f>AB17+10*AC17</f>
        <v>0</v>
      </c>
      <c r="AB17" s="5">
        <v>0</v>
      </c>
      <c r="AC17" s="1">
        <v>0</v>
      </c>
      <c r="AD17">
        <v>0</v>
      </c>
    </row>
    <row r="18" spans="1:30" ht="16">
      <c r="A18" s="22">
        <v>43877</v>
      </c>
      <c r="B18" s="1">
        <f t="shared" ref="B18:B57" si="8">B17+1</f>
        <v>2</v>
      </c>
      <c r="D18" s="1">
        <f t="shared" ref="D18:D57" si="9">D17+E18</f>
        <v>25444</v>
      </c>
      <c r="E18" s="1">
        <v>13192</v>
      </c>
      <c r="F18" s="3">
        <f t="shared" ref="F18:F74" si="10">1-EXP(-$K$2*P18)</f>
        <v>2.2549005938732325E-4</v>
      </c>
      <c r="G18" s="3"/>
      <c r="H18" s="3">
        <f t="shared" si="0"/>
        <v>2.0217157144365247E-4</v>
      </c>
      <c r="I18" s="3">
        <f t="shared" ref="I18:I58" si="11">H18-H17</f>
        <v>1.010800866193011E-4</v>
      </c>
      <c r="J18" s="3"/>
      <c r="K18" s="4">
        <f t="shared" si="1"/>
        <v>-121361.08914493865</v>
      </c>
      <c r="L18" s="4"/>
      <c r="N18" s="2">
        <f t="shared" si="2"/>
        <v>24260.588573238296</v>
      </c>
      <c r="O18" s="2">
        <f t="shared" si="3"/>
        <v>12129.610394316132</v>
      </c>
      <c r="P18" s="1">
        <f t="shared" ref="P18:P57" si="12">P17+S18</f>
        <v>2</v>
      </c>
      <c r="R18" s="1">
        <f t="shared" si="4"/>
        <v>1</v>
      </c>
      <c r="S18" s="1">
        <f t="shared" si="5"/>
        <v>1</v>
      </c>
      <c r="T18" s="7">
        <f t="shared" ref="T18:T74" si="13">X18+Y18+AD18</f>
        <v>0</v>
      </c>
      <c r="U18" s="6">
        <f t="shared" ref="U18:U74" si="14">X18+Y18+AD18</f>
        <v>0</v>
      </c>
      <c r="V18" s="2">
        <f t="shared" si="6"/>
        <v>8.0532868835951149E-2</v>
      </c>
      <c r="W18" s="1">
        <f t="shared" si="7"/>
        <v>4.6510431801670499E-2</v>
      </c>
      <c r="X18">
        <v>0</v>
      </c>
      <c r="Y18">
        <v>0</v>
      </c>
      <c r="Z18" s="1">
        <f>AA18</f>
        <v>0</v>
      </c>
      <c r="AA18" s="1">
        <f t="shared" ref="AA18:AA57" si="15">AB18+10*AC18</f>
        <v>0</v>
      </c>
      <c r="AB18" s="5">
        <v>0</v>
      </c>
      <c r="AC18" s="1">
        <v>0</v>
      </c>
      <c r="AD18">
        <v>0</v>
      </c>
    </row>
    <row r="19" spans="1:30" ht="16">
      <c r="A19" s="22">
        <v>43878</v>
      </c>
      <c r="B19" s="1">
        <f t="shared" si="8"/>
        <v>3</v>
      </c>
      <c r="D19" s="1">
        <f t="shared" si="9"/>
        <v>38118</v>
      </c>
      <c r="E19" s="1">
        <v>12674</v>
      </c>
      <c r="F19" s="3">
        <f t="shared" si="10"/>
        <v>3.3821602120176486E-4</v>
      </c>
      <c r="G19" s="3"/>
      <c r="H19" s="3">
        <f t="shared" si="0"/>
        <v>3.0324026114307985E-4</v>
      </c>
      <c r="I19" s="3">
        <f t="shared" si="11"/>
        <v>1.0106868969942737E-4</v>
      </c>
      <c r="J19" s="3"/>
      <c r="K19" s="4">
        <f t="shared" si="1"/>
        <v>-116597.12677378727</v>
      </c>
      <c r="L19" s="4"/>
      <c r="N19" s="2">
        <f t="shared" si="2"/>
        <v>36388.831337169584</v>
      </c>
      <c r="O19" s="2">
        <f t="shared" si="3"/>
        <v>12128.242763931285</v>
      </c>
      <c r="P19" s="1">
        <f t="shared" si="12"/>
        <v>3</v>
      </c>
      <c r="R19" s="1">
        <f t="shared" si="4"/>
        <v>1</v>
      </c>
      <c r="S19" s="1">
        <f t="shared" si="5"/>
        <v>1</v>
      </c>
      <c r="T19" s="7">
        <f t="shared" si="13"/>
        <v>0</v>
      </c>
      <c r="U19" s="6">
        <f t="shared" si="14"/>
        <v>0</v>
      </c>
      <c r="V19" s="2">
        <f t="shared" si="6"/>
        <v>4.3061167434804752E-2</v>
      </c>
      <c r="W19" s="1">
        <f t="shared" si="7"/>
        <v>4.5363572664631306E-2</v>
      </c>
      <c r="X19">
        <v>0</v>
      </c>
      <c r="Y19">
        <v>0</v>
      </c>
      <c r="Z19" s="1">
        <f>SUMPRODUCT(AA17:AA19,$AC$11:$AC$13)</f>
        <v>0</v>
      </c>
      <c r="AA19" s="1">
        <f t="shared" si="15"/>
        <v>0</v>
      </c>
      <c r="AB19" s="5">
        <v>0</v>
      </c>
      <c r="AC19" s="1">
        <v>0</v>
      </c>
      <c r="AD19">
        <v>0</v>
      </c>
    </row>
    <row r="20" spans="1:30" ht="16">
      <c r="A20" s="22">
        <v>43879</v>
      </c>
      <c r="B20" s="1">
        <f t="shared" si="8"/>
        <v>4</v>
      </c>
      <c r="D20" s="1">
        <f t="shared" si="9"/>
        <v>49763</v>
      </c>
      <c r="E20" s="1">
        <v>11645</v>
      </c>
      <c r="F20" s="3">
        <f t="shared" si="10"/>
        <v>4.5092927300771635E-4</v>
      </c>
      <c r="G20" s="3"/>
      <c r="H20" s="3">
        <f t="shared" si="0"/>
        <v>4.0429755520761092E-4</v>
      </c>
      <c r="I20" s="3">
        <f t="shared" si="11"/>
        <v>1.0105729406453107E-4</v>
      </c>
      <c r="J20" s="3"/>
      <c r="K20" s="4">
        <f t="shared" si="1"/>
        <v>-107131.93806634862</v>
      </c>
      <c r="L20" s="4"/>
      <c r="N20" s="2">
        <f t="shared" si="2"/>
        <v>48515.706624913313</v>
      </c>
      <c r="O20" s="2">
        <f t="shared" si="3"/>
        <v>12126.875287743729</v>
      </c>
      <c r="P20" s="1">
        <f t="shared" si="12"/>
        <v>4</v>
      </c>
      <c r="R20" s="1">
        <f t="shared" si="4"/>
        <v>1</v>
      </c>
      <c r="S20" s="1">
        <f t="shared" si="5"/>
        <v>1</v>
      </c>
      <c r="T20" s="7">
        <f t="shared" si="13"/>
        <v>0</v>
      </c>
      <c r="U20" s="6">
        <f t="shared" si="14"/>
        <v>0</v>
      </c>
      <c r="V20" s="2">
        <f t="shared" si="6"/>
        <v>4.1380445491088803E-2</v>
      </c>
      <c r="W20" s="1">
        <f t="shared" si="7"/>
        <v>2.5064674056762794E-2</v>
      </c>
      <c r="X20">
        <v>0</v>
      </c>
      <c r="Y20">
        <v>0</v>
      </c>
      <c r="Z20" s="1">
        <f t="shared" ref="Z20:Z74" si="16">SUMPRODUCT(AA18:AA20,$AC$11:$AC$13)</f>
        <v>0</v>
      </c>
      <c r="AA20" s="1">
        <f t="shared" si="15"/>
        <v>0</v>
      </c>
      <c r="AB20" s="5">
        <v>0</v>
      </c>
      <c r="AC20" s="1">
        <v>0</v>
      </c>
      <c r="AD20">
        <v>0</v>
      </c>
    </row>
    <row r="21" spans="1:30" ht="16">
      <c r="A21" s="22">
        <v>43880</v>
      </c>
      <c r="B21" s="1">
        <f t="shared" si="8"/>
        <v>5</v>
      </c>
      <c r="D21" s="1">
        <f t="shared" si="9"/>
        <v>62122</v>
      </c>
      <c r="E21" s="1">
        <v>12359</v>
      </c>
      <c r="F21" s="3">
        <f t="shared" si="10"/>
        <v>5.6362981623825359E-4</v>
      </c>
      <c r="G21" s="3"/>
      <c r="H21" s="3">
        <f t="shared" si="0"/>
        <v>5.0534345492212374E-4</v>
      </c>
      <c r="I21" s="3">
        <f t="shared" si="11"/>
        <v>1.0104589971451282E-4</v>
      </c>
      <c r="J21" s="3"/>
      <c r="K21" s="4">
        <f t="shared" si="1"/>
        <v>-113702.00521417007</v>
      </c>
      <c r="L21" s="4"/>
      <c r="N21" s="2">
        <f t="shared" si="2"/>
        <v>60641.214590654847</v>
      </c>
      <c r="O21" s="2">
        <f t="shared" si="3"/>
        <v>12125.507965741539</v>
      </c>
      <c r="P21" s="1">
        <f t="shared" si="12"/>
        <v>5</v>
      </c>
      <c r="R21" s="1">
        <f t="shared" si="4"/>
        <v>1</v>
      </c>
      <c r="S21" s="1">
        <f t="shared" si="5"/>
        <v>1</v>
      </c>
      <c r="T21" s="7">
        <f t="shared" si="13"/>
        <v>0</v>
      </c>
      <c r="U21" s="6">
        <f t="shared" si="14"/>
        <v>0</v>
      </c>
      <c r="V21" s="2">
        <f t="shared" si="6"/>
        <v>1.8892469800021117E-2</v>
      </c>
      <c r="W21" s="1">
        <f t="shared" si="7"/>
        <v>2.3836731099210477E-2</v>
      </c>
      <c r="X21">
        <v>0</v>
      </c>
      <c r="Y21">
        <v>0</v>
      </c>
      <c r="Z21" s="1">
        <f t="shared" si="16"/>
        <v>0</v>
      </c>
      <c r="AA21" s="1">
        <f t="shared" si="15"/>
        <v>0</v>
      </c>
      <c r="AB21" s="5">
        <v>0</v>
      </c>
      <c r="AC21" s="1">
        <v>0</v>
      </c>
      <c r="AD21">
        <v>0</v>
      </c>
    </row>
    <row r="22" spans="1:30" ht="16">
      <c r="A22" s="22">
        <v>43881</v>
      </c>
      <c r="B22" s="1">
        <f t="shared" si="8"/>
        <v>6</v>
      </c>
      <c r="D22" s="1">
        <f t="shared" si="9"/>
        <v>74178</v>
      </c>
      <c r="E22" s="1">
        <v>12056</v>
      </c>
      <c r="F22" s="3">
        <f t="shared" si="10"/>
        <v>6.7631765232645247E-4</v>
      </c>
      <c r="G22" s="3"/>
      <c r="H22" s="3">
        <f t="shared" si="0"/>
        <v>6.0637796157149621E-4</v>
      </c>
      <c r="I22" s="3">
        <f t="shared" si="11"/>
        <v>1.0103450664937248E-4</v>
      </c>
      <c r="J22" s="3"/>
      <c r="K22" s="4">
        <f t="shared" si="1"/>
        <v>-110915.78410691035</v>
      </c>
      <c r="L22" s="4"/>
      <c r="N22" s="2">
        <f t="shared" si="2"/>
        <v>72765.355388579541</v>
      </c>
      <c r="O22" s="2">
        <f t="shared" si="3"/>
        <v>12124.140797924698</v>
      </c>
      <c r="P22" s="1">
        <f t="shared" si="12"/>
        <v>6</v>
      </c>
      <c r="R22" s="1">
        <f t="shared" si="4"/>
        <v>1</v>
      </c>
      <c r="S22" s="1">
        <f t="shared" si="5"/>
        <v>1</v>
      </c>
      <c r="T22" s="7">
        <f t="shared" si="13"/>
        <v>0</v>
      </c>
      <c r="U22" s="6">
        <f t="shared" si="14"/>
        <v>0</v>
      </c>
      <c r="V22" s="2">
        <f t="shared" si="6"/>
        <v>5.6520237163817048E-3</v>
      </c>
      <c r="W22" s="1">
        <f t="shared" si="7"/>
        <v>1.9043983545262193E-2</v>
      </c>
      <c r="X22">
        <v>0</v>
      </c>
      <c r="Y22">
        <v>0</v>
      </c>
      <c r="Z22" s="1">
        <f t="shared" si="16"/>
        <v>0</v>
      </c>
      <c r="AA22" s="1">
        <f t="shared" si="15"/>
        <v>0</v>
      </c>
      <c r="AB22" s="5">
        <v>0</v>
      </c>
      <c r="AC22" s="1">
        <v>0</v>
      </c>
      <c r="AD22">
        <v>0</v>
      </c>
    </row>
    <row r="23" spans="1:30" ht="16">
      <c r="A23" s="22">
        <v>43882</v>
      </c>
      <c r="B23" s="1">
        <f t="shared" si="8"/>
        <v>7</v>
      </c>
      <c r="D23" s="1">
        <f t="shared" si="9"/>
        <v>85366</v>
      </c>
      <c r="E23" s="1">
        <v>11188</v>
      </c>
      <c r="F23" s="3">
        <f t="shared" si="10"/>
        <v>7.8899278270483375E-4</v>
      </c>
      <c r="G23" s="3"/>
      <c r="H23" s="3">
        <f t="shared" si="0"/>
        <v>7.0740107644010845E-4</v>
      </c>
      <c r="I23" s="3">
        <f t="shared" si="11"/>
        <v>1.0102311486861223E-4</v>
      </c>
      <c r="J23" s="3"/>
      <c r="K23" s="4">
        <f t="shared" si="1"/>
        <v>-102931.40358640219</v>
      </c>
      <c r="L23" s="4"/>
      <c r="N23" s="2">
        <f t="shared" si="2"/>
        <v>84888.129172813016</v>
      </c>
      <c r="O23" s="2">
        <f t="shared" si="3"/>
        <v>12122.773784233468</v>
      </c>
      <c r="P23" s="1">
        <f t="shared" si="12"/>
        <v>7</v>
      </c>
      <c r="R23" s="1">
        <f t="shared" si="4"/>
        <v>1</v>
      </c>
      <c r="S23" s="1">
        <f t="shared" si="5"/>
        <v>1</v>
      </c>
      <c r="T23" s="7">
        <f t="shared" si="13"/>
        <v>0</v>
      </c>
      <c r="U23" s="6">
        <f t="shared" si="14"/>
        <v>0</v>
      </c>
      <c r="V23" s="2">
        <f t="shared" si="6"/>
        <v>8.3551464447038634E-2</v>
      </c>
      <c r="W23" s="1">
        <f t="shared" si="7"/>
        <v>5.5979058077804235E-3</v>
      </c>
      <c r="X23">
        <v>0</v>
      </c>
      <c r="Y23">
        <v>0</v>
      </c>
      <c r="Z23" s="1">
        <f t="shared" si="16"/>
        <v>0</v>
      </c>
      <c r="AA23" s="1">
        <f t="shared" si="15"/>
        <v>0</v>
      </c>
      <c r="AB23" s="5">
        <v>0</v>
      </c>
      <c r="AC23" s="1">
        <v>0</v>
      </c>
      <c r="AD23">
        <v>0</v>
      </c>
    </row>
    <row r="24" spans="1:30" ht="16">
      <c r="A24" s="22">
        <v>43883</v>
      </c>
      <c r="B24" s="1">
        <f t="shared" si="8"/>
        <v>8</v>
      </c>
      <c r="D24" s="1">
        <f t="shared" si="9"/>
        <v>97575</v>
      </c>
      <c r="E24" s="1">
        <v>12209</v>
      </c>
      <c r="F24" s="3">
        <f t="shared" si="10"/>
        <v>9.0165520880614025E-4</v>
      </c>
      <c r="G24" s="3"/>
      <c r="H24" s="3">
        <f t="shared" si="0"/>
        <v>8.0841280081253998E-4</v>
      </c>
      <c r="I24" s="3">
        <f t="shared" si="11"/>
        <v>1.0101172437243153E-4</v>
      </c>
      <c r="J24" s="3"/>
      <c r="K24" s="4">
        <f t="shared" si="1"/>
        <v>-112326.14483825464</v>
      </c>
      <c r="L24" s="4"/>
      <c r="N24" s="2">
        <f t="shared" si="2"/>
        <v>97009.536097504795</v>
      </c>
      <c r="O24" s="2">
        <f t="shared" si="3"/>
        <v>12121.406924691784</v>
      </c>
      <c r="P24" s="1">
        <f t="shared" si="12"/>
        <v>8</v>
      </c>
      <c r="R24" s="1">
        <f t="shared" si="4"/>
        <v>1</v>
      </c>
      <c r="S24" s="1">
        <f t="shared" si="5"/>
        <v>1</v>
      </c>
      <c r="T24" s="7">
        <f t="shared" si="13"/>
        <v>0</v>
      </c>
      <c r="U24" s="6">
        <f t="shared" si="14"/>
        <v>0</v>
      </c>
      <c r="V24" s="2">
        <f t="shared" si="6"/>
        <v>7.1744676311094853E-3</v>
      </c>
      <c r="W24" s="1">
        <f t="shared" si="7"/>
        <v>5.7951719446088122E-3</v>
      </c>
      <c r="X24">
        <v>0</v>
      </c>
      <c r="Y24">
        <v>0</v>
      </c>
      <c r="Z24" s="1">
        <f t="shared" si="16"/>
        <v>1.4</v>
      </c>
      <c r="AA24" s="1">
        <f t="shared" si="15"/>
        <v>2</v>
      </c>
      <c r="AB24" s="5">
        <v>2</v>
      </c>
      <c r="AC24" s="1">
        <v>0</v>
      </c>
      <c r="AD24">
        <v>0</v>
      </c>
    </row>
    <row r="25" spans="1:30" ht="16">
      <c r="A25" s="22">
        <v>43884</v>
      </c>
      <c r="B25" s="1">
        <f t="shared" si="8"/>
        <v>9</v>
      </c>
      <c r="D25" s="1">
        <f t="shared" si="9"/>
        <v>109348</v>
      </c>
      <c r="E25" s="1">
        <v>11773</v>
      </c>
      <c r="F25" s="3">
        <f t="shared" si="10"/>
        <v>1.0143049320626707E-3</v>
      </c>
      <c r="G25" s="3"/>
      <c r="H25" s="3">
        <f t="shared" si="0"/>
        <v>9.0941313597297179E-4</v>
      </c>
      <c r="I25" s="3">
        <f t="shared" si="11"/>
        <v>1.0100033516043181E-4</v>
      </c>
      <c r="J25" s="3"/>
      <c r="K25" s="4">
        <f t="shared" si="1"/>
        <v>-108316.15288644603</v>
      </c>
      <c r="L25" s="4"/>
      <c r="N25" s="2">
        <f t="shared" si="2"/>
        <v>109129.57631675662</v>
      </c>
      <c r="O25" s="2">
        <f t="shared" si="3"/>
        <v>12120.040219251818</v>
      </c>
      <c r="P25" s="1">
        <f t="shared" si="12"/>
        <v>9</v>
      </c>
      <c r="R25" s="1">
        <f t="shared" si="4"/>
        <v>1</v>
      </c>
      <c r="S25" s="1">
        <f t="shared" si="5"/>
        <v>1</v>
      </c>
      <c r="T25" s="7">
        <f t="shared" si="13"/>
        <v>0</v>
      </c>
      <c r="U25" s="6">
        <f t="shared" si="14"/>
        <v>0</v>
      </c>
      <c r="V25" s="2">
        <f t="shared" si="6"/>
        <v>2.9477636902388318E-2</v>
      </c>
      <c r="W25" s="1">
        <f t="shared" si="7"/>
        <v>1.9975096320315111E-3</v>
      </c>
      <c r="X25">
        <v>0</v>
      </c>
      <c r="Y25">
        <v>0</v>
      </c>
      <c r="Z25" s="1">
        <f t="shared" si="16"/>
        <v>0.4</v>
      </c>
      <c r="AA25" s="1">
        <f t="shared" si="15"/>
        <v>0</v>
      </c>
      <c r="AB25" s="5">
        <v>0</v>
      </c>
      <c r="AC25" s="1">
        <v>0</v>
      </c>
      <c r="AD25">
        <v>0</v>
      </c>
    </row>
    <row r="26" spans="1:30" ht="16">
      <c r="A26" s="22">
        <v>43885</v>
      </c>
      <c r="B26" s="1">
        <f t="shared" si="8"/>
        <v>10</v>
      </c>
      <c r="D26" s="1">
        <f t="shared" si="9"/>
        <v>121475</v>
      </c>
      <c r="E26" s="1">
        <v>12127</v>
      </c>
      <c r="F26" s="3">
        <f t="shared" si="10"/>
        <v>1.1269419539068348E-3</v>
      </c>
      <c r="G26" s="3"/>
      <c r="H26" s="3">
        <f t="shared" si="0"/>
        <v>1.0104020832056846E-3</v>
      </c>
      <c r="I26" s="3">
        <f t="shared" si="11"/>
        <v>1.0098894723271283E-4</v>
      </c>
      <c r="J26" s="3"/>
      <c r="K26" s="4">
        <f t="shared" si="1"/>
        <v>-111574.45719942634</v>
      </c>
      <c r="L26" s="4"/>
      <c r="N26" s="2">
        <f t="shared" si="2"/>
        <v>121248.24998468216</v>
      </c>
      <c r="O26" s="2">
        <f t="shared" si="3"/>
        <v>12118.673667925539</v>
      </c>
      <c r="P26" s="1">
        <f t="shared" si="12"/>
        <v>10</v>
      </c>
      <c r="R26" s="1">
        <f t="shared" si="4"/>
        <v>1</v>
      </c>
      <c r="S26" s="1">
        <f t="shared" si="5"/>
        <v>1</v>
      </c>
      <c r="T26" s="7">
        <f t="shared" si="13"/>
        <v>0</v>
      </c>
      <c r="U26" s="6">
        <f t="shared" si="14"/>
        <v>0</v>
      </c>
      <c r="V26" s="2">
        <f t="shared" si="6"/>
        <v>6.8659454724671225E-4</v>
      </c>
      <c r="W26" s="1">
        <f t="shared" si="7"/>
        <v>1.8666393522769355E-3</v>
      </c>
      <c r="X26">
        <v>0</v>
      </c>
      <c r="Y26">
        <v>0</v>
      </c>
      <c r="Z26" s="1">
        <f t="shared" si="16"/>
        <v>0.2</v>
      </c>
      <c r="AA26" s="1">
        <f t="shared" si="15"/>
        <v>0</v>
      </c>
      <c r="AB26" s="5">
        <v>0</v>
      </c>
      <c r="AC26" s="1">
        <v>0</v>
      </c>
      <c r="AD26">
        <v>0</v>
      </c>
    </row>
    <row r="27" spans="1:30" ht="16">
      <c r="A27" s="22">
        <v>43886</v>
      </c>
      <c r="B27" s="1">
        <f t="shared" si="8"/>
        <v>11</v>
      </c>
      <c r="D27" s="1">
        <f t="shared" si="9"/>
        <v>134058</v>
      </c>
      <c r="E27" s="1">
        <v>12583</v>
      </c>
      <c r="F27" s="3">
        <f t="shared" si="10"/>
        <v>1.2395662757705983E-3</v>
      </c>
      <c r="G27" s="3"/>
      <c r="H27" s="3">
        <f t="shared" si="0"/>
        <v>1.1113796437945611E-3</v>
      </c>
      <c r="I27" s="3">
        <f t="shared" si="11"/>
        <v>1.0097756058887646E-4</v>
      </c>
      <c r="J27" s="3"/>
      <c r="K27" s="4">
        <f t="shared" si="1"/>
        <v>-115771.3037931991</v>
      </c>
      <c r="L27" s="4"/>
      <c r="N27" s="2">
        <f t="shared" si="2"/>
        <v>133365.55725534732</v>
      </c>
      <c r="O27" s="2">
        <f t="shared" si="3"/>
        <v>12117.307270665175</v>
      </c>
      <c r="P27" s="1">
        <f t="shared" si="12"/>
        <v>11</v>
      </c>
      <c r="R27" s="1">
        <f t="shared" si="4"/>
        <v>1</v>
      </c>
      <c r="S27" s="1">
        <f t="shared" si="5"/>
        <v>1</v>
      </c>
      <c r="T27" s="7">
        <f t="shared" si="13"/>
        <v>0</v>
      </c>
      <c r="U27" s="6">
        <f t="shared" si="14"/>
        <v>0</v>
      </c>
      <c r="V27" s="2">
        <f t="shared" si="6"/>
        <v>3.7009674110691039E-2</v>
      </c>
      <c r="W27" s="1">
        <f t="shared" si="7"/>
        <v>5.16524746492326E-3</v>
      </c>
      <c r="X27">
        <v>0</v>
      </c>
      <c r="Y27">
        <v>0</v>
      </c>
      <c r="Z27" s="1">
        <f t="shared" si="16"/>
        <v>0</v>
      </c>
      <c r="AA27" s="1">
        <f t="shared" si="15"/>
        <v>0</v>
      </c>
      <c r="AB27" s="5">
        <v>0</v>
      </c>
      <c r="AC27" s="1">
        <v>0</v>
      </c>
      <c r="AD27">
        <v>0</v>
      </c>
    </row>
    <row r="28" spans="1:30" ht="16">
      <c r="A28" s="22">
        <v>43887</v>
      </c>
      <c r="B28" s="1">
        <f t="shared" si="8"/>
        <v>12</v>
      </c>
      <c r="D28" s="1">
        <f t="shared" si="9"/>
        <v>146934</v>
      </c>
      <c r="E28" s="1">
        <v>12876</v>
      </c>
      <c r="F28" s="3">
        <f t="shared" si="10"/>
        <v>1.3521778990860378E-3</v>
      </c>
      <c r="G28" s="3"/>
      <c r="H28" s="3">
        <f t="shared" si="0"/>
        <v>1.212345819023583E-3</v>
      </c>
      <c r="I28" s="3">
        <f t="shared" si="11"/>
        <v>1.0096617522902191E-4</v>
      </c>
      <c r="J28" s="3"/>
      <c r="K28" s="4">
        <f t="shared" si="1"/>
        <v>-118468.53504768058</v>
      </c>
      <c r="L28" s="4"/>
      <c r="N28" s="2">
        <f t="shared" si="2"/>
        <v>145481.49828282997</v>
      </c>
      <c r="O28" s="2">
        <f t="shared" si="3"/>
        <v>12115.94102748263</v>
      </c>
      <c r="P28" s="1">
        <f t="shared" si="12"/>
        <v>12</v>
      </c>
      <c r="R28" s="1">
        <f t="shared" si="4"/>
        <v>1</v>
      </c>
      <c r="S28" s="1">
        <f t="shared" si="5"/>
        <v>1</v>
      </c>
      <c r="T28" s="7">
        <f t="shared" si="13"/>
        <v>0</v>
      </c>
      <c r="U28" s="6">
        <f t="shared" si="14"/>
        <v>0</v>
      </c>
      <c r="V28" s="2">
        <f t="shared" si="6"/>
        <v>5.9029121817130353E-2</v>
      </c>
      <c r="W28" s="1">
        <f t="shared" si="7"/>
        <v>9.8854024063186937E-3</v>
      </c>
      <c r="X28">
        <v>0</v>
      </c>
      <c r="Y28">
        <v>0</v>
      </c>
      <c r="Z28" s="1">
        <f t="shared" si="16"/>
        <v>0</v>
      </c>
      <c r="AA28" s="1">
        <f t="shared" si="15"/>
        <v>0</v>
      </c>
      <c r="AB28" s="5">
        <v>0</v>
      </c>
      <c r="AC28" s="1">
        <v>0</v>
      </c>
      <c r="AD28">
        <v>0</v>
      </c>
    </row>
    <row r="29" spans="1:30" ht="16">
      <c r="A29" s="22">
        <v>43888</v>
      </c>
      <c r="B29" s="1">
        <f t="shared" si="8"/>
        <v>13</v>
      </c>
      <c r="D29" s="1">
        <f t="shared" si="9"/>
        <v>158808</v>
      </c>
      <c r="E29" s="1">
        <v>11874</v>
      </c>
      <c r="F29" s="3">
        <f t="shared" si="10"/>
        <v>1.4647768252847859E-3</v>
      </c>
      <c r="G29" s="3"/>
      <c r="H29" s="3">
        <f t="shared" si="0"/>
        <v>1.3133006101763345E-3</v>
      </c>
      <c r="I29" s="3">
        <f t="shared" si="11"/>
        <v>1.0095479115275149E-4</v>
      </c>
      <c r="J29" s="3"/>
      <c r="K29" s="4">
        <f t="shared" si="1"/>
        <v>-109250.74748720013</v>
      </c>
      <c r="L29" s="4"/>
      <c r="N29" s="2">
        <f t="shared" si="2"/>
        <v>157596.07322116013</v>
      </c>
      <c r="O29" s="2">
        <f t="shared" si="3"/>
        <v>12114.574938330179</v>
      </c>
      <c r="P29" s="1">
        <f t="shared" si="12"/>
        <v>13</v>
      </c>
      <c r="R29" s="1">
        <f t="shared" si="4"/>
        <v>1</v>
      </c>
      <c r="S29" s="1">
        <f t="shared" si="5"/>
        <v>1</v>
      </c>
      <c r="T29" s="7">
        <f t="shared" si="13"/>
        <v>0</v>
      </c>
      <c r="U29" s="6">
        <f t="shared" si="14"/>
        <v>0</v>
      </c>
      <c r="V29" s="2">
        <f t="shared" si="6"/>
        <v>2.0260648335032765E-2</v>
      </c>
      <c r="W29" s="1">
        <f t="shared" si="7"/>
        <v>7.6313962699604051E-3</v>
      </c>
      <c r="X29">
        <v>0</v>
      </c>
      <c r="Y29">
        <v>0</v>
      </c>
      <c r="Z29" s="1">
        <f t="shared" si="16"/>
        <v>0</v>
      </c>
      <c r="AA29" s="1">
        <f t="shared" si="15"/>
        <v>0</v>
      </c>
      <c r="AB29" s="5">
        <v>0</v>
      </c>
      <c r="AC29" s="1">
        <v>0</v>
      </c>
      <c r="AD29">
        <v>0</v>
      </c>
    </row>
    <row r="30" spans="1:30" ht="16">
      <c r="A30" s="22">
        <v>43889</v>
      </c>
      <c r="B30" s="1">
        <f t="shared" si="8"/>
        <v>14</v>
      </c>
      <c r="D30" s="1">
        <f t="shared" si="9"/>
        <v>170440</v>
      </c>
      <c r="E30" s="1">
        <v>11632</v>
      </c>
      <c r="F30" s="3">
        <f t="shared" si="10"/>
        <v>1.5773630557984752E-3</v>
      </c>
      <c r="G30" s="3"/>
      <c r="H30" s="3">
        <f t="shared" si="0"/>
        <v>1.4142440185363995E-3</v>
      </c>
      <c r="I30" s="3">
        <f t="shared" si="11"/>
        <v>1.0094340836006499E-4</v>
      </c>
      <c r="J30" s="3"/>
      <c r="K30" s="4">
        <f t="shared" si="1"/>
        <v>-107025.45634888207</v>
      </c>
      <c r="L30" s="4"/>
      <c r="N30" s="2">
        <f t="shared" si="2"/>
        <v>169709.28222436793</v>
      </c>
      <c r="O30" s="2">
        <f t="shared" si="3"/>
        <v>12113.209003207798</v>
      </c>
      <c r="P30" s="1">
        <f t="shared" si="12"/>
        <v>14</v>
      </c>
      <c r="R30" s="1">
        <f t="shared" si="4"/>
        <v>1</v>
      </c>
      <c r="S30" s="1">
        <f t="shared" si="5"/>
        <v>1</v>
      </c>
      <c r="T30" s="7">
        <f t="shared" si="13"/>
        <v>0</v>
      </c>
      <c r="U30" s="6">
        <f t="shared" si="14"/>
        <v>0</v>
      </c>
      <c r="V30" s="2">
        <f t="shared" si="6"/>
        <v>4.1369412242761146E-2</v>
      </c>
      <c r="W30" s="1">
        <f t="shared" si="7"/>
        <v>4.2872434618169116E-3</v>
      </c>
      <c r="X30">
        <v>0</v>
      </c>
      <c r="Y30">
        <v>0</v>
      </c>
      <c r="Z30" s="1">
        <f t="shared" si="16"/>
        <v>0.7</v>
      </c>
      <c r="AA30" s="1">
        <f t="shared" si="15"/>
        <v>1</v>
      </c>
      <c r="AB30" s="5">
        <v>1</v>
      </c>
      <c r="AC30" s="1">
        <v>0</v>
      </c>
      <c r="AD30">
        <v>0</v>
      </c>
    </row>
    <row r="31" spans="1:30" ht="16">
      <c r="A31" s="22">
        <v>43890</v>
      </c>
      <c r="B31" s="1">
        <f t="shared" si="8"/>
        <v>15</v>
      </c>
      <c r="D31" s="1">
        <f t="shared" si="9"/>
        <v>181769</v>
      </c>
      <c r="E31" s="1">
        <v>11329</v>
      </c>
      <c r="F31" s="3">
        <f t="shared" si="10"/>
        <v>1.6899365920587384E-3</v>
      </c>
      <c r="G31" s="3"/>
      <c r="H31" s="3">
        <f t="shared" si="0"/>
        <v>1.5151760453873616E-3</v>
      </c>
      <c r="I31" s="3">
        <f t="shared" si="11"/>
        <v>1.0093202685096218E-4</v>
      </c>
      <c r="J31" s="3"/>
      <c r="K31" s="4">
        <f t="shared" si="1"/>
        <v>-104238.84577637921</v>
      </c>
      <c r="L31" s="4"/>
      <c r="N31" s="2">
        <f t="shared" si="2"/>
        <v>181821.12544648341</v>
      </c>
      <c r="O31" s="2">
        <f t="shared" si="3"/>
        <v>12111.843222115462</v>
      </c>
      <c r="P31" s="1">
        <f t="shared" si="12"/>
        <v>15</v>
      </c>
      <c r="R31" s="1">
        <f t="shared" si="4"/>
        <v>1</v>
      </c>
      <c r="S31" s="1">
        <f t="shared" si="5"/>
        <v>1</v>
      </c>
      <c r="T31" s="7">
        <f t="shared" si="13"/>
        <v>0</v>
      </c>
      <c r="U31" s="6">
        <f t="shared" si="14"/>
        <v>0</v>
      </c>
      <c r="V31" s="2">
        <f t="shared" si="6"/>
        <v>6.9100822854220298E-2</v>
      </c>
      <c r="W31" s="1">
        <f t="shared" si="7"/>
        <v>2.8676752627458777E-4</v>
      </c>
      <c r="X31">
        <v>0</v>
      </c>
      <c r="Y31">
        <v>0</v>
      </c>
      <c r="Z31" s="1">
        <f t="shared" si="16"/>
        <v>7.2</v>
      </c>
      <c r="AA31" s="1">
        <f t="shared" si="15"/>
        <v>10</v>
      </c>
      <c r="AB31" s="5">
        <v>0</v>
      </c>
      <c r="AC31" s="1">
        <v>1</v>
      </c>
      <c r="AD31">
        <v>0</v>
      </c>
    </row>
    <row r="32" spans="1:30" ht="16">
      <c r="A32" s="22">
        <v>43891</v>
      </c>
      <c r="B32" s="1">
        <f t="shared" si="8"/>
        <v>16</v>
      </c>
      <c r="D32" s="1">
        <f t="shared" si="9"/>
        <v>193246</v>
      </c>
      <c r="E32" s="1">
        <v>11477</v>
      </c>
      <c r="F32" s="3">
        <f t="shared" si="10"/>
        <v>1.8030178224055504E-3</v>
      </c>
      <c r="G32" s="3"/>
      <c r="H32" s="3">
        <f t="shared" si="0"/>
        <v>1.6165632644165031E-3</v>
      </c>
      <c r="I32" s="3">
        <f t="shared" si="11"/>
        <v>1.0138721902914149E-4</v>
      </c>
      <c r="J32" s="3"/>
      <c r="K32" s="4">
        <f t="shared" si="1"/>
        <v>-105548.95951707789</v>
      </c>
      <c r="L32" s="4"/>
      <c r="N32" s="2">
        <f t="shared" si="2"/>
        <v>193987.59172998037</v>
      </c>
      <c r="O32" s="2">
        <f t="shared" si="3"/>
        <v>12166.466283496979</v>
      </c>
      <c r="P32" s="1">
        <f t="shared" si="12"/>
        <v>16.004623422928791</v>
      </c>
      <c r="R32" s="1">
        <f t="shared" si="4"/>
        <v>1.010521837429293</v>
      </c>
      <c r="S32" s="1">
        <f t="shared" si="5"/>
        <v>1.0046234229287923</v>
      </c>
      <c r="T32" s="7">
        <f t="shared" si="13"/>
        <v>1</v>
      </c>
      <c r="U32" s="6">
        <f t="shared" si="14"/>
        <v>1</v>
      </c>
      <c r="V32" s="2">
        <f t="shared" si="6"/>
        <v>6.0073737343990463E-2</v>
      </c>
      <c r="W32" s="1">
        <f t="shared" si="7"/>
        <v>3.8375528082359766E-3</v>
      </c>
      <c r="X32">
        <v>1</v>
      </c>
      <c r="Y32">
        <v>0</v>
      </c>
      <c r="Z32" s="1">
        <f t="shared" si="16"/>
        <v>7.6999999999999993</v>
      </c>
      <c r="AA32" s="1">
        <f t="shared" si="15"/>
        <v>8</v>
      </c>
      <c r="AB32" s="5">
        <v>8</v>
      </c>
      <c r="AC32" s="1">
        <v>0</v>
      </c>
      <c r="AD32">
        <v>0</v>
      </c>
    </row>
    <row r="33" spans="1:30" ht="16">
      <c r="A33" s="23">
        <v>43892</v>
      </c>
      <c r="B33" s="1">
        <f t="shared" si="8"/>
        <v>17</v>
      </c>
      <c r="D33" s="1">
        <f t="shared" si="9"/>
        <v>206253</v>
      </c>
      <c r="E33" s="1">
        <v>13007</v>
      </c>
      <c r="F33" s="3">
        <f t="shared" si="10"/>
        <v>1.9166089771276429E-3</v>
      </c>
      <c r="G33" s="3"/>
      <c r="H33" s="3">
        <f t="shared" si="0"/>
        <v>1.7184076752728495E-3</v>
      </c>
      <c r="I33" s="3">
        <f t="shared" si="11"/>
        <v>1.0184441085634636E-4</v>
      </c>
      <c r="J33" s="3"/>
      <c r="K33" s="4">
        <f t="shared" si="1"/>
        <v>-119561.18025935748</v>
      </c>
      <c r="L33" s="4"/>
      <c r="N33" s="2">
        <f t="shared" si="2"/>
        <v>206208.92103274193</v>
      </c>
      <c r="O33" s="2">
        <f t="shared" si="3"/>
        <v>12221.329302761564</v>
      </c>
      <c r="P33" s="1">
        <f t="shared" si="12"/>
        <v>17.013891644825954</v>
      </c>
      <c r="R33" s="1">
        <f t="shared" si="4"/>
        <v>1.0211543839214745</v>
      </c>
      <c r="S33" s="1">
        <f t="shared" si="5"/>
        <v>1.0092682218971629</v>
      </c>
      <c r="T33" s="7">
        <f t="shared" si="13"/>
        <v>2</v>
      </c>
      <c r="U33" s="6">
        <f t="shared" si="14"/>
        <v>2</v>
      </c>
      <c r="V33" s="2">
        <f t="shared" si="6"/>
        <v>6.040368242011504E-2</v>
      </c>
      <c r="W33" s="1">
        <f t="shared" si="7"/>
        <v>2.1371309633349444E-4</v>
      </c>
      <c r="X33">
        <v>2</v>
      </c>
      <c r="Y33">
        <v>0</v>
      </c>
      <c r="Z33" s="1">
        <f t="shared" si="16"/>
        <v>41.8</v>
      </c>
      <c r="AA33" s="1">
        <f t="shared" si="15"/>
        <v>56</v>
      </c>
      <c r="AB33" s="5">
        <v>6</v>
      </c>
      <c r="AC33" s="1">
        <v>5</v>
      </c>
      <c r="AD33">
        <v>0</v>
      </c>
    </row>
    <row r="34" spans="1:30" ht="16">
      <c r="A34" s="23">
        <v>43893</v>
      </c>
      <c r="B34" s="1">
        <f t="shared" si="8"/>
        <v>18</v>
      </c>
      <c r="D34" s="1">
        <f t="shared" si="9"/>
        <v>221451</v>
      </c>
      <c r="E34" s="1">
        <v>15198</v>
      </c>
      <c r="F34" s="3">
        <f t="shared" si="10"/>
        <v>2.0301872055930037E-3</v>
      </c>
      <c r="G34" s="3"/>
      <c r="H34" s="3">
        <f t="shared" si="0"/>
        <v>1.8202404966088266E-3</v>
      </c>
      <c r="I34" s="3">
        <f t="shared" si="11"/>
        <v>1.0183282133597715E-4</v>
      </c>
      <c r="J34" s="3"/>
      <c r="K34" s="4">
        <f t="shared" si="1"/>
        <v>-139702.72270043424</v>
      </c>
      <c r="L34" s="4"/>
      <c r="N34" s="2">
        <f t="shared" si="2"/>
        <v>218428.8595930592</v>
      </c>
      <c r="O34" s="2">
        <f t="shared" si="3"/>
        <v>12219.938560317258</v>
      </c>
      <c r="P34" s="1">
        <f t="shared" si="12"/>
        <v>18.023159866723116</v>
      </c>
      <c r="R34" s="1">
        <f t="shared" si="4"/>
        <v>1.0211543839214745</v>
      </c>
      <c r="S34" s="1">
        <f t="shared" si="5"/>
        <v>1.0092682218971629</v>
      </c>
      <c r="T34" s="7">
        <f t="shared" si="13"/>
        <v>2</v>
      </c>
      <c r="U34" s="6">
        <f t="shared" si="14"/>
        <v>2</v>
      </c>
      <c r="V34" s="9">
        <f t="shared" si="6"/>
        <v>0.19595087772619701</v>
      </c>
      <c r="W34" s="1">
        <f t="shared" si="7"/>
        <v>1.3646993722949103E-2</v>
      </c>
      <c r="X34">
        <v>2</v>
      </c>
      <c r="Y34">
        <v>0</v>
      </c>
      <c r="Z34" s="1">
        <f t="shared" si="16"/>
        <v>35.1</v>
      </c>
      <c r="AA34" s="1">
        <f t="shared" si="15"/>
        <v>33</v>
      </c>
      <c r="AB34" s="5">
        <v>23</v>
      </c>
      <c r="AC34" s="1">
        <v>1</v>
      </c>
      <c r="AD34">
        <v>0</v>
      </c>
    </row>
    <row r="35" spans="1:30" ht="16">
      <c r="A35" s="23">
        <v>43894</v>
      </c>
      <c r="B35" s="1">
        <f t="shared" si="8"/>
        <v>19</v>
      </c>
      <c r="D35" s="1">
        <f t="shared" si="9"/>
        <v>239764</v>
      </c>
      <c r="E35" s="1">
        <v>18313</v>
      </c>
      <c r="F35" s="3">
        <f t="shared" si="10"/>
        <v>2.1437525092725673E-3</v>
      </c>
      <c r="G35" s="3"/>
      <c r="H35" s="3">
        <f t="shared" si="0"/>
        <v>1.9220617297432561E-3</v>
      </c>
      <c r="I35" s="3">
        <f t="shared" si="11"/>
        <v>1.018212331344295E-4</v>
      </c>
      <c r="J35" s="3"/>
      <c r="K35" s="4">
        <f t="shared" si="1"/>
        <v>-168338.44153975713</v>
      </c>
      <c r="L35" s="4"/>
      <c r="N35" s="2">
        <f t="shared" si="2"/>
        <v>230647.40756919075</v>
      </c>
      <c r="O35" s="2">
        <f t="shared" si="3"/>
        <v>12218.54797613154</v>
      </c>
      <c r="P35" s="1">
        <f t="shared" si="12"/>
        <v>19.032428088620279</v>
      </c>
      <c r="R35" s="1">
        <f t="shared" si="4"/>
        <v>1.0211543839214745</v>
      </c>
      <c r="S35" s="1">
        <f t="shared" si="5"/>
        <v>1.0092682218971629</v>
      </c>
      <c r="T35" s="7">
        <f t="shared" si="13"/>
        <v>2</v>
      </c>
      <c r="U35" s="6">
        <f t="shared" si="14"/>
        <v>2</v>
      </c>
      <c r="V35" s="9">
        <f t="shared" si="6"/>
        <v>0.33279375437495001</v>
      </c>
      <c r="W35" s="1">
        <f t="shared" si="7"/>
        <v>3.8023191266450554E-2</v>
      </c>
      <c r="X35">
        <v>2</v>
      </c>
      <c r="Y35">
        <v>0</v>
      </c>
      <c r="Z35" s="1">
        <f t="shared" si="16"/>
        <v>54.2</v>
      </c>
      <c r="AA35" s="1">
        <f t="shared" si="15"/>
        <v>60</v>
      </c>
      <c r="AB35" s="5">
        <v>20</v>
      </c>
      <c r="AC35" s="1">
        <v>4</v>
      </c>
      <c r="AD35">
        <v>0</v>
      </c>
    </row>
    <row r="36" spans="1:30" ht="16">
      <c r="A36" s="22">
        <v>43895</v>
      </c>
      <c r="B36" s="1">
        <f t="shared" si="8"/>
        <v>20</v>
      </c>
      <c r="D36" s="1">
        <f t="shared" si="9"/>
        <v>255514</v>
      </c>
      <c r="E36" s="1">
        <v>15750</v>
      </c>
      <c r="F36" s="3">
        <f t="shared" si="10"/>
        <v>2.259419378533245E-3</v>
      </c>
      <c r="G36" s="3"/>
      <c r="H36" s="3">
        <f t="shared" si="0"/>
        <v>2.0257672003344503E-3</v>
      </c>
      <c r="I36" s="3">
        <f t="shared" si="11"/>
        <v>1.0370547059119421E-4</v>
      </c>
      <c r="J36" s="3"/>
      <c r="K36" s="4">
        <f t="shared" si="1"/>
        <v>-144489.80211918199</v>
      </c>
      <c r="L36" s="4"/>
      <c r="N36" s="2">
        <f t="shared" si="2"/>
        <v>243092.06404013405</v>
      </c>
      <c r="O36" s="2">
        <f t="shared" si="3"/>
        <v>12444.656470943306</v>
      </c>
      <c r="P36" s="1">
        <f t="shared" si="12"/>
        <v>20.060491250262849</v>
      </c>
      <c r="R36" s="1">
        <f t="shared" si="4"/>
        <v>1.0648151423968895</v>
      </c>
      <c r="S36" s="1">
        <f t="shared" si="5"/>
        <v>1.0280631616425724</v>
      </c>
      <c r="T36" s="7">
        <f t="shared" si="13"/>
        <v>6</v>
      </c>
      <c r="U36" s="6">
        <f t="shared" si="14"/>
        <v>6</v>
      </c>
      <c r="V36" s="9">
        <f t="shared" si="6"/>
        <v>0.20986308120994882</v>
      </c>
      <c r="W36" s="1">
        <f t="shared" si="7"/>
        <v>4.8615480795048217E-2</v>
      </c>
      <c r="X36">
        <v>6</v>
      </c>
      <c r="Y36">
        <v>0</v>
      </c>
      <c r="Z36" s="1">
        <f t="shared" si="16"/>
        <v>44</v>
      </c>
      <c r="AA36" s="1">
        <f t="shared" si="15"/>
        <v>41</v>
      </c>
      <c r="AB36" s="5">
        <v>31</v>
      </c>
      <c r="AC36" s="1">
        <v>1</v>
      </c>
      <c r="AD36">
        <v>0</v>
      </c>
    </row>
    <row r="37" spans="1:30" ht="16">
      <c r="A37" s="22">
        <v>43896</v>
      </c>
      <c r="B37" s="1">
        <f t="shared" si="8"/>
        <v>21</v>
      </c>
      <c r="D37" s="1">
        <f t="shared" si="9"/>
        <v>269597</v>
      </c>
      <c r="E37" s="1">
        <v>14083</v>
      </c>
      <c r="F37" s="3">
        <f t="shared" si="10"/>
        <v>2.3756075239580454E-3</v>
      </c>
      <c r="G37" s="3"/>
      <c r="H37" s="3">
        <f t="shared" si="0"/>
        <v>2.1299400406249707E-3</v>
      </c>
      <c r="I37" s="3">
        <f t="shared" si="11"/>
        <v>1.0417284029052036E-4</v>
      </c>
      <c r="J37" s="3"/>
      <c r="K37" s="4">
        <f t="shared" si="1"/>
        <v>-129133.49268025506</v>
      </c>
      <c r="L37" s="4"/>
      <c r="N37" s="2">
        <f t="shared" si="2"/>
        <v>255592.80487499648</v>
      </c>
      <c r="O37" s="2">
        <f t="shared" si="3"/>
        <v>12500.740834862443</v>
      </c>
      <c r="P37" s="1">
        <f t="shared" si="12"/>
        <v>21.093307582699207</v>
      </c>
      <c r="R37" s="1">
        <f t="shared" si="4"/>
        <v>1.076018954217439</v>
      </c>
      <c r="S37" s="1">
        <f t="shared" si="5"/>
        <v>1.0328163324363573</v>
      </c>
      <c r="T37" s="7">
        <f t="shared" si="13"/>
        <v>7</v>
      </c>
      <c r="U37" s="6">
        <f t="shared" si="14"/>
        <v>7</v>
      </c>
      <c r="V37" s="9">
        <f t="shared" si="6"/>
        <v>0.11235242243396698</v>
      </c>
      <c r="W37" s="1">
        <f t="shared" si="7"/>
        <v>5.1944921957601607E-2</v>
      </c>
      <c r="X37">
        <v>7</v>
      </c>
      <c r="Y37">
        <v>0</v>
      </c>
      <c r="Z37" s="1">
        <f t="shared" si="16"/>
        <v>75.8</v>
      </c>
      <c r="AA37" s="1">
        <f t="shared" si="15"/>
        <v>88</v>
      </c>
      <c r="AB37" s="5">
        <v>68</v>
      </c>
      <c r="AC37" s="1">
        <v>2</v>
      </c>
      <c r="AD37">
        <v>0</v>
      </c>
    </row>
    <row r="38" spans="1:30" ht="16">
      <c r="A38" s="22">
        <v>43897</v>
      </c>
      <c r="B38" s="1">
        <f t="shared" si="8"/>
        <v>22</v>
      </c>
      <c r="D38" s="1">
        <f t="shared" si="9"/>
        <v>282373</v>
      </c>
      <c r="E38" s="1">
        <v>12776</v>
      </c>
      <c r="F38" s="3">
        <f t="shared" si="10"/>
        <v>2.4939454544251616E-3</v>
      </c>
      <c r="G38" s="3"/>
      <c r="H38" s="3">
        <f t="shared" si="0"/>
        <v>2.2360403513390294E-3</v>
      </c>
      <c r="I38" s="3">
        <f t="shared" si="11"/>
        <v>1.0610031071405868E-4</v>
      </c>
      <c r="J38" s="3"/>
      <c r="K38" s="4">
        <f t="shared" si="1"/>
        <v>-116914.78045922492</v>
      </c>
      <c r="L38" s="4"/>
      <c r="N38" s="2">
        <f t="shared" si="2"/>
        <v>268324.84216068353</v>
      </c>
      <c r="O38" s="2">
        <f t="shared" si="3"/>
        <v>12732.037285687042</v>
      </c>
      <c r="P38" s="1">
        <f t="shared" si="12"/>
        <v>22.145357375889663</v>
      </c>
      <c r="R38" s="1">
        <f t="shared" si="4"/>
        <v>1.1220255173921891</v>
      </c>
      <c r="S38" s="1">
        <f t="shared" si="5"/>
        <v>1.0520497931904542</v>
      </c>
      <c r="T38" s="7">
        <f t="shared" si="13"/>
        <v>11</v>
      </c>
      <c r="U38" s="6">
        <f t="shared" si="14"/>
        <v>11</v>
      </c>
      <c r="V38" s="2">
        <f t="shared" si="6"/>
        <v>3.44103900383205E-3</v>
      </c>
      <c r="W38" s="1">
        <f t="shared" si="7"/>
        <v>4.9750357999229625E-2</v>
      </c>
      <c r="X38">
        <v>11</v>
      </c>
      <c r="Y38">
        <v>0</v>
      </c>
      <c r="Z38" s="1">
        <f t="shared" si="16"/>
        <v>74.2</v>
      </c>
      <c r="AA38" s="1">
        <f t="shared" si="15"/>
        <v>75</v>
      </c>
      <c r="AB38" s="5">
        <v>45</v>
      </c>
      <c r="AC38" s="1">
        <v>3</v>
      </c>
      <c r="AD38">
        <v>0</v>
      </c>
    </row>
    <row r="39" spans="1:30" ht="16">
      <c r="A39" s="22">
        <v>43898</v>
      </c>
      <c r="B39" s="1">
        <f t="shared" si="8"/>
        <v>23</v>
      </c>
      <c r="C39" s="1">
        <v>0</v>
      </c>
      <c r="D39" s="1">
        <f t="shared" si="9"/>
        <v>295077</v>
      </c>
      <c r="E39" s="1">
        <v>12704</v>
      </c>
      <c r="F39" s="3">
        <f t="shared" si="10"/>
        <v>2.6128163764832513E-3</v>
      </c>
      <c r="G39" s="3"/>
      <c r="H39" s="3">
        <f t="shared" si="0"/>
        <v>2.3426185356578322E-3</v>
      </c>
      <c r="I39" s="3">
        <f t="shared" si="11"/>
        <v>1.0657818431880281E-4</v>
      </c>
      <c r="J39" s="3"/>
      <c r="K39" s="4">
        <f t="shared" si="1"/>
        <v>-116198.80933395714</v>
      </c>
      <c r="L39" s="4"/>
      <c r="M39" s="1">
        <f t="shared" ref="M39:M58" si="17">(1/(1+EXP(-(C39-$K$10)*$K$8)))</f>
        <v>0.46685427879406127</v>
      </c>
      <c r="N39" s="2">
        <f t="shared" si="2"/>
        <v>281114.22427893989</v>
      </c>
      <c r="O39" s="2">
        <f t="shared" si="3"/>
        <v>12789.382118256337</v>
      </c>
      <c r="P39" s="1">
        <f t="shared" si="12"/>
        <v>23.202271240216184</v>
      </c>
      <c r="R39" s="1">
        <f t="shared" si="4"/>
        <v>1.1338312874777081</v>
      </c>
      <c r="S39" s="1">
        <f t="shared" si="5"/>
        <v>1.0569138643265221</v>
      </c>
      <c r="T39" s="7">
        <f t="shared" si="13"/>
        <v>12</v>
      </c>
      <c r="U39" s="6">
        <f t="shared" si="14"/>
        <v>12</v>
      </c>
      <c r="V39" s="2">
        <f t="shared" si="6"/>
        <v>6.7208846234522186E-3</v>
      </c>
      <c r="W39" s="1">
        <f t="shared" si="7"/>
        <v>4.7319092037197454E-2</v>
      </c>
      <c r="X39">
        <v>12</v>
      </c>
      <c r="Y39">
        <v>0</v>
      </c>
      <c r="Z39" s="1">
        <f t="shared" si="16"/>
        <v>135.1</v>
      </c>
      <c r="AA39" s="1">
        <f t="shared" si="15"/>
        <v>159</v>
      </c>
      <c r="AB39" s="5">
        <v>119</v>
      </c>
      <c r="AC39" s="1">
        <v>4</v>
      </c>
      <c r="AD39">
        <v>0</v>
      </c>
    </row>
    <row r="40" spans="1:30" ht="16">
      <c r="A40" s="22">
        <v>43899</v>
      </c>
      <c r="B40" s="1">
        <f t="shared" si="8"/>
        <v>24</v>
      </c>
      <c r="C40" s="1">
        <v>1</v>
      </c>
      <c r="D40" s="1">
        <f t="shared" si="9"/>
        <v>309342</v>
      </c>
      <c r="E40" s="1">
        <v>14265</v>
      </c>
      <c r="F40" s="3">
        <f t="shared" si="10"/>
        <v>2.732222625074332E-3</v>
      </c>
      <c r="G40" s="3" cm="1">
        <f t="array" ref="G40">SUMPRODUCT(EGS3_OSS_Forecast!$L$40:$L$74,TRANSPOSE(LC_Special_Forecast!C40:AK40))</f>
        <v>1.5713961475777518E-5</v>
      </c>
      <c r="H40" s="3" cm="1">
        <f t="array" ref="H40">F40*($K$11) + SUMPRODUCT(EGS3_OSS_Forecast!$L$40:$L$74,TRANSPOSE(LC_Special_Forecast!C40:AK40))</f>
        <v>2.4653906485370119E-3</v>
      </c>
      <c r="I40" s="3">
        <f t="shared" si="11"/>
        <v>1.2277211287917969E-4</v>
      </c>
      <c r="J40" s="3"/>
      <c r="K40" s="4">
        <f t="shared" si="1"/>
        <v>-128458.90214141426</v>
      </c>
      <c r="L40" s="8">
        <f t="shared" ref="L40:L57" si="18">((M40-M39)/(1-$M$39)*($K$12))</f>
        <v>6.4122928673703635E-4</v>
      </c>
      <c r="M40" s="1">
        <f t="shared" si="17"/>
        <v>0.47016015276402862</v>
      </c>
      <c r="N40" s="2">
        <f t="shared" si="2"/>
        <v>295846.87782444141</v>
      </c>
      <c r="O40" s="2">
        <f t="shared" si="3"/>
        <v>14732.653545501562</v>
      </c>
      <c r="P40" s="1">
        <f t="shared" si="12"/>
        <v>24.264071664336793</v>
      </c>
      <c r="Q40" s="1">
        <f>R40</f>
        <v>1.1457612759567946</v>
      </c>
      <c r="R40" s="1">
        <f t="shared" si="4"/>
        <v>1.1457612759567946</v>
      </c>
      <c r="S40" s="1">
        <f t="shared" si="5"/>
        <v>1.0618004241206078</v>
      </c>
      <c r="T40" s="7">
        <f t="shared" si="13"/>
        <v>13</v>
      </c>
      <c r="U40" s="6">
        <f t="shared" si="14"/>
        <v>13</v>
      </c>
      <c r="V40" s="2">
        <f t="shared" si="6"/>
        <v>3.2783283946832241E-2</v>
      </c>
      <c r="W40" s="1">
        <f t="shared" si="7"/>
        <v>4.3625250291129514E-2</v>
      </c>
      <c r="X40">
        <v>13</v>
      </c>
      <c r="Y40">
        <v>0</v>
      </c>
      <c r="Z40" s="1">
        <f t="shared" si="16"/>
        <v>127.49999999999999</v>
      </c>
      <c r="AA40" s="1">
        <f t="shared" si="15"/>
        <v>126</v>
      </c>
      <c r="AB40" s="5">
        <v>116</v>
      </c>
      <c r="AC40" s="1">
        <v>1</v>
      </c>
      <c r="AD40">
        <v>0</v>
      </c>
    </row>
    <row r="41" spans="1:30" ht="16">
      <c r="A41" s="25">
        <v>43900</v>
      </c>
      <c r="B41" s="1">
        <f t="shared" si="8"/>
        <v>25</v>
      </c>
      <c r="C41" s="1">
        <f t="shared" ref="C41:C57" si="19">C40+1</f>
        <v>2</v>
      </c>
      <c r="D41" s="1">
        <f t="shared" si="9"/>
        <v>324475</v>
      </c>
      <c r="E41" s="1">
        <v>15133</v>
      </c>
      <c r="F41" s="3">
        <f t="shared" si="10"/>
        <v>2.8549648879524492E-3</v>
      </c>
      <c r="G41" s="3" cm="1">
        <f t="array" ref="G41">SUMPRODUCT(EGS3_OSS_Forecast!$L$40:$L$74,TRANSPOSE(LC_Special_Forecast!C41:AK41))</f>
        <v>4.8756341966092317E-5</v>
      </c>
      <c r="H41" s="3" cm="1">
        <f t="array" ref="H41">F41*($K$11) + SUMPRODUCT(EGS3_OSS_Forecast!$L$40:$L$74,TRANSPOSE(LC_Special_Forecast!C41:AK41))</f>
        <v>2.6084822091820676E-3</v>
      </c>
      <c r="I41" s="3">
        <f t="shared" si="11"/>
        <v>1.4309156064505569E-4</v>
      </c>
      <c r="J41" s="3"/>
      <c r="K41" s="4">
        <f t="shared" si="1"/>
        <v>-133957.70716334842</v>
      </c>
      <c r="L41" s="8">
        <f t="shared" si="18"/>
        <v>6.417375396697868E-4</v>
      </c>
      <c r="M41" s="1">
        <f t="shared" si="17"/>
        <v>0.47346864704497565</v>
      </c>
      <c r="N41" s="2">
        <f t="shared" si="2"/>
        <v>313017.86510184809</v>
      </c>
      <c r="O41" s="2">
        <f t="shared" si="3"/>
        <v>17170.987277406683</v>
      </c>
      <c r="P41" s="1">
        <f t="shared" si="12"/>
        <v>25.355669565391651</v>
      </c>
      <c r="Q41" s="1">
        <f t="shared" ref="Q41:Q57" si="20">Q40+R41</f>
        <v>2.3657852321675703</v>
      </c>
      <c r="R41" s="1">
        <f t="shared" si="4"/>
        <v>1.220023956210776</v>
      </c>
      <c r="S41" s="1">
        <f t="shared" si="5"/>
        <v>1.0915979010548564</v>
      </c>
      <c r="T41" s="7">
        <f t="shared" si="13"/>
        <v>19</v>
      </c>
      <c r="U41" s="6">
        <f t="shared" si="14"/>
        <v>19</v>
      </c>
      <c r="V41" s="2">
        <f t="shared" si="6"/>
        <v>0.13467172916187686</v>
      </c>
      <c r="W41" s="1">
        <f t="shared" si="7"/>
        <v>3.5309761609220773E-2</v>
      </c>
      <c r="X41">
        <v>19</v>
      </c>
      <c r="Y41">
        <v>0</v>
      </c>
      <c r="Z41" s="1">
        <f t="shared" si="16"/>
        <v>128.6</v>
      </c>
      <c r="AA41" s="1">
        <f t="shared" si="15"/>
        <v>125</v>
      </c>
      <c r="AB41" s="5">
        <v>65</v>
      </c>
      <c r="AC41" s="1">
        <v>6</v>
      </c>
      <c r="AD41">
        <v>0</v>
      </c>
    </row>
    <row r="42" spans="1:30" ht="16">
      <c r="A42" s="25">
        <v>43901</v>
      </c>
      <c r="B42" s="1">
        <f t="shared" si="8"/>
        <v>26</v>
      </c>
      <c r="C42" s="1">
        <f t="shared" si="19"/>
        <v>3</v>
      </c>
      <c r="D42" s="1">
        <f t="shared" si="9"/>
        <v>343476</v>
      </c>
      <c r="E42" s="1">
        <v>19001</v>
      </c>
      <c r="F42" s="3">
        <f t="shared" si="10"/>
        <v>2.9799773679042296E-3</v>
      </c>
      <c r="G42" s="3" cm="1">
        <f t="array" ref="G42">SUMPRODUCT(EGS3_OSS_Forecast!$L$40:$L$74,TRANSPOSE(LC_Special_Forecast!C42:AK42))</f>
        <v>9.9745229071413085E-5</v>
      </c>
      <c r="H42" s="3" cm="1">
        <f t="array" ref="H42">F42*($K$11) + SUMPRODUCT(EGS3_OSS_Forecast!$L$40:$L$74,TRANSPOSE(LC_Special_Forecast!C42:AK42))</f>
        <v>2.7715557247210815E-3</v>
      </c>
      <c r="I42" s="3">
        <f t="shared" si="11"/>
        <v>1.6307351553901395E-4</v>
      </c>
      <c r="J42" s="3"/>
      <c r="K42" s="4">
        <f t="shared" si="1"/>
        <v>-165713.60073133942</v>
      </c>
      <c r="L42" s="8">
        <f t="shared" si="18"/>
        <v>6.4218977835257026E-4</v>
      </c>
      <c r="M42" s="1">
        <f t="shared" si="17"/>
        <v>0.47677947285400563</v>
      </c>
      <c r="N42" s="2">
        <f t="shared" si="2"/>
        <v>332586.68696652976</v>
      </c>
      <c r="O42" s="2">
        <f t="shared" si="3"/>
        <v>19568.821864681675</v>
      </c>
      <c r="P42" s="1">
        <f t="shared" si="12"/>
        <v>26.467595577776493</v>
      </c>
      <c r="Q42" s="1">
        <f t="shared" si="20"/>
        <v>3.6379728691351976</v>
      </c>
      <c r="R42" s="1">
        <f t="shared" si="4"/>
        <v>1.2721876369676273</v>
      </c>
      <c r="S42" s="1">
        <f t="shared" si="5"/>
        <v>1.1119260123848413</v>
      </c>
      <c r="T42" s="7">
        <f t="shared" si="13"/>
        <v>23</v>
      </c>
      <c r="U42" s="6">
        <f t="shared" si="14"/>
        <v>23</v>
      </c>
      <c r="V42" s="2">
        <f t="shared" si="6"/>
        <v>2.988378846806352E-2</v>
      </c>
      <c r="W42" s="1">
        <f t="shared" si="7"/>
        <v>3.1703271941766656E-2</v>
      </c>
      <c r="X42">
        <v>23</v>
      </c>
      <c r="Y42">
        <v>0</v>
      </c>
      <c r="Z42" s="1">
        <f t="shared" si="16"/>
        <v>356.1</v>
      </c>
      <c r="AA42" s="1">
        <f t="shared" si="15"/>
        <v>455</v>
      </c>
      <c r="AB42" s="5">
        <v>375</v>
      </c>
      <c r="AC42" s="1">
        <v>8</v>
      </c>
      <c r="AD42">
        <v>0</v>
      </c>
    </row>
    <row r="43" spans="1:30" ht="16">
      <c r="A43" s="25">
        <v>43902</v>
      </c>
      <c r="B43" s="1">
        <f t="shared" si="8"/>
        <v>27</v>
      </c>
      <c r="C43" s="1">
        <f t="shared" si="19"/>
        <v>4</v>
      </c>
      <c r="D43" s="1">
        <f t="shared" si="9"/>
        <v>364165</v>
      </c>
      <c r="E43" s="1">
        <v>20689</v>
      </c>
      <c r="F43" s="3">
        <f t="shared" si="10"/>
        <v>3.1090758461855827E-3</v>
      </c>
      <c r="G43" s="3" cm="1">
        <f t="array" ref="G43">SUMPRODUCT(EGS3_OSS_Forecast!$L$40:$L$74,TRANSPOSE(LC_Special_Forecast!C43:AK43))</f>
        <v>1.7183227843295412E-4</v>
      </c>
      <c r="H43" s="3" cm="1">
        <f t="array" ref="H43">F43*($K$11) + SUMPRODUCT(EGS3_OSS_Forecast!$L$40:$L$74,TRANSPOSE(LC_Special_Forecast!C43:AK43))</f>
        <v>2.9593908575947809E-3</v>
      </c>
      <c r="I43" s="3">
        <f t="shared" si="11"/>
        <v>1.8783513287369937E-4</v>
      </c>
      <c r="J43" s="3"/>
      <c r="K43" s="4">
        <f t="shared" si="1"/>
        <v>-177510.50140125491</v>
      </c>
      <c r="L43" s="8">
        <f t="shared" si="18"/>
        <v>6.4258584405245921E-4</v>
      </c>
      <c r="M43" s="1">
        <f t="shared" si="17"/>
        <v>0.4800923405898701</v>
      </c>
      <c r="N43" s="2">
        <f t="shared" si="2"/>
        <v>355126.90291137371</v>
      </c>
      <c r="O43" s="2">
        <f t="shared" si="3"/>
        <v>22540.215944843923</v>
      </c>
      <c r="P43" s="1">
        <f t="shared" si="12"/>
        <v>27.616010923828387</v>
      </c>
      <c r="Q43" s="1">
        <f t="shared" si="20"/>
        <v>5.0068708798334587</v>
      </c>
      <c r="R43" s="1">
        <f t="shared" si="4"/>
        <v>1.3688980106982613</v>
      </c>
      <c r="S43" s="1">
        <f t="shared" si="5"/>
        <v>1.1484153460518955</v>
      </c>
      <c r="T43" s="7">
        <f t="shared" si="13"/>
        <v>30</v>
      </c>
      <c r="U43" s="6">
        <f t="shared" si="14"/>
        <v>30</v>
      </c>
      <c r="V43" s="2">
        <f t="shared" si="6"/>
        <v>8.9478270812698699E-2</v>
      </c>
      <c r="W43" s="1">
        <f t="shared" si="7"/>
        <v>2.4818686827746475E-2</v>
      </c>
      <c r="X43">
        <v>30</v>
      </c>
      <c r="Y43">
        <v>0</v>
      </c>
      <c r="Z43" s="1">
        <f t="shared" si="16"/>
        <v>356.9</v>
      </c>
      <c r="AA43" s="1">
        <f t="shared" si="15"/>
        <v>362</v>
      </c>
      <c r="AB43" s="5">
        <v>322</v>
      </c>
      <c r="AC43" s="1">
        <v>4</v>
      </c>
      <c r="AD43">
        <v>0</v>
      </c>
    </row>
    <row r="44" spans="1:30" ht="16">
      <c r="A44" s="25">
        <v>43903</v>
      </c>
      <c r="B44" s="1">
        <f t="shared" si="8"/>
        <v>28</v>
      </c>
      <c r="C44" s="1">
        <f t="shared" si="19"/>
        <v>5</v>
      </c>
      <c r="D44" s="1">
        <f t="shared" si="9"/>
        <v>389866</v>
      </c>
      <c r="E44" s="1">
        <v>25701</v>
      </c>
      <c r="F44" s="3">
        <f t="shared" si="10"/>
        <v>3.2430096566262723E-3</v>
      </c>
      <c r="G44" s="3" cm="1">
        <f t="array" ref="G44">SUMPRODUCT(EGS3_OSS_Forecast!$L$40:$L$74,TRANSPOSE(LC_Special_Forecast!C44:AK44))</f>
        <v>2.6821904145998187E-4</v>
      </c>
      <c r="H44" s="3" cm="1">
        <f t="array" ref="H44">F44*($K$11) + SUMPRODUCT(EGS3_OSS_Forecast!$L$40:$L$74,TRANSPOSE(LC_Special_Forecast!C44:AK44))</f>
        <v>3.1758610025669053E-3</v>
      </c>
      <c r="I44" s="3">
        <f t="shared" si="11"/>
        <v>2.1647014497212444E-4</v>
      </c>
      <c r="J44" s="3"/>
      <c r="K44" s="4">
        <f t="shared" si="1"/>
        <v>-216866.52656446671</v>
      </c>
      <c r="L44" s="8">
        <f t="shared" si="18"/>
        <v>6.4292559761500883E-4</v>
      </c>
      <c r="M44" s="1">
        <f t="shared" si="17"/>
        <v>0.48340695993390637</v>
      </c>
      <c r="N44" s="2">
        <f t="shared" si="2"/>
        <v>381103.32030802866</v>
      </c>
      <c r="O44" s="2">
        <f t="shared" si="3"/>
        <v>25976.417396654932</v>
      </c>
      <c r="P44" s="1">
        <f t="shared" si="12"/>
        <v>28.807596901415756</v>
      </c>
      <c r="Q44" s="1">
        <f t="shared" si="20"/>
        <v>6.495329333561652</v>
      </c>
      <c r="R44" s="1">
        <f t="shared" si="4"/>
        <v>1.4884584537281933</v>
      </c>
      <c r="S44" s="1">
        <f t="shared" si="5"/>
        <v>1.1915859775873681</v>
      </c>
      <c r="T44" s="7">
        <f t="shared" si="13"/>
        <v>38</v>
      </c>
      <c r="U44" s="6">
        <f t="shared" si="14"/>
        <v>38</v>
      </c>
      <c r="V44" s="2">
        <f t="shared" si="6"/>
        <v>1.0716213246758161E-2</v>
      </c>
      <c r="W44" s="1">
        <f t="shared" si="7"/>
        <v>2.247613203503598E-2</v>
      </c>
      <c r="X44">
        <v>38</v>
      </c>
      <c r="Y44">
        <v>0</v>
      </c>
      <c r="Z44" s="1">
        <f t="shared" si="16"/>
        <v>434.29999999999995</v>
      </c>
      <c r="AA44" s="1">
        <f t="shared" si="15"/>
        <v>452</v>
      </c>
      <c r="AB44" s="5">
        <v>382</v>
      </c>
      <c r="AC44" s="1">
        <v>7</v>
      </c>
      <c r="AD44">
        <v>0</v>
      </c>
    </row>
    <row r="45" spans="1:30" ht="16">
      <c r="A45" s="25">
        <v>43904</v>
      </c>
      <c r="B45" s="1">
        <f t="shared" si="8"/>
        <v>29</v>
      </c>
      <c r="C45" s="1">
        <f t="shared" si="19"/>
        <v>6</v>
      </c>
      <c r="D45" s="1">
        <f t="shared" si="9"/>
        <v>423545</v>
      </c>
      <c r="E45" s="1">
        <v>33679</v>
      </c>
      <c r="F45" s="3">
        <f t="shared" si="10"/>
        <v>3.3838952707686554E-3</v>
      </c>
      <c r="G45" s="3" cm="1">
        <f t="array" ref="G45">SUMPRODUCT(EGS3_OSS_Forecast!$L$40:$L$74,TRANSPOSE(LC_Special_Forecast!C45:AK45))</f>
        <v>3.9558249363944015E-4</v>
      </c>
      <c r="H45" s="3" cm="1">
        <f t="array" ref="H45">F45*($K$11) + SUMPRODUCT(EGS3_OSS_Forecast!$L$40:$L$74,TRANSPOSE(LC_Special_Forecast!C45:AK45))</f>
        <v>3.4295407370798768E-3</v>
      </c>
      <c r="I45" s="3">
        <f t="shared" si="11"/>
        <v>2.5367973451297142E-4</v>
      </c>
      <c r="J45" s="3"/>
      <c r="K45" s="4">
        <f t="shared" si="1"/>
        <v>-278843.19153569976</v>
      </c>
      <c r="L45" s="8">
        <f t="shared" si="18"/>
        <v>6.4320891956792521E-4</v>
      </c>
      <c r="M45" s="1">
        <f t="shared" si="17"/>
        <v>0.48672303995150923</v>
      </c>
      <c r="N45" s="2">
        <f t="shared" si="2"/>
        <v>411544.88844958518</v>
      </c>
      <c r="O45" s="2">
        <f t="shared" si="3"/>
        <v>30441.56814155657</v>
      </c>
      <c r="P45" s="1">
        <f t="shared" si="12"/>
        <v>30.061204682705192</v>
      </c>
      <c r="Q45" s="1">
        <f t="shared" si="20"/>
        <v>8.1654177002228057</v>
      </c>
      <c r="R45" s="1">
        <f t="shared" si="4"/>
        <v>1.6700883666611539</v>
      </c>
      <c r="S45" s="1">
        <f t="shared" si="5"/>
        <v>1.2536077812894357</v>
      </c>
      <c r="T45" s="7">
        <f t="shared" si="13"/>
        <v>49</v>
      </c>
      <c r="U45" s="6">
        <f t="shared" si="14"/>
        <v>49</v>
      </c>
      <c r="V45" s="2">
        <f t="shared" si="6"/>
        <v>9.61261278079346E-2</v>
      </c>
      <c r="W45" s="1">
        <f t="shared" si="7"/>
        <v>2.8332553920869846E-2</v>
      </c>
      <c r="X45">
        <v>49</v>
      </c>
      <c r="Y45">
        <v>0</v>
      </c>
      <c r="Z45" s="1">
        <f t="shared" si="16"/>
        <v>536.79999999999995</v>
      </c>
      <c r="AA45" s="1">
        <f t="shared" si="15"/>
        <v>586</v>
      </c>
      <c r="AB45" s="5">
        <v>516</v>
      </c>
      <c r="AC45" s="1">
        <v>7</v>
      </c>
      <c r="AD45">
        <v>0</v>
      </c>
    </row>
    <row r="46" spans="1:30" ht="16">
      <c r="A46" s="25">
        <v>43905</v>
      </c>
      <c r="B46" s="1">
        <f t="shared" si="8"/>
        <v>30</v>
      </c>
      <c r="C46" s="1">
        <f t="shared" si="19"/>
        <v>7</v>
      </c>
      <c r="D46" s="1">
        <f t="shared" si="9"/>
        <v>462088</v>
      </c>
      <c r="E46" s="1">
        <v>38543</v>
      </c>
      <c r="F46" s="3">
        <f t="shared" si="10"/>
        <v>3.5293833298107868E-3</v>
      </c>
      <c r="G46" s="3" cm="1">
        <f t="array" ref="G46">SUMPRODUCT(EGS3_OSS_Forecast!$L$40:$L$74,TRANSPOSE(LC_Special_Forecast!C46:AK46))</f>
        <v>5.5213629569533026E-4</v>
      </c>
      <c r="H46" s="3" cm="1">
        <f t="array" ref="H46">F46*($K$11) + SUMPRODUCT(EGS3_OSS_Forecast!$L$40:$L$74,TRANSPOSE(LC_Special_Forecast!C46:AK46))</f>
        <v>3.7165373160934463E-3</v>
      </c>
      <c r="I46" s="3">
        <f t="shared" si="11"/>
        <v>2.869965790135696E-4</v>
      </c>
      <c r="J46" s="3"/>
      <c r="K46" s="4">
        <f t="shared" si="1"/>
        <v>-314358.25982169789</v>
      </c>
      <c r="L46" s="8">
        <f t="shared" si="18"/>
        <v>6.4343571021018627E-4</v>
      </c>
      <c r="M46" s="1">
        <f t="shared" si="17"/>
        <v>0.49004028919406234</v>
      </c>
      <c r="N46" s="2">
        <f t="shared" si="2"/>
        <v>445984.47793121357</v>
      </c>
      <c r="O46" s="2">
        <f t="shared" si="3"/>
        <v>34439.589481628354</v>
      </c>
      <c r="P46" s="1">
        <f t="shared" si="12"/>
        <v>31.355951273690227</v>
      </c>
      <c r="Q46" s="1">
        <f t="shared" si="20"/>
        <v>9.9624644379682508</v>
      </c>
      <c r="R46" s="1">
        <f t="shared" si="4"/>
        <v>1.7970467377454455</v>
      </c>
      <c r="S46" s="1">
        <f t="shared" si="5"/>
        <v>1.2947465909850342</v>
      </c>
      <c r="T46" s="7">
        <f t="shared" si="13"/>
        <v>56</v>
      </c>
      <c r="U46" s="6">
        <f t="shared" si="14"/>
        <v>56</v>
      </c>
      <c r="V46" s="2">
        <f t="shared" si="6"/>
        <v>0.10646318445299136</v>
      </c>
      <c r="W46" s="1">
        <f t="shared" si="7"/>
        <v>3.4849470379638585E-2</v>
      </c>
      <c r="X46">
        <v>51</v>
      </c>
      <c r="Y46">
        <v>1</v>
      </c>
      <c r="Z46" s="1">
        <f t="shared" si="16"/>
        <v>609</v>
      </c>
      <c r="AA46" s="1">
        <f t="shared" si="15"/>
        <v>638</v>
      </c>
      <c r="AB46" s="5">
        <v>548</v>
      </c>
      <c r="AC46" s="1">
        <v>9</v>
      </c>
      <c r="AD46">
        <v>4</v>
      </c>
    </row>
    <row r="47" spans="1:30" ht="16">
      <c r="A47" s="25">
        <v>43906</v>
      </c>
      <c r="B47" s="1">
        <f t="shared" si="8"/>
        <v>31</v>
      </c>
      <c r="C47" s="1">
        <f t="shared" si="19"/>
        <v>8</v>
      </c>
      <c r="D47" s="1">
        <f t="shared" si="9"/>
        <v>504410</v>
      </c>
      <c r="E47" s="1">
        <v>42322</v>
      </c>
      <c r="F47" s="3">
        <f t="shared" si="10"/>
        <v>3.679623477857108E-3</v>
      </c>
      <c r="G47" s="3" cm="1">
        <f t="array" ref="G47">SUMPRODUCT(EGS3_OSS_Forecast!$L$40:$L$74,TRANSPOSE(LC_Special_Forecast!C47:AK47))</f>
        <v>7.4031812268922576E-4</v>
      </c>
      <c r="H47" s="3" cm="1">
        <f t="array" ref="H47">F47*($K$11) + SUMPRODUCT(EGS3_OSS_Forecast!$L$40:$L$74,TRANSPOSE(LC_Special_Forecast!C47:AK47))</f>
        <v>4.0394225837045526E-3</v>
      </c>
      <c r="I47" s="3">
        <f t="shared" si="11"/>
        <v>3.228852676111062E-4</v>
      </c>
      <c r="J47" s="3"/>
      <c r="K47" s="4">
        <f t="shared" si="1"/>
        <v>-340193.2720211405</v>
      </c>
      <c r="L47" s="8">
        <f t="shared" si="18"/>
        <v>6.4360588968678811E-4</v>
      </c>
      <c r="M47" s="1">
        <f t="shared" si="17"/>
        <v>0.49335841580125483</v>
      </c>
      <c r="N47" s="2">
        <f t="shared" si="2"/>
        <v>484730.71004454629</v>
      </c>
      <c r="O47" s="2">
        <f t="shared" si="3"/>
        <v>38746.232113332742</v>
      </c>
      <c r="P47" s="1">
        <f t="shared" si="12"/>
        <v>32.693186699225869</v>
      </c>
      <c r="Q47" s="1">
        <f t="shared" si="20"/>
        <v>11.896120789396965</v>
      </c>
      <c r="R47" s="1">
        <f t="shared" si="4"/>
        <v>1.9336563514287148</v>
      </c>
      <c r="S47" s="1">
        <f t="shared" si="5"/>
        <v>1.3372354255356396</v>
      </c>
      <c r="T47" s="7">
        <f t="shared" si="13"/>
        <v>63</v>
      </c>
      <c r="U47" s="6">
        <f t="shared" si="14"/>
        <v>63</v>
      </c>
      <c r="V47" s="2">
        <f t="shared" si="6"/>
        <v>8.4489577209660646E-2</v>
      </c>
      <c r="W47" s="1">
        <f t="shared" si="7"/>
        <v>3.9014472265525492E-2</v>
      </c>
      <c r="X47">
        <v>53</v>
      </c>
      <c r="Y47">
        <v>1</v>
      </c>
      <c r="Z47" s="1">
        <f t="shared" si="16"/>
        <v>880.6</v>
      </c>
      <c r="AA47" s="1">
        <f t="shared" si="15"/>
        <v>992</v>
      </c>
      <c r="AB47" s="5">
        <v>772</v>
      </c>
      <c r="AC47" s="1">
        <v>22</v>
      </c>
      <c r="AD47">
        <v>9</v>
      </c>
    </row>
    <row r="48" spans="1:30" ht="16">
      <c r="A48" s="25">
        <v>43907</v>
      </c>
      <c r="B48" s="1">
        <f t="shared" si="8"/>
        <v>32</v>
      </c>
      <c r="C48" s="1">
        <f t="shared" si="19"/>
        <v>9</v>
      </c>
      <c r="D48" s="1">
        <f t="shared" si="9"/>
        <v>550845</v>
      </c>
      <c r="E48" s="1">
        <v>46435</v>
      </c>
      <c r="F48" s="3">
        <f t="shared" si="10"/>
        <v>3.8406019000334357E-3</v>
      </c>
      <c r="G48" s="3" cm="1">
        <f t="array" ref="G48">SUMPRODUCT(EGS3_OSS_Forecast!$L$40:$L$74,TRANSPOSE(LC_Special_Forecast!C48:AK48))</f>
        <v>9.8149427741054838E-4</v>
      </c>
      <c r="H48" s="3" cm="1">
        <f t="array" ref="H48">F48*($K$11) + SUMPRODUCT(EGS3_OSS_Forecast!$L$40:$L$74,TRANSPOSE(LC_Special_Forecast!C48:AK48))</f>
        <v>4.4249299815340478E-3</v>
      </c>
      <c r="I48" s="3">
        <f t="shared" si="11"/>
        <v>3.8550739782949525E-4</v>
      </c>
      <c r="J48" s="3"/>
      <c r="K48" s="4">
        <f t="shared" ref="K48:K57" si="21">E48*LN(I48)</f>
        <v>-365023.2213726812</v>
      </c>
      <c r="L48" s="8">
        <f t="shared" si="18"/>
        <v>6.4371939804812729E-4</v>
      </c>
      <c r="M48" s="1">
        <f t="shared" si="17"/>
        <v>0.49667712760370414</v>
      </c>
      <c r="N48" s="2">
        <f t="shared" si="2"/>
        <v>530991.59778408578</v>
      </c>
      <c r="O48" s="2">
        <f t="shared" si="3"/>
        <v>46260.88773953943</v>
      </c>
      <c r="P48" s="1">
        <f t="shared" si="12"/>
        <v>34.126223577627322</v>
      </c>
      <c r="Q48" s="1">
        <f t="shared" si="20"/>
        <v>14.158497076710724</v>
      </c>
      <c r="R48" s="1">
        <f t="shared" si="4"/>
        <v>2.2623762873137592</v>
      </c>
      <c r="S48" s="1">
        <f t="shared" si="5"/>
        <v>1.43303687840145</v>
      </c>
      <c r="T48" s="7">
        <f t="shared" si="13"/>
        <v>78</v>
      </c>
      <c r="U48" s="6">
        <f t="shared" si="14"/>
        <v>78</v>
      </c>
      <c r="V48" s="2">
        <f t="shared" si="6"/>
        <v>3.7495910511590354E-3</v>
      </c>
      <c r="W48" s="1">
        <f t="shared" si="7"/>
        <v>3.6041721747341299E-2</v>
      </c>
      <c r="X48">
        <v>54</v>
      </c>
      <c r="Y48">
        <v>1</v>
      </c>
      <c r="Z48" s="1">
        <f t="shared" si="16"/>
        <v>1216.3</v>
      </c>
      <c r="AA48" s="1">
        <f t="shared" si="15"/>
        <v>1363</v>
      </c>
      <c r="AB48" s="5">
        <v>1133</v>
      </c>
      <c r="AC48" s="1">
        <v>23</v>
      </c>
      <c r="AD48">
        <v>23</v>
      </c>
    </row>
    <row r="49" spans="1:30" ht="16">
      <c r="A49" s="25">
        <v>43908</v>
      </c>
      <c r="B49" s="1">
        <f t="shared" si="8"/>
        <v>33</v>
      </c>
      <c r="C49" s="1">
        <f t="shared" si="19"/>
        <v>10</v>
      </c>
      <c r="D49" s="1">
        <f t="shared" si="9"/>
        <v>599856</v>
      </c>
      <c r="E49" s="1">
        <v>49011</v>
      </c>
      <c r="F49" s="3">
        <f t="shared" si="10"/>
        <v>4.0022984031268249E-3</v>
      </c>
      <c r="G49" s="3" cm="1">
        <f t="array" ref="G49">SUMPRODUCT(EGS3_OSS_Forecast!$L$40:$L$74,TRANSPOSE(LC_Special_Forecast!C49:AK49))</f>
        <v>1.2445931070495509E-3</v>
      </c>
      <c r="H49" s="3" cm="1">
        <f t="array" ref="H49">F49*($K$11) + SUMPRODUCT(EGS3_OSS_Forecast!$L$40:$L$74,TRANSPOSE(LC_Special_Forecast!C49:AK49))</f>
        <v>4.833003876664437E-3</v>
      </c>
      <c r="I49" s="3">
        <f t="shared" si="11"/>
        <v>4.080738951303892E-4</v>
      </c>
      <c r="J49" s="3"/>
      <c r="K49" s="4">
        <f t="shared" si="21"/>
        <v>-382484.89662287937</v>
      </c>
      <c r="L49" s="8">
        <f t="shared" si="18"/>
        <v>6.4377619529522312E-4</v>
      </c>
      <c r="M49" s="1">
        <f t="shared" si="17"/>
        <v>0.49999613222581191</v>
      </c>
      <c r="N49" s="2">
        <f t="shared" si="2"/>
        <v>579960.46519973245</v>
      </c>
      <c r="O49" s="2">
        <f t="shared" si="3"/>
        <v>48968.867415646702</v>
      </c>
      <c r="P49" s="1">
        <f t="shared" si="12"/>
        <v>35.565885991590179</v>
      </c>
      <c r="Q49" s="1">
        <f t="shared" si="20"/>
        <v>16.444677719523487</v>
      </c>
      <c r="R49" s="1">
        <f t="shared" si="4"/>
        <v>2.286180642812762</v>
      </c>
      <c r="S49" s="1">
        <f t="shared" si="5"/>
        <v>1.4396624139628562</v>
      </c>
      <c r="T49" s="7">
        <f t="shared" si="13"/>
        <v>79</v>
      </c>
      <c r="U49" s="6">
        <f t="shared" si="14"/>
        <v>79</v>
      </c>
      <c r="V49" s="2">
        <f t="shared" si="6"/>
        <v>8.5965567634403944E-4</v>
      </c>
      <c r="W49" s="1">
        <f t="shared" si="7"/>
        <v>3.316718479146253E-2</v>
      </c>
      <c r="X49">
        <v>54</v>
      </c>
      <c r="Y49">
        <v>1</v>
      </c>
      <c r="Z49" s="1">
        <f t="shared" si="16"/>
        <v>1693.3999999999999</v>
      </c>
      <c r="AA49" s="1">
        <f t="shared" si="15"/>
        <v>1888</v>
      </c>
      <c r="AB49" s="5">
        <v>1788</v>
      </c>
      <c r="AC49" s="1">
        <v>10</v>
      </c>
      <c r="AD49">
        <v>24</v>
      </c>
    </row>
    <row r="50" spans="1:30" ht="16">
      <c r="A50" s="25">
        <v>43909</v>
      </c>
      <c r="B50" s="1">
        <f t="shared" si="8"/>
        <v>34</v>
      </c>
      <c r="C50" s="1">
        <f t="shared" si="19"/>
        <v>11</v>
      </c>
      <c r="D50" s="1">
        <f t="shared" si="9"/>
        <v>652812</v>
      </c>
      <c r="E50" s="1">
        <v>52956</v>
      </c>
      <c r="F50" s="3">
        <f t="shared" si="10"/>
        <v>4.1677404150600728E-3</v>
      </c>
      <c r="G50" s="3" cm="1">
        <f t="array" ref="G50">SUMPRODUCT(EGS3_OSS_Forecast!$L$40:$L$74,TRANSPOSE(LC_Special_Forecast!C50:AK50))</f>
        <v>1.5408098189896092E-3</v>
      </c>
      <c r="H50" s="3" cm="1">
        <f t="array" ref="H50">F50*($K$11) + SUMPRODUCT(EGS3_OSS_Forecast!$L$40:$L$74,TRANSPOSE(LC_Special_Forecast!C50:AK50))</f>
        <v>5.2775538305497261E-3</v>
      </c>
      <c r="I50" s="3">
        <f t="shared" si="11"/>
        <v>4.4454995388528915E-4</v>
      </c>
      <c r="J50" s="3"/>
      <c r="K50" s="4">
        <f t="shared" si="21"/>
        <v>-408738.13902032777</v>
      </c>
      <c r="L50" s="8">
        <f t="shared" si="18"/>
        <v>6.4377626140926358E-4</v>
      </c>
      <c r="M50" s="1">
        <f t="shared" si="17"/>
        <v>0.5033151371887723</v>
      </c>
      <c r="N50" s="2">
        <f t="shared" si="2"/>
        <v>633306.45966596715</v>
      </c>
      <c r="O50" s="2">
        <f t="shared" si="3"/>
        <v>53345.994466234697</v>
      </c>
      <c r="P50" s="1">
        <f t="shared" si="12"/>
        <v>37.039138415549978</v>
      </c>
      <c r="Q50" s="1">
        <f t="shared" si="20"/>
        <v>18.853690248054832</v>
      </c>
      <c r="R50" s="1">
        <f t="shared" si="4"/>
        <v>2.4090125285313468</v>
      </c>
      <c r="S50" s="1">
        <f t="shared" si="5"/>
        <v>1.4732524239597975</v>
      </c>
      <c r="T50" s="7">
        <f t="shared" si="13"/>
        <v>84</v>
      </c>
      <c r="U50" s="6">
        <f t="shared" si="14"/>
        <v>84</v>
      </c>
      <c r="V50" s="2">
        <f t="shared" si="6"/>
        <v>7.3645000799663308E-3</v>
      </c>
      <c r="W50" s="1">
        <f t="shared" si="7"/>
        <v>2.987926130958507E-2</v>
      </c>
      <c r="X50">
        <v>54</v>
      </c>
      <c r="Y50">
        <v>2</v>
      </c>
      <c r="Z50" s="1">
        <f t="shared" si="16"/>
        <v>2041.3</v>
      </c>
      <c r="AA50" s="1">
        <f t="shared" si="15"/>
        <v>2182</v>
      </c>
      <c r="AB50" s="5">
        <v>1362</v>
      </c>
      <c r="AC50" s="1">
        <v>82</v>
      </c>
      <c r="AD50">
        <v>28</v>
      </c>
    </row>
    <row r="51" spans="1:30" ht="16">
      <c r="A51" s="25">
        <v>43910</v>
      </c>
      <c r="B51" s="1">
        <f t="shared" si="8"/>
        <v>35</v>
      </c>
      <c r="C51" s="1">
        <f t="shared" si="19"/>
        <v>12</v>
      </c>
      <c r="D51" s="1">
        <f t="shared" si="9"/>
        <v>706104</v>
      </c>
      <c r="E51" s="1">
        <v>53292</v>
      </c>
      <c r="F51" s="3">
        <f t="shared" si="10"/>
        <v>4.3331549459466601E-3</v>
      </c>
      <c r="G51" s="3" cm="1">
        <f t="array" ref="G51">SUMPRODUCT(EGS3_OSS_Forecast!$L$40:$L$74,TRANSPOSE(LC_Special_Forecast!C51:AK51))</f>
        <v>1.854692156212631E-3</v>
      </c>
      <c r="H51" s="3" cm="1">
        <f t="array" ref="H51">F51*($K$11) + SUMPRODUCT(EGS3_OSS_Forecast!$L$40:$L$74,TRANSPOSE(LC_Special_Forecast!C51:AK51))</f>
        <v>5.7397447705547118E-3</v>
      </c>
      <c r="I51" s="3">
        <f t="shared" si="11"/>
        <v>4.6219094000498565E-4</v>
      </c>
      <c r="J51" s="3"/>
      <c r="K51" s="4">
        <f t="shared" si="21"/>
        <v>-409257.64397605613</v>
      </c>
      <c r="L51" s="8">
        <f t="shared" si="18"/>
        <v>6.4371959636707699E-4</v>
      </c>
      <c r="M51" s="1">
        <f t="shared" si="17"/>
        <v>0.50663385001366001</v>
      </c>
      <c r="N51" s="2">
        <f t="shared" si="2"/>
        <v>688769.37246656546</v>
      </c>
      <c r="O51" s="2">
        <f t="shared" si="3"/>
        <v>55462.912800598278</v>
      </c>
      <c r="P51" s="1">
        <f t="shared" si="12"/>
        <v>38.512390839509777</v>
      </c>
      <c r="Q51" s="1">
        <f t="shared" si="20"/>
        <v>21.262702776586178</v>
      </c>
      <c r="R51" s="1">
        <f t="shared" si="4"/>
        <v>2.4090125285313468</v>
      </c>
      <c r="S51" s="1">
        <f t="shared" si="5"/>
        <v>1.4732524239597975</v>
      </c>
      <c r="T51" s="7">
        <f t="shared" si="13"/>
        <v>84</v>
      </c>
      <c r="U51" s="6">
        <f t="shared" si="14"/>
        <v>84</v>
      </c>
      <c r="V51" s="2">
        <f t="shared" si="6"/>
        <v>4.0736185555022862E-2</v>
      </c>
      <c r="W51" s="1">
        <f t="shared" si="7"/>
        <v>2.4549680406051433E-2</v>
      </c>
      <c r="X51">
        <v>54</v>
      </c>
      <c r="Y51">
        <v>2</v>
      </c>
      <c r="Z51" s="1">
        <f t="shared" si="16"/>
        <v>5058.2999999999993</v>
      </c>
      <c r="AA51" s="1">
        <f t="shared" si="15"/>
        <v>6333</v>
      </c>
      <c r="AB51" s="5">
        <v>5893</v>
      </c>
      <c r="AC51" s="1">
        <v>44</v>
      </c>
      <c r="AD51">
        <v>28</v>
      </c>
    </row>
    <row r="52" spans="1:30" ht="16">
      <c r="A52" s="25">
        <v>43911</v>
      </c>
      <c r="B52" s="1">
        <f t="shared" si="8"/>
        <v>36</v>
      </c>
      <c r="C52" s="1">
        <f t="shared" si="19"/>
        <v>13</v>
      </c>
      <c r="D52" s="1">
        <f t="shared" si="9"/>
        <v>764726</v>
      </c>
      <c r="E52" s="1">
        <v>58622</v>
      </c>
      <c r="F52" s="3">
        <f t="shared" si="10"/>
        <v>4.500074715775626E-3</v>
      </c>
      <c r="G52" s="3" cm="1">
        <f t="array" ref="G52">SUMPRODUCT(EGS3_OSS_Forecast!$L$40:$L$74,TRANSPOSE(LC_Special_Forecast!C52:AK52))</f>
        <v>2.1921420933709306E-3</v>
      </c>
      <c r="H52" s="3" cm="1">
        <f t="array" ref="H52">F52*($K$11) + SUMPRODUCT(EGS3_OSS_Forecast!$L$40:$L$74,TRANSPOSE(LC_Special_Forecast!C52:AK52))</f>
        <v>6.2268528889340685E-3</v>
      </c>
      <c r="I52" s="3">
        <f t="shared" si="11"/>
        <v>4.8710811837935665E-4</v>
      </c>
      <c r="J52" s="3"/>
      <c r="K52" s="4">
        <f t="shared" si="21"/>
        <v>-447111.4273389412</v>
      </c>
      <c r="L52" s="8">
        <f t="shared" si="18"/>
        <v>6.4360622014063805E-4</v>
      </c>
      <c r="M52" s="1">
        <f t="shared" si="17"/>
        <v>0.50995197832451578</v>
      </c>
      <c r="N52" s="2">
        <f t="shared" si="2"/>
        <v>747222.34667208826</v>
      </c>
      <c r="O52" s="2">
        <f t="shared" si="3"/>
        <v>58452.974205522798</v>
      </c>
      <c r="P52" s="1">
        <f t="shared" si="12"/>
        <v>39.999297693845364</v>
      </c>
      <c r="Q52" s="1">
        <f t="shared" si="20"/>
        <v>23.722676481017718</v>
      </c>
      <c r="R52" s="1">
        <f t="shared" si="4"/>
        <v>2.4599737044315408</v>
      </c>
      <c r="S52" s="1">
        <f t="shared" si="5"/>
        <v>1.4869068543355901</v>
      </c>
      <c r="T52" s="7">
        <f t="shared" si="13"/>
        <v>86</v>
      </c>
      <c r="U52" s="6">
        <f t="shared" si="14"/>
        <v>86</v>
      </c>
      <c r="V52" s="2">
        <f t="shared" si="6"/>
        <v>2.8833167492955205E-3</v>
      </c>
      <c r="W52" s="1">
        <f t="shared" si="7"/>
        <v>2.2888790662161013E-2</v>
      </c>
      <c r="X52">
        <v>54</v>
      </c>
      <c r="Y52">
        <v>4</v>
      </c>
      <c r="Z52" s="1">
        <f t="shared" si="16"/>
        <v>5719.8</v>
      </c>
      <c r="AA52" s="1">
        <f t="shared" si="15"/>
        <v>6050</v>
      </c>
      <c r="AB52" s="5">
        <v>5420</v>
      </c>
      <c r="AC52" s="1">
        <v>63</v>
      </c>
      <c r="AD52">
        <v>28</v>
      </c>
    </row>
    <row r="53" spans="1:30" ht="16">
      <c r="A53" s="25">
        <v>43912</v>
      </c>
      <c r="B53" s="1">
        <f t="shared" si="8"/>
        <v>37</v>
      </c>
      <c r="C53" s="1">
        <f t="shared" si="19"/>
        <v>14</v>
      </c>
      <c r="D53" s="1">
        <f t="shared" si="9"/>
        <v>829532</v>
      </c>
      <c r="E53" s="1">
        <v>64806</v>
      </c>
      <c r="F53" s="3">
        <f t="shared" si="10"/>
        <v>4.6677380484685393E-3</v>
      </c>
      <c r="G53" s="3" cm="1">
        <f t="array" ref="G53">SUMPRODUCT(EGS3_OSS_Forecast!$L$40:$L$74,TRANSPOSE(LC_Special_Forecast!C53:AK53))</f>
        <v>2.5490863749666583E-3</v>
      </c>
      <c r="H53" s="3" cm="1">
        <f t="array" ref="H53">F53*($K$11) + SUMPRODUCT(EGS3_OSS_Forecast!$L$40:$L$74,TRANSPOSE(LC_Special_Forecast!C53:AK53))</f>
        <v>6.7341220209294391E-3</v>
      </c>
      <c r="I53" s="3">
        <f t="shared" si="11"/>
        <v>5.0726913199537066E-4</v>
      </c>
      <c r="J53" s="3"/>
      <c r="K53" s="4">
        <f t="shared" si="21"/>
        <v>-491648.70112758921</v>
      </c>
      <c r="L53" s="8">
        <f t="shared" si="18"/>
        <v>6.4343617268258497E-4</v>
      </c>
      <c r="M53" s="1">
        <f t="shared" si="17"/>
        <v>0.51326922995135715</v>
      </c>
      <c r="N53" s="2">
        <f t="shared" si="2"/>
        <v>808094.64251153264</v>
      </c>
      <c r="O53" s="2">
        <f t="shared" si="3"/>
        <v>60872.295839444479</v>
      </c>
      <c r="P53" s="1">
        <f t="shared" si="12"/>
        <v>41.493079147424268</v>
      </c>
      <c r="Q53" s="1">
        <f t="shared" si="20"/>
        <v>26.208533628847622</v>
      </c>
      <c r="R53" s="1">
        <f t="shared" si="4"/>
        <v>2.4858571478299054</v>
      </c>
      <c r="S53" s="1">
        <f t="shared" si="5"/>
        <v>1.4937814535789036</v>
      </c>
      <c r="T53" s="7">
        <f t="shared" si="13"/>
        <v>87</v>
      </c>
      <c r="U53" s="6">
        <f t="shared" si="14"/>
        <v>87</v>
      </c>
      <c r="V53" s="2">
        <f t="shared" si="6"/>
        <v>6.0699690777945257E-2</v>
      </c>
      <c r="W53" s="1">
        <f t="shared" si="7"/>
        <v>2.5842713106266374E-2</v>
      </c>
      <c r="X53">
        <v>54</v>
      </c>
      <c r="Y53">
        <v>5</v>
      </c>
      <c r="Z53" s="1">
        <f t="shared" si="16"/>
        <v>7078.5999999999995</v>
      </c>
      <c r="AA53" s="1">
        <f t="shared" si="15"/>
        <v>7479</v>
      </c>
      <c r="AB53" s="5">
        <v>6389</v>
      </c>
      <c r="AC53" s="1">
        <v>109</v>
      </c>
      <c r="AD53">
        <v>28</v>
      </c>
    </row>
    <row r="54" spans="1:30" ht="16">
      <c r="A54" s="25">
        <v>43913</v>
      </c>
      <c r="B54" s="1">
        <f t="shared" si="8"/>
        <v>38</v>
      </c>
      <c r="C54" s="1">
        <f t="shared" si="19"/>
        <v>15</v>
      </c>
      <c r="D54" s="1">
        <f t="shared" si="9"/>
        <v>899615</v>
      </c>
      <c r="E54" s="1">
        <v>70083</v>
      </c>
      <c r="F54" s="3">
        <f t="shared" si="10"/>
        <v>4.8408738336029877E-3</v>
      </c>
      <c r="G54" s="3" cm="1">
        <f t="array" ref="G54">SUMPRODUCT(EGS3_OSS_Forecast!$L$40:$L$74,TRANSPOSE(LC_Special_Forecast!C54:AK54))</f>
        <v>2.9484973251055406E-3</v>
      </c>
      <c r="H54" s="3" cm="1">
        <f t="array" ref="H54">F54*($K$11) + SUMPRODUCT(EGS3_OSS_Forecast!$L$40:$L$74,TRANSPOSE(LC_Special_Forecast!C54:AK54))</f>
        <v>7.2887643539898961E-3</v>
      </c>
      <c r="I54" s="3">
        <f t="shared" si="11"/>
        <v>5.5464233306045697E-4</v>
      </c>
      <c r="J54" s="3"/>
      <c r="K54" s="4">
        <f t="shared" si="21"/>
        <v>-525425.36331189191</v>
      </c>
      <c r="L54" s="8">
        <f t="shared" si="18"/>
        <v>6.4320951389593096E-4</v>
      </c>
      <c r="M54" s="1">
        <f t="shared" si="17"/>
        <v>0.51658531303303323</v>
      </c>
      <c r="N54" s="2">
        <f t="shared" si="2"/>
        <v>874651.72247878753</v>
      </c>
      <c r="O54" s="2">
        <f t="shared" si="3"/>
        <v>66557.079967254831</v>
      </c>
      <c r="P54" s="1">
        <f t="shared" si="12"/>
        <v>43.035881029771083</v>
      </c>
      <c r="Q54" s="1">
        <f t="shared" si="20"/>
        <v>28.883363037389504</v>
      </c>
      <c r="R54" s="1">
        <f t="shared" si="4"/>
        <v>2.6748294085418807</v>
      </c>
      <c r="S54" s="1">
        <f t="shared" si="5"/>
        <v>1.5428018823468141</v>
      </c>
      <c r="T54" s="7">
        <f t="shared" si="13"/>
        <v>94</v>
      </c>
      <c r="U54" s="6">
        <f t="shared" si="14"/>
        <v>94</v>
      </c>
      <c r="V54" s="2">
        <f t="shared" si="6"/>
        <v>5.0310632146814048E-2</v>
      </c>
      <c r="W54" s="1">
        <f t="shared" si="7"/>
        <v>2.7748845362974683E-2</v>
      </c>
      <c r="X54">
        <v>54</v>
      </c>
      <c r="Y54">
        <v>11</v>
      </c>
      <c r="Z54" s="1">
        <f t="shared" si="16"/>
        <v>8489</v>
      </c>
      <c r="AA54" s="1">
        <f t="shared" si="15"/>
        <v>9126</v>
      </c>
      <c r="AB54" s="5">
        <v>7776</v>
      </c>
      <c r="AC54" s="1">
        <v>135</v>
      </c>
      <c r="AD54">
        <v>29</v>
      </c>
    </row>
    <row r="55" spans="1:30" ht="16">
      <c r="A55" s="25">
        <v>43914</v>
      </c>
      <c r="B55" s="1">
        <f t="shared" si="8"/>
        <v>39</v>
      </c>
      <c r="C55" s="1">
        <f t="shared" si="19"/>
        <v>16</v>
      </c>
      <c r="D55" s="1">
        <f t="shared" si="9"/>
        <v>971725</v>
      </c>
      <c r="E55" s="1">
        <v>72110</v>
      </c>
      <c r="F55" s="3">
        <f t="shared" si="10"/>
        <v>5.0172028498134402E-3</v>
      </c>
      <c r="G55" s="3" cm="1">
        <f t="array" ref="G55">SUMPRODUCT(EGS3_OSS_Forecast!$L$40:$L$74,TRANSPOSE(LC_Special_Forecast!C55:AK55))</f>
        <v>3.3787502379851913E-3</v>
      </c>
      <c r="H55" s="3" cm="1">
        <f t="array" ref="H55">F55*($K$11) + SUMPRODUCT(EGS3_OSS_Forecast!$L$40:$L$74,TRANSPOSE(LC_Special_Forecast!C55:AK55))</f>
        <v>7.8771116608984497E-3</v>
      </c>
      <c r="I55" s="3">
        <f t="shared" si="11"/>
        <v>5.8834730690855361E-4</v>
      </c>
      <c r="J55" s="3"/>
      <c r="K55" s="4">
        <f t="shared" si="21"/>
        <v>-536368.10634670034</v>
      </c>
      <c r="L55" s="8">
        <f t="shared" si="18"/>
        <v>6.4292632358941269E-4</v>
      </c>
      <c r="M55" s="1">
        <f t="shared" si="17"/>
        <v>0.51989993611984908</v>
      </c>
      <c r="N55" s="2">
        <f t="shared" si="2"/>
        <v>945253.39930781396</v>
      </c>
      <c r="O55" s="2">
        <f t="shared" si="3"/>
        <v>70601.67682902643</v>
      </c>
      <c r="P55" s="1">
        <f t="shared" si="12"/>
        <v>44.607413499080508</v>
      </c>
      <c r="Q55" s="1">
        <f t="shared" si="20"/>
        <v>31.672558189846427</v>
      </c>
      <c r="R55" s="1">
        <f t="shared" si="4"/>
        <v>2.7891951524569212</v>
      </c>
      <c r="S55" s="1">
        <f t="shared" si="5"/>
        <v>1.5715324693094217</v>
      </c>
      <c r="T55" s="7">
        <f t="shared" si="13"/>
        <v>98</v>
      </c>
      <c r="U55" s="6">
        <f t="shared" si="14"/>
        <v>98</v>
      </c>
      <c r="V55" s="2">
        <f t="shared" si="6"/>
        <v>2.0916976438407574E-2</v>
      </c>
      <c r="W55" s="1">
        <f t="shared" si="7"/>
        <v>2.7241864408331616E-2</v>
      </c>
      <c r="X55">
        <v>54</v>
      </c>
      <c r="Y55">
        <v>15</v>
      </c>
      <c r="Z55" s="1">
        <f t="shared" si="16"/>
        <v>10926.2</v>
      </c>
      <c r="AA55" s="1">
        <f t="shared" si="15"/>
        <v>11933</v>
      </c>
      <c r="AB55" s="5">
        <v>10393</v>
      </c>
      <c r="AC55" s="1">
        <v>154</v>
      </c>
      <c r="AD55">
        <v>29</v>
      </c>
    </row>
    <row r="56" spans="1:30" ht="16">
      <c r="A56" s="25">
        <v>43915</v>
      </c>
      <c r="B56" s="1">
        <f t="shared" si="8"/>
        <v>40</v>
      </c>
      <c r="C56" s="1">
        <f t="shared" si="19"/>
        <v>17</v>
      </c>
      <c r="D56" s="1">
        <f t="shared" si="9"/>
        <v>1046353</v>
      </c>
      <c r="E56" s="1">
        <v>74628</v>
      </c>
      <c r="F56" s="3">
        <f t="shared" si="10"/>
        <v>5.1992855397832161E-3</v>
      </c>
      <c r="G56" s="3" cm="1">
        <f t="array" ref="G56">SUMPRODUCT(EGS3_OSS_Forecast!$L$40:$L$74,TRANSPOSE(LC_Special_Forecast!C56:AK56))</f>
        <v>3.8540164108307228E-3</v>
      </c>
      <c r="H56" s="3" cm="1">
        <f t="array" ref="H56">F56*($K$11) + SUMPRODUCT(EGS3_OSS_Forecast!$L$40:$L$74,TRANSPOSE(LC_Special_Forecast!C56:AK56))</f>
        <v>8.5156308998165994E-3</v>
      </c>
      <c r="I56" s="3">
        <f t="shared" si="11"/>
        <v>6.3851923891814974E-4</v>
      </c>
      <c r="J56" s="3"/>
      <c r="K56" s="4">
        <f t="shared" si="21"/>
        <v>-548990.34090809675</v>
      </c>
      <c r="L56" s="8">
        <f t="shared" si="18"/>
        <v>6.4258670141790358E-4</v>
      </c>
      <c r="M56" s="1">
        <f t="shared" si="17"/>
        <v>0.52321280827588301</v>
      </c>
      <c r="N56" s="2">
        <f t="shared" si="2"/>
        <v>1021875.7079779919</v>
      </c>
      <c r="O56" s="2">
        <f t="shared" si="3"/>
        <v>76622.308670177968</v>
      </c>
      <c r="P56" s="1">
        <f t="shared" si="12"/>
        <v>46.230517900337318</v>
      </c>
      <c r="Q56" s="1">
        <f t="shared" si="20"/>
        <v>34.673785040901471</v>
      </c>
      <c r="R56" s="1">
        <f t="shared" si="4"/>
        <v>3.0012268510550464</v>
      </c>
      <c r="S56" s="1">
        <f t="shared" si="5"/>
        <v>1.6231044012568092</v>
      </c>
      <c r="T56" s="7">
        <f t="shared" si="13"/>
        <v>105</v>
      </c>
      <c r="U56" s="6">
        <f t="shared" si="14"/>
        <v>105</v>
      </c>
      <c r="V56" s="2">
        <f t="shared" si="6"/>
        <v>2.6723329985768995E-2</v>
      </c>
      <c r="W56" s="1">
        <f t="shared" si="7"/>
        <v>2.3392958229209549E-2</v>
      </c>
      <c r="X56">
        <v>54</v>
      </c>
      <c r="Y56">
        <v>21</v>
      </c>
      <c r="Z56" s="1">
        <f t="shared" si="16"/>
        <v>12002.3</v>
      </c>
      <c r="AA56" s="1">
        <f t="shared" si="15"/>
        <v>12433</v>
      </c>
      <c r="AB56" s="5">
        <v>10073</v>
      </c>
      <c r="AC56" s="1">
        <v>236</v>
      </c>
      <c r="AD56">
        <v>30</v>
      </c>
    </row>
    <row r="57" spans="1:30" ht="16">
      <c r="A57" s="25">
        <v>43916</v>
      </c>
      <c r="B57" s="1">
        <f t="shared" si="8"/>
        <v>41</v>
      </c>
      <c r="C57" s="1">
        <f t="shared" si="19"/>
        <v>18</v>
      </c>
      <c r="D57" s="1">
        <f t="shared" si="9"/>
        <v>1122496</v>
      </c>
      <c r="E57" s="1">
        <v>76143</v>
      </c>
      <c r="F57" s="3">
        <f t="shared" si="10"/>
        <v>5.3830220265860262E-3</v>
      </c>
      <c r="G57" s="3" cm="1">
        <f t="array" ref="G57">SUMPRODUCT(EGS3_OSS_Forecast!$L$40:$L$74,TRANSPOSE(LC_Special_Forecast!C57:AK57))</f>
        <v>4.3497291443417331E-3</v>
      </c>
      <c r="H57" s="3" cm="1">
        <f t="array" ref="H57">F57*($K$11) + SUMPRODUCT(EGS3_OSS_Forecast!$L$40:$L$74,TRANSPOSE(LC_Special_Forecast!C57:AK57))</f>
        <v>9.1760794729889659E-3</v>
      </c>
      <c r="I57" s="3">
        <f t="shared" si="11"/>
        <v>6.6044857317236645E-4</v>
      </c>
      <c r="J57" s="3"/>
      <c r="K57" s="4">
        <f t="shared" si="21"/>
        <v>-557564.0691643086</v>
      </c>
      <c r="L57" s="8">
        <f t="shared" si="18"/>
        <v>6.4219076680768902E-4</v>
      </c>
      <c r="M57" s="1">
        <f t="shared" si="17"/>
        <v>0.5265236391809186</v>
      </c>
      <c r="N57" s="2">
        <f t="shared" si="2"/>
        <v>1101129.5367586759</v>
      </c>
      <c r="O57" s="2">
        <f t="shared" si="3"/>
        <v>79253.82878068398</v>
      </c>
      <c r="P57" s="1">
        <f t="shared" si="12"/>
        <v>47.868665593347238</v>
      </c>
      <c r="Q57" s="1">
        <f t="shared" si="20"/>
        <v>37.738500996999171</v>
      </c>
      <c r="R57" s="1">
        <f t="shared" si="4"/>
        <v>3.0647159560977029</v>
      </c>
      <c r="S57" s="1">
        <f t="shared" si="5"/>
        <v>1.6381476930099192</v>
      </c>
      <c r="T57" s="7">
        <f t="shared" si="13"/>
        <v>107</v>
      </c>
      <c r="U57" s="6">
        <f t="shared" si="14"/>
        <v>107</v>
      </c>
      <c r="V57" s="2">
        <f t="shared" si="6"/>
        <v>4.0855085571674082E-2</v>
      </c>
      <c r="W57" s="1">
        <f t="shared" si="7"/>
        <v>1.9034778958075628E-2</v>
      </c>
      <c r="X57">
        <v>54</v>
      </c>
      <c r="Y57">
        <v>23</v>
      </c>
      <c r="Z57" s="1">
        <f t="shared" si="16"/>
        <v>13978.3</v>
      </c>
      <c r="AA57" s="1">
        <f t="shared" si="15"/>
        <v>14712</v>
      </c>
      <c r="AB57" s="5">
        <v>12042</v>
      </c>
      <c r="AC57" s="1">
        <v>267</v>
      </c>
      <c r="AD57">
        <v>30</v>
      </c>
    </row>
    <row r="58" spans="1:30" ht="16">
      <c r="A58" s="25">
        <f>A57+1</f>
        <v>43917</v>
      </c>
      <c r="B58" s="1">
        <f t="shared" ref="B58:B74" si="22">B57+1</f>
        <v>42</v>
      </c>
      <c r="C58" s="1">
        <f t="shared" ref="C58:C74" si="23">C57+1</f>
        <v>19</v>
      </c>
      <c r="E58">
        <v>82777</v>
      </c>
      <c r="F58" s="3">
        <f t="shared" si="10"/>
        <v>5.568427015160915E-3</v>
      </c>
      <c r="G58" s="3" cm="1">
        <f t="array" ref="G58">SUMPRODUCT(EGS3_OSS_Forecast!$L$40:$L$74,TRANSPOSE(LC_Special_Forecast!C58:AK58))</f>
        <v>4.865144777454704E-3</v>
      </c>
      <c r="H58" s="3" cm="1">
        <f t="array" ref="H58">F58*($K$11) + SUMPRODUCT(EGS3_OSS_Forecast!$L$40:$L$74,TRANSPOSE(LC_Special_Forecast!C58:AK58))</f>
        <v>9.857726903616755E-3</v>
      </c>
      <c r="I58" s="3">
        <f t="shared" si="11"/>
        <v>6.8164743062778914E-4</v>
      </c>
      <c r="J58" s="3"/>
      <c r="L58" s="8">
        <f t="shared" ref="L58:L74" si="24">((M58-M57)/(1-$M$39)*($K$12))</f>
        <v>6.4173865886746318E-4</v>
      </c>
      <c r="M58" s="1">
        <f t="shared" si="17"/>
        <v>0.52983213923191785</v>
      </c>
      <c r="N58" s="2">
        <f t="shared" ref="N58:N74" si="25">D$2*H58</f>
        <v>1182927.2284340106</v>
      </c>
      <c r="O58" s="2">
        <f t="shared" si="3"/>
        <v>81797.691675334703</v>
      </c>
      <c r="P58" s="1">
        <f t="shared" ref="P58:P74" si="26">P57+S58</f>
        <v>49.521996002676296</v>
      </c>
      <c r="Q58" s="1">
        <f t="shared" ref="Q58:Q74" si="27">Q57+R58</f>
        <v>40.868049131042433</v>
      </c>
      <c r="R58" s="1">
        <f t="shared" ref="R58:R74" si="28">EXP(SUMPRODUCT(TRANSPOSE(K$7),U58))</f>
        <v>3.129548134043262</v>
      </c>
      <c r="S58" s="1">
        <f t="shared" si="5"/>
        <v>1.6533304093290606</v>
      </c>
      <c r="T58" s="7">
        <f t="shared" si="13"/>
        <v>109</v>
      </c>
      <c r="U58" s="6">
        <f t="shared" si="14"/>
        <v>109</v>
      </c>
      <c r="V58" s="2">
        <f t="shared" si="6"/>
        <v>1.1830681525850137E-2</v>
      </c>
      <c r="X58">
        <v>54</v>
      </c>
      <c r="Y58">
        <v>25</v>
      </c>
      <c r="Z58" s="1">
        <f t="shared" si="16"/>
        <v>35516.300000000003</v>
      </c>
      <c r="AA58" s="1">
        <f t="shared" ref="AA58:AA74" si="29">AB58+100*AC58</f>
        <v>44758</v>
      </c>
      <c r="AB58" s="20">
        <v>18058</v>
      </c>
      <c r="AC58" s="1">
        <v>267</v>
      </c>
      <c r="AD58">
        <v>30</v>
      </c>
    </row>
    <row r="59" spans="1:30" ht="16">
      <c r="A59" s="25">
        <f t="shared" ref="A59:A74" si="30">A58+1</f>
        <v>43918</v>
      </c>
      <c r="B59" s="1">
        <f t="shared" si="22"/>
        <v>43</v>
      </c>
      <c r="C59" s="1">
        <f t="shared" si="23"/>
        <v>20</v>
      </c>
      <c r="E59">
        <v>81070</v>
      </c>
      <c r="F59" s="3">
        <f t="shared" si="10"/>
        <v>5.7563802419946519E-3</v>
      </c>
      <c r="G59" s="3" cm="1">
        <f t="array" ref="G59">SUMPRODUCT(EGS3_OSS_Forecast!$L$40:$L$74,TRANSPOSE(LC_Special_Forecast!C59:AK59))</f>
        <v>5.4049321120887388E-3</v>
      </c>
      <c r="H59" s="3" cm="1">
        <f t="array" ref="H59">F59*($K$11) + SUMPRODUCT(EGS3_OSS_Forecast!$L$40:$L$74,TRANSPOSE(LC_Special_Forecast!C59:AK59))</f>
        <v>1.0566030754367411E-2</v>
      </c>
      <c r="I59" s="3">
        <f t="shared" ref="I59:I74" si="31">H59-H58</f>
        <v>7.0830385075065609E-4</v>
      </c>
      <c r="J59" s="3"/>
      <c r="K59" s="4"/>
      <c r="L59" s="8">
        <f t="shared" si="24"/>
        <v>6.4123053628459725E-4</v>
      </c>
      <c r="M59" s="1">
        <f t="shared" ref="M59:M74" si="32">(1/(1+EXP(-(C59-$K$10)*$K$8)))</f>
        <v>0.53313801964395957</v>
      </c>
      <c r="N59" s="2">
        <f t="shared" si="25"/>
        <v>1267923.6905240894</v>
      </c>
      <c r="O59" s="2">
        <f t="shared" ref="O59:O74" si="33">$D$2*I59</f>
        <v>84996.462090078727</v>
      </c>
      <c r="P59" s="1">
        <f t="shared" si="26"/>
        <v>51.198364737543663</v>
      </c>
      <c r="Q59" s="1">
        <f t="shared" si="27"/>
        <v>44.097426108683983</v>
      </c>
      <c r="R59" s="1">
        <f t="shared" si="28"/>
        <v>3.2293769776415484</v>
      </c>
      <c r="S59" s="1">
        <f t="shared" ref="S59:S74" si="34">EXP(SUMPRODUCT(TRANSPOSE(K$3),T59))</f>
        <v>1.6763687348673675</v>
      </c>
      <c r="T59" s="7">
        <f t="shared" si="13"/>
        <v>112</v>
      </c>
      <c r="U59" s="6">
        <f t="shared" si="14"/>
        <v>112</v>
      </c>
      <c r="V59" s="2">
        <f t="shared" si="6"/>
        <v>4.8432984952247772E-2</v>
      </c>
      <c r="X59">
        <v>54</v>
      </c>
      <c r="Y59">
        <v>28</v>
      </c>
      <c r="Z59" s="1">
        <f t="shared" si="16"/>
        <v>48937.5</v>
      </c>
      <c r="AA59" s="1">
        <f t="shared" si="29"/>
        <v>55021</v>
      </c>
      <c r="AB59" s="20">
        <v>17821</v>
      </c>
      <c r="AC59" s="1">
        <v>372</v>
      </c>
      <c r="AD59">
        <v>30</v>
      </c>
    </row>
    <row r="60" spans="1:30" ht="16">
      <c r="A60" s="25">
        <f t="shared" si="30"/>
        <v>43919</v>
      </c>
      <c r="B60" s="1">
        <f t="shared" si="22"/>
        <v>44</v>
      </c>
      <c r="C60" s="1">
        <f t="shared" si="23"/>
        <v>21</v>
      </c>
      <c r="E60">
        <v>85525</v>
      </c>
      <c r="F60" s="3">
        <f t="shared" si="10"/>
        <v>5.9442979445988309E-3</v>
      </c>
      <c r="G60" s="3" cm="1">
        <f t="array" ref="G60">SUMPRODUCT(EGS3_OSS_Forecast!$L$40:$L$74,TRANSPOSE(LC_Special_Forecast!C60:AK60))</f>
        <v>5.9515298333359026E-3</v>
      </c>
      <c r="H60" s="3" cm="1">
        <f t="array" ref="H60">F60*($K$11) + SUMPRODUCT(EGS3_OSS_Forecast!$L$40:$L$74,TRANSPOSE(LC_Special_Forecast!C60:AK60))</f>
        <v>1.1281113141150583E-2</v>
      </c>
      <c r="I60" s="3">
        <f t="shared" si="31"/>
        <v>7.1508238678317203E-4</v>
      </c>
      <c r="J60" s="3"/>
      <c r="L60" s="8">
        <f t="shared" si="24"/>
        <v>6.4066657720702222E-4</v>
      </c>
      <c r="M60" s="1">
        <f t="shared" si="32"/>
        <v>0.53644099255056876</v>
      </c>
      <c r="N60" s="2">
        <f t="shared" si="25"/>
        <v>1353733.5769380699</v>
      </c>
      <c r="O60" s="2">
        <f t="shared" si="33"/>
        <v>85809.886413980639</v>
      </c>
      <c r="P60" s="1">
        <f t="shared" si="26"/>
        <v>52.87473347241103</v>
      </c>
      <c r="Q60" s="1">
        <f t="shared" si="27"/>
        <v>47.326803086325533</v>
      </c>
      <c r="R60" s="1">
        <f t="shared" si="28"/>
        <v>3.2293769776415484</v>
      </c>
      <c r="S60" s="1">
        <f t="shared" si="34"/>
        <v>1.6763687348673675</v>
      </c>
      <c r="T60" s="7">
        <f t="shared" si="13"/>
        <v>112</v>
      </c>
      <c r="U60" s="6">
        <f t="shared" si="14"/>
        <v>112</v>
      </c>
      <c r="V60" s="2">
        <f t="shared" si="6"/>
        <v>3.3310308562483392E-3</v>
      </c>
      <c r="X60">
        <v>54</v>
      </c>
      <c r="Y60">
        <v>28</v>
      </c>
      <c r="Z60" s="1">
        <f t="shared" si="16"/>
        <v>60443.1</v>
      </c>
      <c r="AA60" s="1">
        <f t="shared" si="29"/>
        <v>64233</v>
      </c>
      <c r="AB60" s="20">
        <v>19733</v>
      </c>
      <c r="AC60" s="1">
        <v>445</v>
      </c>
      <c r="AD60">
        <v>30</v>
      </c>
    </row>
    <row r="61" spans="1:30" ht="16">
      <c r="A61" s="25">
        <f t="shared" si="30"/>
        <v>43920</v>
      </c>
      <c r="B61" s="1">
        <f t="shared" si="22"/>
        <v>45</v>
      </c>
      <c r="C61" s="1">
        <f t="shared" si="23"/>
        <v>22</v>
      </c>
      <c r="E61">
        <v>90287</v>
      </c>
      <c r="F61" s="3">
        <f t="shared" si="10"/>
        <v>6.1365633476264669E-3</v>
      </c>
      <c r="G61" s="3" cm="1">
        <f t="array" ref="G61">SUMPRODUCT(EGS3_OSS_Forecast!$L$40:$L$74,TRANSPOSE(LC_Special_Forecast!C61:AK61))</f>
        <v>6.5330701846286867E-3</v>
      </c>
      <c r="H61" s="3" cm="1">
        <f t="array" ref="H61">F61*($K$11) + SUMPRODUCT(EGS3_OSS_Forecast!$L$40:$L$74,TRANSPOSE(LC_Special_Forecast!C61:AK61))</f>
        <v>1.2035036251887218E-2</v>
      </c>
      <c r="I61" s="3">
        <f t="shared" si="31"/>
        <v>7.5392311073663523E-4</v>
      </c>
      <c r="J61" s="3"/>
      <c r="L61" s="8">
        <f t="shared" si="24"/>
        <v>6.4004697911053149E-4</v>
      </c>
      <c r="M61" s="1">
        <f t="shared" si="32"/>
        <v>0.53974077110336194</v>
      </c>
      <c r="N61" s="2">
        <f t="shared" si="25"/>
        <v>1444204.3502264663</v>
      </c>
      <c r="O61" s="2">
        <f t="shared" si="33"/>
        <v>90470.773288396231</v>
      </c>
      <c r="P61" s="1">
        <f t="shared" si="26"/>
        <v>54.590215017348747</v>
      </c>
      <c r="Q61" s="1">
        <f t="shared" si="27"/>
        <v>50.729687990869941</v>
      </c>
      <c r="R61" s="1">
        <f t="shared" si="28"/>
        <v>3.4028849045444107</v>
      </c>
      <c r="S61" s="1">
        <f t="shared" si="34"/>
        <v>1.7154815449377201</v>
      </c>
      <c r="T61" s="7">
        <f t="shared" si="13"/>
        <v>117</v>
      </c>
      <c r="U61" s="6">
        <f t="shared" si="14"/>
        <v>117</v>
      </c>
      <c r="V61" s="2">
        <f t="shared" si="6"/>
        <v>2.0354346516799847E-3</v>
      </c>
      <c r="X61">
        <v>54</v>
      </c>
      <c r="Y61">
        <v>33</v>
      </c>
      <c r="Z61" s="1">
        <f t="shared" si="16"/>
        <v>62829.5</v>
      </c>
      <c r="AA61" s="1">
        <f t="shared" si="29"/>
        <v>63544</v>
      </c>
      <c r="AB61" s="20">
        <v>19444</v>
      </c>
      <c r="AC61" s="1">
        <v>441</v>
      </c>
      <c r="AD61">
        <v>30</v>
      </c>
    </row>
    <row r="62" spans="1:30" ht="16">
      <c r="A62" s="25">
        <f t="shared" si="30"/>
        <v>43921</v>
      </c>
      <c r="B62" s="1">
        <f t="shared" si="22"/>
        <v>46</v>
      </c>
      <c r="C62" s="1">
        <f t="shared" si="23"/>
        <v>23</v>
      </c>
      <c r="E62">
        <v>89862</v>
      </c>
      <c r="F62" s="3">
        <f t="shared" si="10"/>
        <v>6.3296802296074484E-3</v>
      </c>
      <c r="G62" s="3" cm="1">
        <f t="array" ref="G62">SUMPRODUCT(EGS3_OSS_Forecast!$L$40:$L$74,TRANSPOSE(LC_Special_Forecast!C62:AK62))</f>
        <v>7.1246518713716771E-3</v>
      </c>
      <c r="H62" s="3" cm="1">
        <f t="array" ref="H62">F62*($K$11) + SUMPRODUCT(EGS3_OSS_Forecast!$L$40:$L$74,TRANSPOSE(LC_Special_Forecast!C62:AK62))</f>
        <v>1.2799764123470798E-2</v>
      </c>
      <c r="I62" s="3">
        <f t="shared" si="31"/>
        <v>7.6472787158357938E-4</v>
      </c>
      <c r="J62" s="3"/>
      <c r="L62" s="8">
        <f t="shared" si="24"/>
        <v>6.3937195865258365E-4</v>
      </c>
      <c r="M62" s="1">
        <f t="shared" si="32"/>
        <v>0.54303706957093867</v>
      </c>
      <c r="N62" s="2">
        <f t="shared" si="25"/>
        <v>1535971.6948164958</v>
      </c>
      <c r="O62" s="2">
        <f t="shared" si="33"/>
        <v>91767.344590029519</v>
      </c>
      <c r="P62" s="1">
        <f t="shared" si="26"/>
        <v>56.313627958995255</v>
      </c>
      <c r="Q62" s="1">
        <f t="shared" si="27"/>
        <v>54.168377497170567</v>
      </c>
      <c r="R62" s="1">
        <f t="shared" si="28"/>
        <v>3.4386895063006229</v>
      </c>
      <c r="S62" s="1">
        <f t="shared" si="34"/>
        <v>1.7234129416465049</v>
      </c>
      <c r="T62" s="7">
        <f t="shared" si="13"/>
        <v>118</v>
      </c>
      <c r="U62" s="6">
        <f t="shared" si="14"/>
        <v>118</v>
      </c>
      <c r="V62" s="2">
        <f t="shared" si="6"/>
        <v>2.1203006721745778E-2</v>
      </c>
      <c r="X62">
        <v>54</v>
      </c>
      <c r="Y62">
        <v>34</v>
      </c>
      <c r="Z62" s="1">
        <f t="shared" si="16"/>
        <v>69547.5</v>
      </c>
      <c r="AA62" s="1">
        <f t="shared" si="29"/>
        <v>72022</v>
      </c>
      <c r="AB62" s="20">
        <v>20922</v>
      </c>
      <c r="AC62" s="1">
        <v>511</v>
      </c>
      <c r="AD62">
        <v>30</v>
      </c>
    </row>
    <row r="63" spans="1:30" ht="16">
      <c r="A63" s="25">
        <f t="shared" si="30"/>
        <v>43922</v>
      </c>
      <c r="B63" s="1">
        <f t="shared" si="22"/>
        <v>47</v>
      </c>
      <c r="C63" s="1">
        <f t="shared" si="23"/>
        <v>24</v>
      </c>
      <c r="E63">
        <v>94532</v>
      </c>
      <c r="F63" s="3">
        <f t="shared" si="10"/>
        <v>6.524548914036199E-3</v>
      </c>
      <c r="G63" s="3" cm="1">
        <f t="array" ref="G63">SUMPRODUCT(EGS3_OSS_Forecast!$L$40:$L$74,TRANSPOSE(LC_Special_Forecast!C63:AK63))</f>
        <v>7.7317253231345287E-3</v>
      </c>
      <c r="H63" s="3" cm="1">
        <f t="array" ref="H63">F63*($K$11) + SUMPRODUCT(EGS3_OSS_Forecast!$L$40:$L$74,TRANSPOSE(LC_Special_Forecast!C63:AK63))</f>
        <v>1.358155440427331E-2</v>
      </c>
      <c r="I63" s="3">
        <f t="shared" si="31"/>
        <v>7.8179028080251241E-4</v>
      </c>
      <c r="J63" s="3"/>
      <c r="L63" s="8">
        <f t="shared" si="24"/>
        <v>6.3864175151137322E-4</v>
      </c>
      <c r="M63" s="1">
        <f t="shared" si="32"/>
        <v>0.54632960343694348</v>
      </c>
      <c r="N63" s="2">
        <f t="shared" si="25"/>
        <v>1629786.5285127973</v>
      </c>
      <c r="O63" s="2">
        <f t="shared" si="33"/>
        <v>93814.833696301488</v>
      </c>
      <c r="P63" s="1">
        <f t="shared" si="26"/>
        <v>58.053013874205384</v>
      </c>
      <c r="Q63" s="1">
        <f t="shared" si="27"/>
        <v>57.679810361474217</v>
      </c>
      <c r="R63" s="1">
        <f t="shared" si="28"/>
        <v>3.511432864303651</v>
      </c>
      <c r="S63" s="1">
        <f t="shared" si="34"/>
        <v>1.7393859152101274</v>
      </c>
      <c r="T63" s="7">
        <f t="shared" si="13"/>
        <v>120</v>
      </c>
      <c r="U63" s="6">
        <f t="shared" si="14"/>
        <v>120</v>
      </c>
      <c r="V63" s="2">
        <f t="shared" si="6"/>
        <v>7.5864924438128036E-3</v>
      </c>
      <c r="X63">
        <v>54</v>
      </c>
      <c r="Y63">
        <v>36</v>
      </c>
      <c r="Z63" s="1">
        <f t="shared" si="16"/>
        <v>101847.5</v>
      </c>
      <c r="AA63" s="1">
        <f t="shared" si="29"/>
        <v>115841</v>
      </c>
      <c r="AB63" s="20">
        <v>26341</v>
      </c>
      <c r="AC63" s="1">
        <v>895</v>
      </c>
      <c r="AD63">
        <v>30</v>
      </c>
    </row>
    <row r="64" spans="1:30" ht="16">
      <c r="A64" s="25">
        <f t="shared" si="30"/>
        <v>43923</v>
      </c>
      <c r="B64" s="1">
        <f t="shared" si="22"/>
        <v>48</v>
      </c>
      <c r="C64" s="1">
        <f t="shared" si="23"/>
        <v>25</v>
      </c>
      <c r="E64">
        <v>99766</v>
      </c>
      <c r="F64" s="3">
        <f t="shared" si="10"/>
        <v>6.7230072203141589E-3</v>
      </c>
      <c r="G64" s="3" cm="1">
        <f t="array" ref="G64">SUMPRODUCT(EGS3_OSS_Forecast!$L$40:$L$74,TRANSPOSE(LC_Special_Forecast!C64:AK64))</f>
        <v>8.3660857615044087E-3</v>
      </c>
      <c r="H64" s="3" cm="1">
        <f t="array" ref="H64">F64*($K$11) + SUMPRODUCT(EGS3_OSS_Forecast!$L$40:$L$74,TRANSPOSE(LC_Special_Forecast!C64:AK64))</f>
        <v>1.4393850081807514E-2</v>
      </c>
      <c r="I64" s="3">
        <f t="shared" si="31"/>
        <v>8.1229567753420343E-4</v>
      </c>
      <c r="J64" s="3"/>
      <c r="L64" s="8">
        <f t="shared" si="24"/>
        <v>6.3785661221189599E-4</v>
      </c>
      <c r="M64" s="1">
        <f t="shared" si="32"/>
        <v>0.54961808949723101</v>
      </c>
      <c r="N64" s="2">
        <f t="shared" si="25"/>
        <v>1727262.0098169015</v>
      </c>
      <c r="O64" s="2">
        <f t="shared" si="33"/>
        <v>97475.481304104411</v>
      </c>
      <c r="P64" s="1">
        <f t="shared" si="26"/>
        <v>59.824791231810217</v>
      </c>
      <c r="Q64" s="1">
        <f t="shared" si="27"/>
        <v>61.341379017784405</v>
      </c>
      <c r="R64" s="1">
        <f t="shared" si="28"/>
        <v>3.6615686563101875</v>
      </c>
      <c r="S64" s="1">
        <f t="shared" si="34"/>
        <v>1.7717773576048321</v>
      </c>
      <c r="T64" s="7">
        <f t="shared" si="13"/>
        <v>124</v>
      </c>
      <c r="U64" s="6">
        <f t="shared" si="14"/>
        <v>124</v>
      </c>
      <c r="V64" s="2">
        <f t="shared" si="6"/>
        <v>2.2958910810251882E-2</v>
      </c>
      <c r="X64">
        <v>54</v>
      </c>
      <c r="Y64">
        <v>40</v>
      </c>
      <c r="Z64" s="1">
        <f t="shared" si="16"/>
        <v>109890.4</v>
      </c>
      <c r="AA64" s="1">
        <f t="shared" si="29"/>
        <v>113600</v>
      </c>
      <c r="AB64" s="20">
        <v>25200</v>
      </c>
      <c r="AC64" s="1">
        <v>884</v>
      </c>
      <c r="AD64">
        <v>30</v>
      </c>
    </row>
    <row r="65" spans="1:30" ht="16">
      <c r="A65" s="25">
        <f t="shared" si="30"/>
        <v>43924</v>
      </c>
      <c r="B65" s="1">
        <f t="shared" si="22"/>
        <v>49</v>
      </c>
      <c r="C65" s="1">
        <f t="shared" si="23"/>
        <v>26</v>
      </c>
      <c r="E65">
        <v>108720</v>
      </c>
      <c r="F65" s="3">
        <f t="shared" si="10"/>
        <v>6.9241904662061815E-3</v>
      </c>
      <c r="G65" s="3" cm="1">
        <f t="array" ref="G65">SUMPRODUCT(EGS3_OSS_Forecast!$L$40:$L$74,TRANSPOSE(LC_Special_Forecast!C65:AK65))</f>
        <v>9.020075112082887E-3</v>
      </c>
      <c r="H65" s="3" cm="1">
        <f t="array" ref="H65">F65*($K$11) + SUMPRODUCT(EGS3_OSS_Forecast!$L$40:$L$74,TRANSPOSE(LC_Special_Forecast!C65:AK65))</f>
        <v>1.522821781838065E-2</v>
      </c>
      <c r="I65" s="3">
        <f t="shared" si="31"/>
        <v>8.3436773657313661E-4</v>
      </c>
      <c r="J65" s="3"/>
      <c r="L65" s="8">
        <f t="shared" si="24"/>
        <v>6.3701681393805933E-4</v>
      </c>
      <c r="M65" s="1">
        <f t="shared" si="32"/>
        <v>0.55290224595606252</v>
      </c>
      <c r="N65" s="2">
        <f t="shared" si="25"/>
        <v>1827386.138205678</v>
      </c>
      <c r="O65" s="2">
        <f t="shared" si="33"/>
        <v>100124.12838877639</v>
      </c>
      <c r="P65" s="1">
        <f t="shared" si="26"/>
        <v>61.621257413448994</v>
      </c>
      <c r="Q65" s="1">
        <f t="shared" si="27"/>
        <v>65.119747336237168</v>
      </c>
      <c r="R65" s="1">
        <f t="shared" si="28"/>
        <v>3.7783683184527619</v>
      </c>
      <c r="S65" s="1">
        <f t="shared" si="34"/>
        <v>1.7964661816387806</v>
      </c>
      <c r="T65" s="7">
        <f t="shared" si="13"/>
        <v>127</v>
      </c>
      <c r="U65" s="6">
        <f t="shared" si="14"/>
        <v>127</v>
      </c>
      <c r="V65" s="2">
        <f t="shared" si="6"/>
        <v>7.9064308418171581E-2</v>
      </c>
      <c r="X65">
        <v>54</v>
      </c>
      <c r="Y65">
        <v>43</v>
      </c>
      <c r="Z65" s="1">
        <f t="shared" si="16"/>
        <v>137293</v>
      </c>
      <c r="AA65" s="1">
        <f t="shared" si="29"/>
        <v>147127</v>
      </c>
      <c r="AB65" s="20">
        <v>30227</v>
      </c>
      <c r="AC65" s="1">
        <v>1169</v>
      </c>
      <c r="AD65">
        <v>30</v>
      </c>
    </row>
    <row r="66" spans="1:30" ht="16">
      <c r="A66" s="25">
        <f t="shared" si="30"/>
        <v>43925</v>
      </c>
      <c r="B66" s="1">
        <f t="shared" si="22"/>
        <v>50</v>
      </c>
      <c r="C66" s="1">
        <f t="shared" si="23"/>
        <v>27</v>
      </c>
      <c r="E66">
        <v>116089</v>
      </c>
      <c r="F66" s="3">
        <f t="shared" si="10"/>
        <v>7.1262628356582036E-3</v>
      </c>
      <c r="G66" s="3" cm="1">
        <f t="array" ref="G66">SUMPRODUCT(EGS3_OSS_Forecast!$L$40:$L$74,TRANSPOSE(LC_Special_Forecast!C66:AK66))</f>
        <v>9.6792453157103567E-3</v>
      </c>
      <c r="H66" s="3" cm="1">
        <f t="array" ref="H66">F66*($K$11) + SUMPRODUCT(EGS3_OSS_Forecast!$L$40:$L$74,TRANSPOSE(LC_Special_Forecast!C66:AK66))</f>
        <v>1.606856358508376E-2</v>
      </c>
      <c r="I66" s="3">
        <f t="shared" si="31"/>
        <v>8.4034576670311001E-4</v>
      </c>
      <c r="J66" s="3"/>
      <c r="L66" s="8">
        <f t="shared" si="24"/>
        <v>6.3612264833165641E-4</v>
      </c>
      <c r="M66" s="1">
        <f t="shared" si="32"/>
        <v>0.55618179252126598</v>
      </c>
      <c r="N66" s="2">
        <f t="shared" si="25"/>
        <v>1928227.6302100513</v>
      </c>
      <c r="O66" s="2">
        <f t="shared" si="33"/>
        <v>100841.4920043732</v>
      </c>
      <c r="P66" s="1">
        <f t="shared" si="26"/>
        <v>63.426029418022765</v>
      </c>
      <c r="Q66" s="1">
        <f t="shared" si="27"/>
        <v>68.937871031884683</v>
      </c>
      <c r="R66" s="1">
        <f t="shared" si="28"/>
        <v>3.8181236956475129</v>
      </c>
      <c r="S66" s="1">
        <f t="shared" si="34"/>
        <v>1.8047720045737692</v>
      </c>
      <c r="T66" s="7">
        <f t="shared" si="13"/>
        <v>128</v>
      </c>
      <c r="U66" s="6">
        <f t="shared" si="14"/>
        <v>128</v>
      </c>
      <c r="V66" s="2">
        <f t="shared" si="6"/>
        <v>0.13134326245920633</v>
      </c>
      <c r="X66">
        <v>54</v>
      </c>
      <c r="Y66">
        <v>44</v>
      </c>
      <c r="Z66" s="1">
        <f t="shared" si="16"/>
        <v>144446.29999999999</v>
      </c>
      <c r="AA66" s="1">
        <f t="shared" si="29"/>
        <v>148087</v>
      </c>
      <c r="AB66" s="20">
        <v>31987</v>
      </c>
      <c r="AC66" s="1">
        <v>1161</v>
      </c>
      <c r="AD66">
        <v>30</v>
      </c>
    </row>
    <row r="67" spans="1:30" ht="16">
      <c r="A67" s="25">
        <f t="shared" si="30"/>
        <v>43926</v>
      </c>
      <c r="B67" s="1">
        <f t="shared" si="22"/>
        <v>51</v>
      </c>
      <c r="C67" s="1">
        <f t="shared" si="23"/>
        <v>28</v>
      </c>
      <c r="E67">
        <v>126133</v>
      </c>
      <c r="F67" s="3">
        <f t="shared" si="10"/>
        <v>7.3282940871590707E-3</v>
      </c>
      <c r="G67" s="3" cm="1">
        <f t="array" ref="G67">SUMPRODUCT(EGS3_OSS_Forecast!$L$40:$L$74,TRANSPOSE(LC_Special_Forecast!C67:AK67))</f>
        <v>1.0336512395140574E-2</v>
      </c>
      <c r="H67" s="3" cm="1">
        <f t="array" ref="H67">F67*($K$11) + SUMPRODUCT(EGS3_OSS_Forecast!$L$40:$L$74,TRANSPOSE(LC_Special_Forecast!C67:AK67))</f>
        <v>1.690696936174807E-2</v>
      </c>
      <c r="I67" s="3">
        <f t="shared" si="31"/>
        <v>8.3840577666430965E-4</v>
      </c>
      <c r="J67" s="3"/>
      <c r="L67" s="8">
        <f t="shared" si="24"/>
        <v>6.3517442527833356E-4</v>
      </c>
      <c r="M67" s="1">
        <f t="shared" si="32"/>
        <v>0.55945645049829273</v>
      </c>
      <c r="N67" s="2">
        <f t="shared" si="25"/>
        <v>2028836.3234097683</v>
      </c>
      <c r="O67" s="2">
        <f t="shared" si="33"/>
        <v>100608.69319971716</v>
      </c>
      <c r="P67" s="1">
        <f t="shared" si="26"/>
        <v>65.230801422596528</v>
      </c>
      <c r="Q67" s="1">
        <f t="shared" si="27"/>
        <v>72.755994727532197</v>
      </c>
      <c r="R67" s="1">
        <f t="shared" si="28"/>
        <v>3.8181236956475129</v>
      </c>
      <c r="S67" s="1">
        <f t="shared" si="34"/>
        <v>1.8047720045737692</v>
      </c>
      <c r="T67" s="7">
        <f t="shared" si="13"/>
        <v>128</v>
      </c>
      <c r="U67" s="6">
        <f t="shared" si="14"/>
        <v>128</v>
      </c>
      <c r="V67" s="2">
        <f t="shared" si="6"/>
        <v>0.2023602609965896</v>
      </c>
      <c r="X67">
        <v>54</v>
      </c>
      <c r="Y67">
        <v>44</v>
      </c>
      <c r="Z67" s="1">
        <f t="shared" si="16"/>
        <v>160017</v>
      </c>
      <c r="AA67" s="1">
        <f t="shared" si="29"/>
        <v>165267</v>
      </c>
      <c r="AB67" s="20">
        <v>33267</v>
      </c>
      <c r="AC67" s="1">
        <v>1320</v>
      </c>
      <c r="AD67">
        <v>30</v>
      </c>
    </row>
    <row r="68" spans="1:30" ht="16">
      <c r="A68" s="25">
        <f t="shared" si="30"/>
        <v>43927</v>
      </c>
      <c r="B68" s="1">
        <f t="shared" si="22"/>
        <v>52</v>
      </c>
      <c r="C68" s="1">
        <f t="shared" si="23"/>
        <v>29</v>
      </c>
      <c r="E68">
        <v>128707</v>
      </c>
      <c r="F68" s="3">
        <f t="shared" si="10"/>
        <v>7.5312180194694323E-3</v>
      </c>
      <c r="G68" s="3" cm="1">
        <f t="array" ref="G68">SUMPRODUCT(EGS3_OSS_Forecast!$L$40:$L$74,TRANSPOSE(LC_Special_Forecast!C68:AK68))</f>
        <v>1.0998558256649599E-2</v>
      </c>
      <c r="H68" s="3" cm="1">
        <f t="array" ref="H68">F68*($K$11) + SUMPRODUCT(EGS3_OSS_Forecast!$L$40:$L$74,TRANSPOSE(LC_Special_Forecast!C68:AK68))</f>
        <v>1.7750954286957644E-2</v>
      </c>
      <c r="I68" s="3">
        <f t="shared" si="31"/>
        <v>8.4398492520957463E-4</v>
      </c>
      <c r="J68" s="3"/>
      <c r="L68" s="8">
        <f t="shared" si="24"/>
        <v>6.3417247268078775E-4</v>
      </c>
      <c r="M68" s="1">
        <f t="shared" si="32"/>
        <v>0.56272594288310485</v>
      </c>
      <c r="N68" s="2">
        <f t="shared" si="25"/>
        <v>2130114.5144349174</v>
      </c>
      <c r="O68" s="2">
        <f t="shared" si="33"/>
        <v>101278.19102514896</v>
      </c>
      <c r="P68" s="1">
        <f t="shared" si="26"/>
        <v>67.043917651437482</v>
      </c>
      <c r="Q68" s="1">
        <f t="shared" si="27"/>
        <v>76.614292099990251</v>
      </c>
      <c r="R68" s="1">
        <f t="shared" si="28"/>
        <v>3.8582973724580469</v>
      </c>
      <c r="S68" s="1">
        <f t="shared" si="34"/>
        <v>1.8131162288409581</v>
      </c>
      <c r="T68" s="7">
        <f t="shared" si="13"/>
        <v>129</v>
      </c>
      <c r="U68" s="6">
        <f t="shared" si="14"/>
        <v>129</v>
      </c>
      <c r="V68" s="2">
        <f t="shared" si="6"/>
        <v>0.21311046776671852</v>
      </c>
      <c r="X68">
        <v>54</v>
      </c>
      <c r="Y68">
        <v>45</v>
      </c>
      <c r="Z68" s="1">
        <f t="shared" si="16"/>
        <v>152455.4</v>
      </c>
      <c r="AA68" s="1">
        <f t="shared" si="29"/>
        <v>149419</v>
      </c>
      <c r="AB68" s="20">
        <v>28219</v>
      </c>
      <c r="AC68" s="1">
        <v>1212</v>
      </c>
      <c r="AD68">
        <v>30</v>
      </c>
    </row>
    <row r="69" spans="1:30" ht="16">
      <c r="A69" s="25">
        <f t="shared" si="30"/>
        <v>43928</v>
      </c>
      <c r="B69" s="1">
        <f t="shared" si="22"/>
        <v>53</v>
      </c>
      <c r="C69" s="1">
        <f t="shared" si="23"/>
        <v>30</v>
      </c>
      <c r="E69">
        <v>140162</v>
      </c>
      <c r="F69" s="3">
        <f t="shared" si="10"/>
        <v>7.7350383847114568E-3</v>
      </c>
      <c r="G69" s="3" cm="1">
        <f t="array" ref="G69">SUMPRODUCT(EGS3_OSS_Forecast!$L$40:$L$74,TRANSPOSE(LC_Special_Forecast!C69:AK69))</f>
        <v>1.1664939364951854E-2</v>
      </c>
      <c r="H69" s="3" cm="1">
        <f t="array" ref="H69">F69*($K$11) + SUMPRODUCT(EGS3_OSS_Forecast!$L$40:$L$74,TRANSPOSE(LC_Special_Forecast!C69:AK69))</f>
        <v>1.8600078189532791E-2</v>
      </c>
      <c r="I69" s="3">
        <f t="shared" si="31"/>
        <v>8.4912390257514681E-4</v>
      </c>
      <c r="L69" s="8">
        <f t="shared" si="24"/>
        <v>6.3311713621953835E-4</v>
      </c>
      <c r="M69" s="1">
        <f t="shared" si="32"/>
        <v>0.56598999445382914</v>
      </c>
      <c r="N69" s="2">
        <f t="shared" si="25"/>
        <v>2232009.3827439351</v>
      </c>
      <c r="O69" s="2">
        <f t="shared" si="33"/>
        <v>101894.86830901762</v>
      </c>
      <c r="P69" s="1">
        <f t="shared" si="26"/>
        <v>68.865416683423433</v>
      </c>
      <c r="Q69" s="1">
        <f t="shared" si="27"/>
        <v>80.513185850155168</v>
      </c>
      <c r="R69" s="1">
        <f t="shared" si="28"/>
        <v>3.8988937501649192</v>
      </c>
      <c r="S69" s="1">
        <f t="shared" si="34"/>
        <v>1.8214990319859465</v>
      </c>
      <c r="T69" s="7">
        <f t="shared" si="13"/>
        <v>130</v>
      </c>
      <c r="U69" s="6">
        <f t="shared" si="14"/>
        <v>130</v>
      </c>
      <c r="V69" s="2">
        <f t="shared" si="6"/>
        <v>0.27302073094692125</v>
      </c>
      <c r="X69">
        <v>54</v>
      </c>
      <c r="Y69">
        <v>46</v>
      </c>
      <c r="Z69" s="1">
        <f t="shared" si="16"/>
        <v>148607</v>
      </c>
      <c r="AA69" s="1">
        <f t="shared" si="29"/>
        <v>145995</v>
      </c>
      <c r="AB69" s="20">
        <v>29595</v>
      </c>
      <c r="AC69" s="1">
        <v>1164</v>
      </c>
      <c r="AD69">
        <v>30</v>
      </c>
    </row>
    <row r="70" spans="1:30" ht="16">
      <c r="A70" s="25">
        <f t="shared" si="30"/>
        <v>43929</v>
      </c>
      <c r="B70" s="1">
        <f t="shared" si="22"/>
        <v>54</v>
      </c>
      <c r="C70" s="1">
        <f t="shared" si="23"/>
        <v>31</v>
      </c>
      <c r="E70">
        <v>137637</v>
      </c>
      <c r="F70" s="3">
        <f t="shared" si="10"/>
        <v>7.9388168919706237E-3</v>
      </c>
      <c r="G70" s="3" cm="1">
        <f t="array" ref="G70">SUMPRODUCT(EGS3_OSS_Forecast!$L$40:$L$74,TRANSPOSE(LC_Special_Forecast!C70:AK70))</f>
        <v>1.2328535634716326E-2</v>
      </c>
      <c r="H70" s="3" cm="1">
        <f t="array" ref="H70">F70*($K$11) + SUMPRODUCT(EGS3_OSS_Forecast!$L$40:$L$74,TRANSPOSE(LC_Special_Forecast!C70:AK70))</f>
        <v>1.9446379724225422E-2</v>
      </c>
      <c r="I70" s="3">
        <f t="shared" si="31"/>
        <v>8.4630153469263114E-4</v>
      </c>
      <c r="L70" s="8">
        <f t="shared" si="24"/>
        <v>6.320087791012735E-4</v>
      </c>
      <c r="M70" s="1">
        <f t="shared" si="32"/>
        <v>0.56924833186111379</v>
      </c>
      <c r="N70" s="2">
        <f t="shared" si="25"/>
        <v>2333565.5669070506</v>
      </c>
      <c r="O70" s="2">
        <f t="shared" si="33"/>
        <v>101556.18416311574</v>
      </c>
      <c r="P70" s="1">
        <f t="shared" si="26"/>
        <v>70.686915715409384</v>
      </c>
      <c r="Q70" s="1">
        <f t="shared" si="27"/>
        <v>84.412079600320084</v>
      </c>
      <c r="R70" s="1">
        <f t="shared" si="28"/>
        <v>3.8988937501649192</v>
      </c>
      <c r="S70" s="1">
        <f t="shared" si="34"/>
        <v>1.8214990319859465</v>
      </c>
      <c r="T70" s="7">
        <f t="shared" si="13"/>
        <v>130</v>
      </c>
      <c r="U70" s="6">
        <f t="shared" si="14"/>
        <v>130</v>
      </c>
      <c r="V70" s="2">
        <f t="shared" si="6"/>
        <v>0.26214474187089415</v>
      </c>
      <c r="X70">
        <v>54</v>
      </c>
      <c r="Y70">
        <v>46</v>
      </c>
      <c r="Z70" s="1">
        <f t="shared" si="16"/>
        <v>200560.09999999998</v>
      </c>
      <c r="AA70" s="1">
        <f t="shared" si="29"/>
        <v>223456</v>
      </c>
      <c r="AB70" s="20">
        <v>29556</v>
      </c>
      <c r="AC70" s="1">
        <v>1939</v>
      </c>
      <c r="AD70">
        <v>30</v>
      </c>
    </row>
    <row r="71" spans="1:30" ht="16">
      <c r="A71" s="25">
        <f t="shared" si="30"/>
        <v>43930</v>
      </c>
      <c r="B71" s="1">
        <f t="shared" si="22"/>
        <v>55</v>
      </c>
      <c r="C71" s="1">
        <f t="shared" si="23"/>
        <v>32</v>
      </c>
      <c r="E71">
        <v>147687</v>
      </c>
      <c r="F71" s="3">
        <f t="shared" si="10"/>
        <v>8.1425535498431678E-3</v>
      </c>
      <c r="G71" s="3" cm="1">
        <f t="array" ref="G71">SUMPRODUCT(EGS3_OSS_Forecast!$L$40:$L$74,TRANSPOSE(LC_Special_Forecast!C71:AK71))</f>
        <v>1.2989482968897932E-2</v>
      </c>
      <c r="H71" s="3" cm="1">
        <f t="array" ref="H71">F71*($K$11) + SUMPRODUCT(EGS3_OSS_Forecast!$L$40:$L$74,TRANSPOSE(LC_Special_Forecast!C71:AK71))</f>
        <v>2.0289994801697735E-2</v>
      </c>
      <c r="I71" s="3">
        <f t="shared" si="31"/>
        <v>8.4361507747231224E-4</v>
      </c>
      <c r="L71" s="8">
        <f t="shared" si="24"/>
        <v>6.308477817958695E-4</v>
      </c>
      <c r="M71" s="1">
        <f t="shared" si="32"/>
        <v>0.57250068371712914</v>
      </c>
      <c r="N71" s="2">
        <f t="shared" si="25"/>
        <v>2434799.3762037284</v>
      </c>
      <c r="O71" s="2">
        <f t="shared" si="33"/>
        <v>101233.80929667747</v>
      </c>
      <c r="P71" s="1">
        <f t="shared" si="26"/>
        <v>72.508414747395335</v>
      </c>
      <c r="Q71" s="1">
        <f t="shared" si="27"/>
        <v>88.310973350485</v>
      </c>
      <c r="R71" s="1">
        <f t="shared" si="28"/>
        <v>3.8988937501649192</v>
      </c>
      <c r="S71" s="1">
        <f t="shared" si="34"/>
        <v>1.8214990319859465</v>
      </c>
      <c r="T71" s="7">
        <f t="shared" si="13"/>
        <v>130</v>
      </c>
      <c r="U71" s="6">
        <f t="shared" si="14"/>
        <v>130</v>
      </c>
      <c r="V71" s="2">
        <f t="shared" si="6"/>
        <v>0.31453811576728169</v>
      </c>
      <c r="X71">
        <v>54</v>
      </c>
      <c r="Y71">
        <v>46</v>
      </c>
      <c r="Z71" s="1">
        <f t="shared" si="16"/>
        <v>220381</v>
      </c>
      <c r="AA71" s="1">
        <f t="shared" si="29"/>
        <v>230129</v>
      </c>
      <c r="AB71" s="20">
        <v>32829</v>
      </c>
      <c r="AC71" s="1">
        <v>1973</v>
      </c>
      <c r="AD71">
        <v>30</v>
      </c>
    </row>
    <row r="72" spans="1:30" ht="16">
      <c r="A72" s="25">
        <f t="shared" si="30"/>
        <v>43931</v>
      </c>
      <c r="B72" s="1">
        <f t="shared" si="22"/>
        <v>56</v>
      </c>
      <c r="C72" s="1">
        <f t="shared" si="23"/>
        <v>33</v>
      </c>
      <c r="E72">
        <v>149573</v>
      </c>
      <c r="F72" s="3">
        <f t="shared" si="10"/>
        <v>8.3462483669235477E-3</v>
      </c>
      <c r="G72" s="3" cm="1">
        <f t="array" ref="G72">SUMPRODUCT(EGS3_OSS_Forecast!$L$40:$L$74,TRANSPOSE(LC_Special_Forecast!C72:AK72))</f>
        <v>1.3647893370753169E-2</v>
      </c>
      <c r="H72" s="3" cm="1">
        <f t="array" ref="H72">F72*($K$11) + SUMPRODUCT(EGS3_OSS_Forecast!$L$40:$L$74,TRANSPOSE(LC_Special_Forecast!C72:AK72))</f>
        <v>2.1131035432911914E-2</v>
      </c>
      <c r="I72" s="3">
        <f t="shared" si="31"/>
        <v>8.4104063121417938E-4</v>
      </c>
      <c r="L72" s="8">
        <f t="shared" si="24"/>
        <v>6.2963454176119939E-4</v>
      </c>
      <c r="M72" s="1">
        <f t="shared" si="32"/>
        <v>0.57574678068314977</v>
      </c>
      <c r="N72" s="2">
        <f t="shared" si="25"/>
        <v>2535724.2519494295</v>
      </c>
      <c r="O72" s="2">
        <f t="shared" si="33"/>
        <v>100924.87574570153</v>
      </c>
      <c r="P72" s="1">
        <f t="shared" si="26"/>
        <v>74.329913779381286</v>
      </c>
      <c r="Q72" s="1">
        <f t="shared" si="27"/>
        <v>92.209867100649916</v>
      </c>
      <c r="R72" s="1">
        <f t="shared" si="28"/>
        <v>3.8988937501649192</v>
      </c>
      <c r="S72" s="1">
        <f t="shared" si="34"/>
        <v>1.8214990319859465</v>
      </c>
      <c r="T72" s="7">
        <f t="shared" si="13"/>
        <v>130</v>
      </c>
      <c r="U72" s="6">
        <f t="shared" si="14"/>
        <v>130</v>
      </c>
      <c r="V72" s="2">
        <f t="shared" si="6"/>
        <v>0.32524669729361894</v>
      </c>
      <c r="X72">
        <v>54</v>
      </c>
      <c r="Y72">
        <v>46</v>
      </c>
      <c r="Z72" s="1">
        <f t="shared" si="16"/>
        <v>215850.90000000002</v>
      </c>
      <c r="AA72" s="1">
        <f t="shared" si="29"/>
        <v>210685</v>
      </c>
      <c r="AB72" s="20">
        <v>32385</v>
      </c>
      <c r="AC72" s="1">
        <v>1783</v>
      </c>
      <c r="AD72">
        <v>30</v>
      </c>
    </row>
    <row r="73" spans="1:30" ht="16">
      <c r="A73" s="25">
        <f t="shared" si="30"/>
        <v>43932</v>
      </c>
      <c r="B73" s="1">
        <f t="shared" si="22"/>
        <v>57</v>
      </c>
      <c r="C73" s="1">
        <f t="shared" si="23"/>
        <v>34</v>
      </c>
      <c r="E73">
        <v>146570</v>
      </c>
      <c r="F73" s="3">
        <f t="shared" si="10"/>
        <v>8.5499013518044453E-3</v>
      </c>
      <c r="G73" s="3" cm="1">
        <f t="array" ref="G73">SUMPRODUCT(EGS3_OSS_Forecast!$L$40:$L$74,TRANSPOSE(LC_Special_Forecast!C73:AK73))</f>
        <v>1.4303872773961288E-2</v>
      </c>
      <c r="H73" s="3" cm="1">
        <f t="array" ref="H73">F73*($K$11) + SUMPRODUCT(EGS3_OSS_Forecast!$L$40:$L$74,TRANSPOSE(LC_Special_Forecast!C73:AK73))</f>
        <v>2.1969607559251293E-2</v>
      </c>
      <c r="I73" s="3">
        <f t="shared" si="31"/>
        <v>8.3857212633937916E-4</v>
      </c>
      <c r="L73" s="8">
        <f t="shared" si="24"/>
        <v>6.2836947315745531E-4</v>
      </c>
      <c r="M73" s="1">
        <f t="shared" si="32"/>
        <v>0.57898635555566369</v>
      </c>
      <c r="N73" s="2">
        <f t="shared" si="25"/>
        <v>2636352.9071101551</v>
      </c>
      <c r="O73" s="2">
        <f t="shared" si="33"/>
        <v>100628.6551607255</v>
      </c>
      <c r="P73" s="1">
        <f t="shared" si="26"/>
        <v>76.151412811367237</v>
      </c>
      <c r="Q73" s="1">
        <f t="shared" si="27"/>
        <v>96.108760850814832</v>
      </c>
      <c r="R73" s="1">
        <f t="shared" si="28"/>
        <v>3.8988937501649192</v>
      </c>
      <c r="S73" s="1">
        <f t="shared" si="34"/>
        <v>1.8214990319859465</v>
      </c>
      <c r="T73" s="7">
        <f t="shared" si="13"/>
        <v>130</v>
      </c>
      <c r="U73" s="6">
        <f t="shared" si="14"/>
        <v>130</v>
      </c>
      <c r="V73" s="2">
        <f t="shared" si="6"/>
        <v>0.31344302953724845</v>
      </c>
      <c r="X73">
        <v>54</v>
      </c>
      <c r="Y73">
        <v>46</v>
      </c>
      <c r="Z73" s="1">
        <f t="shared" si="16"/>
        <v>237278.49999999997</v>
      </c>
      <c r="AA73" s="1">
        <f t="shared" si="29"/>
        <v>245898</v>
      </c>
      <c r="AB73" s="20">
        <v>35098</v>
      </c>
      <c r="AC73" s="1">
        <v>2108</v>
      </c>
      <c r="AD73">
        <v>30</v>
      </c>
    </row>
    <row r="74" spans="1:30" ht="16">
      <c r="A74" s="25">
        <f t="shared" si="30"/>
        <v>43933</v>
      </c>
      <c r="B74" s="1">
        <f t="shared" si="22"/>
        <v>58</v>
      </c>
      <c r="C74" s="1">
        <f t="shared" si="23"/>
        <v>35</v>
      </c>
      <c r="E74">
        <v>116024</v>
      </c>
      <c r="F74" s="3">
        <f t="shared" si="10"/>
        <v>8.7535125130768776E-3</v>
      </c>
      <c r="G74" s="3" cm="1">
        <f t="array" ref="G74">SUMPRODUCT(EGS3_OSS_Forecast!$L$40:$L$74,TRANSPOSE(LC_Special_Forecast!C74:AK74))</f>
        <v>1.4957508507202498E-2</v>
      </c>
      <c r="H74" s="3" cm="1">
        <f t="array" ref="H74">F74*($K$11) + SUMPRODUCT(EGS3_OSS_Forecast!$L$40:$L$74,TRANSPOSE(LC_Special_Forecast!C74:AK74))</f>
        <v>2.2805798517098689E-2</v>
      </c>
      <c r="I74" s="3">
        <f t="shared" si="31"/>
        <v>8.3619095784739569E-4</v>
      </c>
      <c r="L74" s="8">
        <f t="shared" si="24"/>
        <v>6.2705300654984067E-4</v>
      </c>
      <c r="M74" s="1">
        <f t="shared" si="32"/>
        <v>0.58221914335094882</v>
      </c>
      <c r="N74" s="2">
        <f t="shared" si="25"/>
        <v>2736695.8220518427</v>
      </c>
      <c r="O74" s="2">
        <f t="shared" si="33"/>
        <v>100342.91494168749</v>
      </c>
      <c r="P74" s="1">
        <f t="shared" si="26"/>
        <v>77.972911843353188</v>
      </c>
      <c r="Q74" s="1">
        <f t="shared" si="27"/>
        <v>100.00765460097975</v>
      </c>
      <c r="R74" s="1">
        <f t="shared" si="28"/>
        <v>3.8988937501649192</v>
      </c>
      <c r="S74" s="1">
        <f t="shared" si="34"/>
        <v>1.8214990319859465</v>
      </c>
      <c r="T74" s="7">
        <f t="shared" si="13"/>
        <v>130</v>
      </c>
      <c r="U74" s="6">
        <f t="shared" si="14"/>
        <v>130</v>
      </c>
      <c r="V74" s="2">
        <f>ABS(E74-O74)/E74</f>
        <v>0.13515380488788969</v>
      </c>
      <c r="X74">
        <v>54</v>
      </c>
      <c r="Y74">
        <v>46</v>
      </c>
      <c r="Z74" s="1">
        <f t="shared" si="16"/>
        <v>222540.79999999999</v>
      </c>
      <c r="AA74" s="1">
        <f t="shared" si="29"/>
        <v>217561</v>
      </c>
      <c r="AB74" s="20">
        <v>29861</v>
      </c>
      <c r="AC74" s="1">
        <v>1877</v>
      </c>
      <c r="AD74">
        <v>30</v>
      </c>
    </row>
    <row r="75" spans="1:30" ht="16">
      <c r="E75"/>
    </row>
    <row r="76" spans="1:30" ht="16">
      <c r="E76"/>
    </row>
    <row r="77" spans="1:30" ht="16">
      <c r="E77"/>
    </row>
    <row r="79" spans="1:30">
      <c r="V79" s="2">
        <f>AVERAGE(V58:V74)</f>
        <v>0.13922376246508097</v>
      </c>
    </row>
  </sheetData>
  <mergeCells count="4">
    <mergeCell ref="U5:V5"/>
    <mergeCell ref="X5:Y5"/>
    <mergeCell ref="U10:V10"/>
    <mergeCell ref="X10:Y10"/>
  </mergeCells>
  <conditionalFormatting sqref="V17:V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92D3-E9D2-D844-B8E4-BFDBD951B218}">
  <sheetPr>
    <pageSetUpPr fitToPage="1"/>
  </sheetPr>
  <dimension ref="A1:BA80"/>
  <sheetViews>
    <sheetView topLeftCell="W12" zoomScale="84" workbookViewId="0">
      <selection activeCell="AQ15" sqref="AQ15:AR7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17.832031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v>10000000000</v>
      </c>
      <c r="Q5" s="16"/>
      <c r="AR5" s="62"/>
      <c r="AS5" s="62"/>
      <c r="AU5" s="62"/>
      <c r="AV5" s="62"/>
    </row>
    <row r="6" spans="1:53">
      <c r="O6" s="1" t="s">
        <v>34</v>
      </c>
      <c r="P6" s="16">
        <f>P5/EGS3_OSS_Forecast!K6</f>
        <v>461783382300.32391</v>
      </c>
      <c r="Q6" s="16"/>
      <c r="AS6" s="2"/>
      <c r="AV6" s="2"/>
    </row>
    <row r="7" spans="1:53">
      <c r="O7" s="1" t="s">
        <v>33</v>
      </c>
      <c r="P7" s="16">
        <f>EGS3_OSS_Forecast!K7</f>
        <v>1.046686814687988E-2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EGS3_OSS_Forecast!K8</f>
        <v>1.3276214170588161E-2</v>
      </c>
      <c r="Q8" s="4"/>
      <c r="AS8" s="15"/>
      <c r="AV8" s="15"/>
    </row>
    <row r="9" spans="1:53" ht="14" customHeight="1">
      <c r="M9" s="16">
        <f>EGS3_OSS_Forecast!H9</f>
        <v>-27.064342070127825</v>
      </c>
      <c r="N9" s="16">
        <f>EGS3_OSS_Forecast!I9</f>
        <v>1.7624044576346636E-12</v>
      </c>
      <c r="P9" s="16"/>
      <c r="Q9" s="4"/>
    </row>
    <row r="10" spans="1:53">
      <c r="M10" s="16">
        <f>EGS3_OSS_Forecast!H10</f>
        <v>-29.224212250691448</v>
      </c>
      <c r="N10" s="16">
        <f>EGS3_OSS_Forecast!I10</f>
        <v>2.0327589484399735E-13</v>
      </c>
      <c r="O10" s="1" t="s">
        <v>29</v>
      </c>
      <c r="P10" s="16">
        <f>EGS3_OSS_Forecast!K10</f>
        <v>10.001165324433156</v>
      </c>
      <c r="Q10" s="4"/>
      <c r="AR10" s="62"/>
      <c r="AS10" s="62"/>
      <c r="AU10" s="62"/>
      <c r="AV10" s="62"/>
    </row>
    <row r="11" spans="1:53">
      <c r="M11" s="16"/>
      <c r="N11" s="16"/>
      <c r="O11" s="1" t="s">
        <v>27</v>
      </c>
      <c r="P11" s="16">
        <f>EGS3_OSS_Forecast!K11</f>
        <v>0.8965875125181606</v>
      </c>
      <c r="Q11" s="4"/>
      <c r="R11" s="16"/>
      <c r="AS11" s="2"/>
      <c r="AV11" s="2"/>
      <c r="AY11" s="1" t="s">
        <v>24</v>
      </c>
      <c r="AZ11" s="1">
        <f>EGS3_OSS_Forecast!AC11</f>
        <v>0.1</v>
      </c>
    </row>
    <row r="12" spans="1:53">
      <c r="O12" s="1" t="s">
        <v>23</v>
      </c>
      <c r="P12" s="16">
        <f>EGS3_OSS_Forecast!K12</f>
        <v>0.1034124874818395</v>
      </c>
      <c r="Q12" s="4"/>
      <c r="AS12" s="2"/>
      <c r="AV12" s="2"/>
      <c r="AZ12" s="1">
        <f>EGS3_OSS_Forecast!AC12</f>
        <v>0.2</v>
      </c>
    </row>
    <row r="13" spans="1:53">
      <c r="P13" s="16"/>
      <c r="Q13" s="16"/>
      <c r="AS13" s="2"/>
      <c r="AV13" s="2"/>
      <c r="AZ13" s="1">
        <f>EGS3_OSS_Forecast!AC13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O32" s="1">
        <f t="shared" si="0"/>
        <v>1.010521837429293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O33" s="1">
        <f t="shared" si="0"/>
        <v>1.0211543839214745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O34" s="1">
        <f t="shared" si="0"/>
        <v>1.0211543839214745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O35" s="1">
        <f t="shared" si="0"/>
        <v>1.0211543839214745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O36" s="1">
        <f t="shared" si="0"/>
        <v>1.0648151423968895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O37" s="1">
        <f t="shared" si="0"/>
        <v>1.076018954217439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O38" s="1">
        <f t="shared" si="0"/>
        <v>1.1220255173921891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O39" s="1">
        <f t="shared" si="0"/>
        <v>1.1338312874777081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2.4505994658696406E-2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O40" s="1">
        <f t="shared" si="0"/>
        <v>1.1457612759567946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4.9941047900657232E-2</v>
      </c>
      <c r="D41" s="3">
        <f>1-($P$6/($P$6+SUM($AO$41:$AO41)))^$P$5</f>
        <v>2.6074023113037303E-2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O41" s="1">
        <f t="shared" si="0"/>
        <v>1.220023956210776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7.5758082218807088E-2</v>
      </c>
      <c r="D42" s="3">
        <f>1-($P$6/($P$6+SUM($AO$41:$AO42)))^$P$5</f>
        <v>5.2538571394734723E-2</v>
      </c>
      <c r="E42" s="3">
        <f>1-($P$6/($P$6+SUM($AO$42:$AO42)))^$P$5</f>
        <v>2.7174139311009649E-2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O42" s="1">
        <f t="shared" si="0"/>
        <v>1.2721876369676273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0.10275425461849019</v>
      </c>
      <c r="D43" s="3">
        <f>1-($P$6/($P$6+SUM($AO$41:$AO43)))^$P$5</f>
        <v>8.0211941071076653E-2</v>
      </c>
      <c r="E43" s="3">
        <f>1-($P$6/($P$6+SUM($AO$42:$AO43)))^$P$5</f>
        <v>5.5589399585014077E-2</v>
      </c>
      <c r="F43" s="3">
        <f>1-($P$6/($P$6+SUM($AO$43:$AO43)))^$P$5</f>
        <v>2.9208989421603659E-2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O43" s="1">
        <f t="shared" si="0"/>
        <v>1.3688980106982613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0.13121220276141099</v>
      </c>
      <c r="D44" s="3">
        <f>1-($P$6/($P$6+SUM($AO$41:$AO44)))^$P$5</f>
        <v>0.10938684145488997</v>
      </c>
      <c r="E44" s="3">
        <f>1-($P$6/($P$6+SUM($AO$42:$AO44)))^$P$5</f>
        <v>8.5543275689125453E-2</v>
      </c>
      <c r="F44" s="3">
        <f>1-($P$6/($P$6+SUM($AO$43:$AO44)))^$P$5</f>
        <v>6.0001660354902286E-2</v>
      </c>
      <c r="G44" s="3">
        <f>1-($P$6/($P$6+SUM($AO$44:$AO44)))^$P$5</f>
        <v>3.1719155407982758E-2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O44" s="1">
        <f t="shared" si="0"/>
        <v>1.4884584537281933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0.16207191590709791</v>
      </c>
      <c r="D45" s="3">
        <f>1-($P$6/($P$6+SUM($AO$41:$AO45)))^$P$5</f>
        <v>0.1410218007438746</v>
      </c>
      <c r="E45" s="3">
        <f>1-($P$6/($P$6+SUM($AO$42:$AO45)))^$P$5</f>
        <v>0.1180251686046706</v>
      </c>
      <c r="F45" s="3">
        <f>1-($P$6/($P$6+SUM($AO$43:$AO45)))^$P$5</f>
        <v>9.3389795803022202E-2</v>
      </c>
      <c r="G45" s="3">
        <f>1-($P$6/($P$6+SUM($AO$44:$AO45)))^$P$5</f>
        <v>6.6112904034782427E-2</v>
      </c>
      <c r="H45" s="3">
        <f>1-($P$6/($P$6+SUM($AO$45:$AO45)))^$P$5</f>
        <v>3.5520426556803875E-2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O45" s="1">
        <f t="shared" si="0"/>
        <v>1.6700883666611539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0.19405400153849806</v>
      </c>
      <c r="D46" s="3">
        <f>1-($P$6/($P$6+SUM($AO$41:$AO46)))^$P$5</f>
        <v>0.17380732833934609</v>
      </c>
      <c r="E46" s="3">
        <f>1-($P$6/($P$6+SUM($AO$42:$AO46)))^$P$5</f>
        <v>0.15168843293220446</v>
      </c>
      <c r="F46" s="3">
        <f>1-($P$6/($P$6+SUM($AO$43:$AO46)))^$P$5</f>
        <v>0.12799237628478455</v>
      </c>
      <c r="G46" s="3">
        <f>1-($P$6/($P$6+SUM($AO$44:$AO46)))^$P$5</f>
        <v>0.10175656130813571</v>
      </c>
      <c r="H46" s="3">
        <f>1-($P$6/($P$6+SUM($AO$45:$AO46)))^$P$5</f>
        <v>7.2332736458749047E-2</v>
      </c>
      <c r="I46" s="3">
        <f>1-($P$6/($P$6+SUM($AO$46:$AO46)))^$P$5</f>
        <v>3.8168055514534616E-2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O46" s="1">
        <f t="shared" si="0"/>
        <v>1.7970467377454455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0.22710557652986385</v>
      </c>
      <c r="D47" s="3">
        <f>1-($P$6/($P$6+SUM($AO$41:$AO47)))^$P$5</f>
        <v>0.20768921260550022</v>
      </c>
      <c r="E47" s="3">
        <f>1-($P$6/($P$6+SUM($AO$42:$AO47)))^$P$5</f>
        <v>0.1864774056777313</v>
      </c>
      <c r="F47" s="3">
        <f>1-($P$6/($P$6+SUM($AO$43:$AO47)))^$P$5</f>
        <v>0.1637531163629804</v>
      </c>
      <c r="G47" s="3">
        <f>1-($P$6/($P$6+SUM($AO$44:$AO47)))^$P$5</f>
        <v>0.13859226700177796</v>
      </c>
      <c r="H47" s="3">
        <f>1-($P$6/($P$6+SUM($AO$45:$AO47)))^$P$5</f>
        <v>0.11037507200988717</v>
      </c>
      <c r="I47" s="3">
        <f>1-($P$6/($P$6+SUM($AO$46:$AO47)))^$P$5</f>
        <v>7.7611436793411759E-2</v>
      </c>
      <c r="J47" s="3">
        <f>1-($P$6/($P$6+SUM($AO$47:$AO47)))^$P$5</f>
        <v>4.1008599792167644E-2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O47" s="1">
        <f t="shared" si="0"/>
        <v>1.9336563514287148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0.26405856954087337</v>
      </c>
      <c r="D48" s="3">
        <f>1-($P$6/($P$6+SUM($AO$41:$AO48)))^$P$5</f>
        <v>0.24557052485201925</v>
      </c>
      <c r="E48" s="3">
        <f>1-($P$6/($P$6+SUM($AO$42:$AO48)))^$P$5</f>
        <v>0.22537287940513417</v>
      </c>
      <c r="F48" s="3">
        <f>1-($P$6/($P$6+SUM($AO$43:$AO48)))^$P$5</f>
        <v>0.20373506513618667</v>
      </c>
      <c r="G48" s="3">
        <f>1-($P$6/($P$6+SUM($AO$44:$AO48)))^$P$5</f>
        <v>0.17977718562735012</v>
      </c>
      <c r="H48" s="3">
        <f>1-($P$6/($P$6+SUM($AO$45:$AO48)))^$P$5</f>
        <v>0.15290908797339808</v>
      </c>
      <c r="I48" s="3">
        <f>1-($P$6/($P$6+SUM($AO$46:$AO48)))^$P$5</f>
        <v>0.12171289585369616</v>
      </c>
      <c r="J48" s="3">
        <f>1-($P$6/($P$6+SUM($AO$47:$AO48)))^$P$5</f>
        <v>8.6860122309145749E-2</v>
      </c>
      <c r="K48" s="3">
        <f>1-($P$6/($P$6+SUM($AO$48:$AO48)))^$P$5</f>
        <v>4.7811178199694271E-2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O48" s="1">
        <f t="shared" si="0"/>
        <v>2.2623762873137592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0.29960647052349043</v>
      </c>
      <c r="D49" s="3">
        <f>1-($P$6/($P$6+SUM($AO$41:$AO49)))^$P$5</f>
        <v>0.28201064974716339</v>
      </c>
      <c r="E49" s="3">
        <f>1-($P$6/($P$6+SUM($AO$42:$AO49)))^$P$5</f>
        <v>0.26278940066829981</v>
      </c>
      <c r="F49" s="3">
        <f>1-($P$6/($P$6+SUM($AO$43:$AO49)))^$P$5</f>
        <v>0.24219674957022175</v>
      </c>
      <c r="G49" s="3">
        <f>1-($P$6/($P$6+SUM($AO$44:$AO49)))^$P$5</f>
        <v>0.21939609846733521</v>
      </c>
      <c r="H49" s="3">
        <f>1-($P$6/($P$6+SUM($AO$45:$AO49)))^$P$5</f>
        <v>0.19382490535366059</v>
      </c>
      <c r="I49" s="3">
        <f>1-($P$6/($P$6+SUM($AO$46:$AO49)))^$P$5</f>
        <v>0.1641355381585099</v>
      </c>
      <c r="J49" s="3">
        <f>1-($P$6/($P$6+SUM($AO$47:$AO49)))^$P$5</f>
        <v>0.13096717296737503</v>
      </c>
      <c r="K49" s="3">
        <f>1-($P$6/($P$6+SUM($AO$48:$AO49)))^$P$5</f>
        <v>9.3804395257938711E-2</v>
      </c>
      <c r="L49" s="3">
        <f>1-($P$6/($P$6+SUM($AO$49:$AO49)))^$P$5</f>
        <v>4.8302622342347057E-2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O49" s="1">
        <f t="shared" si="0"/>
        <v>2.286180642812762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0.33520734000380703</v>
      </c>
      <c r="D50" s="3">
        <f>1-($P$6/($P$6+SUM($AO$41:$AO50)))^$P$5</f>
        <v>0.31850666805048244</v>
      </c>
      <c r="E50" s="3">
        <f>1-($P$6/($P$6+SUM($AO$42:$AO50)))^$P$5</f>
        <v>0.30026167478510846</v>
      </c>
      <c r="F50" s="3">
        <f>1-($P$6/($P$6+SUM($AO$43:$AO50)))^$P$5</f>
        <v>0.28071574421351542</v>
      </c>
      <c r="G50" s="3">
        <f>1-($P$6/($P$6+SUM($AO$44:$AO50)))^$P$5</f>
        <v>0.25907404585609517</v>
      </c>
      <c r="H50" s="3">
        <f>1-($P$6/($P$6+SUM($AO$45:$AO50)))^$P$5</f>
        <v>0.23480263160970472</v>
      </c>
      <c r="I50" s="3">
        <f>1-($P$6/($P$6+SUM($AO$46:$AO50)))^$P$5</f>
        <v>0.20662325011031923</v>
      </c>
      <c r="J50" s="3">
        <f>1-($P$6/($P$6+SUM($AO$47:$AO50)))^$P$5</f>
        <v>0.17513994576807879</v>
      </c>
      <c r="K50" s="3">
        <f>1-($P$6/($P$6+SUM($AO$48:$AO50)))^$P$5</f>
        <v>0.13986614495937022</v>
      </c>
      <c r="L50" s="3">
        <f>1-($P$6/($P$6+SUM($AO$49:$AO50)))^$P$5</f>
        <v>9.6677218479837679E-2</v>
      </c>
      <c r="M50" s="3">
        <f>1-($P$6/($P$6+SUM($AO$50:$AO50)))^$P$5</f>
        <v>5.0829809215528488E-2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O50" s="1">
        <f t="shared" si="0"/>
        <v>2.4090125285313468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0.36899862408064121</v>
      </c>
      <c r="D51" s="3">
        <f>1-($P$6/($P$6+SUM($AO$41:$AO51)))^$P$5</f>
        <v>0.35314684409642527</v>
      </c>
      <c r="E51" s="3">
        <f>1-($P$6/($P$6+SUM($AO$42:$AO51)))^$P$5</f>
        <v>0.33582924035781192</v>
      </c>
      <c r="F51" s="3">
        <f>1-($P$6/($P$6+SUM($AO$43:$AO51)))^$P$5</f>
        <v>0.31727758368261616</v>
      </c>
      <c r="G51" s="3">
        <f>1-($P$6/($P$6+SUM($AO$44:$AO51)))^$P$5</f>
        <v>0.29673673230904141</v>
      </c>
      <c r="H51" s="3">
        <f>1-($P$6/($P$6+SUM($AO$45:$AO51)))^$P$5</f>
        <v>0.27369908057201964</v>
      </c>
      <c r="I51" s="3">
        <f>1-($P$6/($P$6+SUM($AO$46:$AO51)))^$P$5</f>
        <v>0.24695043894415714</v>
      </c>
      <c r="J51" s="3">
        <f>1-($P$6/($P$6+SUM($AO$47:$AO51)))^$P$5</f>
        <v>0.21706742495498432</v>
      </c>
      <c r="K51" s="3">
        <f>1-($P$6/($P$6+SUM($AO$48:$AO51)))^$P$5</f>
        <v>0.18358658471154421</v>
      </c>
      <c r="L51" s="3">
        <f>1-($P$6/($P$6+SUM($AO$49:$AO51)))^$P$5</f>
        <v>0.14259294312500292</v>
      </c>
      <c r="M51" s="3">
        <f>1-($P$6/($P$6+SUM($AO$50:$AO51)))^$P$5</f>
        <v>9.9076949152484883E-2</v>
      </c>
      <c r="N51" s="3">
        <f>1-($P$6/($P$6+SUM($AO$51:$AO51)))^$P$5</f>
        <v>5.0829809215528488E-2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O51" s="1">
        <f t="shared" si="0"/>
        <v>2.4090125285313468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0.40173289272606227</v>
      </c>
      <c r="D52" s="3">
        <f>1-($P$6/($P$6+SUM($AO$41:$AO52)))^$P$5</f>
        <v>0.38670345076560142</v>
      </c>
      <c r="E52" s="3">
        <f>1-($P$6/($P$6+SUM($AO$42:$AO52)))^$P$5</f>
        <v>0.37028422714888809</v>
      </c>
      <c r="F52" s="3">
        <f>1-($P$6/($P$6+SUM($AO$43:$AO52)))^$P$5</f>
        <v>0.35269496918871213</v>
      </c>
      <c r="G52" s="3">
        <f>1-($P$6/($P$6+SUM($AO$44:$AO52)))^$P$5</f>
        <v>0.33321970938538858</v>
      </c>
      <c r="H52" s="3">
        <f>1-($P$6/($P$6+SUM($AO$45:$AO52)))^$P$5</f>
        <v>0.31137717498030293</v>
      </c>
      <c r="I52" s="3">
        <f>1-($P$6/($P$6+SUM($AO$46:$AO52)))^$P$5</f>
        <v>0.28601616459107604</v>
      </c>
      <c r="J52" s="3">
        <f>1-($P$6/($P$6+SUM($AO$47:$AO52)))^$P$5</f>
        <v>0.25768338273304126</v>
      </c>
      <c r="K52" s="3">
        <f>1-($P$6/($P$6+SUM($AO$48:$AO52)))^$P$5</f>
        <v>0.22594027735089162</v>
      </c>
      <c r="L52" s="3">
        <f>1-($P$6/($P$6+SUM($AO$49:$AO52)))^$P$5</f>
        <v>0.18707329373350845</v>
      </c>
      <c r="M52" s="3">
        <f>1-($P$6/($P$6+SUM($AO$50:$AO52)))^$P$5</f>
        <v>0.14581386336492141</v>
      </c>
      <c r="N52" s="3">
        <f>1-($P$6/($P$6+SUM($AO$51:$AO52)))^$P$5</f>
        <v>0.10006962579890821</v>
      </c>
      <c r="O52" s="3">
        <f>1-($P$6/($P$6+SUM($AO$52:$AO52)))^$P$5</f>
        <v>5.1876699311883989E-2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O52" s="1">
        <f t="shared" si="0"/>
        <v>2.4599737044315408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0.43308758103777556</v>
      </c>
      <c r="D53" s="3">
        <f>1-($P$6/($P$6+SUM($AO$41:$AO53)))^$P$5</f>
        <v>0.41884517459007076</v>
      </c>
      <c r="E53" s="3">
        <f>1-($P$6/($P$6+SUM($AO$42:$AO53)))^$P$5</f>
        <v>0.40328711422483932</v>
      </c>
      <c r="F53" s="3">
        <f>1-($P$6/($P$6+SUM($AO$43:$AO53)))^$P$5</f>
        <v>0.38661901385582953</v>
      </c>
      <c r="G53" s="3">
        <f>1-($P$6/($P$6+SUM($AO$44:$AO53)))^$P$5</f>
        <v>0.36816441595370952</v>
      </c>
      <c r="H53" s="3">
        <f>1-($P$6/($P$6+SUM($AO$45:$AO53)))^$P$5</f>
        <v>0.34746660787926431</v>
      </c>
      <c r="I53" s="3">
        <f>1-($P$6/($P$6+SUM($AO$46:$AO53)))^$P$5</f>
        <v>0.3234347205590774</v>
      </c>
      <c r="J53" s="3">
        <f>1-($P$6/($P$6+SUM($AO$47:$AO53)))^$P$5</f>
        <v>0.2965875876935602</v>
      </c>
      <c r="K53" s="3">
        <f>1-($P$6/($P$6+SUM($AO$48:$AO53)))^$P$5</f>
        <v>0.26650811242425176</v>
      </c>
      <c r="L53" s="3">
        <f>1-($P$6/($P$6+SUM($AO$49:$AO53)))^$P$5</f>
        <v>0.22967726030441782</v>
      </c>
      <c r="M53" s="3">
        <f>1-($P$6/($P$6+SUM($AO$50:$AO53)))^$P$5</f>
        <v>0.19058015942806239</v>
      </c>
      <c r="N53" s="3">
        <f>1-($P$6/($P$6+SUM($AO$51:$AO53)))^$P$5</f>
        <v>0.14723423846292549</v>
      </c>
      <c r="O53" s="3">
        <f>1-($P$6/($P$6+SUM($AO$52:$AO53)))^$P$5</f>
        <v>0.10156606625681752</v>
      </c>
      <c r="P53" s="3">
        <f>1-($P$6/($P$6+SUM($AO$53:$AO53)))^$P$5</f>
        <v>5.2408127622866174E-2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O53" s="1">
        <f t="shared" si="0"/>
        <v>2.4858571478299054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0.46499228785397173</v>
      </c>
      <c r="D54" s="3">
        <f>1-($P$6/($P$6+SUM($AO$41:$AO54)))^$P$5</f>
        <v>0.45155202469989719</v>
      </c>
      <c r="E54" s="3">
        <f>1-($P$6/($P$6+SUM($AO$42:$AO54)))^$P$5</f>
        <v>0.43686893222215617</v>
      </c>
      <c r="F54" s="3">
        <f>1-($P$6/($P$6+SUM($AO$43:$AO54)))^$P$5</f>
        <v>0.4211388794908657</v>
      </c>
      <c r="G54" s="3">
        <f>1-($P$6/($P$6+SUM($AO$44:$AO54)))^$P$5</f>
        <v>0.40372220776422652</v>
      </c>
      <c r="H54" s="3">
        <f>1-($P$6/($P$6+SUM($AO$45:$AO54)))^$P$5</f>
        <v>0.38419057697382542</v>
      </c>
      <c r="I54" s="3">
        <f>1-($P$6/($P$6+SUM($AO$46:$AO54)))^$P$5</f>
        <v>0.36151118179856145</v>
      </c>
      <c r="J54" s="3">
        <f>1-($P$6/($P$6+SUM($AO$47:$AO54)))^$P$5</f>
        <v>0.33617424347034142</v>
      </c>
      <c r="K54" s="3">
        <f>1-($P$6/($P$6+SUM($AO$48:$AO54)))^$P$5</f>
        <v>0.3077868129142084</v>
      </c>
      <c r="L54" s="3">
        <f>1-($P$6/($P$6+SUM($AO$49:$AO54)))^$P$5</f>
        <v>0.27302949663061171</v>
      </c>
      <c r="M54" s="3">
        <f>1-($P$6/($P$6+SUM($AO$50:$AO54)))^$P$5</f>
        <v>0.2361327030661784</v>
      </c>
      <c r="N54" s="3">
        <f>1-($P$6/($P$6+SUM($AO$51:$AO54)))^$P$5</f>
        <v>0.1952262045825891</v>
      </c>
      <c r="O54" s="3">
        <f>1-($P$6/($P$6+SUM($AO$52:$AO54)))^$P$5</f>
        <v>0.1521290878794106</v>
      </c>
      <c r="P54" s="3">
        <f>1-($P$6/($P$6+SUM($AO$53:$AO54)))^$P$5</f>
        <v>0.10573771206156624</v>
      </c>
      <c r="Q54" s="3">
        <f>1-($P$6/($P$6+SUM($AO$54:$AO54)))^$P$5</f>
        <v>5.627801711037006E-2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O54" s="1">
        <f t="shared" si="0"/>
        <v>2.6748294085418807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0.49635050053015739</v>
      </c>
      <c r="D55" s="3">
        <f>1-($P$6/($P$6+SUM($AO$41:$AO55)))^$P$5</f>
        <v>0.48369800663772089</v>
      </c>
      <c r="E55" s="3">
        <f>1-($P$6/($P$6+SUM($AO$42:$AO55)))^$P$5</f>
        <v>0.46987552892526596</v>
      </c>
      <c r="F55" s="3">
        <f>1-($P$6/($P$6+SUM($AO$43:$AO55)))^$P$5</f>
        <v>0.45506806105657915</v>
      </c>
      <c r="G55" s="3">
        <f>1-($P$6/($P$6+SUM($AO$44:$AO55)))^$P$5</f>
        <v>0.43867224458569742</v>
      </c>
      <c r="H55" s="3">
        <f>1-($P$6/($P$6+SUM($AO$45:$AO55)))^$P$5</f>
        <v>0.42028414736242858</v>
      </c>
      <c r="I55" s="3">
        <f>1-($P$6/($P$6+SUM($AO$46:$AO55)))^$P$5</f>
        <v>0.39893469495105749</v>
      </c>
      <c r="J55" s="3">
        <f>1-($P$6/($P$6+SUM($AO$47:$AO55)))^$P$5</f>
        <v>0.37508282138457805</v>
      </c>
      <c r="K55" s="3">
        <f>1-($P$6/($P$6+SUM($AO$48:$AO55)))^$P$5</f>
        <v>0.34835925298294024</v>
      </c>
      <c r="L55" s="3">
        <f>1-($P$6/($P$6+SUM($AO$49:$AO55)))^$P$5</f>
        <v>0.31563915465189785</v>
      </c>
      <c r="M55" s="3">
        <f>1-($P$6/($P$6+SUM($AO$50:$AO55)))^$P$5</f>
        <v>0.28090577780003789</v>
      </c>
      <c r="N55" s="3">
        <f>1-($P$6/($P$6+SUM($AO$51:$AO55)))^$P$5</f>
        <v>0.24239611869596289</v>
      </c>
      <c r="O55" s="3">
        <f>1-($P$6/($P$6+SUM($AO$52:$AO55)))^$P$5</f>
        <v>0.20182503763757842</v>
      </c>
      <c r="P55" s="3">
        <f>1-($P$6/($P$6+SUM($AO$53:$AO55)))^$P$5</f>
        <v>0.15815278267724775</v>
      </c>
      <c r="Q55" s="3">
        <f>1-($P$6/($P$6+SUM($AO$54:$AO55)))^$P$5</f>
        <v>0.11159303718865143</v>
      </c>
      <c r="R55" s="3">
        <f>1-($P$6/($P$6+SUM($AO$55:$AO55)))^$P$5</f>
        <v>5.8612636719755917E-2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O55" s="1">
        <f t="shared" si="0"/>
        <v>2.7891951524569212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0.5280423566283301</v>
      </c>
      <c r="D56" s="3">
        <f>1-($P$6/($P$6+SUM($AO$41:$AO56)))^$P$5</f>
        <v>0.51618601366249017</v>
      </c>
      <c r="E56" s="3">
        <f>1-($P$6/($P$6+SUM($AO$42:$AO56)))^$P$5</f>
        <v>0.50323330743794581</v>
      </c>
      <c r="F56" s="3">
        <f>1-($P$6/($P$6+SUM($AO$43:$AO56)))^$P$5</f>
        <v>0.48935815792486093</v>
      </c>
      <c r="G56" s="3">
        <f>1-($P$6/($P$6+SUM($AO$44:$AO56)))^$P$5</f>
        <v>0.47399405586597709</v>
      </c>
      <c r="H56" s="3">
        <f>1-($P$6/($P$6+SUM($AO$45:$AO56)))^$P$5</f>
        <v>0.4567630382518939</v>
      </c>
      <c r="I56" s="3">
        <f>1-($P$6/($P$6+SUM($AO$46:$AO56)))^$P$5</f>
        <v>0.43675638478285683</v>
      </c>
      <c r="J56" s="3">
        <f>1-($P$6/($P$6+SUM($AO$47:$AO56)))^$P$5</f>
        <v>0.41440537669018174</v>
      </c>
      <c r="K56" s="3">
        <f>1-($P$6/($P$6+SUM($AO$48:$AO56)))^$P$5</f>
        <v>0.38936405145643871</v>
      </c>
      <c r="L56" s="3">
        <f>1-($P$6/($P$6+SUM($AO$49:$AO56)))^$P$5</f>
        <v>0.35870216861732918</v>
      </c>
      <c r="M56" s="3">
        <f>1-($P$6/($P$6+SUM($AO$50:$AO56)))^$P$5</f>
        <v>0.32615511771541539</v>
      </c>
      <c r="N56" s="3">
        <f>1-($P$6/($P$6+SUM($AO$51:$AO56)))^$P$5</f>
        <v>0.29006790872063182</v>
      </c>
      <c r="O56" s="3">
        <f>1-($P$6/($P$6+SUM($AO$52:$AO56)))^$P$5</f>
        <v>0.25204973968504196</v>
      </c>
      <c r="P56" s="3">
        <f>1-($P$6/($P$6+SUM($AO$53:$AO56)))^$P$5</f>
        <v>0.21112553633787323</v>
      </c>
      <c r="Q56" s="3">
        <f>1-($P$6/($P$6+SUM($AO$54:$AO56)))^$P$5</f>
        <v>0.16749553614898494</v>
      </c>
      <c r="R56" s="3">
        <f>1-($P$6/($P$6+SUM($AO$55:$AO56)))^$P$5</f>
        <v>0.11784889701449308</v>
      </c>
      <c r="S56" s="3">
        <f>1-($P$6/($P$6+SUM($AO$56:$AO56)))^$P$5</f>
        <v>6.2925467229453802E-2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O56" s="1">
        <f t="shared" si="0"/>
        <v>3.0012268510550464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0.55834845088603735</v>
      </c>
      <c r="D57" s="3">
        <f>1-($P$6/($P$6+SUM($AO$41:$AO57)))^$P$5</f>
        <v>0.54725294360748256</v>
      </c>
      <c r="E57" s="3">
        <f>1-($P$6/($P$6+SUM($AO$42:$AO57)))^$P$5</f>
        <v>0.53513247979003875</v>
      </c>
      <c r="F57" s="3">
        <f>1-($P$6/($P$6+SUM($AO$43:$AO57)))^$P$5</f>
        <v>0.52214724238347132</v>
      </c>
      <c r="G57" s="3">
        <f>1-($P$6/($P$6+SUM($AO$44:$AO57)))^$P$5</f>
        <v>0.50777023902395901</v>
      </c>
      <c r="H57" s="3">
        <f>1-($P$6/($P$6+SUM($AO$45:$AO57)))^$P$5</f>
        <v>0.4916456689954305</v>
      </c>
      <c r="I57" s="3">
        <f>1-($P$6/($P$6+SUM($AO$46:$AO57)))^$P$5</f>
        <v>0.47292369376894128</v>
      </c>
      <c r="J57" s="3">
        <f>1-($P$6/($P$6+SUM($AO$47:$AO57)))^$P$5</f>
        <v>0.45200850930114722</v>
      </c>
      <c r="K57" s="3">
        <f>1-($P$6/($P$6+SUM($AO$48:$AO57)))^$P$5</f>
        <v>0.4285751774401978</v>
      </c>
      <c r="L57" s="3">
        <f>1-($P$6/($P$6+SUM($AO$49:$AO57)))^$P$5</f>
        <v>0.39988220415129083</v>
      </c>
      <c r="M57" s="3">
        <f>1-($P$6/($P$6+SUM($AO$50:$AO57)))^$P$5</f>
        <v>0.36942371604815416</v>
      </c>
      <c r="N57" s="3">
        <f>1-($P$6/($P$6+SUM($AO$51:$AO57)))^$P$5</f>
        <v>0.33565519642791186</v>
      </c>
      <c r="O57" s="3">
        <f>1-($P$6/($P$6+SUM($AO$52:$AO57)))^$P$5</f>
        <v>0.30007753341309418</v>
      </c>
      <c r="P57" s="3">
        <f>1-($P$6/($P$6+SUM($AO$53:$AO57)))^$P$5</f>
        <v>0.26178117753243968</v>
      </c>
      <c r="Q57" s="3">
        <f>1-($P$6/($P$6+SUM($AO$54:$AO57)))^$P$5</f>
        <v>0.22095277092589138</v>
      </c>
      <c r="R57" s="3">
        <f>1-($P$6/($P$6+SUM($AO$55:$AO57)))^$P$5</f>
        <v>0.17449498559992216</v>
      </c>
      <c r="S57" s="3">
        <f>1-($P$6/($P$6+SUM($AO$56:$AO57)))^$P$5</f>
        <v>0.12309643926018099</v>
      </c>
      <c r="T57" s="3">
        <f>1-($P$6/($P$6+SUM($AO$57:$AO57)))^$P$5</f>
        <v>6.4212550319160067E-2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O57" s="1">
        <f t="shared" si="0"/>
        <v>3.0647159560977029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0.58728759813255638</v>
      </c>
      <c r="D58" s="3">
        <f>1-($P$6/($P$6+SUM($AO$41:$AO58)))^$P$5</f>
        <v>0.57691959191084363</v>
      </c>
      <c r="E58" s="3">
        <f>1-($P$6/($P$6+SUM($AO$42:$AO58)))^$P$5</f>
        <v>0.56559284983606861</v>
      </c>
      <c r="F58" s="3">
        <f>1-($P$6/($P$6+SUM($AO$43:$AO58)))^$P$5</f>
        <v>0.55345896379781534</v>
      </c>
      <c r="G58" s="3">
        <f>1-($P$6/($P$6+SUM($AO$44:$AO58)))^$P$5</f>
        <v>0.54002402620384848</v>
      </c>
      <c r="H58" s="3">
        <f>1-($P$6/($P$6+SUM($AO$45:$AO58)))^$P$5</f>
        <v>0.52495603278089753</v>
      </c>
      <c r="I58" s="3">
        <f>1-($P$6/($P$6+SUM($AO$46:$AO58)))^$P$5</f>
        <v>0.50746083141563036</v>
      </c>
      <c r="J58" s="3">
        <f>1-($P$6/($P$6+SUM($AO$47:$AO58)))^$P$5</f>
        <v>0.48791556424221538</v>
      </c>
      <c r="K58" s="3">
        <f>1-($P$6/($P$6+SUM($AO$48:$AO58)))^$P$5</f>
        <v>0.46601769771016599</v>
      </c>
      <c r="L58" s="3">
        <f>1-($P$6/($P$6+SUM($AO$49:$AO58)))^$P$5</f>
        <v>0.43920482691498064</v>
      </c>
      <c r="M58" s="3">
        <f>1-($P$6/($P$6+SUM($AO$50:$AO58)))^$P$5</f>
        <v>0.41074278058917746</v>
      </c>
      <c r="N58" s="3">
        <f>1-($P$6/($P$6+SUM($AO$51:$AO58)))^$P$5</f>
        <v>0.37918628361835405</v>
      </c>
      <c r="O58" s="3">
        <f>1-($P$6/($P$6+SUM($AO$52:$AO58)))^$P$5</f>
        <v>0.34594056744456969</v>
      </c>
      <c r="P58" s="3">
        <f>1-($P$6/($P$6+SUM($AO$53:$AO58)))^$P$5</f>
        <v>0.31015361390018614</v>
      </c>
      <c r="Q58" s="3">
        <f>1-($P$6/($P$6+SUM($AO$54:$AO58)))^$P$5</f>
        <v>0.27200052447638612</v>
      </c>
      <c r="R58" s="3">
        <f>1-($P$6/($P$6+SUM($AO$55:$AO58)))^$P$5</f>
        <v>0.22858606987426977</v>
      </c>
      <c r="S58" s="3">
        <f>1-($P$6/($P$6+SUM($AO$56:$AO58)))^$P$5</f>
        <v>0.18055631484293255</v>
      </c>
      <c r="T58" s="3">
        <f>1-($P$6/($P$6+SUM($AO$57:$AO58)))^$P$5</f>
        <v>0.12553084441396256</v>
      </c>
      <c r="U58" s="3">
        <f>1-($P$6/($P$6+SUM($AO$58:$AO58)))^$P$5</f>
        <v>6.5525877821210776E-2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O58" s="1">
        <f t="shared" ref="AO58:AO74" si="8">EXP(SUMPRODUCT(TRANSPOSE(P$7),AR58))</f>
        <v>3.129548134043262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0.61516370404807952</v>
      </c>
      <c r="D59" s="3">
        <f>1-($P$6/($P$6+SUM($AO$41:$AO59)))^$P$5</f>
        <v>0.60549599090753725</v>
      </c>
      <c r="E59" s="3">
        <f>1-($P$6/($P$6+SUM($AO$42:$AO59)))^$P$5</f>
        <v>0.59493429844186996</v>
      </c>
      <c r="F59" s="3">
        <f>1-($P$6/($P$6+SUM($AO$43:$AO59)))^$P$5</f>
        <v>0.58361997946969946</v>
      </c>
      <c r="G59" s="3">
        <f>1-($P$6/($P$6+SUM($AO$44:$AO59)))^$P$5</f>
        <v>0.57109201054172665</v>
      </c>
      <c r="H59" s="3">
        <f>1-($P$6/($P$6+SUM($AO$45:$AO59)))^$P$5</f>
        <v>0.55704224071802511</v>
      </c>
      <c r="I59" s="3">
        <f>1-($P$6/($P$6+SUM($AO$46:$AO59)))^$P$5</f>
        <v>0.54072872927535376</v>
      </c>
      <c r="J59" s="3">
        <f>1-($P$6/($P$6+SUM($AO$47:$AO59)))^$P$5</f>
        <v>0.52250362097127501</v>
      </c>
      <c r="K59" s="3">
        <f>1-($P$6/($P$6+SUM($AO$48:$AO59)))^$P$5</f>
        <v>0.50208426368119174</v>
      </c>
      <c r="L59" s="3">
        <f>1-($P$6/($P$6+SUM($AO$49:$AO59)))^$P$5</f>
        <v>0.47708298509640212</v>
      </c>
      <c r="M59" s="3">
        <f>1-($P$6/($P$6+SUM($AO$50:$AO59)))^$P$5</f>
        <v>0.45054336953414897</v>
      </c>
      <c r="N59" s="3">
        <f>1-($P$6/($P$6+SUM($AO$51:$AO59)))^$P$5</f>
        <v>0.42111831384733789</v>
      </c>
      <c r="O59" s="3">
        <f>1-($P$6/($P$6+SUM($AO$52:$AO59)))^$P$5</f>
        <v>0.39011813500409187</v>
      </c>
      <c r="P59" s="3">
        <f>1-($P$6/($P$6+SUM($AO$53:$AO59)))^$P$5</f>
        <v>0.35674836326170878</v>
      </c>
      <c r="Q59" s="3">
        <f>1-($P$6/($P$6+SUM($AO$54:$AO59)))^$P$5</f>
        <v>0.32117227311588459</v>
      </c>
      <c r="R59" s="3">
        <f>1-($P$6/($P$6+SUM($AO$55:$AO59)))^$P$5</f>
        <v>0.28069018964943226</v>
      </c>
      <c r="S59" s="3">
        <f>1-($P$6/($P$6+SUM($AO$56:$AO59)))^$P$5</f>
        <v>0.23590454003406502</v>
      </c>
      <c r="T59" s="3">
        <f>1-($P$6/($P$6+SUM($AO$57:$AO59)))^$P$5</f>
        <v>0.18459569123927499</v>
      </c>
      <c r="U59" s="3">
        <f>1-($P$6/($P$6+SUM($AO$58:$AO59)))^$P$5</f>
        <v>0.12864367967365631</v>
      </c>
      <c r="V59" s="3">
        <f>1-($P$6/($P$6+SUM($AO$59:$AO59)))^$P$5</f>
        <v>6.7543659427260705E-2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O59" s="1">
        <f t="shared" si="8"/>
        <v>3.2293769776415484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0.64115695575950093</v>
      </c>
      <c r="D60" s="3">
        <f>1-($P$6/($P$6+SUM($AO$41:$AO60)))^$P$5</f>
        <v>0.6321418269383734</v>
      </c>
      <c r="E60" s="3">
        <f>1-($P$6/($P$6+SUM($AO$42:$AO60)))^$P$5</f>
        <v>0.62229349889774244</v>
      </c>
      <c r="F60" s="3">
        <f>1-($P$6/($P$6+SUM($AO$43:$AO60)))^$P$5</f>
        <v>0.61174380977109288</v>
      </c>
      <c r="G60" s="3">
        <f>1-($P$6/($P$6+SUM($AO$44:$AO60)))^$P$5</f>
        <v>0.60006202570969491</v>
      </c>
      <c r="H60" s="3">
        <f>1-($P$6/($P$6+SUM($AO$45:$AO60)))^$P$5</f>
        <v>0.58696077018857284</v>
      </c>
      <c r="I60" s="3">
        <f>1-($P$6/($P$6+SUM($AO$46:$AO60)))^$P$5</f>
        <v>0.57174911611850721</v>
      </c>
      <c r="J60" s="3">
        <f>1-($P$6/($P$6+SUM($AO$47:$AO60)))^$P$5</f>
        <v>0.55475497945544405</v>
      </c>
      <c r="K60" s="3">
        <f>1-($P$6/($P$6+SUM($AO$48:$AO60)))^$P$5</f>
        <v>0.5357153146008472</v>
      </c>
      <c r="L60" s="3">
        <f>1-($P$6/($P$6+SUM($AO$49:$AO60)))^$P$5</f>
        <v>0.51240325520341456</v>
      </c>
      <c r="M60" s="3">
        <f>1-($P$6/($P$6+SUM($AO$50:$AO60)))^$P$5</f>
        <v>0.48765568105453017</v>
      </c>
      <c r="N60" s="3">
        <f>1-($P$6/($P$6+SUM($AO$51:$AO60)))^$P$5</f>
        <v>0.46021810130757523</v>
      </c>
      <c r="O60" s="3">
        <f>1-($P$6/($P$6+SUM($AO$52:$AO60)))^$P$5</f>
        <v>0.43131115661510733</v>
      </c>
      <c r="P60" s="3">
        <f>1-($P$6/($P$6+SUM($AO$53:$AO60)))^$P$5</f>
        <v>0.40019526682478324</v>
      </c>
      <c r="Q60" s="3">
        <f>1-($P$6/($P$6+SUM($AO$54:$AO60)))^$P$5</f>
        <v>0.36702207916576979</v>
      </c>
      <c r="R60" s="3">
        <f>1-($P$6/($P$6+SUM($AO$55:$AO60)))^$P$5</f>
        <v>0.32927426184923947</v>
      </c>
      <c r="S60" s="3">
        <f>1-($P$6/($P$6+SUM($AO$56:$AO60)))^$P$5</f>
        <v>0.28751434355326089</v>
      </c>
      <c r="T60" s="3">
        <f>1-($P$6/($P$6+SUM($AO$57:$AO60)))^$P$5</f>
        <v>0.23967023803167598</v>
      </c>
      <c r="U60" s="3">
        <f>1-($P$6/($P$6+SUM($AO$58:$AO60)))^$P$5</f>
        <v>0.18749827421435239</v>
      </c>
      <c r="V60" s="3">
        <f>1-($P$6/($P$6+SUM($AO$59:$AO60)))^$P$5</f>
        <v>0.13052420761461259</v>
      </c>
      <c r="W60" s="3">
        <f>1-($P$6/($P$6+SUM($AO$60:$AO60)))^$P$5</f>
        <v>6.7543659427260705E-2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O60" s="1">
        <f t="shared" si="8"/>
        <v>3.2293769776415484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0.66664928059450301</v>
      </c>
      <c r="D61" s="3">
        <f>1-($P$6/($P$6+SUM($AO$41:$AO61)))^$P$5</f>
        <v>0.6582749688043924</v>
      </c>
      <c r="E61" s="3">
        <f>1-($P$6/($P$6+SUM($AO$42:$AO61)))^$P$5</f>
        <v>0.64912627930016198</v>
      </c>
      <c r="F61" s="3">
        <f>1-($P$6/($P$6+SUM($AO$43:$AO61)))^$P$5</f>
        <v>0.63932565392077922</v>
      </c>
      <c r="G61" s="3">
        <f>1-($P$6/($P$6+SUM($AO$44:$AO61)))^$P$5</f>
        <v>0.62847374754182161</v>
      </c>
      <c r="H61" s="3">
        <f>1-($P$6/($P$6+SUM($AO$45:$AO61)))^$P$5</f>
        <v>0.61630320941041949</v>
      </c>
      <c r="I61" s="3">
        <f>1-($P$6/($P$6+SUM($AO$46:$AO61)))^$P$5</f>
        <v>0.60217263779647801</v>
      </c>
      <c r="J61" s="3">
        <f>1-($P$6/($P$6+SUM($AO$47:$AO61)))^$P$5</f>
        <v>0.5863857875736207</v>
      </c>
      <c r="K61" s="3">
        <f>1-($P$6/($P$6+SUM($AO$48:$AO61)))^$P$5</f>
        <v>0.56869824740610375</v>
      </c>
      <c r="L61" s="3">
        <f>1-($P$6/($P$6+SUM($AO$49:$AO61)))^$P$5</f>
        <v>0.54704178129280456</v>
      </c>
      <c r="M61" s="3">
        <f>1-($P$6/($P$6+SUM($AO$50:$AO61)))^$P$5</f>
        <v>0.52405278562463886</v>
      </c>
      <c r="N61" s="3">
        <f>1-($P$6/($P$6+SUM($AO$51:$AO61)))^$P$5</f>
        <v>0.49856438033356021</v>
      </c>
      <c r="O61" s="3">
        <f>1-($P$6/($P$6+SUM($AO$52:$AO61)))^$P$5</f>
        <v>0.47171158077174569</v>
      </c>
      <c r="P61" s="3">
        <f>1-($P$6/($P$6+SUM($AO$53:$AO61)))^$P$5</f>
        <v>0.44280620585267105</v>
      </c>
      <c r="Q61" s="3">
        <f>1-($P$6/($P$6+SUM($AO$54:$AO61)))^$P$5</f>
        <v>0.41198968628641519</v>
      </c>
      <c r="R61" s="3">
        <f>1-($P$6/($P$6+SUM($AO$55:$AO61)))^$P$5</f>
        <v>0.37692352493719905</v>
      </c>
      <c r="S61" s="3">
        <f>1-($P$6/($P$6+SUM($AO$56:$AO61)))^$P$5</f>
        <v>0.33812955286200408</v>
      </c>
      <c r="T61" s="3">
        <f>1-($P$6/($P$6+SUM($AO$57:$AO61)))^$P$5</f>
        <v>0.29368430792520706</v>
      </c>
      <c r="U61" s="3">
        <f>1-($P$6/($P$6+SUM($AO$58:$AO61)))^$P$5</f>
        <v>0.2452186571325583</v>
      </c>
      <c r="V61" s="3">
        <f>1-($P$6/($P$6+SUM($AO$59:$AO61)))^$P$5</f>
        <v>0.19229294321311896</v>
      </c>
      <c r="W61" s="3">
        <f>1-($P$6/($P$6+SUM($AO$60:$AO61)))^$P$5</f>
        <v>0.13378565661146424</v>
      </c>
      <c r="X61" s="3">
        <f>1-($P$6/($P$6+SUM($AO$61:$AO61)))^$P$5</f>
        <v>7.1040320389767042E-2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O61" s="1">
        <f t="shared" si="8"/>
        <v>3.4028849045444107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0.69057084693008641</v>
      </c>
      <c r="D62" s="3">
        <f>1-($P$6/($P$6+SUM($AO$41:$AO62)))^$P$5</f>
        <v>0.68279748376051508</v>
      </c>
      <c r="E62" s="3">
        <f>1-($P$6/($P$6+SUM($AO$42:$AO62)))^$P$5</f>
        <v>0.6743053129619514</v>
      </c>
      <c r="F62" s="3">
        <f>1-($P$6/($P$6+SUM($AO$43:$AO62)))^$P$5</f>
        <v>0.66520761813593055</v>
      </c>
      <c r="G62" s="3">
        <f>1-($P$6/($P$6+SUM($AO$44:$AO62)))^$P$5</f>
        <v>0.655134443750507</v>
      </c>
      <c r="H62" s="3">
        <f>1-($P$6/($P$6+SUM($AO$45:$AO62)))^$P$5</f>
        <v>0.64383726252898366</v>
      </c>
      <c r="I62" s="3">
        <f>1-($P$6/($P$6+SUM($AO$46:$AO62)))^$P$5</f>
        <v>0.63072069968164668</v>
      </c>
      <c r="J62" s="3">
        <f>1-($P$6/($P$6+SUM($AO$47:$AO62)))^$P$5</f>
        <v>0.61606713890634857</v>
      </c>
      <c r="K62" s="3">
        <f>1-($P$6/($P$6+SUM($AO$48:$AO62)))^$P$5</f>
        <v>0.59964887353186258</v>
      </c>
      <c r="L62" s="3">
        <f>1-($P$6/($P$6+SUM($AO$49:$AO62)))^$P$5</f>
        <v>0.57954649613204667</v>
      </c>
      <c r="M62" s="3">
        <f>1-($P$6/($P$6+SUM($AO$50:$AO62)))^$P$5</f>
        <v>0.55820672228341417</v>
      </c>
      <c r="N62" s="3">
        <f>1-($P$6/($P$6+SUM($AO$51:$AO62)))^$P$5</f>
        <v>0.53454787981361451</v>
      </c>
      <c r="O62" s="3">
        <f>1-($P$6/($P$6+SUM($AO$52:$AO62)))^$P$5</f>
        <v>0.50962206282160172</v>
      </c>
      <c r="P62" s="3">
        <f>1-($P$6/($P$6+SUM($AO$53:$AO62)))^$P$5</f>
        <v>0.48279039102467036</v>
      </c>
      <c r="Q62" s="3">
        <f>1-($P$6/($P$6+SUM($AO$54:$AO62)))^$P$5</f>
        <v>0.45418526260726499</v>
      </c>
      <c r="R62" s="3">
        <f>1-($P$6/($P$6+SUM($AO$55:$AO62)))^$P$5</f>
        <v>0.42163608849800394</v>
      </c>
      <c r="S62" s="3">
        <f>1-($P$6/($P$6+SUM($AO$56:$AO62)))^$P$5</f>
        <v>0.38562600894874854</v>
      </c>
      <c r="T62" s="3">
        <f>1-($P$6/($P$6+SUM($AO$57:$AO62)))^$P$5</f>
        <v>0.34436946938573643</v>
      </c>
      <c r="U62" s="3">
        <f>1-($P$6/($P$6+SUM($AO$58:$AO62)))^$P$5</f>
        <v>0.2993817100841496</v>
      </c>
      <c r="V62" s="3">
        <f>1-($P$6/($P$6+SUM($AO$59:$AO62)))^$P$5</f>
        <v>0.25025477383840655</v>
      </c>
      <c r="W62" s="3">
        <f>1-($P$6/($P$6+SUM($AO$60:$AO62)))^$P$5</f>
        <v>0.19594513338061714</v>
      </c>
      <c r="X62" s="3">
        <f>1-($P$6/($P$6+SUM($AO$61:$AO62)))^$P$5</f>
        <v>0.13770239781270166</v>
      </c>
      <c r="Y62" s="3">
        <f>1-($P$6/($P$6+SUM($AO$62:$AO62)))^$P$5</f>
        <v>7.1759925522742907E-2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O62" s="1">
        <f t="shared" si="8"/>
        <v>3.4386895063006229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0.71322759906588162</v>
      </c>
      <c r="D63" s="3">
        <f>1-($P$6/($P$6+SUM($AO$41:$AO63)))^$P$5</f>
        <v>0.70602341032874494</v>
      </c>
      <c r="E63" s="3">
        <f>1-($P$6/($P$6+SUM($AO$42:$AO63)))^$P$5</f>
        <v>0.69815304586920846</v>
      </c>
      <c r="F63" s="3">
        <f>1-($P$6/($P$6+SUM($AO$43:$AO63)))^$P$5</f>
        <v>0.68972149453553189</v>
      </c>
      <c r="G63" s="3">
        <f>1-($P$6/($P$6+SUM($AO$44:$AO63)))^$P$5</f>
        <v>0.68038588935773769</v>
      </c>
      <c r="H63" s="3">
        <f>1-($P$6/($P$6+SUM($AO$45:$AO63)))^$P$5</f>
        <v>0.66991663344019658</v>
      </c>
      <c r="I63" s="3">
        <f>1-($P$6/($P$6+SUM($AO$46:$AO63)))^$P$5</f>
        <v>0.65776012717129473</v>
      </c>
      <c r="J63" s="3">
        <f>1-($P$6/($P$6+SUM($AO$47:$AO63)))^$P$5</f>
        <v>0.64417913670650262</v>
      </c>
      <c r="K63" s="3">
        <f>1-($P$6/($P$6+SUM($AO$48:$AO63)))^$P$5</f>
        <v>0.62896303526955966</v>
      </c>
      <c r="L63" s="3">
        <f>1-($P$6/($P$6+SUM($AO$49:$AO63)))^$P$5</f>
        <v>0.61033257665151641</v>
      </c>
      <c r="M63" s="3">
        <f>1-($P$6/($P$6+SUM($AO$50:$AO63)))^$P$5</f>
        <v>0.59055532515045095</v>
      </c>
      <c r="N63" s="3">
        <f>1-($P$6/($P$6+SUM($AO$51:$AO63)))^$P$5</f>
        <v>0.56862880985237574</v>
      </c>
      <c r="O63" s="3">
        <f>1-($P$6/($P$6+SUM($AO$52:$AO63)))^$P$5</f>
        <v>0.54552808933782604</v>
      </c>
      <c r="P63" s="3">
        <f>1-($P$6/($P$6+SUM($AO$53:$AO63)))^$P$5</f>
        <v>0.52066159503293119</v>
      </c>
      <c r="Q63" s="3">
        <f>1-($P$6/($P$6+SUM($AO$54:$AO63)))^$P$5</f>
        <v>0.4941504342590185</v>
      </c>
      <c r="R63" s="3">
        <f>1-($P$6/($P$6+SUM($AO$55:$AO63)))^$P$5</f>
        <v>0.46398454744699036</v>
      </c>
      <c r="S63" s="3">
        <f>1-($P$6/($P$6+SUM($AO$56:$AO63)))^$P$5</f>
        <v>0.4306111666008573</v>
      </c>
      <c r="T63" s="3">
        <f>1-($P$6/($P$6+SUM($AO$57:$AO63)))^$P$5</f>
        <v>0.39237682666575491</v>
      </c>
      <c r="U63" s="3">
        <f>1-($P$6/($P$6+SUM($AO$58:$AO63)))^$P$5</f>
        <v>0.35068177272431389</v>
      </c>
      <c r="V63" s="3">
        <f>1-($P$6/($P$6+SUM($AO$59:$AO63)))^$P$5</f>
        <v>0.3051519662463047</v>
      </c>
      <c r="W63" s="3">
        <f>1-($P$6/($P$6+SUM($AO$60:$AO63)))^$P$5</f>
        <v>0.25481976632993819</v>
      </c>
      <c r="X63" s="3">
        <f>1-($P$6/($P$6+SUM($AO$61:$AO63)))^$P$5</f>
        <v>0.20084168958139026</v>
      </c>
      <c r="Y63" s="3">
        <f>1-($P$6/($P$6+SUM($AO$62:$AO63)))^$P$5</f>
        <v>0.13972766745398257</v>
      </c>
      <c r="Z63" s="3">
        <f>1-($P$6/($P$6+SUM($AO$63:$AO63)))^$P$5</f>
        <v>7.3221129646171668E-2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O63" s="1">
        <f t="shared" si="8"/>
        <v>3.511432864303651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0.73508825186544846</v>
      </c>
      <c r="D64" s="3">
        <f>1-($P$6/($P$6+SUM($AO$41:$AO64)))^$P$5</f>
        <v>0.72843293675186949</v>
      </c>
      <c r="E64" s="3">
        <f>1-($P$6/($P$6+SUM($AO$42:$AO64)))^$P$5</f>
        <v>0.7211625219022515</v>
      </c>
      <c r="F64" s="3">
        <f>1-($P$6/($P$6+SUM($AO$43:$AO64)))^$P$5</f>
        <v>0.71337433530155459</v>
      </c>
      <c r="G64" s="3">
        <f>1-($P$6/($P$6+SUM($AO$44:$AO64)))^$P$5</f>
        <v>0.70475039264247941</v>
      </c>
      <c r="H64" s="3">
        <f>1-($P$6/($P$6+SUM($AO$45:$AO64)))^$P$5</f>
        <v>0.6950785415123506</v>
      </c>
      <c r="I64" s="3">
        <f>1-($P$6/($P$6+SUM($AO$46:$AO64)))^$P$5</f>
        <v>0.68384871293816174</v>
      </c>
      <c r="J64" s="3">
        <f>1-($P$6/($P$6+SUM($AO$47:$AO64)))^$P$5</f>
        <v>0.67130298710100222</v>
      </c>
      <c r="K64" s="3">
        <f>1-($P$6/($P$6+SUM($AO$48:$AO64)))^$P$5</f>
        <v>0.65724717361465768</v>
      </c>
      <c r="L64" s="3">
        <f>1-($P$6/($P$6+SUM($AO$49:$AO64)))^$P$5</f>
        <v>0.64003651474157752</v>
      </c>
      <c r="M64" s="3">
        <f>1-($P$6/($P$6+SUM($AO$50:$AO64)))^$P$5</f>
        <v>0.62176770217913702</v>
      </c>
      <c r="N64" s="3">
        <f>1-($P$6/($P$6+SUM($AO$51:$AO64)))^$P$5</f>
        <v>0.6015122246596103</v>
      </c>
      <c r="O64" s="3">
        <f>1-($P$6/($P$6+SUM($AO$52:$AO64)))^$P$5</f>
        <v>0.58017200537724467</v>
      </c>
      <c r="P64" s="3">
        <f>1-($P$6/($P$6+SUM($AO$53:$AO64)))^$P$5</f>
        <v>0.55720105779503548</v>
      </c>
      <c r="Q64" s="3">
        <f>1-($P$6/($P$6+SUM($AO$54:$AO64)))^$P$5</f>
        <v>0.53271133373488078</v>
      </c>
      <c r="R64" s="3">
        <f>1-($P$6/($P$6+SUM($AO$55:$AO64)))^$P$5</f>
        <v>0.50484444197100298</v>
      </c>
      <c r="S64" s="3">
        <f>1-($P$6/($P$6+SUM($AO$56:$AO64)))^$P$5</f>
        <v>0.47401566282686725</v>
      </c>
      <c r="T64" s="3">
        <f>1-($P$6/($P$6+SUM($AO$57:$AO64)))^$P$5</f>
        <v>0.43869530247504818</v>
      </c>
      <c r="U64" s="3">
        <f>1-($P$6/($P$6+SUM($AO$58:$AO64)))^$P$5</f>
        <v>0.40017995053765543</v>
      </c>
      <c r="V64" s="3">
        <f>1-($P$6/($P$6+SUM($AO$59:$AO64)))^$P$5</f>
        <v>0.35811950147958749</v>
      </c>
      <c r="W64" s="3">
        <f>1-($P$6/($P$6+SUM($AO$60:$AO64)))^$P$5</f>
        <v>0.31162483650685857</v>
      </c>
      <c r="X64" s="3">
        <f>1-($P$6/($P$6+SUM($AO$61:$AO64)))^$P$5</f>
        <v>0.26176150716956448</v>
      </c>
      <c r="Y64" s="3">
        <f>1-($P$6/($P$6+SUM($AO$62:$AO64)))^$P$5</f>
        <v>0.20530620538726596</v>
      </c>
      <c r="Z64" s="3">
        <f>1-($P$6/($P$6+SUM($AO$63:$AO64)))^$P$5</f>
        <v>0.14386945925704886</v>
      </c>
      <c r="AA64" s="3">
        <f>1-($P$6/($P$6+SUM($AO$64:$AO64)))^$P$5</f>
        <v>7.6229974452685423E-2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O64" s="1">
        <f t="shared" si="8"/>
        <v>3.6615686563101875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0.75590059786498009</v>
      </c>
      <c r="D65" s="3">
        <f>1-($P$6/($P$6+SUM($AO$41:$AO65)))^$P$5</f>
        <v>0.74976842420425327</v>
      </c>
      <c r="E65" s="3">
        <f>1-($P$6/($P$6+SUM($AO$42:$AO65)))^$P$5</f>
        <v>0.7430692047084726</v>
      </c>
      <c r="F65" s="3">
        <f>1-($P$6/($P$6+SUM($AO$43:$AO65)))^$P$5</f>
        <v>0.73589230542195683</v>
      </c>
      <c r="G65" s="3">
        <f>1-($P$6/($P$6+SUM($AO$44:$AO65)))^$P$5</f>
        <v>0.7279458794929432</v>
      </c>
      <c r="H65" s="3">
        <f>1-($P$6/($P$6+SUM($AO$45:$AO65)))^$P$5</f>
        <v>0.71903387118765183</v>
      </c>
      <c r="I65" s="3">
        <f>1-($P$6/($P$6+SUM($AO$46:$AO65)))^$P$5</f>
        <v>0.70868693056804166</v>
      </c>
      <c r="J65" s="3">
        <f>1-($P$6/($P$6+SUM($AO$47:$AO65)))^$P$5</f>
        <v>0.697126851417738</v>
      </c>
      <c r="K65" s="3">
        <f>1-($P$6/($P$6+SUM($AO$48:$AO65)))^$P$5</f>
        <v>0.68417497302372587</v>
      </c>
      <c r="L65" s="3">
        <f>1-($P$6/($P$6+SUM($AO$49:$AO65)))^$P$5</f>
        <v>0.66831680886481049</v>
      </c>
      <c r="M65" s="3">
        <f>1-($P$6/($P$6+SUM($AO$50:$AO65)))^$P$5</f>
        <v>0.65148249966468397</v>
      </c>
      <c r="N65" s="3">
        <f>1-($P$6/($P$6+SUM($AO$51:$AO65)))^$P$5</f>
        <v>0.63281874660529058</v>
      </c>
      <c r="O65" s="3">
        <f>1-($P$6/($P$6+SUM($AO$52:$AO65)))^$P$5</f>
        <v>0.6131555152474184</v>
      </c>
      <c r="P65" s="3">
        <f>1-($P$6/($P$6+SUM($AO$53:$AO65)))^$P$5</f>
        <v>0.5919892650315941</v>
      </c>
      <c r="Q65" s="3">
        <f>1-($P$6/($P$6+SUM($AO$54:$AO65)))^$P$5</f>
        <v>0.56942260393860611</v>
      </c>
      <c r="R65" s="3">
        <f>1-($P$6/($P$6+SUM($AO$55:$AO65)))^$P$5</f>
        <v>0.54374601224369901</v>
      </c>
      <c r="S65" s="3">
        <f>1-($P$6/($P$6+SUM($AO$56:$AO65)))^$P$5</f>
        <v>0.51533873774501293</v>
      </c>
      <c r="T65" s="3">
        <f>1-($P$6/($P$6+SUM($AO$57:$AO65)))^$P$5</f>
        <v>0.48279326210678397</v>
      </c>
      <c r="U65" s="3">
        <f>1-($P$6/($P$6+SUM($AO$58:$AO65)))^$P$5</f>
        <v>0.44730319040755451</v>
      </c>
      <c r="V65" s="3">
        <f>1-($P$6/($P$6+SUM($AO$59:$AO65)))^$P$5</f>
        <v>0.4085484200574957</v>
      </c>
      <c r="W65" s="3">
        <f>1-($P$6/($P$6+SUM($AO$60:$AO65)))^$P$5</f>
        <v>0.36570587360572615</v>
      </c>
      <c r="X65" s="3">
        <f>1-($P$6/($P$6+SUM($AO$61:$AO65)))^$P$5</f>
        <v>0.31975997288368185</v>
      </c>
      <c r="Y65" s="3">
        <f>1-($P$6/($P$6+SUM($AO$62:$AO65)))^$P$5</f>
        <v>0.26773998694615997</v>
      </c>
      <c r="Z65" s="3">
        <f>1-($P$6/($P$6+SUM($AO$63:$AO65)))^$P$5</f>
        <v>0.2111299154586842</v>
      </c>
      <c r="AA65" s="3">
        <f>1-($P$6/($P$6+SUM($AO$64:$AO65)))^$P$5</f>
        <v>0.1488044130299333</v>
      </c>
      <c r="AB65" s="3">
        <f>1-($P$6/($P$6+SUM($AO$65:$AO65)))^$P$5</f>
        <v>7.8563318325572284E-2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O65" s="1">
        <f t="shared" si="8"/>
        <v>3.7783683184527619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0.77527130181653603</v>
      </c>
      <c r="D66" s="3">
        <f>1-($P$6/($P$6+SUM($AO$41:$AO66)))^$P$5</f>
        <v>0.769625751717813</v>
      </c>
      <c r="E66" s="3">
        <f>1-($P$6/($P$6+SUM($AO$42:$AO66)))^$P$5</f>
        <v>0.76345815416133778</v>
      </c>
      <c r="F66" s="3">
        <f>1-($P$6/($P$6+SUM($AO$43:$AO66)))^$P$5</f>
        <v>0.75685105342697334</v>
      </c>
      <c r="G66" s="3">
        <f>1-($P$6/($P$6+SUM($AO$44:$AO66)))^$P$5</f>
        <v>0.74953550869847085</v>
      </c>
      <c r="H66" s="3">
        <f>1-($P$6/($P$6+SUM($AO$45:$AO66)))^$P$5</f>
        <v>0.74133073818252238</v>
      </c>
      <c r="I66" s="3">
        <f>1-($P$6/($P$6+SUM($AO$46:$AO66)))^$P$5</f>
        <v>0.7318043129775591</v>
      </c>
      <c r="J66" s="3">
        <f>1-($P$6/($P$6+SUM($AO$47:$AO66)))^$P$5</f>
        <v>0.7211615931853399</v>
      </c>
      <c r="K66" s="3">
        <f>1-($P$6/($P$6+SUM($AO$48:$AO66)))^$P$5</f>
        <v>0.70923752149532948</v>
      </c>
      <c r="L66" s="3">
        <f>1-($P$6/($P$6+SUM($AO$49:$AO66)))^$P$5</f>
        <v>0.69463779467961495</v>
      </c>
      <c r="M66" s="3">
        <f>1-($P$6/($P$6+SUM($AO$50:$AO66)))^$P$5</f>
        <v>0.67913938559579679</v>
      </c>
      <c r="N66" s="3">
        <f>1-($P$6/($P$6+SUM($AO$51:$AO66)))^$P$5</f>
        <v>0.66195670963830699</v>
      </c>
      <c r="O66" s="3">
        <f>1-($P$6/($P$6+SUM($AO$52:$AO66)))^$P$5</f>
        <v>0.64385386978479897</v>
      </c>
      <c r="P66" s="3">
        <f>1-($P$6/($P$6+SUM($AO$53:$AO66)))^$P$5</f>
        <v>0.62436728434099265</v>
      </c>
      <c r="Q66" s="3">
        <f>1-($P$6/($P$6+SUM($AO$54:$AO66)))^$P$5</f>
        <v>0.60359185885070477</v>
      </c>
      <c r="R66" s="3">
        <f>1-($P$6/($P$6+SUM($AO$55:$AO66)))^$P$5</f>
        <v>0.57995241359377392</v>
      </c>
      <c r="S66" s="3">
        <f>1-($P$6/($P$6+SUM($AO$56:$AO66)))^$P$5</f>
        <v>0.55379942116003478</v>
      </c>
      <c r="T66" s="3">
        <f>1-($P$6/($P$6+SUM($AO$57:$AO66)))^$P$5</f>
        <v>0.52383714650636748</v>
      </c>
      <c r="U66" s="3">
        <f>1-($P$6/($P$6+SUM($AO$58:$AO66)))^$P$5</f>
        <v>0.49116288928065355</v>
      </c>
      <c r="V66" s="3">
        <f>1-($P$6/($P$6+SUM($AO$59:$AO66)))^$P$5</f>
        <v>0.45548353483273185</v>
      </c>
      <c r="W66" s="3">
        <f>1-($P$6/($P$6+SUM($AO$60:$AO66)))^$P$5</f>
        <v>0.41604079303610064</v>
      </c>
      <c r="X66" s="3">
        <f>1-($P$6/($P$6+SUM($AO$61:$AO66)))^$P$5</f>
        <v>0.37374166142456533</v>
      </c>
      <c r="Y66" s="3">
        <f>1-($P$6/($P$6+SUM($AO$62:$AO66)))^$P$5</f>
        <v>0.32584906793066737</v>
      </c>
      <c r="Z66" s="3">
        <f>1-($P$6/($P$6+SUM($AO$63:$AO66)))^$P$5</f>
        <v>0.27373133409598549</v>
      </c>
      <c r="AA66" s="3">
        <f>1-($P$6/($P$6+SUM($AO$64:$AO66)))^$P$5</f>
        <v>0.21635172192900343</v>
      </c>
      <c r="AB66" s="3">
        <f>1-($P$6/($P$6+SUM($AO$65:$AO66)))^$P$5</f>
        <v>0.15168560748239768</v>
      </c>
      <c r="AC66" s="3">
        <f>1-($P$6/($P$6+SUM($AO$66:$AO66)))^$P$5</f>
        <v>7.9355802511228868E-2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O66" s="1">
        <f t="shared" si="8"/>
        <v>3.8181236956475129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0.79310482801074234</v>
      </c>
      <c r="D67" s="3">
        <f>1-($P$6/($P$6+SUM($AO$41:$AO67)))^$P$5</f>
        <v>0.78790728507074137</v>
      </c>
      <c r="E67" s="3">
        <f>1-($P$6/($P$6+SUM($AO$42:$AO67)))^$P$5</f>
        <v>0.78222912216794793</v>
      </c>
      <c r="F67" s="3">
        <f>1-($P$6/($P$6+SUM($AO$43:$AO67)))^$P$5</f>
        <v>0.77614658174201012</v>
      </c>
      <c r="G67" s="3">
        <f>1-($P$6/($P$6+SUM($AO$44:$AO67)))^$P$5</f>
        <v>0.76941131940890983</v>
      </c>
      <c r="H67" s="3">
        <f>1-($P$6/($P$6+SUM($AO$45:$AO67)))^$P$5</f>
        <v>0.76185764504169806</v>
      </c>
      <c r="I67" s="3">
        <f>1-($P$6/($P$6+SUM($AO$46:$AO67)))^$P$5</f>
        <v>0.75308719695396187</v>
      </c>
      <c r="J67" s="3">
        <f>1-($P$6/($P$6+SUM($AO$47:$AO67)))^$P$5</f>
        <v>0.74328903873178032</v>
      </c>
      <c r="K67" s="3">
        <f>1-($P$6/($P$6+SUM($AO$48:$AO67)))^$P$5</f>
        <v>0.73231150851404725</v>
      </c>
      <c r="L67" s="3">
        <f>1-($P$6/($P$6+SUM($AO$49:$AO67)))^$P$5</f>
        <v>0.71887005754217026</v>
      </c>
      <c r="M67" s="3">
        <f>1-($P$6/($P$6+SUM($AO$50:$AO67)))^$P$5</f>
        <v>0.70460219306448646</v>
      </c>
      <c r="N67" s="3">
        <f>1-($P$6/($P$6+SUM($AO$51:$AO67)))^$P$5</f>
        <v>0.68878240623128639</v>
      </c>
      <c r="O67" s="3">
        <f>1-($P$6/($P$6+SUM($AO$52:$AO67)))^$P$5</f>
        <v>0.67211613176209373</v>
      </c>
      <c r="P67" s="3">
        <f>1-($P$6/($P$6+SUM($AO$53:$AO67)))^$P$5</f>
        <v>0.65417591994438506</v>
      </c>
      <c r="Q67" s="3">
        <f>1-($P$6/($P$6+SUM($AO$54:$AO67)))^$P$5</f>
        <v>0.63504955019300091</v>
      </c>
      <c r="R67" s="3">
        <f>1-($P$6/($P$6+SUM($AO$55:$AO67)))^$P$5</f>
        <v>0.61328562690871813</v>
      </c>
      <c r="S67" s="3">
        <f>1-($P$6/($P$6+SUM($AO$56:$AO67)))^$P$5</f>
        <v>0.58920848224805056</v>
      </c>
      <c r="T67" s="3">
        <f>1-($P$6/($P$6+SUM($AO$57:$AO67)))^$P$5</f>
        <v>0.56162343187408093</v>
      </c>
      <c r="U67" s="3">
        <f>1-($P$6/($P$6+SUM($AO$58:$AO67)))^$P$5</f>
        <v>0.53154258664439435</v>
      </c>
      <c r="V67" s="3">
        <f>1-($P$6/($P$6+SUM($AO$59:$AO67)))^$P$5</f>
        <v>0.49869407590917758</v>
      </c>
      <c r="W67" s="3">
        <f>1-($P$6/($P$6+SUM($AO$60:$AO67)))^$P$5</f>
        <v>0.46238134454093283</v>
      </c>
      <c r="X67" s="3">
        <f>1-($P$6/($P$6+SUM($AO$61:$AO67)))^$P$5</f>
        <v>0.42343889446379879</v>
      </c>
      <c r="Y67" s="3">
        <f>1-($P$6/($P$6+SUM($AO$62:$AO67)))^$P$5</f>
        <v>0.37934754522377379</v>
      </c>
      <c r="Z67" s="3">
        <f>1-($P$6/($P$6+SUM($AO$63:$AO67)))^$P$5</f>
        <v>0.33136645158569566</v>
      </c>
      <c r="AA67" s="3">
        <f>1-($P$6/($P$6+SUM($AO$64:$AO67)))^$P$5</f>
        <v>0.27853875992332433</v>
      </c>
      <c r="AB67" s="3">
        <f>1-($P$6/($P$6+SUM($AO$65:$AO67)))^$P$5</f>
        <v>0.21900427688351987</v>
      </c>
      <c r="AC67" s="3">
        <f>1-($P$6/($P$6+SUM($AO$66:$AO67)))^$P$5</f>
        <v>0.1524152026395158</v>
      </c>
      <c r="AD67" s="3">
        <f>1-($P$6/($P$6+SUM($AO$67:$AO67)))^$P$5</f>
        <v>7.9355802511228868E-2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O67" s="1">
        <f t="shared" si="8"/>
        <v>3.8181236956475129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0.80968909344603035</v>
      </c>
      <c r="D68" s="3">
        <f>1-($P$6/($P$6+SUM($AO$41:$AO68)))^$P$5</f>
        <v>0.80490795760879807</v>
      </c>
      <c r="E68" s="3">
        <f>1-($P$6/($P$6+SUM($AO$42:$AO68)))^$P$5</f>
        <v>0.79968516044714089</v>
      </c>
      <c r="F68" s="3">
        <f>1-($P$6/($P$6+SUM($AO$43:$AO68)))^$P$5</f>
        <v>0.79408972597432692</v>
      </c>
      <c r="G68" s="3">
        <f>1-($P$6/($P$6+SUM($AO$44:$AO68)))^$P$5</f>
        <v>0.78789456929793955</v>
      </c>
      <c r="H68" s="3">
        <f>1-($P$6/($P$6+SUM($AO$45:$AO68)))^$P$5</f>
        <v>0.78094637326790384</v>
      </c>
      <c r="I68" s="3">
        <f>1-($P$6/($P$6+SUM($AO$46:$AO68)))^$P$5</f>
        <v>0.7728789362005376</v>
      </c>
      <c r="J68" s="3">
        <f>1-($P$6/($P$6+SUM($AO$47:$AO68)))^$P$5</f>
        <v>0.76386642911164426</v>
      </c>
      <c r="K68" s="3">
        <f>1-($P$6/($P$6+SUM($AO$48:$AO68)))^$P$5</f>
        <v>0.75376883375745951</v>
      </c>
      <c r="L68" s="3">
        <f>1-($P$6/($P$6+SUM($AO$49:$AO68)))^$P$5</f>
        <v>0.74140482015921627</v>
      </c>
      <c r="M68" s="3">
        <f>1-($P$6/($P$6+SUM($AO$50:$AO68)))^$P$5</f>
        <v>0.72828003321926316</v>
      </c>
      <c r="N68" s="3">
        <f>1-($P$6/($P$6+SUM($AO$51:$AO68)))^$P$5</f>
        <v>0.71372892931041332</v>
      </c>
      <c r="O68" s="3">
        <f>1-($P$6/($P$6+SUM($AO$52:$AO68)))^$P$5</f>
        <v>0.69839825218311047</v>
      </c>
      <c r="P68" s="3">
        <f>1-($P$6/($P$6+SUM($AO$53:$AO68)))^$P$5</f>
        <v>0.68189607026866916</v>
      </c>
      <c r="Q68" s="3">
        <f>1-($P$6/($P$6+SUM($AO$54:$AO68)))^$P$5</f>
        <v>0.66430280904034889</v>
      </c>
      <c r="R68" s="3">
        <f>1-($P$6/($P$6+SUM($AO$55:$AO68)))^$P$5</f>
        <v>0.64428380704476895</v>
      </c>
      <c r="S68" s="3">
        <f>1-($P$6/($P$6+SUM($AO$56:$AO68)))^$P$5</f>
        <v>0.62213579472496616</v>
      </c>
      <c r="T68" s="3">
        <f>1-($P$6/($P$6+SUM($AO$57:$AO68)))^$P$5</f>
        <v>0.59676229312649487</v>
      </c>
      <c r="U68" s="3">
        <f>1-($P$6/($P$6+SUM($AO$58:$AO68)))^$P$5</f>
        <v>0.56909263207869853</v>
      </c>
      <c r="V68" s="3">
        <f>1-($P$6/($P$6+SUM($AO$59:$AO68)))^$P$5</f>
        <v>0.53887715272535042</v>
      </c>
      <c r="W68" s="3">
        <f>1-($P$6/($P$6+SUM($AO$60:$AO68)))^$P$5</f>
        <v>0.50547513356637541</v>
      </c>
      <c r="X68" s="3">
        <f>1-($P$6/($P$6+SUM($AO$61:$AO68)))^$P$5</f>
        <v>0.46965359672275087</v>
      </c>
      <c r="Y68" s="3">
        <f>1-($P$6/($P$6+SUM($AO$62:$AO68)))^$P$5</f>
        <v>0.42909642375225676</v>
      </c>
      <c r="Z68" s="3">
        <f>1-($P$6/($P$6+SUM($AO$63:$AO68)))^$P$5</f>
        <v>0.38496129186049544</v>
      </c>
      <c r="AA68" s="3">
        <f>1-($P$6/($P$6+SUM($AO$64:$AO68)))^$P$5</f>
        <v>0.33636951832251971</v>
      </c>
      <c r="AB68" s="3">
        <f>1-($P$6/($P$6+SUM($AO$65:$AO68)))^$P$5</f>
        <v>0.28160559435311561</v>
      </c>
      <c r="AC68" s="3">
        <f>1-($P$6/($P$6+SUM($AO$66:$AO68)))^$P$5</f>
        <v>0.22035488454255925</v>
      </c>
      <c r="AD68" s="3">
        <f>1-($P$6/($P$6+SUM($AO$67:$AO68)))^$P$5</f>
        <v>0.15315169186360911</v>
      </c>
      <c r="AE68" s="3">
        <f>1-($P$6/($P$6+SUM($AO$68:$AO68)))^$P$5</f>
        <v>8.0156796244507111E-2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O68" s="1">
        <f t="shared" si="8"/>
        <v>3.8582973724580469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0.82509766467702073</v>
      </c>
      <c r="D69" s="3">
        <f>1-($P$6/($P$6+SUM($AO$41:$AO69)))^$P$5</f>
        <v>0.82070363472583485</v>
      </c>
      <c r="E69" s="3">
        <f>1-($P$6/($P$6+SUM($AO$42:$AO69)))^$P$5</f>
        <v>0.815903498284268</v>
      </c>
      <c r="F69" s="3">
        <f>1-($P$6/($P$6+SUM($AO$43:$AO69)))^$P$5</f>
        <v>0.81076109388560802</v>
      </c>
      <c r="G69" s="3">
        <f>1-($P$6/($P$6+SUM($AO$44:$AO69)))^$P$5</f>
        <v>0.80506752333307363</v>
      </c>
      <c r="H69" s="3">
        <f>1-($P$6/($P$6+SUM($AO$45:$AO69)))^$P$5</f>
        <v>0.7986821061903131</v>
      </c>
      <c r="I69" s="3">
        <f>1-($P$6/($P$6+SUM($AO$46:$AO69)))^$P$5</f>
        <v>0.79126785122869747</v>
      </c>
      <c r="J69" s="3">
        <f>1-($P$6/($P$6+SUM($AO$47:$AO69)))^$P$5</f>
        <v>0.78298480314645258</v>
      </c>
      <c r="K69" s="3">
        <f>1-($P$6/($P$6+SUM($AO$48:$AO69)))^$P$5</f>
        <v>0.77370475188008325</v>
      </c>
      <c r="L69" s="3">
        <f>1-($P$6/($P$6+SUM($AO$49:$AO69)))^$P$5</f>
        <v>0.76234178119000962</v>
      </c>
      <c r="M69" s="3">
        <f>1-($P$6/($P$6+SUM($AO$50:$AO69)))^$P$5</f>
        <v>0.75027990983533666</v>
      </c>
      <c r="N69" s="3">
        <f>1-($P$6/($P$6+SUM($AO$51:$AO69)))^$P$5</f>
        <v>0.73690693977650745</v>
      </c>
      <c r="O69" s="3">
        <f>1-($P$6/($P$6+SUM($AO$52:$AO69)))^$P$5</f>
        <v>0.72281751484425882</v>
      </c>
      <c r="P69" s="3">
        <f>1-($P$6/($P$6+SUM($AO$53:$AO69)))^$P$5</f>
        <v>0.70765143630961558</v>
      </c>
      <c r="Q69" s="3">
        <f>1-($P$6/($P$6+SUM($AO$54:$AO69)))^$P$5</f>
        <v>0.69148227545353047</v>
      </c>
      <c r="R69" s="3">
        <f>1-($P$6/($P$6+SUM($AO$55:$AO69)))^$P$5</f>
        <v>0.6730840966490983</v>
      </c>
      <c r="S69" s="3">
        <f>1-($P$6/($P$6+SUM($AO$56:$AO69)))^$P$5</f>
        <v>0.65273005230864967</v>
      </c>
      <c r="T69" s="3">
        <f>1-($P$6/($P$6+SUM($AO$57:$AO69)))^$P$5</f>
        <v>0.6294105372100387</v>
      </c>
      <c r="U69" s="3">
        <f>1-($P$6/($P$6+SUM($AO$58:$AO69)))^$P$5</f>
        <v>0.60398071767705819</v>
      </c>
      <c r="V69" s="3">
        <f>1-($P$6/($P$6+SUM($AO$59:$AO69)))^$P$5</f>
        <v>0.57621208200777141</v>
      </c>
      <c r="W69" s="3">
        <f>1-($P$6/($P$6+SUM($AO$60:$AO69)))^$P$5</f>
        <v>0.54551497045382158</v>
      </c>
      <c r="X69" s="3">
        <f>1-($P$6/($P$6+SUM($AO$61:$AO69)))^$P$5</f>
        <v>0.51259377005329188</v>
      </c>
      <c r="Y69" s="3">
        <f>1-($P$6/($P$6+SUM($AO$62:$AO69)))^$P$5</f>
        <v>0.47532036034811831</v>
      </c>
      <c r="Z69" s="3">
        <f>1-($P$6/($P$6+SUM($AO$63:$AO69)))^$P$5</f>
        <v>0.43475805818734248</v>
      </c>
      <c r="AA69" s="3">
        <f>1-($P$6/($P$6+SUM($AO$64:$AO69)))^$P$5</f>
        <v>0.39010053002289191</v>
      </c>
      <c r="AB69" s="3">
        <f>1-($P$6/($P$6+SUM($AO$65:$AO69)))^$P$5</f>
        <v>0.33977131416689665</v>
      </c>
      <c r="AC69" s="3">
        <f>1-($P$6/($P$6+SUM($AO$66:$AO69)))^$P$5</f>
        <v>0.28347905074156421</v>
      </c>
      <c r="AD69" s="3">
        <f>1-($P$6/($P$6+SUM($AO$67:$AO69)))^$P$5</f>
        <v>0.22171698174727572</v>
      </c>
      <c r="AE69" s="3">
        <f>1-($P$6/($P$6+SUM($AO$68:$AO69)))^$P$5</f>
        <v>0.15463213652275498</v>
      </c>
      <c r="AF69" s="3">
        <f>1-($P$6/($P$6+SUM($AO$69:$AO69)))^$P$5</f>
        <v>8.0964235454698774E-2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O69" s="1">
        <f t="shared" si="8"/>
        <v>3.8988937501649192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0.83925867699687018</v>
      </c>
      <c r="D70" s="3">
        <f>1-($P$6/($P$6+SUM($AO$41:$AO70)))^$P$5</f>
        <v>0.8352204108046507</v>
      </c>
      <c r="E70" s="3">
        <f>1-($P$6/($P$6+SUM($AO$42:$AO70)))^$P$5</f>
        <v>0.83080891863792272</v>
      </c>
      <c r="F70" s="3">
        <f>1-($P$6/($P$6+SUM($AO$43:$AO70)))^$P$5</f>
        <v>0.82608306341349136</v>
      </c>
      <c r="G70" s="3">
        <f>1-($P$6/($P$6+SUM($AO$44:$AO70)))^$P$5</f>
        <v>0.82085028117042858</v>
      </c>
      <c r="H70" s="3">
        <f>1-($P$6/($P$6+SUM($AO$45:$AO70)))^$P$5</f>
        <v>0.81498165554846846</v>
      </c>
      <c r="I70" s="3">
        <f>1-($P$6/($P$6+SUM($AO$46:$AO70)))^$P$5</f>
        <v>0.80816790304784902</v>
      </c>
      <c r="J70" s="3">
        <f>1-($P$6/($P$6+SUM($AO$47:$AO70)))^$P$5</f>
        <v>0.80055549407232918</v>
      </c>
      <c r="K70" s="3">
        <f>1-($P$6/($P$6+SUM($AO$48:$AO70)))^$P$5</f>
        <v>0.79202657363375295</v>
      </c>
      <c r="L70" s="3">
        <f>1-($P$6/($P$6+SUM($AO$49:$AO70)))^$P$5</f>
        <v>0.78158408215943609</v>
      </c>
      <c r="M70" s="3">
        <f>1-($P$6/($P$6+SUM($AO$50:$AO70)))^$P$5</f>
        <v>0.77049856081380885</v>
      </c>
      <c r="N70" s="3">
        <f>1-($P$6/($P$6+SUM($AO$51:$AO70)))^$P$5</f>
        <v>0.75820833669648624</v>
      </c>
      <c r="O70" s="3">
        <f>1-($P$6/($P$6+SUM($AO$52:$AO70)))^$P$5</f>
        <v>0.74525966565782786</v>
      </c>
      <c r="P70" s="3">
        <f>1-($P$6/($P$6+SUM($AO$53:$AO70)))^$P$5</f>
        <v>0.73132151255108535</v>
      </c>
      <c r="Q70" s="3">
        <f>1-($P$6/($P$6+SUM($AO$54:$AO70)))^$P$5</f>
        <v>0.71646180673043403</v>
      </c>
      <c r="R70" s="3">
        <f>1-($P$6/($P$6+SUM($AO$55:$AO70)))^$P$5</f>
        <v>0.69955292638816646</v>
      </c>
      <c r="S70" s="3">
        <f>1-($P$6/($P$6+SUM($AO$56:$AO70)))^$P$5</f>
        <v>0.68084649812272313</v>
      </c>
      <c r="T70" s="3">
        <f>1-($P$6/($P$6+SUM($AO$57:$AO70)))^$P$5</f>
        <v>0.6594150297352499</v>
      </c>
      <c r="U70" s="3">
        <f>1-($P$6/($P$6+SUM($AO$58:$AO70)))^$P$5</f>
        <v>0.63604492424200743</v>
      </c>
      <c r="V70" s="3">
        <f>1-($P$6/($P$6+SUM($AO$59:$AO70)))^$P$5</f>
        <v>0.61052417919103774</v>
      </c>
      <c r="W70" s="3">
        <f>1-($P$6/($P$6+SUM($AO$60:$AO70)))^$P$5</f>
        <v>0.58231200339941513</v>
      </c>
      <c r="X70" s="3">
        <f>1-($P$6/($P$6+SUM($AO$61:$AO70)))^$P$5</f>
        <v>0.55205624281950227</v>
      </c>
      <c r="Y70" s="3">
        <f>1-($P$6/($P$6+SUM($AO$62:$AO70)))^$P$5</f>
        <v>0.51780064623380551</v>
      </c>
      <c r="Z70" s="3">
        <f>1-($P$6/($P$6+SUM($AO$63:$AO70)))^$P$5</f>
        <v>0.48052301659126373</v>
      </c>
      <c r="AA70" s="3">
        <f>1-($P$6/($P$6+SUM($AO$64:$AO70)))^$P$5</f>
        <v>0.43948057431615462</v>
      </c>
      <c r="AB70" s="3">
        <f>1-($P$6/($P$6+SUM($AO$65:$AO70)))^$P$5</f>
        <v>0.39322622494276127</v>
      </c>
      <c r="AC70" s="3">
        <f>1-($P$6/($P$6+SUM($AO$66:$AO70)))^$P$5</f>
        <v>0.34149235267815969</v>
      </c>
      <c r="AD70" s="3">
        <f>1-($P$6/($P$6+SUM($AO$67:$AO70)))^$P$5</f>
        <v>0.28473086539769965</v>
      </c>
      <c r="AE70" s="3">
        <f>1-($P$6/($P$6+SUM($AO$68:$AO70)))^$P$5</f>
        <v>0.22307669926826423</v>
      </c>
      <c r="AF70" s="3">
        <f>1-($P$6/($P$6+SUM($AO$69:$AO70)))^$P$5</f>
        <v>0.15537513893325383</v>
      </c>
      <c r="AG70" s="3">
        <f>1-($P$6/($P$6+SUM($AO$70:$AO70)))^$P$5</f>
        <v>8.0964235454698774E-2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O70" s="1">
        <f t="shared" si="8"/>
        <v>3.8988937501649192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0.85227297532207535</v>
      </c>
      <c r="D71" s="3">
        <f>1-($P$6/($P$6+SUM($AO$41:$AO71)))^$P$5</f>
        <v>0.84856183239493088</v>
      </c>
      <c r="E71" s="3">
        <f>1-($P$6/($P$6+SUM($AO$42:$AO71)))^$P$5</f>
        <v>0.84450751781991928</v>
      </c>
      <c r="F71" s="3">
        <f>1-($P$6/($P$6+SUM($AO$43:$AO71)))^$P$5</f>
        <v>0.84016411521920187</v>
      </c>
      <c r="G71" s="3">
        <f>1-($P$6/($P$6+SUM($AO$44:$AO71)))^$P$5</f>
        <v>0.83535518398234654</v>
      </c>
      <c r="H71" s="3">
        <f>1-($P$6/($P$6+SUM($AO$45:$AO71)))^$P$5</f>
        <v>0.82996190191534547</v>
      </c>
      <c r="I71" s="3">
        <f>1-($P$6/($P$6+SUM($AO$46:$AO71)))^$P$5</f>
        <v>0.82369963784853928</v>
      </c>
      <c r="J71" s="3">
        <f>1-($P$6/($P$6+SUM($AO$47:$AO71)))^$P$5</f>
        <v>0.81670356951292877</v>
      </c>
      <c r="K71" s="3">
        <f>1-($P$6/($P$6+SUM($AO$48:$AO71)))^$P$5</f>
        <v>0.80886540750144642</v>
      </c>
      <c r="L71" s="3">
        <f>1-($P$6/($P$6+SUM($AO$49:$AO71)))^$P$5</f>
        <v>0.79926795996111211</v>
      </c>
      <c r="M71" s="3">
        <f>1-($P$6/($P$6+SUM($AO$50:$AO71)))^$P$5</f>
        <v>0.78907996937589298</v>
      </c>
      <c r="N71" s="3">
        <f>1-($P$6/($P$6+SUM($AO$51:$AO71)))^$P$5</f>
        <v>0.77778481385783871</v>
      </c>
      <c r="O71" s="3">
        <f>1-($P$6/($P$6+SUM($AO$52:$AO71)))^$P$5</f>
        <v>0.7658847819902691</v>
      </c>
      <c r="P71" s="3">
        <f>1-($P$6/($P$6+SUM($AO$53:$AO71)))^$P$5</f>
        <v>0.75307513501507417</v>
      </c>
      <c r="Q71" s="3">
        <f>1-($P$6/($P$6+SUM($AO$54:$AO71)))^$P$5</f>
        <v>0.73941825977348408</v>
      </c>
      <c r="R71" s="3">
        <f>1-($P$6/($P$6+SUM($AO$55:$AO71)))^$P$5</f>
        <v>0.72387870055694803</v>
      </c>
      <c r="S71" s="3">
        <f>1-($P$6/($P$6+SUM($AO$56:$AO71)))^$P$5</f>
        <v>0.70668716868377557</v>
      </c>
      <c r="T71" s="3">
        <f>1-($P$6/($P$6+SUM($AO$57:$AO71)))^$P$5</f>
        <v>0.68699092648347559</v>
      </c>
      <c r="U71" s="3">
        <f>1-($P$6/($P$6+SUM($AO$58:$AO71)))^$P$5</f>
        <v>0.66551226869346469</v>
      </c>
      <c r="V71" s="3">
        <f>1-($P$6/($P$6+SUM($AO$59:$AO71)))^$P$5</f>
        <v>0.64205818864923747</v>
      </c>
      <c r="W71" s="3">
        <f>1-($P$6/($P$6+SUM($AO$60:$AO71)))^$P$5</f>
        <v>0.61613021888692199</v>
      </c>
      <c r="X71" s="3">
        <f>1-($P$6/($P$6+SUM($AO$61:$AO71)))^$P$5</f>
        <v>0.58832458075319105</v>
      </c>
      <c r="Y71" s="3">
        <f>1-($P$6/($P$6+SUM($AO$62:$AO71)))^$P$5</f>
        <v>0.55684253225930536</v>
      </c>
      <c r="Z71" s="3">
        <f>1-($P$6/($P$6+SUM($AO$63:$AO71)))^$P$5</f>
        <v>0.52258207339190532</v>
      </c>
      <c r="AA71" s="3">
        <f>1-($P$6/($P$6+SUM($AO$64:$AO71)))^$P$5</f>
        <v>0.48486317299375548</v>
      </c>
      <c r="AB71" s="3">
        <f>1-($P$6/($P$6+SUM($AO$65:$AO71)))^$P$5</f>
        <v>0.44235443795984419</v>
      </c>
      <c r="AC71" s="3">
        <f>1-($P$6/($P$6+SUM($AO$66:$AO71)))^$P$5</f>
        <v>0.39480859278458724</v>
      </c>
      <c r="AD71" s="3">
        <f>1-($P$6/($P$6+SUM($AO$67:$AO71)))^$P$5</f>
        <v>0.34264281384046735</v>
      </c>
      <c r="AE71" s="3">
        <f>1-($P$6/($P$6+SUM($AO$68:$AO71)))^$P$5</f>
        <v>0.28598128576226534</v>
      </c>
      <c r="AF71" s="3">
        <f>1-($P$6/($P$6+SUM($AO$69:$AO71)))^$P$5</f>
        <v>0.22375954505666085</v>
      </c>
      <c r="AG71" s="3">
        <f>1-($P$6/($P$6+SUM($AO$70:$AO71)))^$P$5</f>
        <v>0.15537513893325383</v>
      </c>
      <c r="AH71" s="3">
        <f>1-($P$6/($P$6+SUM($AO$71:$AO71)))^$P$5</f>
        <v>8.0964235454698774E-2</v>
      </c>
      <c r="AI71" s="1">
        <v>0</v>
      </c>
      <c r="AJ71" s="1">
        <v>0</v>
      </c>
      <c r="AK71" s="1">
        <v>0</v>
      </c>
      <c r="AL71" s="1">
        <v>0</v>
      </c>
      <c r="AO71" s="1">
        <f t="shared" si="8"/>
        <v>3.8988937501649192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0.8642337316642339</v>
      </c>
      <c r="D72" s="3">
        <f>1-($P$6/($P$6+SUM($AO$41:$AO72)))^$P$5</f>
        <v>0.86082306237348027</v>
      </c>
      <c r="E72" s="3">
        <f>1-($P$6/($P$6+SUM($AO$42:$AO72)))^$P$5</f>
        <v>0.85709700641511033</v>
      </c>
      <c r="F72" s="3">
        <f>1-($P$6/($P$6+SUM($AO$43:$AO72)))^$P$5</f>
        <v>0.85310543160280483</v>
      </c>
      <c r="G72" s="3">
        <f>1-($P$6/($P$6+SUM($AO$44:$AO72)))^$P$5</f>
        <v>0.8486856936278202</v>
      </c>
      <c r="H72" s="3">
        <f>1-($P$6/($P$6+SUM($AO$45:$AO72)))^$P$5</f>
        <v>0.84372890652727828</v>
      </c>
      <c r="I72" s="3">
        <f>1-($P$6/($P$6+SUM($AO$46:$AO72)))^$P$5</f>
        <v>0.83797366188289313</v>
      </c>
      <c r="J72" s="3">
        <f>1-($P$6/($P$6+SUM($AO$47:$AO72)))^$P$5</f>
        <v>0.83154402487130286</v>
      </c>
      <c r="K72" s="3">
        <f>1-($P$6/($P$6+SUM($AO$48:$AO72)))^$P$5</f>
        <v>0.82434047365449137</v>
      </c>
      <c r="L72" s="3">
        <f>1-($P$6/($P$6+SUM($AO$49:$AO72)))^$P$5</f>
        <v>0.81552048574388714</v>
      </c>
      <c r="M72" s="3">
        <f>1-($P$6/($P$6+SUM($AO$50:$AO72)))^$P$5</f>
        <v>0.80615737881756278</v>
      </c>
      <c r="N72" s="3">
        <f>1-($P$6/($P$6+SUM($AO$51:$AO72)))^$P$5</f>
        <v>0.79577674998006809</v>
      </c>
      <c r="O72" s="3">
        <f>1-($P$6/($P$6+SUM($AO$52:$AO72)))^$P$5</f>
        <v>0.78483998050311499</v>
      </c>
      <c r="P72" s="3">
        <f>1-($P$6/($P$6+SUM($AO$53:$AO72)))^$P$5</f>
        <v>0.77306721792601329</v>
      </c>
      <c r="Q72" s="3">
        <f>1-($P$6/($P$6+SUM($AO$54:$AO72)))^$P$5</f>
        <v>0.76051659290767371</v>
      </c>
      <c r="R72" s="3">
        <f>1-($P$6/($P$6+SUM($AO$55:$AO72)))^$P$5</f>
        <v>0.74623493219784742</v>
      </c>
      <c r="S72" s="3">
        <f>1-($P$6/($P$6+SUM($AO$56:$AO72)))^$P$5</f>
        <v>0.73043501782313824</v>
      </c>
      <c r="T72" s="3">
        <f>1-($P$6/($P$6+SUM($AO$57:$AO72)))^$P$5</f>
        <v>0.71233346681394571</v>
      </c>
      <c r="U72" s="3">
        <f>1-($P$6/($P$6+SUM($AO$58:$AO72)))^$P$5</f>
        <v>0.69259449470861512</v>
      </c>
      <c r="V72" s="3">
        <f>1-($P$6/($P$6+SUM($AO$59:$AO72)))^$P$5</f>
        <v>0.67103867374537551</v>
      </c>
      <c r="W72" s="3">
        <f>1-($P$6/($P$6+SUM($AO$60:$AO72)))^$P$5</f>
        <v>0.6472103339071843</v>
      </c>
      <c r="X72" s="3">
        <f>1-($P$6/($P$6+SUM($AO$61:$AO72)))^$P$5</f>
        <v>0.62165556633083652</v>
      </c>
      <c r="Y72" s="3">
        <f>1-($P$6/($P$6+SUM($AO$62:$AO72)))^$P$5</f>
        <v>0.59272243782376943</v>
      </c>
      <c r="Z72" s="3">
        <f>1-($P$6/($P$6+SUM($AO$63:$AO72)))^$P$5</f>
        <v>0.56123682506587613</v>
      </c>
      <c r="AA72" s="3">
        <f>1-($P$6/($P$6+SUM($AO$64:$AO72)))^$P$5</f>
        <v>0.52657135796119758</v>
      </c>
      <c r="AB72" s="3">
        <f>1-($P$6/($P$6+SUM($AO$65:$AO72)))^$P$5</f>
        <v>0.4875037845476583</v>
      </c>
      <c r="AC72" s="3">
        <f>1-($P$6/($P$6+SUM($AO$66:$AO72)))^$P$5</f>
        <v>0.44380806987332455</v>
      </c>
      <c r="AD72" s="3">
        <f>1-($P$6/($P$6+SUM($AO$67:$AO72)))^$P$5</f>
        <v>0.39586590656461873</v>
      </c>
      <c r="AE72" s="3">
        <f>1-($P$6/($P$6+SUM($AO$68:$AO72)))^$P$5</f>
        <v>0.34379126506273683</v>
      </c>
      <c r="AF72" s="3">
        <f>1-($P$6/($P$6+SUM($AO$69:$AO72)))^$P$5</f>
        <v>0.28660884407001397</v>
      </c>
      <c r="AG72" s="3">
        <f>1-($P$6/($P$6+SUM($AO$70:$AO72)))^$P$5</f>
        <v>0.22375954505666085</v>
      </c>
      <c r="AH72" s="3">
        <f>1-($P$6/($P$6+SUM($AO$71:$AO72)))^$P$5</f>
        <v>0.15537513893325383</v>
      </c>
      <c r="AI72" s="3">
        <f>1-($P$6/($P$6+SUM($AO$72:$AO72)))^$P$5</f>
        <v>8.0964235454698774E-2</v>
      </c>
      <c r="AJ72" s="1">
        <v>0</v>
      </c>
      <c r="AK72" s="1">
        <v>0</v>
      </c>
      <c r="AL72" s="1">
        <v>0</v>
      </c>
      <c r="AO72" s="1">
        <f t="shared" si="8"/>
        <v>3.8988937501649192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0.87522608230963339</v>
      </c>
      <c r="D73" s="3">
        <f>1-($P$6/($P$6+SUM($AO$41:$AO73)))^$P$5</f>
        <v>0.87209155873044286</v>
      </c>
      <c r="E73" s="3">
        <f>1-($P$6/($P$6+SUM($AO$42:$AO73)))^$P$5</f>
        <v>0.86866718384585329</v>
      </c>
      <c r="F73" s="3">
        <f>1-($P$6/($P$6+SUM($AO$43:$AO73)))^$P$5</f>
        <v>0.86499863802771793</v>
      </c>
      <c r="G73" s="3">
        <f>1-($P$6/($P$6+SUM($AO$44:$AO73)))^$P$5</f>
        <v>0.8609367407588191</v>
      </c>
      <c r="H73" s="3">
        <f>1-($P$6/($P$6+SUM($AO$45:$AO73)))^$P$5</f>
        <v>0.85638143558494317</v>
      </c>
      <c r="I73" s="3">
        <f>1-($P$6/($P$6+SUM($AO$46:$AO73)))^$P$5</f>
        <v>0.85109233111616955</v>
      </c>
      <c r="J73" s="3">
        <f>1-($P$6/($P$6+SUM($AO$47:$AO73)))^$P$5</f>
        <v>0.84518327787026237</v>
      </c>
      <c r="K73" s="3">
        <f>1-($P$6/($P$6+SUM($AO$48:$AO73)))^$P$5</f>
        <v>0.83856297137037106</v>
      </c>
      <c r="L73" s="3">
        <f>1-($P$6/($P$6+SUM($AO$49:$AO73)))^$P$5</f>
        <v>0.83045672857510699</v>
      </c>
      <c r="M73" s="3">
        <f>1-($P$6/($P$6+SUM($AO$50:$AO73)))^$P$5</f>
        <v>0.82185169844260142</v>
      </c>
      <c r="N73" s="3">
        <f>1-($P$6/($P$6+SUM($AO$51:$AO73)))^$P$5</f>
        <v>0.81231152928252293</v>
      </c>
      <c r="O73" s="3">
        <f>1-($P$6/($P$6+SUM($AO$52:$AO73)))^$P$5</f>
        <v>0.80226046651976812</v>
      </c>
      <c r="P73" s="3">
        <f>1-($P$6/($P$6+SUM($AO$53:$AO73)))^$P$5</f>
        <v>0.79144112022310775</v>
      </c>
      <c r="Q73" s="3">
        <f>1-($P$6/($P$6+SUM($AO$54:$AO73)))^$P$5</f>
        <v>0.77990618386964627</v>
      </c>
      <c r="R73" s="3">
        <f>1-($P$6/($P$6+SUM($AO$55:$AO73)))^$P$5</f>
        <v>0.76678108582541082</v>
      </c>
      <c r="S73" s="3">
        <f>1-($P$6/($P$6+SUM($AO$56:$AO73)))^$P$5</f>
        <v>0.75226041555953282</v>
      </c>
      <c r="T73" s="3">
        <f>1-($P$6/($P$6+SUM($AO$57:$AO73)))^$P$5</f>
        <v>0.73562475477366007</v>
      </c>
      <c r="U73" s="3">
        <f>1-($P$6/($P$6+SUM($AO$58:$AO73)))^$P$5</f>
        <v>0.71748334642191103</v>
      </c>
      <c r="V73" s="3">
        <f>1-($P$6/($P$6+SUM($AO$59:$AO73)))^$P$5</f>
        <v>0.69767344732312764</v>
      </c>
      <c r="W73" s="3">
        <f>1-($P$6/($P$6+SUM($AO$60:$AO73)))^$P$5</f>
        <v>0.67577403946488612</v>
      </c>
      <c r="X73" s="3">
        <f>1-($P$6/($P$6+SUM($AO$61:$AO73)))^$P$5</f>
        <v>0.65228870621928059</v>
      </c>
      <c r="Y73" s="3">
        <f>1-($P$6/($P$6+SUM($AO$62:$AO73)))^$P$5</f>
        <v>0.62569776982524528</v>
      </c>
      <c r="Z73" s="3">
        <f>1-($P$6/($P$6+SUM($AO$63:$AO73)))^$P$5</f>
        <v>0.59676095007289853</v>
      </c>
      <c r="AA73" s="3">
        <f>1-($P$6/($P$6+SUM($AO$64:$AO73)))^$P$5</f>
        <v>0.56490262906435973</v>
      </c>
      <c r="AB73" s="3">
        <f>1-($P$6/($P$6+SUM($AO$65:$AO73)))^$P$5</f>
        <v>0.5289986946419909</v>
      </c>
      <c r="AC73" s="3">
        <f>1-($P$6/($P$6+SUM($AO$66:$AO73)))^$P$5</f>
        <v>0.48883972426463584</v>
      </c>
      <c r="AD73" s="3">
        <f>1-($P$6/($P$6+SUM($AO$67:$AO73)))^$P$5</f>
        <v>0.44477977797271084</v>
      </c>
      <c r="AE73" s="3">
        <f>1-($P$6/($P$6+SUM($AO$68:$AO73)))^$P$5</f>
        <v>0.39692204269132692</v>
      </c>
      <c r="AF73" s="3">
        <f>1-($P$6/($P$6+SUM($AO$69:$AO73)))^$P$5</f>
        <v>0.34436801359189861</v>
      </c>
      <c r="AG73" s="3">
        <f>1-($P$6/($P$6+SUM($AO$70:$AO73)))^$P$5</f>
        <v>0.28660884407001397</v>
      </c>
      <c r="AH73" s="3">
        <f>1-($P$6/($P$6+SUM($AO$71:$AO73)))^$P$5</f>
        <v>0.22375954505666085</v>
      </c>
      <c r="AI73" s="3">
        <f>1-($P$6/($P$6+SUM($AO$72:$AO73)))^$P$5</f>
        <v>0.15537513893325383</v>
      </c>
      <c r="AJ73" s="3">
        <f>1-($P$6/($P$6+SUM($AO$73:$AO73)))^$P$5</f>
        <v>8.0964235454698774E-2</v>
      </c>
      <c r="AK73" s="1">
        <v>0</v>
      </c>
      <c r="AL73" s="1">
        <v>0</v>
      </c>
      <c r="AO73" s="1">
        <f t="shared" si="8"/>
        <v>3.8988937501649192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0.88532843447321952</v>
      </c>
      <c r="D74" s="3">
        <f>1-($P$6/($P$6+SUM($AO$41:$AO74)))^$P$5</f>
        <v>0.88244756788807577</v>
      </c>
      <c r="E74" s="3">
        <f>1-($P$6/($P$6+SUM($AO$42:$AO74)))^$P$5</f>
        <v>0.87930044489795511</v>
      </c>
      <c r="F74" s="3">
        <f>1-($P$6/($P$6+SUM($AO$43:$AO74)))^$P$5</f>
        <v>0.87592919558007787</v>
      </c>
      <c r="G74" s="3">
        <f>1-($P$6/($P$6+SUM($AO$44:$AO74)))^$P$5</f>
        <v>0.87219617500706204</v>
      </c>
      <c r="H74" s="3">
        <f>1-($P$6/($P$6+SUM($AO$45:$AO74)))^$P$5</f>
        <v>0.86800954939099095</v>
      </c>
      <c r="I74" s="3">
        <f>1-($P$6/($P$6+SUM($AO$46:$AO74)))^$P$5</f>
        <v>0.86314852668289077</v>
      </c>
      <c r="J74" s="3">
        <f>1-($P$6/($P$6+SUM($AO$47:$AO74)))^$P$5</f>
        <v>0.85771789541534016</v>
      </c>
      <c r="K74" s="3">
        <f>1-($P$6/($P$6+SUM($AO$48:$AO74)))^$P$5</f>
        <v>0.85163359696973173</v>
      </c>
      <c r="L74" s="3">
        <f>1-($P$6/($P$6+SUM($AO$49:$AO74)))^$P$5</f>
        <v>0.84418401590621706</v>
      </c>
      <c r="M74" s="3">
        <f>1-($P$6/($P$6+SUM($AO$50:$AO74)))^$P$5</f>
        <v>0.83627570301950604</v>
      </c>
      <c r="N74" s="3">
        <f>1-($P$6/($P$6+SUM($AO$51:$AO74)))^$P$5</f>
        <v>0.82750796582994268</v>
      </c>
      <c r="O74" s="3">
        <f>1-($P$6/($P$6+SUM($AO$52:$AO74)))^$P$5</f>
        <v>0.8182702966696509</v>
      </c>
      <c r="P74" s="3">
        <f>1-($P$6/($P$6+SUM($AO$53:$AO74)))^$P$5</f>
        <v>0.80832693047406901</v>
      </c>
      <c r="Q74" s="3">
        <f>1-($P$6/($P$6+SUM($AO$54:$AO74)))^$P$5</f>
        <v>0.79772613599275832</v>
      </c>
      <c r="R74" s="3">
        <f>1-($P$6/($P$6+SUM($AO$55:$AO74)))^$P$5</f>
        <v>0.78566347690776595</v>
      </c>
      <c r="S74" s="3">
        <f>1-($P$6/($P$6+SUM($AO$56:$AO74)))^$P$5</f>
        <v>0.7723187143854483</v>
      </c>
      <c r="T74" s="3">
        <f>1-($P$6/($P$6+SUM($AO$57:$AO74)))^$P$5</f>
        <v>0.75702969437928835</v>
      </c>
      <c r="U74" s="3">
        <f>1-($P$6/($P$6+SUM($AO$58:$AO74)))^$P$5</f>
        <v>0.74035737954622749</v>
      </c>
      <c r="V74" s="3">
        <f>1-($P$6/($P$6+SUM($AO$59:$AO74)))^$P$5</f>
        <v>0.72215108552107155</v>
      </c>
      <c r="W74" s="3">
        <f>1-($P$6/($P$6+SUM($AO$60:$AO74)))^$P$5</f>
        <v>0.7020250772958142</v>
      </c>
      <c r="X74" s="3">
        <f>1-($P$6/($P$6+SUM($AO$61:$AO74)))^$P$5</f>
        <v>0.68044088528205093</v>
      </c>
      <c r="Y74" s="3">
        <f>1-($P$6/($P$6+SUM($AO$62:$AO74)))^$P$5</f>
        <v>0.65600324563651613</v>
      </c>
      <c r="Z74" s="3">
        <f>1-($P$6/($P$6+SUM($AO$63:$AO74)))^$P$5</f>
        <v>0.62940971433521642</v>
      </c>
      <c r="AA74" s="3">
        <f>1-($P$6/($P$6+SUM($AO$64:$AO74)))^$P$5</f>
        <v>0.60013039899800735</v>
      </c>
      <c r="AB74" s="3">
        <f>1-($P$6/($P$6+SUM($AO$65:$AO74)))^$P$5</f>
        <v>0.56713295523121876</v>
      </c>
      <c r="AC74" s="3">
        <f>1-($P$6/($P$6+SUM($AO$66:$AO74)))^$P$5</f>
        <v>0.5302259467412842</v>
      </c>
      <c r="AD74" s="3">
        <f>1-($P$6/($P$6+SUM($AO$67:$AO74)))^$P$5</f>
        <v>0.48973275876067335</v>
      </c>
      <c r="AE74" s="3">
        <f>1-($P$6/($P$6+SUM($AO$68:$AO74)))^$P$5</f>
        <v>0.4457497884267716</v>
      </c>
      <c r="AF74" s="3">
        <f>1-($P$6/($P$6+SUM($AO$69:$AO74)))^$P$5</f>
        <v>0.3974520940398264</v>
      </c>
      <c r="AG74" s="3">
        <f>1-($P$6/($P$6+SUM($AO$70:$AO74)))^$P$5</f>
        <v>0.34436801359189861</v>
      </c>
      <c r="AH74" s="3">
        <f>1-($P$6/($P$6+SUM($AO$71:$AO74)))^$P$5</f>
        <v>0.28660884407001397</v>
      </c>
      <c r="AI74" s="3">
        <f>1-($P$6/($P$6+SUM($AO$72:$AO74)))^$P$5</f>
        <v>0.22375954505666085</v>
      </c>
      <c r="AJ74" s="3">
        <f>1-($P$6/($P$6+SUM($AO$73:$AO74)))^$P$5</f>
        <v>0.15537513893325383</v>
      </c>
      <c r="AK74" s="3">
        <f>1-($P$6/($P$6+SUM($AO$74:$AO74)))^$P$5</f>
        <v>8.0964235454698774E-2</v>
      </c>
      <c r="AL74" s="1">
        <v>0</v>
      </c>
      <c r="AO74" s="1">
        <f t="shared" si="8"/>
        <v>3.8988937501649192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185A-0741-6549-8186-B4AF2138AC00}">
  <sheetPr>
    <pageSetUpPr fitToPage="1"/>
  </sheetPr>
  <dimension ref="A1:AC68"/>
  <sheetViews>
    <sheetView topLeftCell="E1" zoomScale="87" workbookViewId="0">
      <selection activeCell="N17" sqref="N17:N57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3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3.33203125" style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19" width="9.1640625" style="1" bestFit="1" customWidth="1"/>
    <col min="20" max="20" width="12.5" style="1" bestFit="1" customWidth="1"/>
    <col min="21" max="21" width="18.1640625" style="1" bestFit="1" customWidth="1"/>
    <col min="22" max="22" width="9.1640625" style="1" bestFit="1" customWidth="1"/>
    <col min="23" max="23" width="9" style="1" bestFit="1" customWidth="1"/>
    <col min="24" max="24" width="18.1640625" style="1" bestFit="1" customWidth="1"/>
    <col min="25" max="25" width="9.1640625" style="1" bestFit="1" customWidth="1"/>
    <col min="26" max="26" width="9" style="1" customWidth="1"/>
    <col min="27" max="28" width="9.1640625" style="1" bestFit="1" customWidth="1"/>
    <col min="29" max="29" width="9" style="1" bestFit="1" customWidth="1"/>
    <col min="30" max="16384" width="8.83203125" style="1"/>
  </cols>
  <sheetData>
    <row r="1" spans="1:29">
      <c r="B1" s="1" t="s">
        <v>41</v>
      </c>
      <c r="C1" s="1" t="s">
        <v>40</v>
      </c>
      <c r="J1" s="16"/>
      <c r="K1" s="16"/>
    </row>
    <row r="2" spans="1:29" ht="17">
      <c r="B2" s="1" t="s">
        <v>39</v>
      </c>
      <c r="C2" s="17">
        <v>120000000</v>
      </c>
      <c r="I2" s="1" t="s">
        <v>56</v>
      </c>
      <c r="J2" s="16">
        <v>1.127577430465562E-4</v>
      </c>
      <c r="K2" s="16">
        <f>1/J2</f>
        <v>8868.5705564992822</v>
      </c>
    </row>
    <row r="3" spans="1:29">
      <c r="I3" s="1" t="s">
        <v>38</v>
      </c>
      <c r="J3" s="4">
        <v>4.6127677386806534E-3</v>
      </c>
      <c r="K3" s="4"/>
      <c r="N3" s="1" t="s">
        <v>37</v>
      </c>
      <c r="O3" s="1" t="e">
        <f>LN(C2)*7-2*J13</f>
        <v>#NUM!</v>
      </c>
    </row>
    <row r="4" spans="1:29">
      <c r="J4" s="4"/>
      <c r="K4" s="4"/>
    </row>
    <row r="5" spans="1:29">
      <c r="J5" s="16"/>
      <c r="K5" s="16"/>
      <c r="T5" s="62" t="s">
        <v>57</v>
      </c>
      <c r="U5" s="62"/>
      <c r="W5" s="62" t="s">
        <v>58</v>
      </c>
      <c r="X5" s="62"/>
    </row>
    <row r="6" spans="1:29">
      <c r="I6" s="1" t="s">
        <v>56</v>
      </c>
      <c r="J6" s="16">
        <v>2.1655175095704145E-2</v>
      </c>
      <c r="K6" s="16">
        <f>1/J6</f>
        <v>46.178338230032388</v>
      </c>
      <c r="L6" s="1">
        <f>J6/J2</f>
        <v>192.0504482495983</v>
      </c>
      <c r="T6" s="1" t="s">
        <v>25</v>
      </c>
      <c r="U6" s="2">
        <f>AVERAGE(U17:U57)</f>
        <v>0.75605663682396906</v>
      </c>
      <c r="W6" s="1" t="s">
        <v>25</v>
      </c>
      <c r="X6" s="2">
        <f>AVERAGE(V17:V57)</f>
        <v>0.89948163111559098</v>
      </c>
    </row>
    <row r="7" spans="1:29">
      <c r="I7" s="1" t="s">
        <v>33</v>
      </c>
      <c r="J7" s="4">
        <v>1.046686814687988E-2</v>
      </c>
      <c r="K7" s="4"/>
      <c r="T7" s="1" t="s">
        <v>21</v>
      </c>
      <c r="U7" s="2">
        <f>MEDIAN(U17:U57)</f>
        <v>1</v>
      </c>
      <c r="W7" s="1" t="s">
        <v>21</v>
      </c>
      <c r="X7" s="2">
        <f>MEDIAN(V17:V57)</f>
        <v>1</v>
      </c>
    </row>
    <row r="8" spans="1:29" ht="14" customHeight="1">
      <c r="G8" s="1" t="s">
        <v>32</v>
      </c>
      <c r="H8" s="1" t="s">
        <v>31</v>
      </c>
      <c r="I8" s="1" t="s">
        <v>30</v>
      </c>
      <c r="J8" s="4">
        <v>1.3276214170588161E-2</v>
      </c>
      <c r="K8" s="4"/>
      <c r="T8" s="1" t="s">
        <v>20</v>
      </c>
      <c r="U8" s="15">
        <f>CORREL(N17:N57,D17:D57)^2</f>
        <v>0.99104354550968321</v>
      </c>
      <c r="W8" s="1" t="s">
        <v>20</v>
      </c>
      <c r="X8" s="15">
        <f>CORREL(M17:M57,C17:C57)^2</f>
        <v>0.8897305506835379</v>
      </c>
    </row>
    <row r="9" spans="1:29" ht="14" customHeight="1">
      <c r="G9" s="1">
        <v>-27.064342070127825</v>
      </c>
      <c r="H9" s="1">
        <f>EXP(G9)</f>
        <v>1.7624044576346636E-12</v>
      </c>
      <c r="J9" s="4"/>
      <c r="K9" s="4"/>
    </row>
    <row r="10" spans="1:29">
      <c r="G10" s="1">
        <v>-29.224212250691448</v>
      </c>
      <c r="H10" s="1">
        <f>EXP(G10)</f>
        <v>2.0327589484399735E-13</v>
      </c>
      <c r="I10" s="1" t="s">
        <v>29</v>
      </c>
      <c r="J10" s="4">
        <v>10.001165324433156</v>
      </c>
      <c r="K10" s="4"/>
      <c r="M10" s="1" t="s">
        <v>79</v>
      </c>
      <c r="N10" s="2">
        <f>SUM(N17:N57)</f>
        <v>521967.49732100795</v>
      </c>
      <c r="T10" s="62"/>
      <c r="U10" s="62"/>
      <c r="W10" s="62"/>
      <c r="X10" s="62"/>
    </row>
    <row r="11" spans="1:29">
      <c r="I11" s="1" t="s">
        <v>27</v>
      </c>
      <c r="J11" s="4">
        <v>0</v>
      </c>
      <c r="K11" s="4"/>
      <c r="M11" s="1" t="s">
        <v>80</v>
      </c>
      <c r="N11" s="2">
        <f>N10-EGS3_OSS_Baseline!N10</f>
        <v>25717.333139666182</v>
      </c>
      <c r="U11" s="2"/>
      <c r="X11" s="2"/>
      <c r="AA11" s="1" t="s">
        <v>24</v>
      </c>
      <c r="AB11" s="1">
        <v>0.1</v>
      </c>
    </row>
    <row r="12" spans="1:29">
      <c r="I12" s="1" t="s">
        <v>23</v>
      </c>
      <c r="J12" s="4">
        <f>H10/SUM(H9:H10)</f>
        <v>0.1034124874818395</v>
      </c>
      <c r="K12" s="4"/>
      <c r="M12" s="1" t="s">
        <v>81</v>
      </c>
      <c r="N12" s="1">
        <f>N10/EGS3_OSS_Baseline!N10</f>
        <v>1.0518233241939412</v>
      </c>
      <c r="U12" s="2"/>
      <c r="X12" s="2"/>
      <c r="AB12" s="1">
        <v>0.2</v>
      </c>
    </row>
    <row r="13" spans="1:29">
      <c r="I13" s="1" t="s">
        <v>22</v>
      </c>
      <c r="J13" s="16" t="e">
        <f>SUM(J17:J59)</f>
        <v>#NUM!</v>
      </c>
      <c r="K13" s="16"/>
      <c r="U13" s="2"/>
      <c r="X13" s="2"/>
      <c r="AB13" s="1">
        <v>0.7</v>
      </c>
    </row>
    <row r="14" spans="1:29">
      <c r="J14" s="16"/>
      <c r="K14" s="16"/>
      <c r="U14" s="15"/>
      <c r="X14" s="15"/>
    </row>
    <row r="15" spans="1:29" ht="14" thickBot="1">
      <c r="C15" s="1" t="s">
        <v>19</v>
      </c>
      <c r="S15" s="14" t="s">
        <v>18</v>
      </c>
      <c r="T15" s="12"/>
    </row>
    <row r="16" spans="1:29" ht="16">
      <c r="A16" s="1" t="s">
        <v>17</v>
      </c>
      <c r="B16" s="1" t="s">
        <v>17</v>
      </c>
      <c r="C16" s="1" t="s">
        <v>16</v>
      </c>
      <c r="D16" s="13" t="s">
        <v>15</v>
      </c>
      <c r="E16" s="13" t="s">
        <v>14</v>
      </c>
      <c r="F16" s="13"/>
      <c r="G16" s="13" t="s">
        <v>12</v>
      </c>
      <c r="H16" s="13" t="s">
        <v>11</v>
      </c>
      <c r="I16" s="13"/>
      <c r="M16" s="13" t="s">
        <v>10</v>
      </c>
      <c r="N16" s="13" t="s">
        <v>9</v>
      </c>
      <c r="O16" s="12" t="s">
        <v>8</v>
      </c>
      <c r="P16" s="12" t="s">
        <v>7</v>
      </c>
      <c r="Q16" s="12" t="s">
        <v>6</v>
      </c>
      <c r="R16" s="12" t="s">
        <v>5</v>
      </c>
      <c r="S16" s="11" t="s">
        <v>52</v>
      </c>
      <c r="T16" s="10" t="s">
        <v>52</v>
      </c>
      <c r="U16" s="1" t="s">
        <v>4</v>
      </c>
      <c r="V16" s="1" t="s">
        <v>3</v>
      </c>
      <c r="W16" t="s">
        <v>49</v>
      </c>
      <c r="X16" s="1" t="s">
        <v>51</v>
      </c>
      <c r="Y16" s="1" t="s">
        <v>2</v>
      </c>
      <c r="Z16" s="1" t="s">
        <v>1</v>
      </c>
      <c r="AA16" s="1" t="s">
        <v>0</v>
      </c>
      <c r="AB16" s="1" t="s">
        <v>47</v>
      </c>
      <c r="AC16" s="30" t="s">
        <v>55</v>
      </c>
    </row>
    <row r="17" spans="1:29" ht="16">
      <c r="A17" s="1">
        <v>1</v>
      </c>
      <c r="C17" s="1">
        <f>D17</f>
        <v>12252</v>
      </c>
      <c r="D17" s="1">
        <v>12252</v>
      </c>
      <c r="E17" s="3">
        <f>1-EXP(-$J$2*O17)</f>
        <v>1.1275138613120461E-4</v>
      </c>
      <c r="F17" s="3"/>
      <c r="G17" s="3">
        <f t="shared" ref="G17:G39" si="0">E17*($J$11) + F17 *($J$12)</f>
        <v>0</v>
      </c>
      <c r="H17" s="3">
        <f>G17</f>
        <v>0</v>
      </c>
      <c r="I17" s="3"/>
      <c r="J17" s="4" t="e">
        <f t="shared" ref="J17:J47" si="1">D17*LN(H17)</f>
        <v>#NUM!</v>
      </c>
      <c r="K17" s="4"/>
      <c r="M17" s="2">
        <f t="shared" ref="M17:M57" si="2">C$2*G17</f>
        <v>0</v>
      </c>
      <c r="N17" s="2">
        <f t="shared" ref="N17:N57" si="3">$C$2*H17</f>
        <v>0</v>
      </c>
      <c r="O17" s="1">
        <f>R17</f>
        <v>1</v>
      </c>
      <c r="Q17" s="1">
        <f t="shared" ref="Q17:Q57" si="4">EXP(SUMPRODUCT(TRANSPOSE(J$7),T17))</f>
        <v>1</v>
      </c>
      <c r="R17" s="1">
        <f t="shared" ref="R17:R57" si="5">EXP(SUMPRODUCT(TRANSPOSE(J$3),S17))</f>
        <v>1</v>
      </c>
      <c r="S17" s="7">
        <f>W17+X17+AC17</f>
        <v>0</v>
      </c>
      <c r="T17" s="6">
        <f>W17+X17+AC17</f>
        <v>0</v>
      </c>
      <c r="U17" s="2">
        <f t="shared" ref="U17:U57" si="6">ABS(D17-N17)/D17</f>
        <v>1</v>
      </c>
      <c r="V17" s="1">
        <f t="shared" ref="V17:V57" si="7">ABS(C17-M17)/C17</f>
        <v>1</v>
      </c>
      <c r="W17">
        <v>0</v>
      </c>
      <c r="X17">
        <v>0</v>
      </c>
      <c r="Y17" s="1">
        <f>Z17</f>
        <v>0</v>
      </c>
      <c r="Z17" s="1">
        <f>AA17+10*AB17</f>
        <v>0</v>
      </c>
      <c r="AA17" s="5">
        <v>0</v>
      </c>
      <c r="AB17" s="1">
        <v>0</v>
      </c>
      <c r="AC17">
        <v>0</v>
      </c>
    </row>
    <row r="18" spans="1:29" ht="16">
      <c r="A18" s="1">
        <f t="shared" ref="A18:A57" si="8">A17+1</f>
        <v>2</v>
      </c>
      <c r="C18" s="1">
        <f t="shared" ref="C18:C57" si="9">C17+D18</f>
        <v>25444</v>
      </c>
      <c r="D18" s="1">
        <v>13192</v>
      </c>
      <c r="E18" s="3">
        <f t="shared" ref="E18:E57" si="10">1-EXP(-$J$2*O18)</f>
        <v>2.2549005938732325E-4</v>
      </c>
      <c r="F18" s="3"/>
      <c r="G18" s="3">
        <f t="shared" si="0"/>
        <v>0</v>
      </c>
      <c r="H18" s="3">
        <f t="shared" ref="H18:H57" si="11">G18-G17</f>
        <v>0</v>
      </c>
      <c r="I18" s="3"/>
      <c r="J18" s="4" t="e">
        <f t="shared" si="1"/>
        <v>#NUM!</v>
      </c>
      <c r="K18" s="4"/>
      <c r="M18" s="2">
        <f t="shared" si="2"/>
        <v>0</v>
      </c>
      <c r="N18" s="2">
        <f t="shared" si="3"/>
        <v>0</v>
      </c>
      <c r="O18" s="1">
        <f t="shared" ref="O18:O57" si="12">O17+R18</f>
        <v>2</v>
      </c>
      <c r="Q18" s="1">
        <f t="shared" si="4"/>
        <v>1</v>
      </c>
      <c r="R18" s="1">
        <f t="shared" si="5"/>
        <v>1</v>
      </c>
      <c r="S18" s="7">
        <f t="shared" ref="S18:S57" si="13">W18+X18+AC18</f>
        <v>0</v>
      </c>
      <c r="T18" s="6">
        <f t="shared" ref="T18:T57" si="14">W18+X18+AC18</f>
        <v>0</v>
      </c>
      <c r="U18" s="2">
        <f t="shared" si="6"/>
        <v>1</v>
      </c>
      <c r="V18" s="1">
        <f t="shared" si="7"/>
        <v>1</v>
      </c>
      <c r="W18">
        <v>0</v>
      </c>
      <c r="X18">
        <v>0</v>
      </c>
      <c r="Y18" s="1">
        <f>Z18</f>
        <v>0</v>
      </c>
      <c r="Z18" s="1">
        <f t="shared" ref="Z18:Z57" si="15">AA18+10*AB18</f>
        <v>0</v>
      </c>
      <c r="AA18" s="5">
        <v>0</v>
      </c>
      <c r="AB18" s="1">
        <v>0</v>
      </c>
      <c r="AC18">
        <v>0</v>
      </c>
    </row>
    <row r="19" spans="1:29" ht="16">
      <c r="A19" s="1">
        <f t="shared" si="8"/>
        <v>3</v>
      </c>
      <c r="C19" s="1">
        <f t="shared" si="9"/>
        <v>38118</v>
      </c>
      <c r="D19" s="1">
        <v>12674</v>
      </c>
      <c r="E19" s="3">
        <f t="shared" si="10"/>
        <v>3.3821602120176486E-4</v>
      </c>
      <c r="F19" s="3"/>
      <c r="G19" s="3">
        <f t="shared" si="0"/>
        <v>0</v>
      </c>
      <c r="H19" s="3">
        <f t="shared" si="11"/>
        <v>0</v>
      </c>
      <c r="I19" s="3"/>
      <c r="J19" s="4" t="e">
        <f t="shared" si="1"/>
        <v>#NUM!</v>
      </c>
      <c r="K19" s="4"/>
      <c r="M19" s="2">
        <f t="shared" si="2"/>
        <v>0</v>
      </c>
      <c r="N19" s="2">
        <f t="shared" si="3"/>
        <v>0</v>
      </c>
      <c r="O19" s="1">
        <f t="shared" si="12"/>
        <v>3</v>
      </c>
      <c r="Q19" s="1">
        <f t="shared" si="4"/>
        <v>1</v>
      </c>
      <c r="R19" s="1">
        <f t="shared" si="5"/>
        <v>1</v>
      </c>
      <c r="S19" s="7">
        <f t="shared" si="13"/>
        <v>0</v>
      </c>
      <c r="T19" s="6">
        <f t="shared" si="14"/>
        <v>0</v>
      </c>
      <c r="U19" s="2">
        <f t="shared" si="6"/>
        <v>1</v>
      </c>
      <c r="V19" s="1">
        <f t="shared" si="7"/>
        <v>1</v>
      </c>
      <c r="W19">
        <v>0</v>
      </c>
      <c r="X19">
        <v>0</v>
      </c>
      <c r="Y19" s="1">
        <f>SUMPRODUCT(Z17:Z19,$AB$11:$AB$13)</f>
        <v>0</v>
      </c>
      <c r="Z19" s="1">
        <f t="shared" si="15"/>
        <v>0</v>
      </c>
      <c r="AA19" s="5">
        <v>0</v>
      </c>
      <c r="AB19" s="1">
        <v>0</v>
      </c>
      <c r="AC19">
        <v>0</v>
      </c>
    </row>
    <row r="20" spans="1:29" ht="16">
      <c r="A20" s="1">
        <f t="shared" si="8"/>
        <v>4</v>
      </c>
      <c r="C20" s="1">
        <f t="shared" si="9"/>
        <v>49763</v>
      </c>
      <c r="D20" s="1">
        <v>11645</v>
      </c>
      <c r="E20" s="3">
        <f t="shared" si="10"/>
        <v>4.5092927300771635E-4</v>
      </c>
      <c r="F20" s="3"/>
      <c r="G20" s="3">
        <f t="shared" si="0"/>
        <v>0</v>
      </c>
      <c r="H20" s="3">
        <f t="shared" si="11"/>
        <v>0</v>
      </c>
      <c r="I20" s="3"/>
      <c r="J20" s="4" t="e">
        <f t="shared" si="1"/>
        <v>#NUM!</v>
      </c>
      <c r="K20" s="4"/>
      <c r="M20" s="2">
        <f t="shared" si="2"/>
        <v>0</v>
      </c>
      <c r="N20" s="2">
        <f t="shared" si="3"/>
        <v>0</v>
      </c>
      <c r="O20" s="1">
        <f t="shared" si="12"/>
        <v>4</v>
      </c>
      <c r="Q20" s="1">
        <f t="shared" si="4"/>
        <v>1</v>
      </c>
      <c r="R20" s="1">
        <f t="shared" si="5"/>
        <v>1</v>
      </c>
      <c r="S20" s="7">
        <f t="shared" si="13"/>
        <v>0</v>
      </c>
      <c r="T20" s="6">
        <f t="shared" si="14"/>
        <v>0</v>
      </c>
      <c r="U20" s="2">
        <f t="shared" si="6"/>
        <v>1</v>
      </c>
      <c r="V20" s="1">
        <f t="shared" si="7"/>
        <v>1</v>
      </c>
      <c r="W20">
        <v>0</v>
      </c>
      <c r="X20">
        <v>0</v>
      </c>
      <c r="Y20" s="1">
        <f t="shared" ref="Y20:Y57" si="16">SUMPRODUCT(Z18:Z20,$AB$11:$AB$13)</f>
        <v>0</v>
      </c>
      <c r="Z20" s="1">
        <f t="shared" si="15"/>
        <v>0</v>
      </c>
      <c r="AA20" s="5">
        <v>0</v>
      </c>
      <c r="AB20" s="1">
        <v>0</v>
      </c>
      <c r="AC20">
        <v>0</v>
      </c>
    </row>
    <row r="21" spans="1:29" ht="16">
      <c r="A21" s="1">
        <f t="shared" si="8"/>
        <v>5</v>
      </c>
      <c r="C21" s="1">
        <f t="shared" si="9"/>
        <v>62122</v>
      </c>
      <c r="D21" s="1">
        <v>12359</v>
      </c>
      <c r="E21" s="3">
        <f t="shared" si="10"/>
        <v>5.6362981623825359E-4</v>
      </c>
      <c r="F21" s="3"/>
      <c r="G21" s="3">
        <f t="shared" si="0"/>
        <v>0</v>
      </c>
      <c r="H21" s="3">
        <f t="shared" si="11"/>
        <v>0</v>
      </c>
      <c r="I21" s="3"/>
      <c r="J21" s="4" t="e">
        <f t="shared" si="1"/>
        <v>#NUM!</v>
      </c>
      <c r="K21" s="4"/>
      <c r="M21" s="2">
        <f t="shared" si="2"/>
        <v>0</v>
      </c>
      <c r="N21" s="2">
        <f t="shared" si="3"/>
        <v>0</v>
      </c>
      <c r="O21" s="1">
        <f t="shared" si="12"/>
        <v>5</v>
      </c>
      <c r="Q21" s="1">
        <f t="shared" si="4"/>
        <v>1</v>
      </c>
      <c r="R21" s="1">
        <f t="shared" si="5"/>
        <v>1</v>
      </c>
      <c r="S21" s="7">
        <f t="shared" si="13"/>
        <v>0</v>
      </c>
      <c r="T21" s="6">
        <f t="shared" si="14"/>
        <v>0</v>
      </c>
      <c r="U21" s="2">
        <f t="shared" si="6"/>
        <v>1</v>
      </c>
      <c r="V21" s="1">
        <f t="shared" si="7"/>
        <v>1</v>
      </c>
      <c r="W21">
        <v>0</v>
      </c>
      <c r="X21">
        <v>0</v>
      </c>
      <c r="Y21" s="1">
        <f t="shared" si="16"/>
        <v>0</v>
      </c>
      <c r="Z21" s="1">
        <f t="shared" si="15"/>
        <v>0</v>
      </c>
      <c r="AA21" s="5">
        <v>0</v>
      </c>
      <c r="AB21" s="1">
        <v>0</v>
      </c>
      <c r="AC21">
        <v>0</v>
      </c>
    </row>
    <row r="22" spans="1:29" ht="16">
      <c r="A22" s="1">
        <f t="shared" si="8"/>
        <v>6</v>
      </c>
      <c r="C22" s="1">
        <f t="shared" si="9"/>
        <v>74178</v>
      </c>
      <c r="D22" s="1">
        <v>12056</v>
      </c>
      <c r="E22" s="3">
        <f t="shared" si="10"/>
        <v>6.7631765232645247E-4</v>
      </c>
      <c r="F22" s="3"/>
      <c r="G22" s="3">
        <f t="shared" si="0"/>
        <v>0</v>
      </c>
      <c r="H22" s="3">
        <f t="shared" si="11"/>
        <v>0</v>
      </c>
      <c r="I22" s="3"/>
      <c r="J22" s="4" t="e">
        <f t="shared" si="1"/>
        <v>#NUM!</v>
      </c>
      <c r="K22" s="4"/>
      <c r="M22" s="2">
        <f t="shared" si="2"/>
        <v>0</v>
      </c>
      <c r="N22" s="2">
        <f t="shared" si="3"/>
        <v>0</v>
      </c>
      <c r="O22" s="1">
        <f t="shared" si="12"/>
        <v>6</v>
      </c>
      <c r="Q22" s="1">
        <f t="shared" si="4"/>
        <v>1</v>
      </c>
      <c r="R22" s="1">
        <f t="shared" si="5"/>
        <v>1</v>
      </c>
      <c r="S22" s="7">
        <f t="shared" si="13"/>
        <v>0</v>
      </c>
      <c r="T22" s="6">
        <f t="shared" si="14"/>
        <v>0</v>
      </c>
      <c r="U22" s="2">
        <f t="shared" si="6"/>
        <v>1</v>
      </c>
      <c r="V22" s="1">
        <f t="shared" si="7"/>
        <v>1</v>
      </c>
      <c r="W22">
        <v>0</v>
      </c>
      <c r="X22">
        <v>0</v>
      </c>
      <c r="Y22" s="1">
        <f t="shared" si="16"/>
        <v>0</v>
      </c>
      <c r="Z22" s="1">
        <f t="shared" si="15"/>
        <v>0</v>
      </c>
      <c r="AA22" s="5">
        <v>0</v>
      </c>
      <c r="AB22" s="1">
        <v>0</v>
      </c>
      <c r="AC22">
        <v>0</v>
      </c>
    </row>
    <row r="23" spans="1:29" ht="16">
      <c r="A23" s="1">
        <f t="shared" si="8"/>
        <v>7</v>
      </c>
      <c r="C23" s="1">
        <f t="shared" si="9"/>
        <v>85366</v>
      </c>
      <c r="D23" s="1">
        <v>11188</v>
      </c>
      <c r="E23" s="3">
        <f t="shared" si="10"/>
        <v>7.8899278270483375E-4</v>
      </c>
      <c r="F23" s="3"/>
      <c r="G23" s="3">
        <f t="shared" si="0"/>
        <v>0</v>
      </c>
      <c r="H23" s="3">
        <f t="shared" si="11"/>
        <v>0</v>
      </c>
      <c r="I23" s="3"/>
      <c r="J23" s="4" t="e">
        <f t="shared" si="1"/>
        <v>#NUM!</v>
      </c>
      <c r="K23" s="4"/>
      <c r="M23" s="2">
        <f t="shared" si="2"/>
        <v>0</v>
      </c>
      <c r="N23" s="2">
        <f t="shared" si="3"/>
        <v>0</v>
      </c>
      <c r="O23" s="1">
        <f t="shared" si="12"/>
        <v>7</v>
      </c>
      <c r="Q23" s="1">
        <f t="shared" si="4"/>
        <v>1</v>
      </c>
      <c r="R23" s="1">
        <f t="shared" si="5"/>
        <v>1</v>
      </c>
      <c r="S23" s="7">
        <f t="shared" si="13"/>
        <v>0</v>
      </c>
      <c r="T23" s="6">
        <f t="shared" si="14"/>
        <v>0</v>
      </c>
      <c r="U23" s="2">
        <f t="shared" si="6"/>
        <v>1</v>
      </c>
      <c r="V23" s="1">
        <f t="shared" si="7"/>
        <v>1</v>
      </c>
      <c r="W23">
        <v>0</v>
      </c>
      <c r="X23">
        <v>0</v>
      </c>
      <c r="Y23" s="1">
        <f t="shared" si="16"/>
        <v>0</v>
      </c>
      <c r="Z23" s="1">
        <f t="shared" si="15"/>
        <v>0</v>
      </c>
      <c r="AA23" s="5">
        <v>0</v>
      </c>
      <c r="AB23" s="1">
        <v>0</v>
      </c>
      <c r="AC23">
        <v>0</v>
      </c>
    </row>
    <row r="24" spans="1:29" ht="16">
      <c r="A24" s="1">
        <f t="shared" si="8"/>
        <v>8</v>
      </c>
      <c r="C24" s="1">
        <f t="shared" si="9"/>
        <v>97575</v>
      </c>
      <c r="D24" s="1">
        <v>12209</v>
      </c>
      <c r="E24" s="3">
        <f t="shared" si="10"/>
        <v>9.0165520880614025E-4</v>
      </c>
      <c r="F24" s="3"/>
      <c r="G24" s="3">
        <f t="shared" si="0"/>
        <v>0</v>
      </c>
      <c r="H24" s="3">
        <f t="shared" si="11"/>
        <v>0</v>
      </c>
      <c r="I24" s="3"/>
      <c r="J24" s="4" t="e">
        <f t="shared" si="1"/>
        <v>#NUM!</v>
      </c>
      <c r="K24" s="4"/>
      <c r="M24" s="2">
        <f t="shared" si="2"/>
        <v>0</v>
      </c>
      <c r="N24" s="2">
        <f t="shared" si="3"/>
        <v>0</v>
      </c>
      <c r="O24" s="1">
        <f t="shared" si="12"/>
        <v>8</v>
      </c>
      <c r="Q24" s="1">
        <f t="shared" si="4"/>
        <v>1</v>
      </c>
      <c r="R24" s="1">
        <f t="shared" si="5"/>
        <v>1</v>
      </c>
      <c r="S24" s="7">
        <f t="shared" si="13"/>
        <v>0</v>
      </c>
      <c r="T24" s="6">
        <f t="shared" si="14"/>
        <v>0</v>
      </c>
      <c r="U24" s="2">
        <f t="shared" si="6"/>
        <v>1</v>
      </c>
      <c r="V24" s="1">
        <f t="shared" si="7"/>
        <v>1</v>
      </c>
      <c r="W24">
        <v>0</v>
      </c>
      <c r="X24">
        <v>0</v>
      </c>
      <c r="Y24" s="1">
        <f t="shared" si="16"/>
        <v>1.4</v>
      </c>
      <c r="Z24" s="1">
        <f t="shared" si="15"/>
        <v>2</v>
      </c>
      <c r="AA24" s="5">
        <v>2</v>
      </c>
      <c r="AB24" s="1">
        <v>0</v>
      </c>
      <c r="AC24">
        <v>0</v>
      </c>
    </row>
    <row r="25" spans="1:29" ht="16">
      <c r="A25" s="1">
        <f t="shared" si="8"/>
        <v>9</v>
      </c>
      <c r="C25" s="1">
        <f t="shared" si="9"/>
        <v>109348</v>
      </c>
      <c r="D25" s="1">
        <v>11773</v>
      </c>
      <c r="E25" s="3">
        <f t="shared" si="10"/>
        <v>1.0143049320626707E-3</v>
      </c>
      <c r="F25" s="3"/>
      <c r="G25" s="3">
        <f t="shared" si="0"/>
        <v>0</v>
      </c>
      <c r="H25" s="3">
        <f t="shared" si="11"/>
        <v>0</v>
      </c>
      <c r="I25" s="3"/>
      <c r="J25" s="4" t="e">
        <f t="shared" si="1"/>
        <v>#NUM!</v>
      </c>
      <c r="K25" s="4"/>
      <c r="M25" s="2">
        <f t="shared" si="2"/>
        <v>0</v>
      </c>
      <c r="N25" s="2">
        <f t="shared" si="3"/>
        <v>0</v>
      </c>
      <c r="O25" s="1">
        <f t="shared" si="12"/>
        <v>9</v>
      </c>
      <c r="Q25" s="1">
        <f t="shared" si="4"/>
        <v>1</v>
      </c>
      <c r="R25" s="1">
        <f t="shared" si="5"/>
        <v>1</v>
      </c>
      <c r="S25" s="7">
        <f t="shared" si="13"/>
        <v>0</v>
      </c>
      <c r="T25" s="6">
        <f t="shared" si="14"/>
        <v>0</v>
      </c>
      <c r="U25" s="2">
        <f t="shared" si="6"/>
        <v>1</v>
      </c>
      <c r="V25" s="1">
        <f t="shared" si="7"/>
        <v>1</v>
      </c>
      <c r="W25">
        <v>0</v>
      </c>
      <c r="X25">
        <v>0</v>
      </c>
      <c r="Y25" s="1">
        <f t="shared" si="16"/>
        <v>0.4</v>
      </c>
      <c r="Z25" s="1">
        <f t="shared" si="15"/>
        <v>0</v>
      </c>
      <c r="AA25" s="5">
        <v>0</v>
      </c>
      <c r="AB25" s="1">
        <v>0</v>
      </c>
      <c r="AC25">
        <v>0</v>
      </c>
    </row>
    <row r="26" spans="1:29" ht="16">
      <c r="A26" s="1">
        <f t="shared" si="8"/>
        <v>10</v>
      </c>
      <c r="C26" s="1">
        <f t="shared" si="9"/>
        <v>121475</v>
      </c>
      <c r="D26" s="1">
        <v>12127</v>
      </c>
      <c r="E26" s="3">
        <f t="shared" si="10"/>
        <v>1.1269419539068348E-3</v>
      </c>
      <c r="F26" s="3"/>
      <c r="G26" s="3">
        <f t="shared" si="0"/>
        <v>0</v>
      </c>
      <c r="H26" s="3">
        <f t="shared" si="11"/>
        <v>0</v>
      </c>
      <c r="I26" s="3"/>
      <c r="J26" s="4" t="e">
        <f t="shared" si="1"/>
        <v>#NUM!</v>
      </c>
      <c r="K26" s="4"/>
      <c r="M26" s="2">
        <f t="shared" si="2"/>
        <v>0</v>
      </c>
      <c r="N26" s="2">
        <f t="shared" si="3"/>
        <v>0</v>
      </c>
      <c r="O26" s="1">
        <f t="shared" si="12"/>
        <v>10</v>
      </c>
      <c r="Q26" s="1">
        <f t="shared" si="4"/>
        <v>1</v>
      </c>
      <c r="R26" s="1">
        <f t="shared" si="5"/>
        <v>1</v>
      </c>
      <c r="S26" s="7">
        <f t="shared" si="13"/>
        <v>0</v>
      </c>
      <c r="T26" s="6">
        <f t="shared" si="14"/>
        <v>0</v>
      </c>
      <c r="U26" s="2">
        <f t="shared" si="6"/>
        <v>1</v>
      </c>
      <c r="V26" s="1">
        <f t="shared" si="7"/>
        <v>1</v>
      </c>
      <c r="W26">
        <v>0</v>
      </c>
      <c r="X26">
        <v>0</v>
      </c>
      <c r="Y26" s="1">
        <f t="shared" si="16"/>
        <v>0.2</v>
      </c>
      <c r="Z26" s="1">
        <f t="shared" si="15"/>
        <v>0</v>
      </c>
      <c r="AA26" s="5">
        <v>0</v>
      </c>
      <c r="AB26" s="1">
        <v>0</v>
      </c>
      <c r="AC26">
        <v>0</v>
      </c>
    </row>
    <row r="27" spans="1:29" ht="16">
      <c r="A27" s="1">
        <f t="shared" si="8"/>
        <v>11</v>
      </c>
      <c r="C27" s="1">
        <f t="shared" si="9"/>
        <v>134058</v>
      </c>
      <c r="D27" s="1">
        <v>12583</v>
      </c>
      <c r="E27" s="3">
        <f t="shared" si="10"/>
        <v>1.2395662757705983E-3</v>
      </c>
      <c r="F27" s="3"/>
      <c r="G27" s="3">
        <f t="shared" si="0"/>
        <v>0</v>
      </c>
      <c r="H27" s="3">
        <f t="shared" si="11"/>
        <v>0</v>
      </c>
      <c r="I27" s="3"/>
      <c r="J27" s="4" t="e">
        <f t="shared" si="1"/>
        <v>#NUM!</v>
      </c>
      <c r="K27" s="4"/>
      <c r="M27" s="2">
        <f t="shared" si="2"/>
        <v>0</v>
      </c>
      <c r="N27" s="2">
        <f t="shared" si="3"/>
        <v>0</v>
      </c>
      <c r="O27" s="1">
        <f t="shared" si="12"/>
        <v>11</v>
      </c>
      <c r="Q27" s="1">
        <f t="shared" si="4"/>
        <v>1</v>
      </c>
      <c r="R27" s="1">
        <f t="shared" si="5"/>
        <v>1</v>
      </c>
      <c r="S27" s="7">
        <f t="shared" si="13"/>
        <v>0</v>
      </c>
      <c r="T27" s="6">
        <f t="shared" si="14"/>
        <v>0</v>
      </c>
      <c r="U27" s="2">
        <f t="shared" si="6"/>
        <v>1</v>
      </c>
      <c r="V27" s="1">
        <f t="shared" si="7"/>
        <v>1</v>
      </c>
      <c r="W27">
        <v>0</v>
      </c>
      <c r="X27">
        <v>0</v>
      </c>
      <c r="Y27" s="1">
        <f t="shared" si="16"/>
        <v>0</v>
      </c>
      <c r="Z27" s="1">
        <f t="shared" si="15"/>
        <v>0</v>
      </c>
      <c r="AA27" s="5">
        <v>0</v>
      </c>
      <c r="AB27" s="1">
        <v>0</v>
      </c>
      <c r="AC27">
        <v>0</v>
      </c>
    </row>
    <row r="28" spans="1:29" ht="16">
      <c r="A28" s="1">
        <f t="shared" si="8"/>
        <v>12</v>
      </c>
      <c r="C28" s="1">
        <f t="shared" si="9"/>
        <v>146934</v>
      </c>
      <c r="D28" s="1">
        <v>12876</v>
      </c>
      <c r="E28" s="3">
        <f t="shared" si="10"/>
        <v>1.3521778990860378E-3</v>
      </c>
      <c r="F28" s="3"/>
      <c r="G28" s="3">
        <f t="shared" si="0"/>
        <v>0</v>
      </c>
      <c r="H28" s="3">
        <f t="shared" si="11"/>
        <v>0</v>
      </c>
      <c r="I28" s="3"/>
      <c r="J28" s="4" t="e">
        <f t="shared" si="1"/>
        <v>#NUM!</v>
      </c>
      <c r="K28" s="4"/>
      <c r="M28" s="2">
        <f t="shared" si="2"/>
        <v>0</v>
      </c>
      <c r="N28" s="2">
        <f t="shared" si="3"/>
        <v>0</v>
      </c>
      <c r="O28" s="1">
        <f t="shared" si="12"/>
        <v>12</v>
      </c>
      <c r="Q28" s="1">
        <f t="shared" si="4"/>
        <v>1</v>
      </c>
      <c r="R28" s="1">
        <f t="shared" si="5"/>
        <v>1</v>
      </c>
      <c r="S28" s="7">
        <f t="shared" si="13"/>
        <v>0</v>
      </c>
      <c r="T28" s="6">
        <f t="shared" si="14"/>
        <v>0</v>
      </c>
      <c r="U28" s="2">
        <f t="shared" si="6"/>
        <v>1</v>
      </c>
      <c r="V28" s="1">
        <f t="shared" si="7"/>
        <v>1</v>
      </c>
      <c r="W28">
        <v>0</v>
      </c>
      <c r="X28">
        <v>0</v>
      </c>
      <c r="Y28" s="1">
        <f t="shared" si="16"/>
        <v>0</v>
      </c>
      <c r="Z28" s="1">
        <f t="shared" si="15"/>
        <v>0</v>
      </c>
      <c r="AA28" s="5">
        <v>0</v>
      </c>
      <c r="AB28" s="1">
        <v>0</v>
      </c>
      <c r="AC28">
        <v>0</v>
      </c>
    </row>
    <row r="29" spans="1:29" ht="16">
      <c r="A29" s="1">
        <f t="shared" si="8"/>
        <v>13</v>
      </c>
      <c r="C29" s="1">
        <f t="shared" si="9"/>
        <v>158808</v>
      </c>
      <c r="D29" s="1">
        <v>11874</v>
      </c>
      <c r="E29" s="3">
        <f t="shared" si="10"/>
        <v>1.4647768252847859E-3</v>
      </c>
      <c r="F29" s="3"/>
      <c r="G29" s="3">
        <f t="shared" si="0"/>
        <v>0</v>
      </c>
      <c r="H29" s="3">
        <f t="shared" si="11"/>
        <v>0</v>
      </c>
      <c r="I29" s="3"/>
      <c r="J29" s="4" t="e">
        <f t="shared" si="1"/>
        <v>#NUM!</v>
      </c>
      <c r="K29" s="4"/>
      <c r="M29" s="2">
        <f t="shared" si="2"/>
        <v>0</v>
      </c>
      <c r="N29" s="2">
        <f t="shared" si="3"/>
        <v>0</v>
      </c>
      <c r="O29" s="1">
        <f t="shared" si="12"/>
        <v>13</v>
      </c>
      <c r="Q29" s="1">
        <f t="shared" si="4"/>
        <v>1</v>
      </c>
      <c r="R29" s="1">
        <f t="shared" si="5"/>
        <v>1</v>
      </c>
      <c r="S29" s="7">
        <f t="shared" si="13"/>
        <v>0</v>
      </c>
      <c r="T29" s="6">
        <f t="shared" si="14"/>
        <v>0</v>
      </c>
      <c r="U29" s="2">
        <f t="shared" si="6"/>
        <v>1</v>
      </c>
      <c r="V29" s="1">
        <f t="shared" si="7"/>
        <v>1</v>
      </c>
      <c r="W29">
        <v>0</v>
      </c>
      <c r="X29">
        <v>0</v>
      </c>
      <c r="Y29" s="1">
        <f t="shared" si="16"/>
        <v>0</v>
      </c>
      <c r="Z29" s="1">
        <f t="shared" si="15"/>
        <v>0</v>
      </c>
      <c r="AA29" s="5">
        <v>0</v>
      </c>
      <c r="AB29" s="1">
        <v>0</v>
      </c>
      <c r="AC29">
        <v>0</v>
      </c>
    </row>
    <row r="30" spans="1:29" ht="16">
      <c r="A30" s="1">
        <f t="shared" si="8"/>
        <v>14</v>
      </c>
      <c r="C30" s="1">
        <f t="shared" si="9"/>
        <v>170440</v>
      </c>
      <c r="D30" s="1">
        <v>11632</v>
      </c>
      <c r="E30" s="3">
        <f t="shared" si="10"/>
        <v>1.5773630557984752E-3</v>
      </c>
      <c r="F30" s="3"/>
      <c r="G30" s="3">
        <f t="shared" si="0"/>
        <v>0</v>
      </c>
      <c r="H30" s="3">
        <f t="shared" si="11"/>
        <v>0</v>
      </c>
      <c r="I30" s="3"/>
      <c r="J30" s="4" t="e">
        <f t="shared" si="1"/>
        <v>#NUM!</v>
      </c>
      <c r="K30" s="4"/>
      <c r="M30" s="2">
        <f t="shared" si="2"/>
        <v>0</v>
      </c>
      <c r="N30" s="2">
        <f t="shared" si="3"/>
        <v>0</v>
      </c>
      <c r="O30" s="1">
        <f t="shared" si="12"/>
        <v>14</v>
      </c>
      <c r="Q30" s="1">
        <f t="shared" si="4"/>
        <v>1</v>
      </c>
      <c r="R30" s="1">
        <f t="shared" si="5"/>
        <v>1</v>
      </c>
      <c r="S30" s="7">
        <f t="shared" si="13"/>
        <v>0</v>
      </c>
      <c r="T30" s="6">
        <f t="shared" si="14"/>
        <v>0</v>
      </c>
      <c r="U30" s="2">
        <f t="shared" si="6"/>
        <v>1</v>
      </c>
      <c r="V30" s="1">
        <f t="shared" si="7"/>
        <v>1</v>
      </c>
      <c r="W30">
        <v>0</v>
      </c>
      <c r="X30">
        <v>0</v>
      </c>
      <c r="Y30" s="1">
        <f t="shared" si="16"/>
        <v>0.7</v>
      </c>
      <c r="Z30" s="1">
        <f t="shared" si="15"/>
        <v>1</v>
      </c>
      <c r="AA30" s="5">
        <v>1</v>
      </c>
      <c r="AB30" s="1">
        <v>0</v>
      </c>
      <c r="AC30">
        <v>0</v>
      </c>
    </row>
    <row r="31" spans="1:29" ht="16">
      <c r="A31" s="1">
        <f t="shared" si="8"/>
        <v>15</v>
      </c>
      <c r="C31" s="1">
        <f t="shared" si="9"/>
        <v>181769</v>
      </c>
      <c r="D31" s="1">
        <v>11329</v>
      </c>
      <c r="E31" s="3">
        <f t="shared" si="10"/>
        <v>1.6899365920587384E-3</v>
      </c>
      <c r="F31" s="3"/>
      <c r="G31" s="3">
        <f t="shared" si="0"/>
        <v>0</v>
      </c>
      <c r="H31" s="3">
        <f t="shared" si="11"/>
        <v>0</v>
      </c>
      <c r="I31" s="3"/>
      <c r="J31" s="4" t="e">
        <f t="shared" si="1"/>
        <v>#NUM!</v>
      </c>
      <c r="K31" s="4"/>
      <c r="M31" s="2">
        <f t="shared" si="2"/>
        <v>0</v>
      </c>
      <c r="N31" s="2">
        <f t="shared" si="3"/>
        <v>0</v>
      </c>
      <c r="O31" s="1">
        <f t="shared" si="12"/>
        <v>15</v>
      </c>
      <c r="Q31" s="1">
        <f t="shared" si="4"/>
        <v>1</v>
      </c>
      <c r="R31" s="1">
        <f t="shared" si="5"/>
        <v>1</v>
      </c>
      <c r="S31" s="7">
        <f t="shared" si="13"/>
        <v>0</v>
      </c>
      <c r="T31" s="6">
        <f t="shared" si="14"/>
        <v>0</v>
      </c>
      <c r="U31" s="2">
        <f t="shared" si="6"/>
        <v>1</v>
      </c>
      <c r="V31" s="1">
        <f t="shared" si="7"/>
        <v>1</v>
      </c>
      <c r="W31">
        <v>0</v>
      </c>
      <c r="X31">
        <v>0</v>
      </c>
      <c r="Y31" s="1">
        <f t="shared" si="16"/>
        <v>7.2</v>
      </c>
      <c r="Z31" s="1">
        <f t="shared" si="15"/>
        <v>10</v>
      </c>
      <c r="AA31" s="5">
        <v>0</v>
      </c>
      <c r="AB31" s="1">
        <v>1</v>
      </c>
      <c r="AC31">
        <v>0</v>
      </c>
    </row>
    <row r="32" spans="1:29" ht="16">
      <c r="A32" s="1">
        <f t="shared" si="8"/>
        <v>16</v>
      </c>
      <c r="C32" s="1">
        <f t="shared" si="9"/>
        <v>193246</v>
      </c>
      <c r="D32" s="1">
        <v>11477</v>
      </c>
      <c r="E32" s="3">
        <f t="shared" si="10"/>
        <v>1.8030178224055504E-3</v>
      </c>
      <c r="F32" s="3"/>
      <c r="G32" s="3">
        <f t="shared" si="0"/>
        <v>0</v>
      </c>
      <c r="H32" s="3">
        <f t="shared" si="11"/>
        <v>0</v>
      </c>
      <c r="I32" s="3"/>
      <c r="J32" s="4" t="e">
        <f t="shared" si="1"/>
        <v>#NUM!</v>
      </c>
      <c r="K32" s="4"/>
      <c r="M32" s="2">
        <f t="shared" si="2"/>
        <v>0</v>
      </c>
      <c r="N32" s="2">
        <f t="shared" si="3"/>
        <v>0</v>
      </c>
      <c r="O32" s="1">
        <f t="shared" si="12"/>
        <v>16.004623422928791</v>
      </c>
      <c r="Q32" s="1">
        <f t="shared" si="4"/>
        <v>1.010521837429293</v>
      </c>
      <c r="R32" s="1">
        <f t="shared" si="5"/>
        <v>1.0046234229287923</v>
      </c>
      <c r="S32" s="7">
        <f t="shared" si="13"/>
        <v>1</v>
      </c>
      <c r="T32" s="6">
        <f t="shared" si="14"/>
        <v>1</v>
      </c>
      <c r="U32" s="2">
        <f t="shared" si="6"/>
        <v>1</v>
      </c>
      <c r="V32" s="1">
        <f t="shared" si="7"/>
        <v>1</v>
      </c>
      <c r="W32">
        <v>1</v>
      </c>
      <c r="X32">
        <v>0</v>
      </c>
      <c r="Y32" s="1">
        <f t="shared" si="16"/>
        <v>7.6999999999999993</v>
      </c>
      <c r="Z32" s="1">
        <f t="shared" si="15"/>
        <v>8</v>
      </c>
      <c r="AA32" s="5">
        <v>8</v>
      </c>
      <c r="AB32" s="1">
        <v>0</v>
      </c>
      <c r="AC32">
        <v>0</v>
      </c>
    </row>
    <row r="33" spans="1:29" ht="16">
      <c r="A33" s="1">
        <f t="shared" si="8"/>
        <v>17</v>
      </c>
      <c r="C33" s="1">
        <f t="shared" si="9"/>
        <v>206253</v>
      </c>
      <c r="D33" s="1">
        <v>13007</v>
      </c>
      <c r="E33" s="3">
        <f t="shared" si="10"/>
        <v>1.9166089771276429E-3</v>
      </c>
      <c r="F33" s="3"/>
      <c r="G33" s="3">
        <f t="shared" si="0"/>
        <v>0</v>
      </c>
      <c r="H33" s="3">
        <f t="shared" si="11"/>
        <v>0</v>
      </c>
      <c r="I33" s="3"/>
      <c r="J33" s="4" t="e">
        <f t="shared" si="1"/>
        <v>#NUM!</v>
      </c>
      <c r="K33" s="4"/>
      <c r="M33" s="2">
        <f t="shared" si="2"/>
        <v>0</v>
      </c>
      <c r="N33" s="2">
        <f t="shared" si="3"/>
        <v>0</v>
      </c>
      <c r="O33" s="1">
        <f t="shared" si="12"/>
        <v>17.013891644825954</v>
      </c>
      <c r="Q33" s="1">
        <f t="shared" si="4"/>
        <v>1.0211543839214745</v>
      </c>
      <c r="R33" s="1">
        <f t="shared" si="5"/>
        <v>1.0092682218971629</v>
      </c>
      <c r="S33" s="7">
        <f t="shared" si="13"/>
        <v>2</v>
      </c>
      <c r="T33" s="6">
        <f t="shared" si="14"/>
        <v>2</v>
      </c>
      <c r="U33" s="2">
        <f t="shared" si="6"/>
        <v>1</v>
      </c>
      <c r="V33" s="1">
        <f t="shared" si="7"/>
        <v>1</v>
      </c>
      <c r="W33">
        <v>2</v>
      </c>
      <c r="X33">
        <v>0</v>
      </c>
      <c r="Y33" s="1">
        <f t="shared" si="16"/>
        <v>41.8</v>
      </c>
      <c r="Z33" s="1">
        <f t="shared" si="15"/>
        <v>56</v>
      </c>
      <c r="AA33" s="5">
        <v>6</v>
      </c>
      <c r="AB33" s="1">
        <v>5</v>
      </c>
      <c r="AC33">
        <v>0</v>
      </c>
    </row>
    <row r="34" spans="1:29" ht="16">
      <c r="A34" s="1">
        <f t="shared" si="8"/>
        <v>18</v>
      </c>
      <c r="C34" s="1">
        <f t="shared" si="9"/>
        <v>221451</v>
      </c>
      <c r="D34" s="1">
        <v>15198</v>
      </c>
      <c r="E34" s="3">
        <f t="shared" si="10"/>
        <v>2.0301872055930037E-3</v>
      </c>
      <c r="F34" s="3"/>
      <c r="G34" s="3">
        <f t="shared" si="0"/>
        <v>0</v>
      </c>
      <c r="H34" s="3">
        <f t="shared" si="11"/>
        <v>0</v>
      </c>
      <c r="I34" s="3"/>
      <c r="J34" s="4" t="e">
        <f t="shared" si="1"/>
        <v>#NUM!</v>
      </c>
      <c r="K34" s="4"/>
      <c r="M34" s="2">
        <f t="shared" si="2"/>
        <v>0</v>
      </c>
      <c r="N34" s="2">
        <f t="shared" si="3"/>
        <v>0</v>
      </c>
      <c r="O34" s="1">
        <f t="shared" si="12"/>
        <v>18.023159866723116</v>
      </c>
      <c r="Q34" s="1">
        <f t="shared" si="4"/>
        <v>1.0211543839214745</v>
      </c>
      <c r="R34" s="1">
        <f t="shared" si="5"/>
        <v>1.0092682218971629</v>
      </c>
      <c r="S34" s="7">
        <f t="shared" si="13"/>
        <v>2</v>
      </c>
      <c r="T34" s="6">
        <f t="shared" si="14"/>
        <v>2</v>
      </c>
      <c r="U34" s="9">
        <f t="shared" si="6"/>
        <v>1</v>
      </c>
      <c r="V34" s="1">
        <f t="shared" si="7"/>
        <v>1</v>
      </c>
      <c r="W34">
        <v>2</v>
      </c>
      <c r="X34">
        <v>0</v>
      </c>
      <c r="Y34" s="1">
        <f t="shared" si="16"/>
        <v>35.1</v>
      </c>
      <c r="Z34" s="1">
        <f t="shared" si="15"/>
        <v>33</v>
      </c>
      <c r="AA34" s="5">
        <v>23</v>
      </c>
      <c r="AB34" s="1">
        <v>1</v>
      </c>
      <c r="AC34">
        <v>0</v>
      </c>
    </row>
    <row r="35" spans="1:29" ht="16">
      <c r="A35" s="1">
        <f t="shared" si="8"/>
        <v>19</v>
      </c>
      <c r="C35" s="1">
        <f t="shared" si="9"/>
        <v>239764</v>
      </c>
      <c r="D35" s="1">
        <v>18313</v>
      </c>
      <c r="E35" s="3">
        <f t="shared" si="10"/>
        <v>2.1437525092725673E-3</v>
      </c>
      <c r="F35" s="3"/>
      <c r="G35" s="3">
        <f t="shared" si="0"/>
        <v>0</v>
      </c>
      <c r="H35" s="3">
        <f t="shared" si="11"/>
        <v>0</v>
      </c>
      <c r="I35" s="3"/>
      <c r="J35" s="4" t="e">
        <f t="shared" si="1"/>
        <v>#NUM!</v>
      </c>
      <c r="K35" s="4"/>
      <c r="M35" s="2">
        <f t="shared" si="2"/>
        <v>0</v>
      </c>
      <c r="N35" s="2">
        <f t="shared" si="3"/>
        <v>0</v>
      </c>
      <c r="O35" s="1">
        <f t="shared" si="12"/>
        <v>19.032428088620279</v>
      </c>
      <c r="Q35" s="1">
        <f t="shared" si="4"/>
        <v>1.0211543839214745</v>
      </c>
      <c r="R35" s="1">
        <f t="shared" si="5"/>
        <v>1.0092682218971629</v>
      </c>
      <c r="S35" s="7">
        <f t="shared" si="13"/>
        <v>2</v>
      </c>
      <c r="T35" s="6">
        <f t="shared" si="14"/>
        <v>2</v>
      </c>
      <c r="U35" s="9">
        <f t="shared" si="6"/>
        <v>1</v>
      </c>
      <c r="V35" s="1">
        <f t="shared" si="7"/>
        <v>1</v>
      </c>
      <c r="W35">
        <v>2</v>
      </c>
      <c r="X35">
        <v>0</v>
      </c>
      <c r="Y35" s="1">
        <f t="shared" si="16"/>
        <v>54.2</v>
      </c>
      <c r="Z35" s="1">
        <f t="shared" si="15"/>
        <v>60</v>
      </c>
      <c r="AA35" s="5">
        <v>20</v>
      </c>
      <c r="AB35" s="1">
        <v>4</v>
      </c>
      <c r="AC35">
        <v>0</v>
      </c>
    </row>
    <row r="36" spans="1:29" ht="16">
      <c r="A36" s="1">
        <f t="shared" si="8"/>
        <v>20</v>
      </c>
      <c r="C36" s="1">
        <f t="shared" si="9"/>
        <v>255514</v>
      </c>
      <c r="D36" s="1">
        <v>15750</v>
      </c>
      <c r="E36" s="3">
        <f t="shared" si="10"/>
        <v>2.259419378533245E-3</v>
      </c>
      <c r="F36" s="3"/>
      <c r="G36" s="3">
        <f t="shared" si="0"/>
        <v>0</v>
      </c>
      <c r="H36" s="3">
        <f t="shared" si="11"/>
        <v>0</v>
      </c>
      <c r="I36" s="3"/>
      <c r="J36" s="4" t="e">
        <f t="shared" si="1"/>
        <v>#NUM!</v>
      </c>
      <c r="K36" s="4"/>
      <c r="M36" s="2">
        <f t="shared" si="2"/>
        <v>0</v>
      </c>
      <c r="N36" s="2">
        <f t="shared" si="3"/>
        <v>0</v>
      </c>
      <c r="O36" s="1">
        <f t="shared" si="12"/>
        <v>20.060491250262849</v>
      </c>
      <c r="Q36" s="1">
        <f t="shared" si="4"/>
        <v>1.0648151423968895</v>
      </c>
      <c r="R36" s="1">
        <f t="shared" si="5"/>
        <v>1.0280631616425724</v>
      </c>
      <c r="S36" s="7">
        <f t="shared" si="13"/>
        <v>6</v>
      </c>
      <c r="T36" s="6">
        <f t="shared" si="14"/>
        <v>6</v>
      </c>
      <c r="U36" s="9">
        <f t="shared" si="6"/>
        <v>1</v>
      </c>
      <c r="V36" s="1">
        <f t="shared" si="7"/>
        <v>1</v>
      </c>
      <c r="W36">
        <v>6</v>
      </c>
      <c r="X36">
        <v>0</v>
      </c>
      <c r="Y36" s="1">
        <f t="shared" si="16"/>
        <v>44</v>
      </c>
      <c r="Z36" s="1">
        <f t="shared" si="15"/>
        <v>41</v>
      </c>
      <c r="AA36" s="5">
        <v>31</v>
      </c>
      <c r="AB36" s="1">
        <v>1</v>
      </c>
      <c r="AC36">
        <v>0</v>
      </c>
    </row>
    <row r="37" spans="1:29" ht="16">
      <c r="A37" s="1">
        <f t="shared" si="8"/>
        <v>21</v>
      </c>
      <c r="C37" s="1">
        <f t="shared" si="9"/>
        <v>269597</v>
      </c>
      <c r="D37" s="1">
        <v>14083</v>
      </c>
      <c r="E37" s="3">
        <f t="shared" si="10"/>
        <v>2.3756075239580454E-3</v>
      </c>
      <c r="F37" s="3"/>
      <c r="G37" s="3">
        <f t="shared" si="0"/>
        <v>0</v>
      </c>
      <c r="H37" s="3">
        <f t="shared" si="11"/>
        <v>0</v>
      </c>
      <c r="I37" s="3"/>
      <c r="J37" s="4" t="e">
        <f t="shared" si="1"/>
        <v>#NUM!</v>
      </c>
      <c r="K37" s="4"/>
      <c r="M37" s="2">
        <f t="shared" si="2"/>
        <v>0</v>
      </c>
      <c r="N37" s="2">
        <f t="shared" si="3"/>
        <v>0</v>
      </c>
      <c r="O37" s="1">
        <f t="shared" si="12"/>
        <v>21.093307582699207</v>
      </c>
      <c r="Q37" s="1">
        <f t="shared" si="4"/>
        <v>1.076018954217439</v>
      </c>
      <c r="R37" s="1">
        <f t="shared" si="5"/>
        <v>1.0328163324363573</v>
      </c>
      <c r="S37" s="7">
        <f t="shared" si="13"/>
        <v>7</v>
      </c>
      <c r="T37" s="6">
        <f t="shared" si="14"/>
        <v>7</v>
      </c>
      <c r="U37" s="9">
        <f t="shared" si="6"/>
        <v>1</v>
      </c>
      <c r="V37" s="1">
        <f t="shared" si="7"/>
        <v>1</v>
      </c>
      <c r="W37">
        <v>7</v>
      </c>
      <c r="X37">
        <v>0</v>
      </c>
      <c r="Y37" s="1">
        <f t="shared" si="16"/>
        <v>75.8</v>
      </c>
      <c r="Z37" s="1">
        <f t="shared" si="15"/>
        <v>88</v>
      </c>
      <c r="AA37" s="5">
        <v>68</v>
      </c>
      <c r="AB37" s="1">
        <v>2</v>
      </c>
      <c r="AC37">
        <v>0</v>
      </c>
    </row>
    <row r="38" spans="1:29" ht="16">
      <c r="A38" s="1">
        <f t="shared" si="8"/>
        <v>22</v>
      </c>
      <c r="C38" s="1">
        <f t="shared" si="9"/>
        <v>282373</v>
      </c>
      <c r="D38" s="1">
        <v>12776</v>
      </c>
      <c r="E38" s="3">
        <f t="shared" si="10"/>
        <v>2.4939454544251616E-3</v>
      </c>
      <c r="F38" s="3"/>
      <c r="G38" s="3">
        <f t="shared" si="0"/>
        <v>0</v>
      </c>
      <c r="H38" s="3">
        <f t="shared" si="11"/>
        <v>0</v>
      </c>
      <c r="I38" s="3"/>
      <c r="J38" s="4" t="e">
        <f t="shared" si="1"/>
        <v>#NUM!</v>
      </c>
      <c r="K38" s="4"/>
      <c r="M38" s="2">
        <f t="shared" si="2"/>
        <v>0</v>
      </c>
      <c r="N38" s="2">
        <f t="shared" si="3"/>
        <v>0</v>
      </c>
      <c r="O38" s="1">
        <f t="shared" si="12"/>
        <v>22.145357375889663</v>
      </c>
      <c r="Q38" s="1">
        <f t="shared" si="4"/>
        <v>1.1220255173921891</v>
      </c>
      <c r="R38" s="1">
        <f t="shared" si="5"/>
        <v>1.0520497931904542</v>
      </c>
      <c r="S38" s="7">
        <f t="shared" si="13"/>
        <v>11</v>
      </c>
      <c r="T38" s="6">
        <f t="shared" si="14"/>
        <v>11</v>
      </c>
      <c r="U38" s="2">
        <f t="shared" si="6"/>
        <v>1</v>
      </c>
      <c r="V38" s="1">
        <f t="shared" si="7"/>
        <v>1</v>
      </c>
      <c r="W38">
        <v>11</v>
      </c>
      <c r="X38">
        <v>0</v>
      </c>
      <c r="Y38" s="1">
        <f t="shared" si="16"/>
        <v>74.2</v>
      </c>
      <c r="Z38" s="1">
        <f t="shared" si="15"/>
        <v>75</v>
      </c>
      <c r="AA38" s="5">
        <v>45</v>
      </c>
      <c r="AB38" s="1">
        <v>3</v>
      </c>
      <c r="AC38">
        <v>0</v>
      </c>
    </row>
    <row r="39" spans="1:29" ht="16">
      <c r="A39" s="1">
        <f t="shared" si="8"/>
        <v>23</v>
      </c>
      <c r="B39" s="1">
        <v>0</v>
      </c>
      <c r="C39" s="1">
        <f t="shared" si="9"/>
        <v>295077</v>
      </c>
      <c r="D39" s="1">
        <v>12704</v>
      </c>
      <c r="E39" s="3">
        <f t="shared" si="10"/>
        <v>2.6128163764832513E-3</v>
      </c>
      <c r="F39" s="3"/>
      <c r="G39" s="3">
        <f t="shared" si="0"/>
        <v>0</v>
      </c>
      <c r="H39" s="3">
        <f t="shared" si="11"/>
        <v>0</v>
      </c>
      <c r="I39" s="3"/>
      <c r="J39" s="4" t="e">
        <f t="shared" si="1"/>
        <v>#NUM!</v>
      </c>
      <c r="K39" s="4"/>
      <c r="L39" s="1">
        <f t="shared" ref="L39:L57" si="17">(1/(1+EXP(-(B39-$J$10)*$J$8)))</f>
        <v>0.46685427879406127</v>
      </c>
      <c r="M39" s="2">
        <f t="shared" si="2"/>
        <v>0</v>
      </c>
      <c r="N39" s="2">
        <f t="shared" si="3"/>
        <v>0</v>
      </c>
      <c r="O39" s="1">
        <f t="shared" si="12"/>
        <v>23.202271240216184</v>
      </c>
      <c r="Q39" s="1">
        <f t="shared" si="4"/>
        <v>1.1338312874777081</v>
      </c>
      <c r="R39" s="1">
        <f t="shared" si="5"/>
        <v>1.0569138643265221</v>
      </c>
      <c r="S39" s="7">
        <f t="shared" si="13"/>
        <v>12</v>
      </c>
      <c r="T39" s="6">
        <f t="shared" si="14"/>
        <v>12</v>
      </c>
      <c r="U39" s="2">
        <f t="shared" si="6"/>
        <v>1</v>
      </c>
      <c r="V39" s="1">
        <f t="shared" si="7"/>
        <v>1</v>
      </c>
      <c r="W39">
        <v>12</v>
      </c>
      <c r="X39">
        <v>0</v>
      </c>
      <c r="Y39" s="1">
        <f t="shared" si="16"/>
        <v>135.1</v>
      </c>
      <c r="Z39" s="1">
        <f t="shared" si="15"/>
        <v>159</v>
      </c>
      <c r="AA39" s="5">
        <v>119</v>
      </c>
      <c r="AB39" s="1">
        <v>4</v>
      </c>
      <c r="AC39">
        <v>0</v>
      </c>
    </row>
    <row r="40" spans="1:29" ht="16">
      <c r="A40" s="1">
        <f t="shared" si="8"/>
        <v>24</v>
      </c>
      <c r="B40" s="1">
        <v>1</v>
      </c>
      <c r="C40" s="1">
        <f t="shared" si="9"/>
        <v>309342</v>
      </c>
      <c r="D40" s="1">
        <v>14265</v>
      </c>
      <c r="E40" s="3">
        <f t="shared" si="10"/>
        <v>2.732222625074332E-3</v>
      </c>
      <c r="F40" s="3"/>
      <c r="G40" s="3" cm="1">
        <f t="array" ref="G40">E40*($J$11) + SUMPRODUCT(EGS3_OSS_Whatif!$K$40:$K$57,TRANSPOSE('LC_Special_FIN (2)'!C40:T40))</f>
        <v>1.5713961475777518E-5</v>
      </c>
      <c r="H40" s="3">
        <f t="shared" si="11"/>
        <v>1.5713961475777518E-5</v>
      </c>
      <c r="I40" s="3"/>
      <c r="J40" s="4">
        <f t="shared" si="1"/>
        <v>-157784.60830551706</v>
      </c>
      <c r="K40" s="8">
        <f t="shared" ref="K40:K57" si="18">((L40-L39)/(1-$L$39)*($J$12))</f>
        <v>6.4122928673703635E-4</v>
      </c>
      <c r="L40" s="1">
        <f t="shared" si="17"/>
        <v>0.47016015276402862</v>
      </c>
      <c r="M40" s="2">
        <f t="shared" si="2"/>
        <v>1885.6753770933021</v>
      </c>
      <c r="N40" s="2">
        <f t="shared" si="3"/>
        <v>1885.6753770933021</v>
      </c>
      <c r="O40" s="1">
        <f t="shared" si="12"/>
        <v>24.264071664336793</v>
      </c>
      <c r="P40" s="1">
        <f>Q40</f>
        <v>1.1457612759567946</v>
      </c>
      <c r="Q40" s="1">
        <f t="shared" si="4"/>
        <v>1.1457612759567946</v>
      </c>
      <c r="R40" s="1">
        <f t="shared" si="5"/>
        <v>1.0618004241206078</v>
      </c>
      <c r="S40" s="7">
        <f t="shared" si="13"/>
        <v>13</v>
      </c>
      <c r="T40" s="6">
        <f t="shared" si="14"/>
        <v>13</v>
      </c>
      <c r="U40" s="2">
        <f t="shared" si="6"/>
        <v>0.86781104962542566</v>
      </c>
      <c r="V40" s="1">
        <f t="shared" si="7"/>
        <v>0.99390423745532996</v>
      </c>
      <c r="W40">
        <v>13</v>
      </c>
      <c r="X40">
        <v>0</v>
      </c>
      <c r="Y40" s="1">
        <f t="shared" si="16"/>
        <v>127.49999999999999</v>
      </c>
      <c r="Z40" s="1">
        <f t="shared" si="15"/>
        <v>126</v>
      </c>
      <c r="AA40" s="5">
        <v>116</v>
      </c>
      <c r="AB40" s="1">
        <v>1</v>
      </c>
      <c r="AC40">
        <v>0</v>
      </c>
    </row>
    <row r="41" spans="1:29" ht="16">
      <c r="A41" s="1">
        <f t="shared" si="8"/>
        <v>25</v>
      </c>
      <c r="B41" s="1">
        <f t="shared" ref="B41:B57" si="19">B40+1</f>
        <v>2</v>
      </c>
      <c r="C41" s="1">
        <f t="shared" si="9"/>
        <v>324475</v>
      </c>
      <c r="D41" s="1">
        <v>15133</v>
      </c>
      <c r="E41" s="3">
        <f t="shared" si="10"/>
        <v>2.8549648879524492E-3</v>
      </c>
      <c r="F41" s="3"/>
      <c r="G41" s="3" cm="1">
        <f t="array" ref="G41">E41*($J$11) + SUMPRODUCT(EGS3_OSS_Whatif!$K$40:$K$57,TRANSPOSE('LC_Special_FIN (2)'!C41:T41))</f>
        <v>4.8756341966092317E-5</v>
      </c>
      <c r="H41" s="3">
        <f t="shared" si="11"/>
        <v>3.3042380490314799E-5</v>
      </c>
      <c r="I41" s="3"/>
      <c r="J41" s="4">
        <f t="shared" si="1"/>
        <v>-156138.05014942953</v>
      </c>
      <c r="K41" s="8">
        <f t="shared" si="18"/>
        <v>6.417375396697868E-4</v>
      </c>
      <c r="L41" s="1">
        <f t="shared" si="17"/>
        <v>0.47346864704497565</v>
      </c>
      <c r="M41" s="2">
        <f t="shared" si="2"/>
        <v>5850.7610359310784</v>
      </c>
      <c r="N41" s="2">
        <f t="shared" si="3"/>
        <v>3965.085658837776</v>
      </c>
      <c r="O41" s="1">
        <f t="shared" si="12"/>
        <v>25.355669565391651</v>
      </c>
      <c r="P41" s="1">
        <f t="shared" ref="P41:P57" si="20">P40+Q41</f>
        <v>2.3657852321675703</v>
      </c>
      <c r="Q41" s="1">
        <f t="shared" si="4"/>
        <v>1.220023956210776</v>
      </c>
      <c r="R41" s="1">
        <f t="shared" si="5"/>
        <v>1.0915979010548564</v>
      </c>
      <c r="S41" s="7">
        <f t="shared" si="13"/>
        <v>19</v>
      </c>
      <c r="T41" s="6">
        <f t="shared" si="14"/>
        <v>19</v>
      </c>
      <c r="U41" s="2">
        <f t="shared" si="6"/>
        <v>0.73798416316409332</v>
      </c>
      <c r="V41" s="1">
        <f t="shared" si="7"/>
        <v>0.98196853059270806</v>
      </c>
      <c r="W41">
        <v>19</v>
      </c>
      <c r="X41">
        <v>0</v>
      </c>
      <c r="Y41" s="1">
        <f t="shared" si="16"/>
        <v>128.6</v>
      </c>
      <c r="Z41" s="1">
        <f t="shared" si="15"/>
        <v>125</v>
      </c>
      <c r="AA41" s="5">
        <v>65</v>
      </c>
      <c r="AB41" s="1">
        <v>6</v>
      </c>
      <c r="AC41">
        <v>0</v>
      </c>
    </row>
    <row r="42" spans="1:29" ht="16">
      <c r="A42" s="1">
        <f t="shared" si="8"/>
        <v>26</v>
      </c>
      <c r="B42" s="1">
        <f t="shared" si="19"/>
        <v>3</v>
      </c>
      <c r="C42" s="1">
        <f t="shared" si="9"/>
        <v>343476</v>
      </c>
      <c r="D42" s="1">
        <v>19001</v>
      </c>
      <c r="E42" s="3">
        <f t="shared" si="10"/>
        <v>2.9799773679042296E-3</v>
      </c>
      <c r="F42" s="3"/>
      <c r="G42" s="3" cm="1">
        <f t="array" ref="G42">E42*($J$11) + SUMPRODUCT(EGS3_OSS_Whatif!$K$40:$K$57,TRANSPOSE('LC_Special_FIN (2)'!C42:T42))</f>
        <v>9.9745229071413085E-5</v>
      </c>
      <c r="H42" s="3">
        <f t="shared" si="11"/>
        <v>5.0988887105320768E-5</v>
      </c>
      <c r="I42" s="3"/>
      <c r="J42" s="4">
        <f t="shared" si="1"/>
        <v>-187804.03803155464</v>
      </c>
      <c r="K42" s="8">
        <f t="shared" si="18"/>
        <v>6.4218977835257026E-4</v>
      </c>
      <c r="L42" s="1">
        <f t="shared" si="17"/>
        <v>0.47677947285400563</v>
      </c>
      <c r="M42" s="2">
        <f t="shared" si="2"/>
        <v>11969.42748856957</v>
      </c>
      <c r="N42" s="2">
        <f t="shared" si="3"/>
        <v>6118.666452638492</v>
      </c>
      <c r="O42" s="1">
        <f t="shared" si="12"/>
        <v>26.467595577776493</v>
      </c>
      <c r="P42" s="1">
        <f t="shared" si="20"/>
        <v>3.6379728691351976</v>
      </c>
      <c r="Q42" s="1">
        <f t="shared" si="4"/>
        <v>1.2721876369676273</v>
      </c>
      <c r="R42" s="1">
        <f t="shared" si="5"/>
        <v>1.1119260123848413</v>
      </c>
      <c r="S42" s="7">
        <f t="shared" si="13"/>
        <v>23</v>
      </c>
      <c r="T42" s="6">
        <f t="shared" si="14"/>
        <v>23</v>
      </c>
      <c r="U42" s="2">
        <f t="shared" si="6"/>
        <v>0.67798187186787584</v>
      </c>
      <c r="V42" s="1">
        <f t="shared" si="7"/>
        <v>0.96515207033804518</v>
      </c>
      <c r="W42">
        <v>23</v>
      </c>
      <c r="X42">
        <v>0</v>
      </c>
      <c r="Y42" s="1">
        <f t="shared" si="16"/>
        <v>356.1</v>
      </c>
      <c r="Z42" s="1">
        <f t="shared" si="15"/>
        <v>455</v>
      </c>
      <c r="AA42" s="5">
        <v>375</v>
      </c>
      <c r="AB42" s="1">
        <v>8</v>
      </c>
      <c r="AC42">
        <v>0</v>
      </c>
    </row>
    <row r="43" spans="1:29" ht="16">
      <c r="A43" s="1">
        <f t="shared" si="8"/>
        <v>27</v>
      </c>
      <c r="B43" s="1">
        <f t="shared" si="19"/>
        <v>4</v>
      </c>
      <c r="C43" s="1">
        <f t="shared" si="9"/>
        <v>364165</v>
      </c>
      <c r="D43" s="1">
        <v>20689</v>
      </c>
      <c r="E43" s="3">
        <f t="shared" si="10"/>
        <v>3.1090758461855827E-3</v>
      </c>
      <c r="F43" s="3"/>
      <c r="G43" s="3" cm="1">
        <f t="array" ref="G43">E43*($J$11) + SUMPRODUCT(EGS3_OSS_Whatif!$K$40:$K$57,TRANSPOSE('LC_Special_FIN (2)'!C43:T43))</f>
        <v>1.7183227843295412E-4</v>
      </c>
      <c r="H43" s="3">
        <f t="shared" si="11"/>
        <v>7.2087049361541035E-5</v>
      </c>
      <c r="I43" s="3"/>
      <c r="J43" s="4">
        <f t="shared" si="1"/>
        <v>-197324.15431382021</v>
      </c>
      <c r="K43" s="8">
        <f t="shared" si="18"/>
        <v>6.4258584405245921E-4</v>
      </c>
      <c r="L43" s="1">
        <f t="shared" si="17"/>
        <v>0.4800923405898701</v>
      </c>
      <c r="M43" s="2">
        <f t="shared" si="2"/>
        <v>20619.873411954493</v>
      </c>
      <c r="N43" s="2">
        <f t="shared" si="3"/>
        <v>8650.4459233849248</v>
      </c>
      <c r="O43" s="1">
        <f t="shared" si="12"/>
        <v>27.616010923828387</v>
      </c>
      <c r="P43" s="1">
        <f t="shared" si="20"/>
        <v>5.0068708798334587</v>
      </c>
      <c r="Q43" s="1">
        <f t="shared" si="4"/>
        <v>1.3688980106982613</v>
      </c>
      <c r="R43" s="1">
        <f t="shared" si="5"/>
        <v>1.1484153460518955</v>
      </c>
      <c r="S43" s="7">
        <f t="shared" si="13"/>
        <v>30</v>
      </c>
      <c r="T43" s="6">
        <f t="shared" si="14"/>
        <v>30</v>
      </c>
      <c r="U43" s="2">
        <f t="shared" si="6"/>
        <v>0.58188187329571639</v>
      </c>
      <c r="V43" s="1">
        <f t="shared" si="7"/>
        <v>0.94337766283977187</v>
      </c>
      <c r="W43">
        <v>30</v>
      </c>
      <c r="X43">
        <v>0</v>
      </c>
      <c r="Y43" s="1">
        <f t="shared" si="16"/>
        <v>356.9</v>
      </c>
      <c r="Z43" s="1">
        <f t="shared" si="15"/>
        <v>362</v>
      </c>
      <c r="AA43" s="5">
        <v>322</v>
      </c>
      <c r="AB43" s="1">
        <v>4</v>
      </c>
      <c r="AC43">
        <v>0</v>
      </c>
    </row>
    <row r="44" spans="1:29" ht="16">
      <c r="A44" s="1">
        <f t="shared" si="8"/>
        <v>28</v>
      </c>
      <c r="B44" s="1">
        <f t="shared" si="19"/>
        <v>5</v>
      </c>
      <c r="C44" s="1">
        <f t="shared" si="9"/>
        <v>389866</v>
      </c>
      <c r="D44" s="1">
        <v>25701</v>
      </c>
      <c r="E44" s="3">
        <f t="shared" si="10"/>
        <v>3.2430096566262723E-3</v>
      </c>
      <c r="F44" s="3"/>
      <c r="G44" s="3" cm="1">
        <f t="array" ref="G44">E44*($J$11) + SUMPRODUCT(EGS3_OSS_Whatif!$K$40:$K$57,TRANSPOSE('LC_Special_FIN (2)'!C44:T44))</f>
        <v>2.6821904145998187E-4</v>
      </c>
      <c r="H44" s="3">
        <f t="shared" si="11"/>
        <v>9.6386763027027746E-5</v>
      </c>
      <c r="I44" s="3"/>
      <c r="J44" s="4">
        <f t="shared" si="1"/>
        <v>-237660.78828616298</v>
      </c>
      <c r="K44" s="8">
        <f t="shared" si="18"/>
        <v>6.4292559761500883E-4</v>
      </c>
      <c r="L44" s="1">
        <f t="shared" si="17"/>
        <v>0.48340695993390637</v>
      </c>
      <c r="M44" s="2">
        <f t="shared" si="2"/>
        <v>32186.284975197825</v>
      </c>
      <c r="N44" s="2">
        <f t="shared" si="3"/>
        <v>11566.41156324333</v>
      </c>
      <c r="O44" s="1">
        <f t="shared" si="12"/>
        <v>28.807596901415756</v>
      </c>
      <c r="P44" s="1">
        <f t="shared" si="20"/>
        <v>6.495329333561652</v>
      </c>
      <c r="Q44" s="1">
        <f t="shared" si="4"/>
        <v>1.4884584537281933</v>
      </c>
      <c r="R44" s="1">
        <f t="shared" si="5"/>
        <v>1.1915859775873681</v>
      </c>
      <c r="S44" s="7">
        <f t="shared" si="13"/>
        <v>38</v>
      </c>
      <c r="T44" s="6">
        <f t="shared" si="14"/>
        <v>38</v>
      </c>
      <c r="U44" s="2">
        <f t="shared" si="6"/>
        <v>0.54996258654358465</v>
      </c>
      <c r="V44" s="1">
        <f t="shared" si="7"/>
        <v>0.91744269832404512</v>
      </c>
      <c r="W44">
        <v>38</v>
      </c>
      <c r="X44">
        <v>0</v>
      </c>
      <c r="Y44" s="1">
        <f t="shared" si="16"/>
        <v>434.29999999999995</v>
      </c>
      <c r="Z44" s="1">
        <f t="shared" si="15"/>
        <v>452</v>
      </c>
      <c r="AA44" s="5">
        <v>382</v>
      </c>
      <c r="AB44" s="1">
        <v>7</v>
      </c>
      <c r="AC44">
        <v>0</v>
      </c>
    </row>
    <row r="45" spans="1:29" ht="16">
      <c r="A45" s="1">
        <f t="shared" si="8"/>
        <v>29</v>
      </c>
      <c r="B45" s="1">
        <f t="shared" si="19"/>
        <v>6</v>
      </c>
      <c r="C45" s="1">
        <f t="shared" si="9"/>
        <v>423545</v>
      </c>
      <c r="D45" s="1">
        <v>33679</v>
      </c>
      <c r="E45" s="3">
        <f t="shared" si="10"/>
        <v>3.3838952707686554E-3</v>
      </c>
      <c r="F45" s="3"/>
      <c r="G45" s="3" cm="1">
        <f t="array" ref="G45">E45*($J$11) + SUMPRODUCT(EGS3_OSS_Whatif!$K$40:$K$57,TRANSPOSE('LC_Special_FIN (2)'!C45:T45))</f>
        <v>3.9558249363944015E-4</v>
      </c>
      <c r="H45" s="3">
        <f t="shared" si="11"/>
        <v>1.2736345217945829E-4</v>
      </c>
      <c r="I45" s="3"/>
      <c r="J45" s="4">
        <f t="shared" si="1"/>
        <v>-302048.95733936632</v>
      </c>
      <c r="K45" s="8">
        <f t="shared" si="18"/>
        <v>6.4320891956792521E-4</v>
      </c>
      <c r="L45" s="1">
        <f t="shared" si="17"/>
        <v>0.48672303995150923</v>
      </c>
      <c r="M45" s="2">
        <f t="shared" si="2"/>
        <v>47469.899236732817</v>
      </c>
      <c r="N45" s="2">
        <f t="shared" si="3"/>
        <v>15283.614261534995</v>
      </c>
      <c r="O45" s="1">
        <f t="shared" si="12"/>
        <v>30.061204682705192</v>
      </c>
      <c r="P45" s="1">
        <f t="shared" si="20"/>
        <v>8.1654177002228057</v>
      </c>
      <c r="Q45" s="1">
        <f t="shared" si="4"/>
        <v>1.6700883666611539</v>
      </c>
      <c r="R45" s="1">
        <f t="shared" si="5"/>
        <v>1.2536077812894357</v>
      </c>
      <c r="S45" s="7">
        <f t="shared" si="13"/>
        <v>49</v>
      </c>
      <c r="T45" s="6">
        <f t="shared" si="14"/>
        <v>49</v>
      </c>
      <c r="U45" s="2">
        <f t="shared" si="6"/>
        <v>0.54619750403708556</v>
      </c>
      <c r="V45" s="1">
        <f t="shared" si="7"/>
        <v>0.88792241854647602</v>
      </c>
      <c r="W45">
        <v>49</v>
      </c>
      <c r="X45">
        <v>0</v>
      </c>
      <c r="Y45" s="1">
        <f t="shared" si="16"/>
        <v>536.79999999999995</v>
      </c>
      <c r="Z45" s="1">
        <f t="shared" si="15"/>
        <v>586</v>
      </c>
      <c r="AA45" s="5">
        <v>516</v>
      </c>
      <c r="AB45" s="1">
        <v>7</v>
      </c>
      <c r="AC45">
        <v>0</v>
      </c>
    </row>
    <row r="46" spans="1:29" ht="16">
      <c r="A46" s="1">
        <f t="shared" si="8"/>
        <v>30</v>
      </c>
      <c r="B46" s="1">
        <f t="shared" si="19"/>
        <v>7</v>
      </c>
      <c r="C46" s="1">
        <f t="shared" si="9"/>
        <v>462088</v>
      </c>
      <c r="D46" s="1">
        <v>38543</v>
      </c>
      <c r="E46" s="3">
        <f t="shared" si="10"/>
        <v>3.5293833298107868E-3</v>
      </c>
      <c r="F46" s="3"/>
      <c r="G46" s="3" cm="1">
        <f t="array" ref="G46">E46*($J$11) + SUMPRODUCT(EGS3_OSS_Whatif!$K$40:$K$57,TRANSPOSE('LC_Special_FIN (2)'!C46:T46))</f>
        <v>5.5213629569533026E-4</v>
      </c>
      <c r="H46" s="3">
        <f t="shared" si="11"/>
        <v>1.565538020558901E-4</v>
      </c>
      <c r="I46" s="3"/>
      <c r="J46" s="4">
        <f t="shared" si="1"/>
        <v>-337718.03748785978</v>
      </c>
      <c r="K46" s="8">
        <f t="shared" si="18"/>
        <v>6.4343571021018627E-4</v>
      </c>
      <c r="L46" s="1">
        <f t="shared" si="17"/>
        <v>0.49004028919406234</v>
      </c>
      <c r="M46" s="2">
        <f t="shared" si="2"/>
        <v>66256.355483439635</v>
      </c>
      <c r="N46" s="2">
        <f t="shared" si="3"/>
        <v>18786.456246706814</v>
      </c>
      <c r="O46" s="1">
        <f t="shared" si="12"/>
        <v>31.355951273690227</v>
      </c>
      <c r="P46" s="1">
        <f t="shared" si="20"/>
        <v>9.9624644379682508</v>
      </c>
      <c r="Q46" s="1">
        <f t="shared" si="4"/>
        <v>1.7970467377454455</v>
      </c>
      <c r="R46" s="1">
        <f t="shared" si="5"/>
        <v>1.2947465909850342</v>
      </c>
      <c r="S46" s="7">
        <f t="shared" si="13"/>
        <v>56</v>
      </c>
      <c r="T46" s="6">
        <f t="shared" si="14"/>
        <v>56</v>
      </c>
      <c r="U46" s="2">
        <f t="shared" si="6"/>
        <v>0.51258448364925369</v>
      </c>
      <c r="V46" s="1">
        <f t="shared" si="7"/>
        <v>0.85661528651806662</v>
      </c>
      <c r="W46">
        <v>51</v>
      </c>
      <c r="X46">
        <v>1</v>
      </c>
      <c r="Y46" s="1">
        <f t="shared" si="16"/>
        <v>609</v>
      </c>
      <c r="Z46" s="1">
        <f t="shared" si="15"/>
        <v>638</v>
      </c>
      <c r="AA46" s="5">
        <v>548</v>
      </c>
      <c r="AB46" s="1">
        <v>9</v>
      </c>
      <c r="AC46">
        <v>4</v>
      </c>
    </row>
    <row r="47" spans="1:29" ht="16">
      <c r="A47" s="1">
        <f t="shared" si="8"/>
        <v>31</v>
      </c>
      <c r="B47" s="1">
        <f t="shared" si="19"/>
        <v>8</v>
      </c>
      <c r="C47" s="1">
        <f t="shared" si="9"/>
        <v>504410</v>
      </c>
      <c r="D47" s="1">
        <v>42322</v>
      </c>
      <c r="E47" s="3">
        <f t="shared" si="10"/>
        <v>3.679623477857108E-3</v>
      </c>
      <c r="F47" s="3"/>
      <c r="G47" s="3" cm="1">
        <f t="array" ref="G47">E47*($J$11) + SUMPRODUCT(EGS3_OSS_Whatif!$K$40:$K$57,TRANSPOSE('LC_Special_FIN (2)'!C47:T47))</f>
        <v>7.4031812268922576E-4</v>
      </c>
      <c r="H47" s="3">
        <f t="shared" si="11"/>
        <v>1.881818269938955E-4</v>
      </c>
      <c r="I47" s="3"/>
      <c r="J47" s="4">
        <f t="shared" si="1"/>
        <v>-363042.42851343378</v>
      </c>
      <c r="K47" s="8">
        <f t="shared" si="18"/>
        <v>6.4360588968678811E-4</v>
      </c>
      <c r="L47" s="1">
        <f t="shared" si="17"/>
        <v>0.49335841580125483</v>
      </c>
      <c r="M47" s="2">
        <f t="shared" si="2"/>
        <v>88838.174722707088</v>
      </c>
      <c r="N47" s="2">
        <f t="shared" si="3"/>
        <v>22581.819239267461</v>
      </c>
      <c r="O47" s="1">
        <f t="shared" si="12"/>
        <v>32.693186699225869</v>
      </c>
      <c r="P47" s="1">
        <f t="shared" si="20"/>
        <v>11.896120789396965</v>
      </c>
      <c r="Q47" s="1">
        <f t="shared" si="4"/>
        <v>1.9336563514287148</v>
      </c>
      <c r="R47" s="1">
        <f t="shared" si="5"/>
        <v>1.3372354255356396</v>
      </c>
      <c r="S47" s="7">
        <f t="shared" si="13"/>
        <v>63</v>
      </c>
      <c r="T47" s="6">
        <f t="shared" si="14"/>
        <v>63</v>
      </c>
      <c r="U47" s="2">
        <f t="shared" si="6"/>
        <v>0.46642835311971409</v>
      </c>
      <c r="V47" s="1">
        <f t="shared" si="7"/>
        <v>0.82387705493010233</v>
      </c>
      <c r="W47">
        <v>53</v>
      </c>
      <c r="X47">
        <v>1</v>
      </c>
      <c r="Y47" s="1">
        <f t="shared" si="16"/>
        <v>880.6</v>
      </c>
      <c r="Z47" s="1">
        <f t="shared" si="15"/>
        <v>992</v>
      </c>
      <c r="AA47" s="5">
        <v>772</v>
      </c>
      <c r="AB47" s="1">
        <v>22</v>
      </c>
      <c r="AC47">
        <v>9</v>
      </c>
    </row>
    <row r="48" spans="1:29" ht="16">
      <c r="A48" s="1">
        <f t="shared" si="8"/>
        <v>32</v>
      </c>
      <c r="B48" s="1">
        <f t="shared" si="19"/>
        <v>9</v>
      </c>
      <c r="C48" s="1">
        <f t="shared" si="9"/>
        <v>550845</v>
      </c>
      <c r="D48" s="1">
        <v>46435</v>
      </c>
      <c r="E48" s="3">
        <f t="shared" si="10"/>
        <v>3.8406019000334357E-3</v>
      </c>
      <c r="F48" s="3"/>
      <c r="G48" s="3" cm="1">
        <f t="array" ref="G48">E48*($J$11) + SUMPRODUCT(EGS3_OSS_Whatif!$K$40:$K$57,TRANSPOSE('LC_Special_FIN (2)'!C48:T48))</f>
        <v>9.8149427741054838E-4</v>
      </c>
      <c r="H48" s="3">
        <f t="shared" si="11"/>
        <v>2.4117615472132262E-4</v>
      </c>
      <c r="I48" s="3"/>
      <c r="J48" s="4">
        <f t="shared" ref="J48:J57" si="21">D48*LN(H48)</f>
        <v>-386802.75870214129</v>
      </c>
      <c r="K48" s="8">
        <f t="shared" si="18"/>
        <v>6.4371939804812729E-4</v>
      </c>
      <c r="L48" s="1">
        <f t="shared" si="17"/>
        <v>0.49667712760370414</v>
      </c>
      <c r="M48" s="2">
        <f t="shared" si="2"/>
        <v>117779.3132892658</v>
      </c>
      <c r="N48" s="2">
        <f t="shared" si="3"/>
        <v>28941.138566558715</v>
      </c>
      <c r="O48" s="1">
        <f t="shared" si="12"/>
        <v>34.126223577627322</v>
      </c>
      <c r="P48" s="1">
        <f t="shared" si="20"/>
        <v>14.158497076710724</v>
      </c>
      <c r="Q48" s="1">
        <f t="shared" si="4"/>
        <v>2.2623762873137592</v>
      </c>
      <c r="R48" s="1">
        <f t="shared" si="5"/>
        <v>1.43303687840145</v>
      </c>
      <c r="S48" s="7">
        <f t="shared" si="13"/>
        <v>78</v>
      </c>
      <c r="T48" s="6">
        <f t="shared" si="14"/>
        <v>78</v>
      </c>
      <c r="U48" s="2">
        <f t="shared" si="6"/>
        <v>0.3767386978236521</v>
      </c>
      <c r="V48" s="1">
        <f t="shared" si="7"/>
        <v>0.78618429269710033</v>
      </c>
      <c r="W48">
        <v>54</v>
      </c>
      <c r="X48">
        <v>1</v>
      </c>
      <c r="Y48" s="1">
        <f t="shared" si="16"/>
        <v>1216.3</v>
      </c>
      <c r="Z48" s="1">
        <f t="shared" si="15"/>
        <v>1363</v>
      </c>
      <c r="AA48" s="5">
        <v>1133</v>
      </c>
      <c r="AB48" s="1">
        <v>23</v>
      </c>
      <c r="AC48">
        <v>23</v>
      </c>
    </row>
    <row r="49" spans="1:29" ht="16">
      <c r="A49" s="1">
        <f t="shared" si="8"/>
        <v>33</v>
      </c>
      <c r="B49" s="1">
        <f t="shared" si="19"/>
        <v>10</v>
      </c>
      <c r="C49" s="1">
        <f t="shared" si="9"/>
        <v>599856</v>
      </c>
      <c r="D49" s="1">
        <v>49011</v>
      </c>
      <c r="E49" s="3">
        <f t="shared" si="10"/>
        <v>4.0022984031268249E-3</v>
      </c>
      <c r="F49" s="3"/>
      <c r="G49" s="3" cm="1">
        <f t="array" ref="G49">E49*($J$11) + SUMPRODUCT(EGS3_OSS_Whatif!$K$40:$K$57,TRANSPOSE('LC_Special_FIN (2)'!C49:T49))</f>
        <v>1.2445931070495509E-3</v>
      </c>
      <c r="H49" s="3">
        <f t="shared" si="11"/>
        <v>2.6309882963900248E-4</v>
      </c>
      <c r="I49" s="3"/>
      <c r="J49" s="4">
        <f t="shared" si="21"/>
        <v>-403996.73288464017</v>
      </c>
      <c r="K49" s="8">
        <f t="shared" si="18"/>
        <v>6.4377619529522312E-4</v>
      </c>
      <c r="L49" s="1">
        <f t="shared" si="17"/>
        <v>0.49999613222581191</v>
      </c>
      <c r="M49" s="2">
        <f t="shared" si="2"/>
        <v>149351.1728459461</v>
      </c>
      <c r="N49" s="2">
        <f t="shared" si="3"/>
        <v>31571.859556680298</v>
      </c>
      <c r="O49" s="1">
        <f t="shared" si="12"/>
        <v>35.565885991590179</v>
      </c>
      <c r="P49" s="1">
        <f t="shared" si="20"/>
        <v>16.444677719523487</v>
      </c>
      <c r="Q49" s="1">
        <f t="shared" si="4"/>
        <v>2.286180642812762</v>
      </c>
      <c r="R49" s="1">
        <f t="shared" si="5"/>
        <v>1.4396624139628562</v>
      </c>
      <c r="S49" s="7">
        <f t="shared" si="13"/>
        <v>79</v>
      </c>
      <c r="T49" s="6">
        <f t="shared" si="14"/>
        <v>79</v>
      </c>
      <c r="U49" s="2">
        <f t="shared" si="6"/>
        <v>0.3558209472020506</v>
      </c>
      <c r="V49" s="1">
        <f t="shared" si="7"/>
        <v>0.75102162377979698</v>
      </c>
      <c r="W49">
        <v>54</v>
      </c>
      <c r="X49">
        <v>1</v>
      </c>
      <c r="Y49" s="1">
        <f t="shared" si="16"/>
        <v>1693.3999999999999</v>
      </c>
      <c r="Z49" s="1">
        <f t="shared" si="15"/>
        <v>1888</v>
      </c>
      <c r="AA49" s="5">
        <v>1788</v>
      </c>
      <c r="AB49" s="1">
        <v>10</v>
      </c>
      <c r="AC49">
        <v>24</v>
      </c>
    </row>
    <row r="50" spans="1:29" ht="16">
      <c r="A50" s="1">
        <f t="shared" si="8"/>
        <v>34</v>
      </c>
      <c r="B50" s="1">
        <f t="shared" si="19"/>
        <v>11</v>
      </c>
      <c r="C50" s="1">
        <f t="shared" si="9"/>
        <v>652812</v>
      </c>
      <c r="D50" s="1">
        <v>52956</v>
      </c>
      <c r="E50" s="3">
        <f t="shared" si="10"/>
        <v>4.1677404150600728E-3</v>
      </c>
      <c r="F50" s="3"/>
      <c r="G50" s="3" cm="1">
        <f t="array" ref="G50">E50*($J$11) + SUMPRODUCT(EGS3_OSS_Whatif!$K$40:$K$57,TRANSPOSE('LC_Special_FIN (2)'!C50:T50))</f>
        <v>1.5408098189896092E-3</v>
      </c>
      <c r="H50" s="3">
        <f t="shared" si="11"/>
        <v>2.9621671194005831E-4</v>
      </c>
      <c r="I50" s="3"/>
      <c r="J50" s="4">
        <f t="shared" si="21"/>
        <v>-430236.74509273411</v>
      </c>
      <c r="K50" s="8">
        <f t="shared" si="18"/>
        <v>6.4377626140926358E-4</v>
      </c>
      <c r="L50" s="1">
        <f t="shared" si="17"/>
        <v>0.5033151371887723</v>
      </c>
      <c r="M50" s="2">
        <f t="shared" si="2"/>
        <v>184897.1782787531</v>
      </c>
      <c r="N50" s="2">
        <f t="shared" si="3"/>
        <v>35546.005432806996</v>
      </c>
      <c r="O50" s="1">
        <f t="shared" si="12"/>
        <v>37.039138415549978</v>
      </c>
      <c r="P50" s="1">
        <f t="shared" si="20"/>
        <v>18.853690248054832</v>
      </c>
      <c r="Q50" s="1">
        <f t="shared" si="4"/>
        <v>2.4090125285313468</v>
      </c>
      <c r="R50" s="1">
        <f t="shared" si="5"/>
        <v>1.4732524239597975</v>
      </c>
      <c r="S50" s="7">
        <f t="shared" si="13"/>
        <v>84</v>
      </c>
      <c r="T50" s="6">
        <f t="shared" si="14"/>
        <v>84</v>
      </c>
      <c r="U50" s="2">
        <f t="shared" si="6"/>
        <v>0.32876339918409631</v>
      </c>
      <c r="V50" s="1">
        <f t="shared" si="7"/>
        <v>0.71676810738964192</v>
      </c>
      <c r="W50">
        <v>54</v>
      </c>
      <c r="X50">
        <v>2</v>
      </c>
      <c r="Y50" s="1">
        <f t="shared" si="16"/>
        <v>2041.3</v>
      </c>
      <c r="Z50" s="1">
        <f t="shared" si="15"/>
        <v>2182</v>
      </c>
      <c r="AA50" s="5">
        <v>1362</v>
      </c>
      <c r="AB50" s="1">
        <v>82</v>
      </c>
      <c r="AC50">
        <v>28</v>
      </c>
    </row>
    <row r="51" spans="1:29" ht="16">
      <c r="A51" s="1">
        <f t="shared" si="8"/>
        <v>35</v>
      </c>
      <c r="B51" s="1">
        <f t="shared" si="19"/>
        <v>12</v>
      </c>
      <c r="C51" s="1">
        <f t="shared" si="9"/>
        <v>706104</v>
      </c>
      <c r="D51" s="1">
        <v>53292</v>
      </c>
      <c r="E51" s="3">
        <f t="shared" si="10"/>
        <v>4.3331549459466601E-3</v>
      </c>
      <c r="F51" s="3"/>
      <c r="G51" s="3" cm="1">
        <f t="array" ref="G51">E51*($J$11) + SUMPRODUCT(EGS3_OSS_Whatif!$K$40:$K$57,TRANSPOSE('LC_Special_FIN (2)'!C51:T51))</f>
        <v>1.854692156212631E-3</v>
      </c>
      <c r="H51" s="3">
        <f t="shared" si="11"/>
        <v>3.1388233722302178E-4</v>
      </c>
      <c r="I51" s="3"/>
      <c r="J51" s="4">
        <f t="shared" si="21"/>
        <v>-429879.51108901988</v>
      </c>
      <c r="K51" s="8">
        <f t="shared" si="18"/>
        <v>6.4371959636707699E-4</v>
      </c>
      <c r="L51" s="1">
        <f t="shared" si="17"/>
        <v>0.50663385001366001</v>
      </c>
      <c r="M51" s="2">
        <f t="shared" si="2"/>
        <v>222563.05874551571</v>
      </c>
      <c r="N51" s="2">
        <f t="shared" si="3"/>
        <v>37665.88046676261</v>
      </c>
      <c r="O51" s="1">
        <f t="shared" si="12"/>
        <v>38.512390839509777</v>
      </c>
      <c r="P51" s="1">
        <f t="shared" si="20"/>
        <v>21.262702776586178</v>
      </c>
      <c r="Q51" s="1">
        <f t="shared" si="4"/>
        <v>2.4090125285313468</v>
      </c>
      <c r="R51" s="1">
        <f t="shared" si="5"/>
        <v>1.4732524239597975</v>
      </c>
      <c r="S51" s="7">
        <f t="shared" si="13"/>
        <v>84</v>
      </c>
      <c r="T51" s="6">
        <f t="shared" si="14"/>
        <v>84</v>
      </c>
      <c r="U51" s="2">
        <f t="shared" si="6"/>
        <v>0.29321698441111971</v>
      </c>
      <c r="V51" s="1">
        <f t="shared" si="7"/>
        <v>0.68480130583382093</v>
      </c>
      <c r="W51">
        <v>54</v>
      </c>
      <c r="X51">
        <v>2</v>
      </c>
      <c r="Y51" s="1">
        <f t="shared" si="16"/>
        <v>5058.2999999999993</v>
      </c>
      <c r="Z51" s="1">
        <f t="shared" si="15"/>
        <v>6333</v>
      </c>
      <c r="AA51" s="5">
        <v>5893</v>
      </c>
      <c r="AB51" s="1">
        <v>44</v>
      </c>
      <c r="AC51">
        <v>28</v>
      </c>
    </row>
    <row r="52" spans="1:29" ht="16">
      <c r="A52" s="1">
        <f t="shared" si="8"/>
        <v>36</v>
      </c>
      <c r="B52" s="1">
        <f t="shared" si="19"/>
        <v>13</v>
      </c>
      <c r="C52" s="1">
        <f t="shared" si="9"/>
        <v>764726</v>
      </c>
      <c r="D52" s="1">
        <v>58622</v>
      </c>
      <c r="E52" s="3">
        <f t="shared" si="10"/>
        <v>4.500074715775626E-3</v>
      </c>
      <c r="F52" s="3"/>
      <c r="G52" s="3" cm="1">
        <f t="array" ref="G52">E52*($J$11) + SUMPRODUCT(EGS3_OSS_Whatif!$K$40:$K$57,TRANSPOSE('LC_Special_FIN (2)'!C52:T52))</f>
        <v>2.1921420933709306E-3</v>
      </c>
      <c r="H52" s="3">
        <f t="shared" si="11"/>
        <v>3.3744993715829961E-4</v>
      </c>
      <c r="I52" s="3"/>
      <c r="J52" s="4">
        <f t="shared" si="21"/>
        <v>-468629.74288445164</v>
      </c>
      <c r="K52" s="8">
        <f t="shared" si="18"/>
        <v>6.4360622014063805E-4</v>
      </c>
      <c r="L52" s="1">
        <f t="shared" si="17"/>
        <v>0.50995197832451578</v>
      </c>
      <c r="M52" s="2">
        <f t="shared" si="2"/>
        <v>263057.05120451166</v>
      </c>
      <c r="N52" s="2">
        <f t="shared" si="3"/>
        <v>40493.992458995956</v>
      </c>
      <c r="O52" s="1">
        <f t="shared" si="12"/>
        <v>39.999297693845364</v>
      </c>
      <c r="P52" s="1">
        <f t="shared" si="20"/>
        <v>23.722676481017718</v>
      </c>
      <c r="Q52" s="1">
        <f t="shared" si="4"/>
        <v>2.4599737044315408</v>
      </c>
      <c r="R52" s="1">
        <f t="shared" si="5"/>
        <v>1.4869068543355901</v>
      </c>
      <c r="S52" s="7">
        <f t="shared" si="13"/>
        <v>86</v>
      </c>
      <c r="T52" s="6">
        <f t="shared" si="14"/>
        <v>86</v>
      </c>
      <c r="U52" s="2">
        <f t="shared" si="6"/>
        <v>0.30923556925734441</v>
      </c>
      <c r="V52" s="1">
        <f t="shared" si="7"/>
        <v>0.65601136720274755</v>
      </c>
      <c r="W52">
        <v>54</v>
      </c>
      <c r="X52">
        <v>4</v>
      </c>
      <c r="Y52" s="1">
        <f t="shared" si="16"/>
        <v>5719.8</v>
      </c>
      <c r="Z52" s="1">
        <f t="shared" si="15"/>
        <v>6050</v>
      </c>
      <c r="AA52" s="5">
        <v>5420</v>
      </c>
      <c r="AB52" s="1">
        <v>63</v>
      </c>
      <c r="AC52">
        <v>28</v>
      </c>
    </row>
    <row r="53" spans="1:29" ht="16">
      <c r="A53" s="1">
        <f t="shared" si="8"/>
        <v>37</v>
      </c>
      <c r="B53" s="1">
        <f t="shared" si="19"/>
        <v>14</v>
      </c>
      <c r="C53" s="1">
        <f t="shared" si="9"/>
        <v>829532</v>
      </c>
      <c r="D53" s="1">
        <v>64806</v>
      </c>
      <c r="E53" s="3">
        <f t="shared" si="10"/>
        <v>4.6677380484685393E-3</v>
      </c>
      <c r="F53" s="3"/>
      <c r="G53" s="3" cm="1">
        <f t="array" ref="G53">E53*($J$11) + SUMPRODUCT(EGS3_OSS_Whatif!$K$40:$K$57,TRANSPOSE('LC_Special_FIN (2)'!C53:T53))</f>
        <v>2.5490863749666583E-3</v>
      </c>
      <c r="H53" s="3">
        <f t="shared" si="11"/>
        <v>3.5694428159572774E-4</v>
      </c>
      <c r="I53" s="3"/>
      <c r="J53" s="4">
        <f t="shared" si="21"/>
        <v>-514425.54746396292</v>
      </c>
      <c r="K53" s="8">
        <f t="shared" si="18"/>
        <v>6.4343617268258497E-4</v>
      </c>
      <c r="L53" s="1">
        <f t="shared" si="17"/>
        <v>0.51326922995135715</v>
      </c>
      <c r="M53" s="2">
        <f t="shared" si="2"/>
        <v>305890.36499599897</v>
      </c>
      <c r="N53" s="2">
        <f t="shared" si="3"/>
        <v>42833.31379148733</v>
      </c>
      <c r="O53" s="1">
        <f t="shared" si="12"/>
        <v>41.493079147424268</v>
      </c>
      <c r="P53" s="1">
        <f t="shared" si="20"/>
        <v>26.208533628847622</v>
      </c>
      <c r="Q53" s="1">
        <f t="shared" si="4"/>
        <v>2.4858571478299054</v>
      </c>
      <c r="R53" s="1">
        <f t="shared" si="5"/>
        <v>1.4937814535789036</v>
      </c>
      <c r="S53" s="7">
        <f t="shared" si="13"/>
        <v>87</v>
      </c>
      <c r="T53" s="6">
        <f t="shared" si="14"/>
        <v>87</v>
      </c>
      <c r="U53" s="2">
        <f t="shared" si="6"/>
        <v>0.33905326989032913</v>
      </c>
      <c r="V53" s="1">
        <f t="shared" si="7"/>
        <v>0.6312494695852614</v>
      </c>
      <c r="W53">
        <v>54</v>
      </c>
      <c r="X53">
        <v>5</v>
      </c>
      <c r="Y53" s="1">
        <f t="shared" si="16"/>
        <v>7078.5999999999995</v>
      </c>
      <c r="Z53" s="1">
        <f t="shared" si="15"/>
        <v>7479</v>
      </c>
      <c r="AA53" s="5">
        <v>6389</v>
      </c>
      <c r="AB53" s="1">
        <v>109</v>
      </c>
      <c r="AC53">
        <v>28</v>
      </c>
    </row>
    <row r="54" spans="1:29" ht="16">
      <c r="A54" s="1">
        <f t="shared" si="8"/>
        <v>38</v>
      </c>
      <c r="B54" s="1">
        <f t="shared" si="19"/>
        <v>15</v>
      </c>
      <c r="C54" s="1">
        <f t="shared" si="9"/>
        <v>899615</v>
      </c>
      <c r="D54" s="1">
        <v>70083</v>
      </c>
      <c r="E54" s="3">
        <f t="shared" si="10"/>
        <v>4.8408738336029877E-3</v>
      </c>
      <c r="F54" s="3"/>
      <c r="G54" s="3" cm="1">
        <f t="array" ref="G54">E54*($J$11) + SUMPRODUCT(EGS3_OSS_Whatif!$K$40:$K$57,TRANSPOSE('LC_Special_FIN (2)'!C54:T54))</f>
        <v>2.9484973251055406E-3</v>
      </c>
      <c r="H54" s="3">
        <f t="shared" si="11"/>
        <v>3.9941095013888228E-4</v>
      </c>
      <c r="I54" s="3"/>
      <c r="J54" s="4">
        <f t="shared" si="21"/>
        <v>-548435.89859888656</v>
      </c>
      <c r="K54" s="8">
        <f t="shared" si="18"/>
        <v>6.4320951389593096E-4</v>
      </c>
      <c r="L54" s="1">
        <f t="shared" si="17"/>
        <v>0.51658531303303323</v>
      </c>
      <c r="M54" s="2">
        <f t="shared" si="2"/>
        <v>353819.67901266488</v>
      </c>
      <c r="N54" s="2">
        <f t="shared" si="3"/>
        <v>47929.314016665878</v>
      </c>
      <c r="O54" s="1">
        <f t="shared" si="12"/>
        <v>43.035881029771083</v>
      </c>
      <c r="P54" s="1">
        <f t="shared" si="20"/>
        <v>28.883363037389504</v>
      </c>
      <c r="Q54" s="1">
        <f t="shared" si="4"/>
        <v>2.6748294085418807</v>
      </c>
      <c r="R54" s="1">
        <f t="shared" si="5"/>
        <v>1.5428018823468141</v>
      </c>
      <c r="S54" s="7">
        <f t="shared" si="13"/>
        <v>94</v>
      </c>
      <c r="T54" s="6">
        <f t="shared" si="14"/>
        <v>94</v>
      </c>
      <c r="U54" s="2">
        <f t="shared" si="6"/>
        <v>0.31610641643956627</v>
      </c>
      <c r="V54" s="1">
        <f t="shared" si="7"/>
        <v>0.60669877779642978</v>
      </c>
      <c r="W54">
        <v>54</v>
      </c>
      <c r="X54">
        <v>11</v>
      </c>
      <c r="Y54" s="1">
        <f t="shared" si="16"/>
        <v>8489</v>
      </c>
      <c r="Z54" s="1">
        <f t="shared" si="15"/>
        <v>9126</v>
      </c>
      <c r="AA54" s="5">
        <v>7776</v>
      </c>
      <c r="AB54" s="1">
        <v>135</v>
      </c>
      <c r="AC54">
        <v>29</v>
      </c>
    </row>
    <row r="55" spans="1:29" ht="16">
      <c r="A55" s="1">
        <f t="shared" si="8"/>
        <v>39</v>
      </c>
      <c r="B55" s="1">
        <f t="shared" si="19"/>
        <v>16</v>
      </c>
      <c r="C55" s="1">
        <f t="shared" si="9"/>
        <v>971725</v>
      </c>
      <c r="D55" s="1">
        <v>72110</v>
      </c>
      <c r="E55" s="3">
        <f t="shared" si="10"/>
        <v>5.0172028498134402E-3</v>
      </c>
      <c r="F55" s="3"/>
      <c r="G55" s="3" cm="1">
        <f t="array" ref="G55">E55*($J$11) + SUMPRODUCT(EGS3_OSS_Whatif!$K$40:$K$57,TRANSPOSE('LC_Special_FIN (2)'!C55:T55))</f>
        <v>3.3787502379851913E-3</v>
      </c>
      <c r="H55" s="3">
        <f t="shared" si="11"/>
        <v>4.3025291287965067E-4</v>
      </c>
      <c r="I55" s="3"/>
      <c r="J55" s="4">
        <f t="shared" si="21"/>
        <v>-558934.51450269111</v>
      </c>
      <c r="K55" s="8">
        <f t="shared" si="18"/>
        <v>6.4292632358941269E-4</v>
      </c>
      <c r="L55" s="1">
        <f t="shared" si="17"/>
        <v>0.51989993611984908</v>
      </c>
      <c r="M55" s="2">
        <f t="shared" si="2"/>
        <v>405450.02855822293</v>
      </c>
      <c r="N55" s="2">
        <f t="shared" si="3"/>
        <v>51630.349545558078</v>
      </c>
      <c r="O55" s="1">
        <f t="shared" si="12"/>
        <v>44.607413499080508</v>
      </c>
      <c r="P55" s="1">
        <f t="shared" si="20"/>
        <v>31.672558189846427</v>
      </c>
      <c r="Q55" s="1">
        <f t="shared" si="4"/>
        <v>2.7891951524569212</v>
      </c>
      <c r="R55" s="1">
        <f t="shared" si="5"/>
        <v>1.5715324693094217</v>
      </c>
      <c r="S55" s="7">
        <f t="shared" si="13"/>
        <v>98</v>
      </c>
      <c r="T55" s="6">
        <f t="shared" si="14"/>
        <v>98</v>
      </c>
      <c r="U55" s="2">
        <f t="shared" si="6"/>
        <v>0.28400569205993514</v>
      </c>
      <c r="V55" s="1">
        <f t="shared" si="7"/>
        <v>0.58275229251256999</v>
      </c>
      <c r="W55">
        <v>54</v>
      </c>
      <c r="X55">
        <v>15</v>
      </c>
      <c r="Y55" s="1">
        <f t="shared" si="16"/>
        <v>10926.2</v>
      </c>
      <c r="Z55" s="1">
        <f t="shared" si="15"/>
        <v>11933</v>
      </c>
      <c r="AA55" s="5">
        <v>10393</v>
      </c>
      <c r="AB55" s="1">
        <v>154</v>
      </c>
      <c r="AC55">
        <v>29</v>
      </c>
    </row>
    <row r="56" spans="1:29" ht="16">
      <c r="A56" s="1">
        <f t="shared" si="8"/>
        <v>40</v>
      </c>
      <c r="B56" s="1">
        <f t="shared" si="19"/>
        <v>17</v>
      </c>
      <c r="C56" s="1">
        <f t="shared" si="9"/>
        <v>1046353</v>
      </c>
      <c r="D56" s="1">
        <v>74628</v>
      </c>
      <c r="E56" s="3">
        <f t="shared" si="10"/>
        <v>5.1992855397832161E-3</v>
      </c>
      <c r="F56" s="3"/>
      <c r="G56" s="3" cm="1">
        <f t="array" ref="G56">E56*($J$11) + SUMPRODUCT(EGS3_OSS_Whatif!$K$40:$K$57,TRANSPOSE('LC_Special_FIN (2)'!C56:T56))</f>
        <v>3.8540164108307228E-3</v>
      </c>
      <c r="H56" s="3">
        <f t="shared" si="11"/>
        <v>4.7526617284553152E-4</v>
      </c>
      <c r="I56" s="3"/>
      <c r="J56" s="4">
        <f t="shared" si="21"/>
        <v>-571026.25760073366</v>
      </c>
      <c r="K56" s="8">
        <f t="shared" si="18"/>
        <v>6.4258670141790358E-4</v>
      </c>
      <c r="L56" s="1">
        <f t="shared" si="17"/>
        <v>0.52321280827588301</v>
      </c>
      <c r="M56" s="2">
        <f t="shared" si="2"/>
        <v>462481.96929968672</v>
      </c>
      <c r="N56" s="2">
        <f t="shared" si="3"/>
        <v>57031.940741463783</v>
      </c>
      <c r="O56" s="1">
        <f t="shared" si="12"/>
        <v>46.230517900337318</v>
      </c>
      <c r="P56" s="1">
        <f t="shared" si="20"/>
        <v>34.673785040901471</v>
      </c>
      <c r="Q56" s="1">
        <f t="shared" si="4"/>
        <v>3.0012268510550464</v>
      </c>
      <c r="R56" s="1">
        <f t="shared" si="5"/>
        <v>1.6231044012568092</v>
      </c>
      <c r="S56" s="7">
        <f t="shared" si="13"/>
        <v>105</v>
      </c>
      <c r="T56" s="6">
        <f t="shared" si="14"/>
        <v>105</v>
      </c>
      <c r="U56" s="2">
        <f t="shared" si="6"/>
        <v>0.23578361015351099</v>
      </c>
      <c r="V56" s="1">
        <f t="shared" si="7"/>
        <v>0.5580057883910241</v>
      </c>
      <c r="W56">
        <v>54</v>
      </c>
      <c r="X56">
        <v>21</v>
      </c>
      <c r="Y56" s="1">
        <f t="shared" si="16"/>
        <v>12002.3</v>
      </c>
      <c r="Z56" s="1">
        <f t="shared" si="15"/>
        <v>12433</v>
      </c>
      <c r="AA56" s="5">
        <v>10073</v>
      </c>
      <c r="AB56" s="1">
        <v>236</v>
      </c>
      <c r="AC56">
        <v>30</v>
      </c>
    </row>
    <row r="57" spans="1:29" ht="16">
      <c r="A57" s="1">
        <f t="shared" si="8"/>
        <v>41</v>
      </c>
      <c r="B57" s="1">
        <f t="shared" si="19"/>
        <v>18</v>
      </c>
      <c r="C57" s="1">
        <f t="shared" si="9"/>
        <v>1122496</v>
      </c>
      <c r="D57" s="1">
        <v>76143</v>
      </c>
      <c r="E57" s="3">
        <f t="shared" si="10"/>
        <v>5.3830220265860262E-3</v>
      </c>
      <c r="F57" s="3"/>
      <c r="G57" s="3" cm="1">
        <f t="array" ref="G57">E57*($J$11) + SUMPRODUCT(EGS3_OSS_Whatif!$K$40:$K$57,TRANSPOSE('LC_Special_FIN (2)'!C57:T57))</f>
        <v>4.3497291443417331E-3</v>
      </c>
      <c r="H57" s="3">
        <f t="shared" si="11"/>
        <v>4.9571273351101033E-4</v>
      </c>
      <c r="I57" s="3"/>
      <c r="J57" s="4">
        <f t="shared" si="21"/>
        <v>-579411.22186207538</v>
      </c>
      <c r="K57" s="8">
        <f t="shared" si="18"/>
        <v>6.4219076680768902E-4</v>
      </c>
      <c r="L57" s="1">
        <f t="shared" si="17"/>
        <v>0.5265236391809186</v>
      </c>
      <c r="M57" s="2">
        <f t="shared" si="2"/>
        <v>521967.49732100795</v>
      </c>
      <c r="N57" s="2">
        <f t="shared" si="3"/>
        <v>59485.528021321239</v>
      </c>
      <c r="O57" s="1">
        <f t="shared" si="12"/>
        <v>47.868665593347238</v>
      </c>
      <c r="P57" s="1">
        <f t="shared" si="20"/>
        <v>37.738500996999171</v>
      </c>
      <c r="Q57" s="1">
        <f t="shared" si="4"/>
        <v>3.0647159560977029</v>
      </c>
      <c r="R57" s="1">
        <f t="shared" si="5"/>
        <v>1.6381476930099192</v>
      </c>
      <c r="S57" s="7">
        <f t="shared" si="13"/>
        <v>107</v>
      </c>
      <c r="T57" s="6">
        <f t="shared" si="14"/>
        <v>107</v>
      </c>
      <c r="U57" s="2">
        <f t="shared" si="6"/>
        <v>0.21876563805837387</v>
      </c>
      <c r="V57" s="1">
        <f t="shared" si="7"/>
        <v>0.53499389100628603</v>
      </c>
      <c r="W57">
        <v>54</v>
      </c>
      <c r="X57">
        <v>23</v>
      </c>
      <c r="Y57" s="1">
        <f t="shared" si="16"/>
        <v>13978.3</v>
      </c>
      <c r="Z57" s="1">
        <f t="shared" si="15"/>
        <v>14712</v>
      </c>
      <c r="AA57" s="5">
        <v>12042</v>
      </c>
      <c r="AB57" s="1">
        <v>267</v>
      </c>
      <c r="AC57">
        <v>30</v>
      </c>
    </row>
    <row r="58" spans="1:29">
      <c r="F58" s="3"/>
      <c r="G58" s="3"/>
      <c r="H58" s="3"/>
      <c r="I58" s="3"/>
      <c r="M58" s="2"/>
    </row>
    <row r="59" spans="1:29">
      <c r="F59" s="3"/>
      <c r="G59" s="3">
        <f>C2 - SUM(D17:D57)</f>
        <v>118877504</v>
      </c>
      <c r="H59" s="3">
        <f>1-G57</f>
        <v>0.99565027085565827</v>
      </c>
      <c r="I59" s="3"/>
      <c r="J59" s="4">
        <f>G59*LN(H59)</f>
        <v>-518212.80526336655</v>
      </c>
      <c r="M59" s="2"/>
    </row>
    <row r="60" spans="1:29">
      <c r="F60" s="3"/>
      <c r="G60" s="3"/>
      <c r="H60" s="3"/>
      <c r="I60" s="3"/>
      <c r="M60" s="2"/>
    </row>
    <row r="61" spans="1:29">
      <c r="F61" s="3"/>
      <c r="G61" s="3"/>
      <c r="H61" s="3"/>
      <c r="I61" s="3"/>
      <c r="M61" s="2"/>
    </row>
    <row r="62" spans="1:29">
      <c r="F62" s="3"/>
      <c r="G62" s="3"/>
      <c r="H62" s="3"/>
      <c r="I62" s="3"/>
      <c r="M62" s="2"/>
    </row>
    <row r="63" spans="1:29">
      <c r="F63" s="3"/>
      <c r="G63" s="3"/>
      <c r="H63" s="3"/>
      <c r="I63" s="3"/>
      <c r="M63" s="2"/>
    </row>
    <row r="64" spans="1:29">
      <c r="F64" s="3"/>
      <c r="G64" s="3"/>
      <c r="H64" s="3"/>
      <c r="I64" s="3"/>
      <c r="M64" s="2"/>
    </row>
    <row r="65" spans="6:13">
      <c r="F65" s="3"/>
      <c r="G65" s="3"/>
      <c r="H65" s="3"/>
      <c r="I65" s="3"/>
      <c r="M65" s="2"/>
    </row>
    <row r="66" spans="6:13">
      <c r="F66" s="3"/>
      <c r="G66" s="3"/>
      <c r="H66" s="3"/>
      <c r="I66" s="3"/>
      <c r="M66" s="2"/>
    </row>
    <row r="67" spans="6:13">
      <c r="F67" s="3"/>
      <c r="G67" s="3"/>
      <c r="H67" s="3"/>
      <c r="I67" s="3"/>
      <c r="M67" s="2"/>
    </row>
    <row r="68" spans="6:13">
      <c r="F68" s="3"/>
      <c r="G68" s="3"/>
      <c r="H68" s="3"/>
      <c r="I68" s="3"/>
      <c r="M68" s="2"/>
    </row>
  </sheetData>
  <mergeCells count="4">
    <mergeCell ref="T5:U5"/>
    <mergeCell ref="W5:X5"/>
    <mergeCell ref="T10:U10"/>
    <mergeCell ref="W10:X10"/>
  </mergeCells>
  <conditionalFormatting sqref="U17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74DD-950C-874B-A747-D5353AD37321}">
  <sheetPr>
    <pageSetUpPr fitToPage="1"/>
  </sheetPr>
  <dimension ref="A1:BA80"/>
  <sheetViews>
    <sheetView topLeftCell="B1" zoomScale="50" workbookViewId="0">
      <selection activeCell="P57" sqref="P57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17.832031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v>10000000000</v>
      </c>
      <c r="Q5" s="16"/>
      <c r="AR5" s="62"/>
      <c r="AS5" s="62"/>
      <c r="AU5" s="62"/>
      <c r="AV5" s="62"/>
    </row>
    <row r="6" spans="1:53">
      <c r="O6" s="1" t="s">
        <v>34</v>
      </c>
      <c r="P6" s="16">
        <f>P5/EGS3_OSS_Whatif!J6</f>
        <v>461783382300.32391</v>
      </c>
      <c r="Q6" s="16"/>
      <c r="AS6" s="2"/>
      <c r="AV6" s="2"/>
    </row>
    <row r="7" spans="1:53">
      <c r="O7" s="1" t="s">
        <v>33</v>
      </c>
      <c r="P7" s="16">
        <f>EGS3_OSS_Whatif!J7</f>
        <v>1.046686814687988E-2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EGS3_OSS_Whatif!J8</f>
        <v>1.3276214170588161E-2</v>
      </c>
      <c r="Q8" s="4"/>
      <c r="AS8" s="15"/>
      <c r="AV8" s="15"/>
    </row>
    <row r="9" spans="1:53" ht="14" customHeight="1">
      <c r="M9" s="16">
        <f>EGS3_OSS_Whatif!G9</f>
        <v>-27.064342070127825</v>
      </c>
      <c r="N9" s="16">
        <f>EGS3_OSS_Whatif!H9</f>
        <v>1.7624044576346636E-12</v>
      </c>
      <c r="P9" s="16"/>
      <c r="Q9" s="4"/>
    </row>
    <row r="10" spans="1:53">
      <c r="M10" s="16">
        <f>EGS3_OSS_Whatif!G10</f>
        <v>-29.224212250691448</v>
      </c>
      <c r="N10" s="16">
        <f>EGS3_OSS_Whatif!H10</f>
        <v>2.0327589484399735E-13</v>
      </c>
      <c r="O10" s="1" t="s">
        <v>29</v>
      </c>
      <c r="P10" s="16">
        <f>EGS3_OSS_Whatif!J10</f>
        <v>10.001165324433156</v>
      </c>
      <c r="Q10" s="4"/>
      <c r="AR10" s="62"/>
      <c r="AS10" s="62"/>
      <c r="AU10" s="62"/>
      <c r="AV10" s="62"/>
    </row>
    <row r="11" spans="1:53">
      <c r="M11" s="16"/>
      <c r="N11" s="16"/>
      <c r="O11" s="1" t="s">
        <v>27</v>
      </c>
      <c r="P11" s="16">
        <f>EGS3_OSS_Whatif!J11</f>
        <v>0</v>
      </c>
      <c r="Q11" s="4"/>
      <c r="R11" s="16"/>
      <c r="AS11" s="2"/>
      <c r="AV11" s="2"/>
      <c r="AY11" s="1" t="s">
        <v>24</v>
      </c>
      <c r="AZ11" s="1">
        <f>EGS3_OSS_Whatif!AB11</f>
        <v>0.1</v>
      </c>
    </row>
    <row r="12" spans="1:53">
      <c r="O12" s="1" t="s">
        <v>23</v>
      </c>
      <c r="P12" s="16">
        <f>EGS3_OSS_Whatif!J12</f>
        <v>0.1034124874818395</v>
      </c>
      <c r="Q12" s="4"/>
      <c r="AS12" s="2"/>
      <c r="AV12" s="2"/>
      <c r="AZ12" s="1">
        <f>EGS3_OSS_Whatif!AB12</f>
        <v>0.2</v>
      </c>
    </row>
    <row r="13" spans="1:53">
      <c r="P13" s="16"/>
      <c r="Q13" s="16"/>
      <c r="AS13" s="2"/>
      <c r="AV13" s="2"/>
      <c r="AZ13" s="1">
        <f>EGS3_OSS_Whatif!AB13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 t="shared" si="0"/>
        <v>1.010521837429293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 t="shared" si="0"/>
        <v>1.0211543839214745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 t="shared" si="0"/>
        <v>1.0211543839214745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 t="shared" si="0"/>
        <v>1.0211543839214745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 t="shared" si="0"/>
        <v>1.0648151423968895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 t="shared" si="0"/>
        <v>1.076018954217439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 t="shared" si="0"/>
        <v>1.1220255173921891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 t="shared" si="0"/>
        <v>1.1338312874777081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2.4505994658696406E-2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 t="shared" si="0"/>
        <v>1.1457612759567946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4.9941047900657232E-2</v>
      </c>
      <c r="D41" s="3">
        <f>1-($P$6/($P$6+SUM($AO$41:$AO41)))^$P$5</f>
        <v>2.6074023113037303E-2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 t="shared" si="0"/>
        <v>1.220023956210776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7.5758082218807088E-2</v>
      </c>
      <c r="D42" s="3">
        <f>1-($P$6/($P$6+SUM($AO$41:$AO42)))^$P$5</f>
        <v>5.2538571394734723E-2</v>
      </c>
      <c r="E42" s="3">
        <f>1-($P$6/($P$6+SUM($AO$42:$AO42)))^$P$5</f>
        <v>2.7174139311009649E-2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 t="shared" si="0"/>
        <v>1.2721876369676273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0.10275425461849019</v>
      </c>
      <c r="D43" s="3">
        <f>1-($P$6/($P$6+SUM($AO$41:$AO43)))^$P$5</f>
        <v>8.0211941071076653E-2</v>
      </c>
      <c r="E43" s="3">
        <f>1-($P$6/($P$6+SUM($AO$42:$AO43)))^$P$5</f>
        <v>5.5589399585014077E-2</v>
      </c>
      <c r="F43" s="3">
        <f>1-($P$6/($P$6+SUM($AO$43:$AO43)))^$P$5</f>
        <v>2.9208989421603659E-2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 t="shared" si="0"/>
        <v>1.3688980106982613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0.13121220276141099</v>
      </c>
      <c r="D44" s="3">
        <f>1-($P$6/($P$6+SUM($AO$41:$AO44)))^$P$5</f>
        <v>0.10938684145488997</v>
      </c>
      <c r="E44" s="3">
        <f>1-($P$6/($P$6+SUM($AO$42:$AO44)))^$P$5</f>
        <v>8.5543275689125453E-2</v>
      </c>
      <c r="F44" s="3">
        <f>1-($P$6/($P$6+SUM($AO$43:$AO44)))^$P$5</f>
        <v>6.0001660354902286E-2</v>
      </c>
      <c r="G44" s="3">
        <f>1-($P$6/($P$6+SUM($AO$44:$AO44)))^$P$5</f>
        <v>3.1719155407982758E-2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 t="shared" si="0"/>
        <v>1.4884584537281933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0.16207191590709791</v>
      </c>
      <c r="D45" s="3">
        <f>1-($P$6/($P$6+SUM($AO$41:$AO45)))^$P$5</f>
        <v>0.1410218007438746</v>
      </c>
      <c r="E45" s="3">
        <f>1-($P$6/($P$6+SUM($AO$42:$AO45)))^$P$5</f>
        <v>0.1180251686046706</v>
      </c>
      <c r="F45" s="3">
        <f>1-($P$6/($P$6+SUM($AO$43:$AO45)))^$P$5</f>
        <v>9.3389795803022202E-2</v>
      </c>
      <c r="G45" s="3">
        <f>1-($P$6/($P$6+SUM($AO$44:$AO45)))^$P$5</f>
        <v>6.6112904034782427E-2</v>
      </c>
      <c r="H45" s="3">
        <f>1-($P$6/($P$6+SUM($AO$45:$AO45)))^$P$5</f>
        <v>3.5520426556803875E-2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 t="shared" si="0"/>
        <v>1.6700883666611539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0.19405400153849806</v>
      </c>
      <c r="D46" s="3">
        <f>1-($P$6/($P$6+SUM($AO$41:$AO46)))^$P$5</f>
        <v>0.17380732833934609</v>
      </c>
      <c r="E46" s="3">
        <f>1-($P$6/($P$6+SUM($AO$42:$AO46)))^$P$5</f>
        <v>0.15168843293220446</v>
      </c>
      <c r="F46" s="3">
        <f>1-($P$6/($P$6+SUM($AO$43:$AO46)))^$P$5</f>
        <v>0.12799237628478455</v>
      </c>
      <c r="G46" s="3">
        <f>1-($P$6/($P$6+SUM($AO$44:$AO46)))^$P$5</f>
        <v>0.10175656130813571</v>
      </c>
      <c r="H46" s="3">
        <f>1-($P$6/($P$6+SUM($AO$45:$AO46)))^$P$5</f>
        <v>7.2332736458749047E-2</v>
      </c>
      <c r="I46" s="3">
        <f>1-($P$6/($P$6+SUM($AO$46:$AO46)))^$P$5</f>
        <v>3.8168055514534616E-2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 t="shared" si="0"/>
        <v>1.7970467377454455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0.22710557652986385</v>
      </c>
      <c r="D47" s="3">
        <f>1-($P$6/($P$6+SUM($AO$41:$AO47)))^$P$5</f>
        <v>0.20768921260550022</v>
      </c>
      <c r="E47" s="3">
        <f>1-($P$6/($P$6+SUM($AO$42:$AO47)))^$P$5</f>
        <v>0.1864774056777313</v>
      </c>
      <c r="F47" s="3">
        <f>1-($P$6/($P$6+SUM($AO$43:$AO47)))^$P$5</f>
        <v>0.1637531163629804</v>
      </c>
      <c r="G47" s="3">
        <f>1-($P$6/($P$6+SUM($AO$44:$AO47)))^$P$5</f>
        <v>0.13859226700177796</v>
      </c>
      <c r="H47" s="3">
        <f>1-($P$6/($P$6+SUM($AO$45:$AO47)))^$P$5</f>
        <v>0.11037507200988717</v>
      </c>
      <c r="I47" s="3">
        <f>1-($P$6/($P$6+SUM($AO$46:$AO47)))^$P$5</f>
        <v>7.7611436793411759E-2</v>
      </c>
      <c r="J47" s="3">
        <f>1-($P$6/($P$6+SUM($AO$47:$AO47)))^$P$5</f>
        <v>4.1008599792167644E-2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 t="shared" si="0"/>
        <v>1.9336563514287148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0.26405856954087337</v>
      </c>
      <c r="D48" s="3">
        <f>1-($P$6/($P$6+SUM($AO$41:$AO48)))^$P$5</f>
        <v>0.24557052485201925</v>
      </c>
      <c r="E48" s="3">
        <f>1-($P$6/($P$6+SUM($AO$42:$AO48)))^$P$5</f>
        <v>0.22537287940513417</v>
      </c>
      <c r="F48" s="3">
        <f>1-($P$6/($P$6+SUM($AO$43:$AO48)))^$P$5</f>
        <v>0.20373506513618667</v>
      </c>
      <c r="G48" s="3">
        <f>1-($P$6/($P$6+SUM($AO$44:$AO48)))^$P$5</f>
        <v>0.17977718562735012</v>
      </c>
      <c r="H48" s="3">
        <f>1-($P$6/($P$6+SUM($AO$45:$AO48)))^$P$5</f>
        <v>0.15290908797339808</v>
      </c>
      <c r="I48" s="3">
        <f>1-($P$6/($P$6+SUM($AO$46:$AO48)))^$P$5</f>
        <v>0.12171289585369616</v>
      </c>
      <c r="J48" s="3">
        <f>1-($P$6/($P$6+SUM($AO$47:$AO48)))^$P$5</f>
        <v>8.6860122309145749E-2</v>
      </c>
      <c r="K48" s="3">
        <f>1-($P$6/($P$6+SUM($AO$48:$AO48)))^$P$5</f>
        <v>4.7811178199694271E-2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 t="shared" si="0"/>
        <v>2.2623762873137592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0.29960647052349043</v>
      </c>
      <c r="D49" s="3">
        <f>1-($P$6/($P$6+SUM($AO$41:$AO49)))^$P$5</f>
        <v>0.28201064974716339</v>
      </c>
      <c r="E49" s="3">
        <f>1-($P$6/($P$6+SUM($AO$42:$AO49)))^$P$5</f>
        <v>0.26278940066829981</v>
      </c>
      <c r="F49" s="3">
        <f>1-($P$6/($P$6+SUM($AO$43:$AO49)))^$P$5</f>
        <v>0.24219674957022175</v>
      </c>
      <c r="G49" s="3">
        <f>1-($P$6/($P$6+SUM($AO$44:$AO49)))^$P$5</f>
        <v>0.21939609846733521</v>
      </c>
      <c r="H49" s="3">
        <f>1-($P$6/($P$6+SUM($AO$45:$AO49)))^$P$5</f>
        <v>0.19382490535366059</v>
      </c>
      <c r="I49" s="3">
        <f>1-($P$6/($P$6+SUM($AO$46:$AO49)))^$P$5</f>
        <v>0.1641355381585099</v>
      </c>
      <c r="J49" s="3">
        <f>1-($P$6/($P$6+SUM($AO$47:$AO49)))^$P$5</f>
        <v>0.13096717296737503</v>
      </c>
      <c r="K49" s="3">
        <f>1-($P$6/($P$6+SUM($AO$48:$AO49)))^$P$5</f>
        <v>9.3804395257938711E-2</v>
      </c>
      <c r="L49" s="3">
        <f>1-($P$6/($P$6+SUM($AO$49:$AO49)))^$P$5</f>
        <v>4.8302622342347057E-2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 t="shared" si="0"/>
        <v>2.286180642812762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0.33520734000380703</v>
      </c>
      <c r="D50" s="3">
        <f>1-($P$6/($P$6+SUM($AO$41:$AO50)))^$P$5</f>
        <v>0.31850666805048244</v>
      </c>
      <c r="E50" s="3">
        <f>1-($P$6/($P$6+SUM($AO$42:$AO50)))^$P$5</f>
        <v>0.30026167478510846</v>
      </c>
      <c r="F50" s="3">
        <f>1-($P$6/($P$6+SUM($AO$43:$AO50)))^$P$5</f>
        <v>0.28071574421351542</v>
      </c>
      <c r="G50" s="3">
        <f>1-($P$6/($P$6+SUM($AO$44:$AO50)))^$P$5</f>
        <v>0.25907404585609517</v>
      </c>
      <c r="H50" s="3">
        <f>1-($P$6/($P$6+SUM($AO$45:$AO50)))^$P$5</f>
        <v>0.23480263160970472</v>
      </c>
      <c r="I50" s="3">
        <f>1-($P$6/($P$6+SUM($AO$46:$AO50)))^$P$5</f>
        <v>0.20662325011031923</v>
      </c>
      <c r="J50" s="3">
        <f>1-($P$6/($P$6+SUM($AO$47:$AO50)))^$P$5</f>
        <v>0.17513994576807879</v>
      </c>
      <c r="K50" s="3">
        <f>1-($P$6/($P$6+SUM($AO$48:$AO50)))^$P$5</f>
        <v>0.13986614495937022</v>
      </c>
      <c r="L50" s="3">
        <f>1-($P$6/($P$6+SUM($AO$49:$AO50)))^$P$5</f>
        <v>9.6677218479837679E-2</v>
      </c>
      <c r="M50" s="3">
        <f>1-($P$6/($P$6+SUM($AO$50:$AO50)))^$P$5</f>
        <v>5.0829809215528488E-2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 t="shared" si="0"/>
        <v>2.4090125285313468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0.36899862408064121</v>
      </c>
      <c r="D51" s="3">
        <f>1-($P$6/($P$6+SUM($AO$41:$AO51)))^$P$5</f>
        <v>0.35314684409642527</v>
      </c>
      <c r="E51" s="3">
        <f>1-($P$6/($P$6+SUM($AO$42:$AO51)))^$P$5</f>
        <v>0.33582924035781192</v>
      </c>
      <c r="F51" s="3">
        <f>1-($P$6/($P$6+SUM($AO$43:$AO51)))^$P$5</f>
        <v>0.31727758368261616</v>
      </c>
      <c r="G51" s="3">
        <f>1-($P$6/($P$6+SUM($AO$44:$AO51)))^$P$5</f>
        <v>0.29673673230904141</v>
      </c>
      <c r="H51" s="3">
        <f>1-($P$6/($P$6+SUM($AO$45:$AO51)))^$P$5</f>
        <v>0.27369908057201964</v>
      </c>
      <c r="I51" s="3">
        <f>1-($P$6/($P$6+SUM($AO$46:$AO51)))^$P$5</f>
        <v>0.24695043894415714</v>
      </c>
      <c r="J51" s="3">
        <f>1-($P$6/($P$6+SUM($AO$47:$AO51)))^$P$5</f>
        <v>0.21706742495498432</v>
      </c>
      <c r="K51" s="3">
        <f>1-($P$6/($P$6+SUM($AO$48:$AO51)))^$P$5</f>
        <v>0.18358658471154421</v>
      </c>
      <c r="L51" s="3">
        <f>1-($P$6/($P$6+SUM($AO$49:$AO51)))^$P$5</f>
        <v>0.14259294312500292</v>
      </c>
      <c r="M51" s="3">
        <f>1-($P$6/($P$6+SUM($AO$50:$AO51)))^$P$5</f>
        <v>9.9076949152484883E-2</v>
      </c>
      <c r="N51" s="3">
        <f>1-($P$6/($P$6+SUM($AO$51:$AO51)))^$P$5</f>
        <v>5.0829809215528488E-2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 t="shared" si="0"/>
        <v>2.4090125285313468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0.40173289272606227</v>
      </c>
      <c r="D52" s="3">
        <f>1-($P$6/($P$6+SUM($AO$41:$AO52)))^$P$5</f>
        <v>0.38670345076560142</v>
      </c>
      <c r="E52" s="3">
        <f>1-($P$6/($P$6+SUM($AO$42:$AO52)))^$P$5</f>
        <v>0.37028422714888809</v>
      </c>
      <c r="F52" s="3">
        <f>1-($P$6/($P$6+SUM($AO$43:$AO52)))^$P$5</f>
        <v>0.35269496918871213</v>
      </c>
      <c r="G52" s="3">
        <f>1-($P$6/($P$6+SUM($AO$44:$AO52)))^$P$5</f>
        <v>0.33321970938538858</v>
      </c>
      <c r="H52" s="3">
        <f>1-($P$6/($P$6+SUM($AO$45:$AO52)))^$P$5</f>
        <v>0.31137717498030293</v>
      </c>
      <c r="I52" s="3">
        <f>1-($P$6/($P$6+SUM($AO$46:$AO52)))^$P$5</f>
        <v>0.28601616459107604</v>
      </c>
      <c r="J52" s="3">
        <f>1-($P$6/($P$6+SUM($AO$47:$AO52)))^$P$5</f>
        <v>0.25768338273304126</v>
      </c>
      <c r="K52" s="3">
        <f>1-($P$6/($P$6+SUM($AO$48:$AO52)))^$P$5</f>
        <v>0.22594027735089162</v>
      </c>
      <c r="L52" s="3">
        <f>1-($P$6/($P$6+SUM($AO$49:$AO52)))^$P$5</f>
        <v>0.18707329373350845</v>
      </c>
      <c r="M52" s="3">
        <f>1-($P$6/($P$6+SUM($AO$50:$AO52)))^$P$5</f>
        <v>0.14581386336492141</v>
      </c>
      <c r="N52" s="3">
        <f>1-($P$6/($P$6+SUM($AO$51:$AO52)))^$P$5</f>
        <v>0.10006962579890821</v>
      </c>
      <c r="O52" s="3">
        <f>1-($P$6/($P$6+SUM($AO$52:$AO52)))^$P$5</f>
        <v>5.1876699311883989E-2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 t="shared" si="0"/>
        <v>2.4599737044315408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0.43308758103777556</v>
      </c>
      <c r="D53" s="3">
        <f>1-($P$6/($P$6+SUM($AO$41:$AO53)))^$P$5</f>
        <v>0.41884517459007076</v>
      </c>
      <c r="E53" s="3">
        <f>1-($P$6/($P$6+SUM($AO$42:$AO53)))^$P$5</f>
        <v>0.40328711422483932</v>
      </c>
      <c r="F53" s="3">
        <f>1-($P$6/($P$6+SUM($AO$43:$AO53)))^$P$5</f>
        <v>0.38661901385582953</v>
      </c>
      <c r="G53" s="3">
        <f>1-($P$6/($P$6+SUM($AO$44:$AO53)))^$P$5</f>
        <v>0.36816441595370952</v>
      </c>
      <c r="H53" s="3">
        <f>1-($P$6/($P$6+SUM($AO$45:$AO53)))^$P$5</f>
        <v>0.34746660787926431</v>
      </c>
      <c r="I53" s="3">
        <f>1-($P$6/($P$6+SUM($AO$46:$AO53)))^$P$5</f>
        <v>0.3234347205590774</v>
      </c>
      <c r="J53" s="3">
        <f>1-($P$6/($P$6+SUM($AO$47:$AO53)))^$P$5</f>
        <v>0.2965875876935602</v>
      </c>
      <c r="K53" s="3">
        <f>1-($P$6/($P$6+SUM($AO$48:$AO53)))^$P$5</f>
        <v>0.26650811242425176</v>
      </c>
      <c r="L53" s="3">
        <f>1-($P$6/($P$6+SUM($AO$49:$AO53)))^$P$5</f>
        <v>0.22967726030441782</v>
      </c>
      <c r="M53" s="3">
        <f>1-($P$6/($P$6+SUM($AO$50:$AO53)))^$P$5</f>
        <v>0.19058015942806239</v>
      </c>
      <c r="N53" s="3">
        <f>1-($P$6/($P$6+SUM($AO$51:$AO53)))^$P$5</f>
        <v>0.14723423846292549</v>
      </c>
      <c r="O53" s="3">
        <f>1-($P$6/($P$6+SUM($AO$52:$AO53)))^$P$5</f>
        <v>0.10156606625681752</v>
      </c>
      <c r="P53" s="3">
        <f>1-($P$6/($P$6+SUM($AO$53:$AO53)))^$P$5</f>
        <v>5.2408127622866174E-2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 t="shared" si="0"/>
        <v>2.4858571478299054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0.46499228785397173</v>
      </c>
      <c r="D54" s="3">
        <f>1-($P$6/($P$6+SUM($AO$41:$AO54)))^$P$5</f>
        <v>0.45155202469989719</v>
      </c>
      <c r="E54" s="3">
        <f>1-($P$6/($P$6+SUM($AO$42:$AO54)))^$P$5</f>
        <v>0.43686893222215617</v>
      </c>
      <c r="F54" s="3">
        <f>1-($P$6/($P$6+SUM($AO$43:$AO54)))^$P$5</f>
        <v>0.4211388794908657</v>
      </c>
      <c r="G54" s="3">
        <f>1-($P$6/($P$6+SUM($AO$44:$AO54)))^$P$5</f>
        <v>0.40372220776422652</v>
      </c>
      <c r="H54" s="3">
        <f>1-($P$6/($P$6+SUM($AO$45:$AO54)))^$P$5</f>
        <v>0.38419057697382542</v>
      </c>
      <c r="I54" s="3">
        <f>1-($P$6/($P$6+SUM($AO$46:$AO54)))^$P$5</f>
        <v>0.36151118179856145</v>
      </c>
      <c r="J54" s="3">
        <f>1-($P$6/($P$6+SUM($AO$47:$AO54)))^$P$5</f>
        <v>0.33617424347034142</v>
      </c>
      <c r="K54" s="3">
        <f>1-($P$6/($P$6+SUM($AO$48:$AO54)))^$P$5</f>
        <v>0.3077868129142084</v>
      </c>
      <c r="L54" s="3">
        <f>1-($P$6/($P$6+SUM($AO$49:$AO54)))^$P$5</f>
        <v>0.27302949663061171</v>
      </c>
      <c r="M54" s="3">
        <f>1-($P$6/($P$6+SUM($AO$50:$AO54)))^$P$5</f>
        <v>0.2361327030661784</v>
      </c>
      <c r="N54" s="3">
        <f>1-($P$6/($P$6+SUM($AO$51:$AO54)))^$P$5</f>
        <v>0.1952262045825891</v>
      </c>
      <c r="O54" s="3">
        <f>1-($P$6/($P$6+SUM($AO$52:$AO54)))^$P$5</f>
        <v>0.1521290878794106</v>
      </c>
      <c r="P54" s="3">
        <f>1-($P$6/($P$6+SUM($AO$53:$AO54)))^$P$5</f>
        <v>0.10573771206156624</v>
      </c>
      <c r="Q54" s="3">
        <f>1-($P$6/($P$6+SUM($AO$54:$AO54)))^$P$5</f>
        <v>5.627801711037006E-2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 t="shared" si="0"/>
        <v>2.6748294085418807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0.49635050053015739</v>
      </c>
      <c r="D55" s="3">
        <f>1-($P$6/($P$6+SUM($AO$41:$AO55)))^$P$5</f>
        <v>0.48369800663772089</v>
      </c>
      <c r="E55" s="3">
        <f>1-($P$6/($P$6+SUM($AO$42:$AO55)))^$P$5</f>
        <v>0.46987552892526596</v>
      </c>
      <c r="F55" s="3">
        <f>1-($P$6/($P$6+SUM($AO$43:$AO55)))^$P$5</f>
        <v>0.45506806105657915</v>
      </c>
      <c r="G55" s="3">
        <f>1-($P$6/($P$6+SUM($AO$44:$AO55)))^$P$5</f>
        <v>0.43867224458569742</v>
      </c>
      <c r="H55" s="3">
        <f>1-($P$6/($P$6+SUM($AO$45:$AO55)))^$P$5</f>
        <v>0.42028414736242858</v>
      </c>
      <c r="I55" s="3">
        <f>1-($P$6/($P$6+SUM($AO$46:$AO55)))^$P$5</f>
        <v>0.39893469495105749</v>
      </c>
      <c r="J55" s="3">
        <f>1-($P$6/($P$6+SUM($AO$47:$AO55)))^$P$5</f>
        <v>0.37508282138457805</v>
      </c>
      <c r="K55" s="3">
        <f>1-($P$6/($P$6+SUM($AO$48:$AO55)))^$P$5</f>
        <v>0.34835925298294024</v>
      </c>
      <c r="L55" s="3">
        <f>1-($P$6/($P$6+SUM($AO$49:$AO55)))^$P$5</f>
        <v>0.31563915465189785</v>
      </c>
      <c r="M55" s="3">
        <f>1-($P$6/($P$6+SUM($AO$50:$AO55)))^$P$5</f>
        <v>0.28090577780003789</v>
      </c>
      <c r="N55" s="3">
        <f>1-($P$6/($P$6+SUM($AO$51:$AO55)))^$P$5</f>
        <v>0.24239611869596289</v>
      </c>
      <c r="O55" s="3">
        <f>1-($P$6/($P$6+SUM($AO$52:$AO55)))^$P$5</f>
        <v>0.20182503763757842</v>
      </c>
      <c r="P55" s="3">
        <f>1-($P$6/($P$6+SUM($AO$53:$AO55)))^$P$5</f>
        <v>0.15815278267724775</v>
      </c>
      <c r="Q55" s="3">
        <f>1-($P$6/($P$6+SUM($AO$54:$AO55)))^$P$5</f>
        <v>0.11159303718865143</v>
      </c>
      <c r="R55" s="3">
        <f>1-($P$6/($P$6+SUM($AO$55:$AO55)))^$P$5</f>
        <v>5.8612636719755917E-2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 t="shared" si="0"/>
        <v>2.7891951524569212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0.5280423566283301</v>
      </c>
      <c r="D56" s="3">
        <f>1-($P$6/($P$6+SUM($AO$41:$AO56)))^$P$5</f>
        <v>0.51618601366249017</v>
      </c>
      <c r="E56" s="3">
        <f>1-($P$6/($P$6+SUM($AO$42:$AO56)))^$P$5</f>
        <v>0.50323330743794581</v>
      </c>
      <c r="F56" s="3">
        <f>1-($P$6/($P$6+SUM($AO$43:$AO56)))^$P$5</f>
        <v>0.48935815792486093</v>
      </c>
      <c r="G56" s="3">
        <f>1-($P$6/($P$6+SUM($AO$44:$AO56)))^$P$5</f>
        <v>0.47399405586597709</v>
      </c>
      <c r="H56" s="3">
        <f>1-($P$6/($P$6+SUM($AO$45:$AO56)))^$P$5</f>
        <v>0.4567630382518939</v>
      </c>
      <c r="I56" s="3">
        <f>1-($P$6/($P$6+SUM($AO$46:$AO56)))^$P$5</f>
        <v>0.43675638478285683</v>
      </c>
      <c r="J56" s="3">
        <f>1-($P$6/($P$6+SUM($AO$47:$AO56)))^$P$5</f>
        <v>0.41440537669018174</v>
      </c>
      <c r="K56" s="3">
        <f>1-($P$6/($P$6+SUM($AO$48:$AO56)))^$P$5</f>
        <v>0.38936405145643871</v>
      </c>
      <c r="L56" s="3">
        <f>1-($P$6/($P$6+SUM($AO$49:$AO56)))^$P$5</f>
        <v>0.35870216861732918</v>
      </c>
      <c r="M56" s="3">
        <f>1-($P$6/($P$6+SUM($AO$50:$AO56)))^$P$5</f>
        <v>0.32615511771541539</v>
      </c>
      <c r="N56" s="3">
        <f>1-($P$6/($P$6+SUM($AO$51:$AO56)))^$P$5</f>
        <v>0.29006790872063182</v>
      </c>
      <c r="O56" s="3">
        <f>1-($P$6/($P$6+SUM($AO$52:$AO56)))^$P$5</f>
        <v>0.25204973968504196</v>
      </c>
      <c r="P56" s="3">
        <f>1-($P$6/($P$6+SUM($AO$53:$AO56)))^$P$5</f>
        <v>0.21112553633787323</v>
      </c>
      <c r="Q56" s="3">
        <f>1-($P$6/($P$6+SUM($AO$54:$AO56)))^$P$5</f>
        <v>0.16749553614898494</v>
      </c>
      <c r="R56" s="3">
        <f>1-($P$6/($P$6+SUM($AO$55:$AO56)))^$P$5</f>
        <v>0.11784889701449308</v>
      </c>
      <c r="S56" s="3">
        <f>1-($P$6/($P$6+SUM($AO$56:$AO56)))^$P$5</f>
        <v>6.2925467229453802E-2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 t="shared" si="0"/>
        <v>3.0012268510550464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0.55834845088603735</v>
      </c>
      <c r="D57" s="3">
        <f>1-($P$6/($P$6+SUM($AO$41:$AO57)))^$P$5</f>
        <v>0.54725294360748256</v>
      </c>
      <c r="E57" s="3">
        <f>1-($P$6/($P$6+SUM($AO$42:$AO57)))^$P$5</f>
        <v>0.53513247979003875</v>
      </c>
      <c r="F57" s="3">
        <f>1-($P$6/($P$6+SUM($AO$43:$AO57)))^$P$5</f>
        <v>0.52214724238347132</v>
      </c>
      <c r="G57" s="3">
        <f>1-($P$6/($P$6+SUM($AO$44:$AO57)))^$P$5</f>
        <v>0.50777023902395901</v>
      </c>
      <c r="H57" s="3">
        <f>1-($P$6/($P$6+SUM($AO$45:$AO57)))^$P$5</f>
        <v>0.4916456689954305</v>
      </c>
      <c r="I57" s="3">
        <f>1-($P$6/($P$6+SUM($AO$46:$AO57)))^$P$5</f>
        <v>0.47292369376894128</v>
      </c>
      <c r="J57" s="3">
        <f>1-($P$6/($P$6+SUM($AO$47:$AO57)))^$P$5</f>
        <v>0.45200850930114722</v>
      </c>
      <c r="K57" s="3">
        <f>1-($P$6/($P$6+SUM($AO$48:$AO57)))^$P$5</f>
        <v>0.4285751774401978</v>
      </c>
      <c r="L57" s="3">
        <f>1-($P$6/($P$6+SUM($AO$49:$AO57)))^$P$5</f>
        <v>0.39988220415129083</v>
      </c>
      <c r="M57" s="3">
        <f>1-($P$6/($P$6+SUM($AO$50:$AO57)))^$P$5</f>
        <v>0.36942371604815416</v>
      </c>
      <c r="N57" s="3">
        <f>1-($P$6/($P$6+SUM($AO$51:$AO57)))^$P$5</f>
        <v>0.33565519642791186</v>
      </c>
      <c r="O57" s="3">
        <f>1-($P$6/($P$6+SUM($AO$52:$AO57)))^$P$5</f>
        <v>0.30007753341309418</v>
      </c>
      <c r="P57" s="3">
        <f>1-($P$6/($P$6+SUM($AO$53:$AO57)))^$P$5</f>
        <v>0.26178117753243968</v>
      </c>
      <c r="Q57" s="3">
        <f>1-($P$6/($P$6+SUM($AO$54:$AO57)))^$P$5</f>
        <v>0.22095277092589138</v>
      </c>
      <c r="R57" s="3">
        <f>1-($P$6/($P$6+SUM($AO$55:$AO57)))^$P$5</f>
        <v>0.17449498559992216</v>
      </c>
      <c r="S57" s="3">
        <f>1-($P$6/($P$6+SUM($AO$56:$AO57)))^$P$5</f>
        <v>0.12309643926018099</v>
      </c>
      <c r="T57" s="3">
        <f>1-($P$6/($P$6+SUM($AO$57:$AO57)))^$P$5</f>
        <v>6.4212550319160067E-2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 t="shared" si="0"/>
        <v>3.0647159560977029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0.58728759813255638</v>
      </c>
      <c r="D58" s="3">
        <f>1-($P$6/($P$6+SUM($AO$41:$AO58)))^$P$5</f>
        <v>0.57691959191084363</v>
      </c>
      <c r="E58" s="3">
        <f>1-($P$6/($P$6+SUM($AO$42:$AO58)))^$P$5</f>
        <v>0.56559284983606861</v>
      </c>
      <c r="F58" s="3">
        <f>1-($P$6/($P$6+SUM($AO$43:$AO58)))^$P$5</f>
        <v>0.55345896379781534</v>
      </c>
      <c r="G58" s="3">
        <f>1-($P$6/($P$6+SUM($AO$44:$AO58)))^$P$5</f>
        <v>0.54002402620384848</v>
      </c>
      <c r="H58" s="3">
        <f>1-($P$6/($P$6+SUM($AO$45:$AO58)))^$P$5</f>
        <v>0.52495603278089753</v>
      </c>
      <c r="I58" s="3">
        <f>1-($P$6/($P$6+SUM($AO$46:$AO58)))^$P$5</f>
        <v>0.50746083141563036</v>
      </c>
      <c r="J58" s="3">
        <f>1-($P$6/($P$6+SUM($AO$47:$AO58)))^$P$5</f>
        <v>0.48791556424221538</v>
      </c>
      <c r="K58" s="3">
        <f>1-($P$6/($P$6+SUM($AO$48:$AO58)))^$P$5</f>
        <v>0.46601769771016599</v>
      </c>
      <c r="L58" s="3">
        <f>1-($P$6/($P$6+SUM($AO$49:$AO58)))^$P$5</f>
        <v>0.43920482691498064</v>
      </c>
      <c r="M58" s="3">
        <f>1-($P$6/($P$6+SUM($AO$50:$AO58)))^$P$5</f>
        <v>0.41074278058917746</v>
      </c>
      <c r="N58" s="3">
        <f>1-($P$6/($P$6+SUM($AO$51:$AO58)))^$P$5</f>
        <v>0.37918628361835405</v>
      </c>
      <c r="O58" s="3">
        <f>1-($P$6/($P$6+SUM($AO$52:$AO58)))^$P$5</f>
        <v>0.34594056744456969</v>
      </c>
      <c r="P58" s="3">
        <f>1-($P$6/($P$6+SUM($AO$53:$AO58)))^$P$5</f>
        <v>0.31015361390018614</v>
      </c>
      <c r="Q58" s="3">
        <f>1-($P$6/($P$6+SUM($AO$54:$AO58)))^$P$5</f>
        <v>0.27200052447638612</v>
      </c>
      <c r="R58" s="3">
        <f>1-($P$6/($P$6+SUM($AO$55:$AO58)))^$P$5</f>
        <v>0.22858606987426977</v>
      </c>
      <c r="S58" s="3">
        <f>1-($P$6/($P$6+SUM($AO$56:$AO58)))^$P$5</f>
        <v>0.18055631484293255</v>
      </c>
      <c r="T58" s="3">
        <f>1-($P$6/($P$6+SUM($AO$57:$AO58)))^$P$5</f>
        <v>0.12553084441396256</v>
      </c>
      <c r="U58" s="3">
        <f>1-($P$6/($P$6+SUM($AO$58:$AO58)))^$P$5</f>
        <v>6.5525877821210776E-2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 t="shared" ref="AO58:AO74" si="8">EXP(SUMPRODUCT(TRANSPOSE(P$7),AR58))</f>
        <v>3.129548134043262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0.61516370404807952</v>
      </c>
      <c r="D59" s="3">
        <f>1-($P$6/($P$6+SUM($AO$41:$AO59)))^$P$5</f>
        <v>0.60549599090753725</v>
      </c>
      <c r="E59" s="3">
        <f>1-($P$6/($P$6+SUM($AO$42:$AO59)))^$P$5</f>
        <v>0.59493429844186996</v>
      </c>
      <c r="F59" s="3">
        <f>1-($P$6/($P$6+SUM($AO$43:$AO59)))^$P$5</f>
        <v>0.58361997946969946</v>
      </c>
      <c r="G59" s="3">
        <f>1-($P$6/($P$6+SUM($AO$44:$AO59)))^$P$5</f>
        <v>0.57109201054172665</v>
      </c>
      <c r="H59" s="3">
        <f>1-($P$6/($P$6+SUM($AO$45:$AO59)))^$P$5</f>
        <v>0.55704224071802511</v>
      </c>
      <c r="I59" s="3">
        <f>1-($P$6/($P$6+SUM($AO$46:$AO59)))^$P$5</f>
        <v>0.54072872927535376</v>
      </c>
      <c r="J59" s="3">
        <f>1-($P$6/($P$6+SUM($AO$47:$AO59)))^$P$5</f>
        <v>0.52250362097127501</v>
      </c>
      <c r="K59" s="3">
        <f>1-($P$6/($P$6+SUM($AO$48:$AO59)))^$P$5</f>
        <v>0.50208426368119174</v>
      </c>
      <c r="L59" s="3">
        <f>1-($P$6/($P$6+SUM($AO$49:$AO59)))^$P$5</f>
        <v>0.47708298509640212</v>
      </c>
      <c r="M59" s="3">
        <f>1-($P$6/($P$6+SUM($AO$50:$AO59)))^$P$5</f>
        <v>0.45054336953414897</v>
      </c>
      <c r="N59" s="3">
        <f>1-($P$6/($P$6+SUM($AO$51:$AO59)))^$P$5</f>
        <v>0.42111831384733789</v>
      </c>
      <c r="O59" s="3">
        <f>1-($P$6/($P$6+SUM($AO$52:$AO59)))^$P$5</f>
        <v>0.39011813500409187</v>
      </c>
      <c r="P59" s="3">
        <f>1-($P$6/($P$6+SUM($AO$53:$AO59)))^$P$5</f>
        <v>0.35674836326170878</v>
      </c>
      <c r="Q59" s="3">
        <f>1-($P$6/($P$6+SUM($AO$54:$AO59)))^$P$5</f>
        <v>0.32117227311588459</v>
      </c>
      <c r="R59" s="3">
        <f>1-($P$6/($P$6+SUM($AO$55:$AO59)))^$P$5</f>
        <v>0.28069018964943226</v>
      </c>
      <c r="S59" s="3">
        <f>1-($P$6/($P$6+SUM($AO$56:$AO59)))^$P$5</f>
        <v>0.23590454003406502</v>
      </c>
      <c r="T59" s="3">
        <f>1-($P$6/($P$6+SUM($AO$57:$AO59)))^$P$5</f>
        <v>0.18459569123927499</v>
      </c>
      <c r="U59" s="3">
        <f>1-($P$6/($P$6+SUM($AO$58:$AO59)))^$P$5</f>
        <v>0.12864367967365631</v>
      </c>
      <c r="V59" s="3">
        <f>1-($P$6/($P$6+SUM($AO$59:$AO59)))^$P$5</f>
        <v>6.7543659427260705E-2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 t="shared" si="8"/>
        <v>3.2293769776415484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0.64115695575950093</v>
      </c>
      <c r="D60" s="3">
        <f>1-($P$6/($P$6+SUM($AO$41:$AO60)))^$P$5</f>
        <v>0.6321418269383734</v>
      </c>
      <c r="E60" s="3">
        <f>1-($P$6/($P$6+SUM($AO$42:$AO60)))^$P$5</f>
        <v>0.62229349889774244</v>
      </c>
      <c r="F60" s="3">
        <f>1-($P$6/($P$6+SUM($AO$43:$AO60)))^$P$5</f>
        <v>0.61174380977109288</v>
      </c>
      <c r="G60" s="3">
        <f>1-($P$6/($P$6+SUM($AO$44:$AO60)))^$P$5</f>
        <v>0.60006202570969491</v>
      </c>
      <c r="H60" s="3">
        <f>1-($P$6/($P$6+SUM($AO$45:$AO60)))^$P$5</f>
        <v>0.58696077018857284</v>
      </c>
      <c r="I60" s="3">
        <f>1-($P$6/($P$6+SUM($AO$46:$AO60)))^$P$5</f>
        <v>0.57174911611850721</v>
      </c>
      <c r="J60" s="3">
        <f>1-($P$6/($P$6+SUM($AO$47:$AO60)))^$P$5</f>
        <v>0.55475497945544405</v>
      </c>
      <c r="K60" s="3">
        <f>1-($P$6/($P$6+SUM($AO$48:$AO60)))^$P$5</f>
        <v>0.5357153146008472</v>
      </c>
      <c r="L60" s="3">
        <f>1-($P$6/($P$6+SUM($AO$49:$AO60)))^$P$5</f>
        <v>0.51240325520341456</v>
      </c>
      <c r="M60" s="3">
        <f>1-($P$6/($P$6+SUM($AO$50:$AO60)))^$P$5</f>
        <v>0.48765568105453017</v>
      </c>
      <c r="N60" s="3">
        <f>1-($P$6/($P$6+SUM($AO$51:$AO60)))^$P$5</f>
        <v>0.46021810130757523</v>
      </c>
      <c r="O60" s="3">
        <f>1-($P$6/($P$6+SUM($AO$52:$AO60)))^$P$5</f>
        <v>0.43131115661510733</v>
      </c>
      <c r="P60" s="3">
        <f>1-($P$6/($P$6+SUM($AO$53:$AO60)))^$P$5</f>
        <v>0.40019526682478324</v>
      </c>
      <c r="Q60" s="3">
        <f>1-($P$6/($P$6+SUM($AO$54:$AO60)))^$P$5</f>
        <v>0.36702207916576979</v>
      </c>
      <c r="R60" s="3">
        <f>1-($P$6/($P$6+SUM($AO$55:$AO60)))^$P$5</f>
        <v>0.32927426184923947</v>
      </c>
      <c r="S60" s="3">
        <f>1-($P$6/($P$6+SUM($AO$56:$AO60)))^$P$5</f>
        <v>0.28751434355326089</v>
      </c>
      <c r="T60" s="3">
        <f>1-($P$6/($P$6+SUM($AO$57:$AO60)))^$P$5</f>
        <v>0.23967023803167598</v>
      </c>
      <c r="U60" s="3">
        <f>1-($P$6/($P$6+SUM($AO$58:$AO60)))^$P$5</f>
        <v>0.18749827421435239</v>
      </c>
      <c r="V60" s="3">
        <f>1-($P$6/($P$6+SUM($AO$59:$AO60)))^$P$5</f>
        <v>0.13052420761461259</v>
      </c>
      <c r="W60" s="3">
        <f>1-($P$6/($P$6+SUM($AO$60:$AO60)))^$P$5</f>
        <v>6.7543659427260705E-2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 t="shared" si="8"/>
        <v>3.2293769776415484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0.66664928059450301</v>
      </c>
      <c r="D61" s="3">
        <f>1-($P$6/($P$6+SUM($AO$41:$AO61)))^$P$5</f>
        <v>0.6582749688043924</v>
      </c>
      <c r="E61" s="3">
        <f>1-($P$6/($P$6+SUM($AO$42:$AO61)))^$P$5</f>
        <v>0.64912627930016198</v>
      </c>
      <c r="F61" s="3">
        <f>1-($P$6/($P$6+SUM($AO$43:$AO61)))^$P$5</f>
        <v>0.63932565392077922</v>
      </c>
      <c r="G61" s="3">
        <f>1-($P$6/($P$6+SUM($AO$44:$AO61)))^$P$5</f>
        <v>0.62847374754182161</v>
      </c>
      <c r="H61" s="3">
        <f>1-($P$6/($P$6+SUM($AO$45:$AO61)))^$P$5</f>
        <v>0.61630320941041949</v>
      </c>
      <c r="I61" s="3">
        <f>1-($P$6/($P$6+SUM($AO$46:$AO61)))^$P$5</f>
        <v>0.60217263779647801</v>
      </c>
      <c r="J61" s="3">
        <f>1-($P$6/($P$6+SUM($AO$47:$AO61)))^$P$5</f>
        <v>0.5863857875736207</v>
      </c>
      <c r="K61" s="3">
        <f>1-($P$6/($P$6+SUM($AO$48:$AO61)))^$P$5</f>
        <v>0.56869824740610375</v>
      </c>
      <c r="L61" s="3">
        <f>1-($P$6/($P$6+SUM($AO$49:$AO61)))^$P$5</f>
        <v>0.54704178129280456</v>
      </c>
      <c r="M61" s="3">
        <f>1-($P$6/($P$6+SUM($AO$50:$AO61)))^$P$5</f>
        <v>0.52405278562463886</v>
      </c>
      <c r="N61" s="3">
        <f>1-($P$6/($P$6+SUM($AO$51:$AO61)))^$P$5</f>
        <v>0.49856438033356021</v>
      </c>
      <c r="O61" s="3">
        <f>1-($P$6/($P$6+SUM($AO$52:$AO61)))^$P$5</f>
        <v>0.47171158077174569</v>
      </c>
      <c r="P61" s="3">
        <f>1-($P$6/($P$6+SUM($AO$53:$AO61)))^$P$5</f>
        <v>0.44280620585267105</v>
      </c>
      <c r="Q61" s="3">
        <f>1-($P$6/($P$6+SUM($AO$54:$AO61)))^$P$5</f>
        <v>0.41198968628641519</v>
      </c>
      <c r="R61" s="3">
        <f>1-($P$6/($P$6+SUM($AO$55:$AO61)))^$P$5</f>
        <v>0.37692352493719905</v>
      </c>
      <c r="S61" s="3">
        <f>1-($P$6/($P$6+SUM($AO$56:$AO61)))^$P$5</f>
        <v>0.33812955286200408</v>
      </c>
      <c r="T61" s="3">
        <f>1-($P$6/($P$6+SUM($AO$57:$AO61)))^$P$5</f>
        <v>0.29368430792520706</v>
      </c>
      <c r="U61" s="3">
        <f>1-($P$6/($P$6+SUM($AO$58:$AO61)))^$P$5</f>
        <v>0.2452186571325583</v>
      </c>
      <c r="V61" s="3">
        <f>1-($P$6/($P$6+SUM($AO$59:$AO61)))^$P$5</f>
        <v>0.19229294321311896</v>
      </c>
      <c r="W61" s="3">
        <f>1-($P$6/($P$6+SUM($AO$60:$AO61)))^$P$5</f>
        <v>0.13378565661146424</v>
      </c>
      <c r="X61" s="3">
        <f>1-($P$6/($P$6+SUM($AO$61:$AO61)))^$P$5</f>
        <v>7.1040320389767042E-2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 t="shared" si="8"/>
        <v>3.4028849045444107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0.69057084693008641</v>
      </c>
      <c r="D62" s="3">
        <f>1-($P$6/($P$6+SUM($AO$41:$AO62)))^$P$5</f>
        <v>0.68279748376051508</v>
      </c>
      <c r="E62" s="3">
        <f>1-($P$6/($P$6+SUM($AO$42:$AO62)))^$P$5</f>
        <v>0.6743053129619514</v>
      </c>
      <c r="F62" s="3">
        <f>1-($P$6/($P$6+SUM($AO$43:$AO62)))^$P$5</f>
        <v>0.66520761813593055</v>
      </c>
      <c r="G62" s="3">
        <f>1-($P$6/($P$6+SUM($AO$44:$AO62)))^$P$5</f>
        <v>0.655134443750507</v>
      </c>
      <c r="H62" s="3">
        <f>1-($P$6/($P$6+SUM($AO$45:$AO62)))^$P$5</f>
        <v>0.64383726252898366</v>
      </c>
      <c r="I62" s="3">
        <f>1-($P$6/($P$6+SUM($AO$46:$AO62)))^$P$5</f>
        <v>0.63072069968164668</v>
      </c>
      <c r="J62" s="3">
        <f>1-($P$6/($P$6+SUM($AO$47:$AO62)))^$P$5</f>
        <v>0.61606713890634857</v>
      </c>
      <c r="K62" s="3">
        <f>1-($P$6/($P$6+SUM($AO$48:$AO62)))^$P$5</f>
        <v>0.59964887353186258</v>
      </c>
      <c r="L62" s="3">
        <f>1-($P$6/($P$6+SUM($AO$49:$AO62)))^$P$5</f>
        <v>0.57954649613204667</v>
      </c>
      <c r="M62" s="3">
        <f>1-($P$6/($P$6+SUM($AO$50:$AO62)))^$P$5</f>
        <v>0.55820672228341417</v>
      </c>
      <c r="N62" s="3">
        <f>1-($P$6/($P$6+SUM($AO$51:$AO62)))^$P$5</f>
        <v>0.53454787981361451</v>
      </c>
      <c r="O62" s="3">
        <f>1-($P$6/($P$6+SUM($AO$52:$AO62)))^$P$5</f>
        <v>0.50962206282160172</v>
      </c>
      <c r="P62" s="3">
        <f>1-($P$6/($P$6+SUM($AO$53:$AO62)))^$P$5</f>
        <v>0.48279039102467036</v>
      </c>
      <c r="Q62" s="3">
        <f>1-($P$6/($P$6+SUM($AO$54:$AO62)))^$P$5</f>
        <v>0.45418526260726499</v>
      </c>
      <c r="R62" s="3">
        <f>1-($P$6/($P$6+SUM($AO$55:$AO62)))^$P$5</f>
        <v>0.42163608849800394</v>
      </c>
      <c r="S62" s="3">
        <f>1-($P$6/($P$6+SUM($AO$56:$AO62)))^$P$5</f>
        <v>0.38562600894874854</v>
      </c>
      <c r="T62" s="3">
        <f>1-($P$6/($P$6+SUM($AO$57:$AO62)))^$P$5</f>
        <v>0.34436946938573643</v>
      </c>
      <c r="U62" s="3">
        <f>1-($P$6/($P$6+SUM($AO$58:$AO62)))^$P$5</f>
        <v>0.2993817100841496</v>
      </c>
      <c r="V62" s="3">
        <f>1-($P$6/($P$6+SUM($AO$59:$AO62)))^$P$5</f>
        <v>0.25025477383840655</v>
      </c>
      <c r="W62" s="3">
        <f>1-($P$6/($P$6+SUM($AO$60:$AO62)))^$P$5</f>
        <v>0.19594513338061714</v>
      </c>
      <c r="X62" s="3">
        <f>1-($P$6/($P$6+SUM($AO$61:$AO62)))^$P$5</f>
        <v>0.13770239781270166</v>
      </c>
      <c r="Y62" s="3">
        <f>1-($P$6/($P$6+SUM($AO$62:$AO62)))^$P$5</f>
        <v>7.1759925522742907E-2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 t="shared" si="8"/>
        <v>3.4386895063006229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0.71322759906588162</v>
      </c>
      <c r="D63" s="3">
        <f>1-($P$6/($P$6+SUM($AO$41:$AO63)))^$P$5</f>
        <v>0.70602341032874494</v>
      </c>
      <c r="E63" s="3">
        <f>1-($P$6/($P$6+SUM($AO$42:$AO63)))^$P$5</f>
        <v>0.69815304586920846</v>
      </c>
      <c r="F63" s="3">
        <f>1-($P$6/($P$6+SUM($AO$43:$AO63)))^$P$5</f>
        <v>0.68972149453553189</v>
      </c>
      <c r="G63" s="3">
        <f>1-($P$6/($P$6+SUM($AO$44:$AO63)))^$P$5</f>
        <v>0.68038588935773769</v>
      </c>
      <c r="H63" s="3">
        <f>1-($P$6/($P$6+SUM($AO$45:$AO63)))^$P$5</f>
        <v>0.66991663344019658</v>
      </c>
      <c r="I63" s="3">
        <f>1-($P$6/($P$6+SUM($AO$46:$AO63)))^$P$5</f>
        <v>0.65776012717129473</v>
      </c>
      <c r="J63" s="3">
        <f>1-($P$6/($P$6+SUM($AO$47:$AO63)))^$P$5</f>
        <v>0.64417913670650262</v>
      </c>
      <c r="K63" s="3">
        <f>1-($P$6/($P$6+SUM($AO$48:$AO63)))^$P$5</f>
        <v>0.62896303526955966</v>
      </c>
      <c r="L63" s="3">
        <f>1-($P$6/($P$6+SUM($AO$49:$AO63)))^$P$5</f>
        <v>0.61033257665151641</v>
      </c>
      <c r="M63" s="3">
        <f>1-($P$6/($P$6+SUM($AO$50:$AO63)))^$P$5</f>
        <v>0.59055532515045095</v>
      </c>
      <c r="N63" s="3">
        <f>1-($P$6/($P$6+SUM($AO$51:$AO63)))^$P$5</f>
        <v>0.56862880985237574</v>
      </c>
      <c r="O63" s="3">
        <f>1-($P$6/($P$6+SUM($AO$52:$AO63)))^$P$5</f>
        <v>0.54552808933782604</v>
      </c>
      <c r="P63" s="3">
        <f>1-($P$6/($P$6+SUM($AO$53:$AO63)))^$P$5</f>
        <v>0.52066159503293119</v>
      </c>
      <c r="Q63" s="3">
        <f>1-($P$6/($P$6+SUM($AO$54:$AO63)))^$P$5</f>
        <v>0.4941504342590185</v>
      </c>
      <c r="R63" s="3">
        <f>1-($P$6/($P$6+SUM($AO$55:$AO63)))^$P$5</f>
        <v>0.46398454744699036</v>
      </c>
      <c r="S63" s="3">
        <f>1-($P$6/($P$6+SUM($AO$56:$AO63)))^$P$5</f>
        <v>0.4306111666008573</v>
      </c>
      <c r="T63" s="3">
        <f>1-($P$6/($P$6+SUM($AO$57:$AO63)))^$P$5</f>
        <v>0.39237682666575491</v>
      </c>
      <c r="U63" s="3">
        <f>1-($P$6/($P$6+SUM($AO$58:$AO63)))^$P$5</f>
        <v>0.35068177272431389</v>
      </c>
      <c r="V63" s="3">
        <f>1-($P$6/($P$6+SUM($AO$59:$AO63)))^$P$5</f>
        <v>0.3051519662463047</v>
      </c>
      <c r="W63" s="3">
        <f>1-($P$6/($P$6+SUM($AO$60:$AO63)))^$P$5</f>
        <v>0.25481976632993819</v>
      </c>
      <c r="X63" s="3">
        <f>1-($P$6/($P$6+SUM($AO$61:$AO63)))^$P$5</f>
        <v>0.20084168958139026</v>
      </c>
      <c r="Y63" s="3">
        <f>1-($P$6/($P$6+SUM($AO$62:$AO63)))^$P$5</f>
        <v>0.13972766745398257</v>
      </c>
      <c r="Z63" s="3">
        <f>1-($P$6/($P$6+SUM($AO$63:$AO63)))^$P$5</f>
        <v>7.3221129646171668E-2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 t="shared" si="8"/>
        <v>3.511432864303651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0.73508825186544846</v>
      </c>
      <c r="D64" s="3">
        <f>1-($P$6/($P$6+SUM($AO$41:$AO64)))^$P$5</f>
        <v>0.72843293675186949</v>
      </c>
      <c r="E64" s="3">
        <f>1-($P$6/($P$6+SUM($AO$42:$AO64)))^$P$5</f>
        <v>0.7211625219022515</v>
      </c>
      <c r="F64" s="3">
        <f>1-($P$6/($P$6+SUM($AO$43:$AO64)))^$P$5</f>
        <v>0.71337433530155459</v>
      </c>
      <c r="G64" s="3">
        <f>1-($P$6/($P$6+SUM($AO$44:$AO64)))^$P$5</f>
        <v>0.70475039264247941</v>
      </c>
      <c r="H64" s="3">
        <f>1-($P$6/($P$6+SUM($AO$45:$AO64)))^$P$5</f>
        <v>0.6950785415123506</v>
      </c>
      <c r="I64" s="3">
        <f>1-($P$6/($P$6+SUM($AO$46:$AO64)))^$P$5</f>
        <v>0.68384871293816174</v>
      </c>
      <c r="J64" s="3">
        <f>1-($P$6/($P$6+SUM($AO$47:$AO64)))^$P$5</f>
        <v>0.67130298710100222</v>
      </c>
      <c r="K64" s="3">
        <f>1-($P$6/($P$6+SUM($AO$48:$AO64)))^$P$5</f>
        <v>0.65724717361465768</v>
      </c>
      <c r="L64" s="3">
        <f>1-($P$6/($P$6+SUM($AO$49:$AO64)))^$P$5</f>
        <v>0.64003651474157752</v>
      </c>
      <c r="M64" s="3">
        <f>1-($P$6/($P$6+SUM($AO$50:$AO64)))^$P$5</f>
        <v>0.62176770217913702</v>
      </c>
      <c r="N64" s="3">
        <f>1-($P$6/($P$6+SUM($AO$51:$AO64)))^$P$5</f>
        <v>0.6015122246596103</v>
      </c>
      <c r="O64" s="3">
        <f>1-($P$6/($P$6+SUM($AO$52:$AO64)))^$P$5</f>
        <v>0.58017200537724467</v>
      </c>
      <c r="P64" s="3">
        <f>1-($P$6/($P$6+SUM($AO$53:$AO64)))^$P$5</f>
        <v>0.55720105779503548</v>
      </c>
      <c r="Q64" s="3">
        <f>1-($P$6/($P$6+SUM($AO$54:$AO64)))^$P$5</f>
        <v>0.53271133373488078</v>
      </c>
      <c r="R64" s="3">
        <f>1-($P$6/($P$6+SUM($AO$55:$AO64)))^$P$5</f>
        <v>0.50484444197100298</v>
      </c>
      <c r="S64" s="3">
        <f>1-($P$6/($P$6+SUM($AO$56:$AO64)))^$P$5</f>
        <v>0.47401566282686725</v>
      </c>
      <c r="T64" s="3">
        <f>1-($P$6/($P$6+SUM($AO$57:$AO64)))^$P$5</f>
        <v>0.43869530247504818</v>
      </c>
      <c r="U64" s="3">
        <f>1-($P$6/($P$6+SUM($AO$58:$AO64)))^$P$5</f>
        <v>0.40017995053765543</v>
      </c>
      <c r="V64" s="3">
        <f>1-($P$6/($P$6+SUM($AO$59:$AO64)))^$P$5</f>
        <v>0.35811950147958749</v>
      </c>
      <c r="W64" s="3">
        <f>1-($P$6/($P$6+SUM($AO$60:$AO64)))^$P$5</f>
        <v>0.31162483650685857</v>
      </c>
      <c r="X64" s="3">
        <f>1-($P$6/($P$6+SUM($AO$61:$AO64)))^$P$5</f>
        <v>0.26176150716956448</v>
      </c>
      <c r="Y64" s="3">
        <f>1-($P$6/($P$6+SUM($AO$62:$AO64)))^$P$5</f>
        <v>0.20530620538726596</v>
      </c>
      <c r="Z64" s="3">
        <f>1-($P$6/($P$6+SUM($AO$63:$AO64)))^$P$5</f>
        <v>0.14386945925704886</v>
      </c>
      <c r="AA64" s="3">
        <f>1-($P$6/($P$6+SUM($AO$64:$AO64)))^$P$5</f>
        <v>7.6229974452685423E-2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 t="shared" si="8"/>
        <v>3.6615686563101875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0.75590059786498009</v>
      </c>
      <c r="D65" s="3">
        <f>1-($P$6/($P$6+SUM($AO$41:$AO65)))^$P$5</f>
        <v>0.74976842420425327</v>
      </c>
      <c r="E65" s="3">
        <f>1-($P$6/($P$6+SUM($AO$42:$AO65)))^$P$5</f>
        <v>0.7430692047084726</v>
      </c>
      <c r="F65" s="3">
        <f>1-($P$6/($P$6+SUM($AO$43:$AO65)))^$P$5</f>
        <v>0.73589230542195683</v>
      </c>
      <c r="G65" s="3">
        <f>1-($P$6/($P$6+SUM($AO$44:$AO65)))^$P$5</f>
        <v>0.7279458794929432</v>
      </c>
      <c r="H65" s="3">
        <f>1-($P$6/($P$6+SUM($AO$45:$AO65)))^$P$5</f>
        <v>0.71903387118765183</v>
      </c>
      <c r="I65" s="3">
        <f>1-($P$6/($P$6+SUM($AO$46:$AO65)))^$P$5</f>
        <v>0.70868693056804166</v>
      </c>
      <c r="J65" s="3">
        <f>1-($P$6/($P$6+SUM($AO$47:$AO65)))^$P$5</f>
        <v>0.697126851417738</v>
      </c>
      <c r="K65" s="3">
        <f>1-($P$6/($P$6+SUM($AO$48:$AO65)))^$P$5</f>
        <v>0.68417497302372587</v>
      </c>
      <c r="L65" s="3">
        <f>1-($P$6/($P$6+SUM($AO$49:$AO65)))^$P$5</f>
        <v>0.66831680886481049</v>
      </c>
      <c r="M65" s="3">
        <f>1-($P$6/($P$6+SUM($AO$50:$AO65)))^$P$5</f>
        <v>0.65148249966468397</v>
      </c>
      <c r="N65" s="3">
        <f>1-($P$6/($P$6+SUM($AO$51:$AO65)))^$P$5</f>
        <v>0.63281874660529058</v>
      </c>
      <c r="O65" s="3">
        <f>1-($P$6/($P$6+SUM($AO$52:$AO65)))^$P$5</f>
        <v>0.6131555152474184</v>
      </c>
      <c r="P65" s="3">
        <f>1-($P$6/($P$6+SUM($AO$53:$AO65)))^$P$5</f>
        <v>0.5919892650315941</v>
      </c>
      <c r="Q65" s="3">
        <f>1-($P$6/($P$6+SUM($AO$54:$AO65)))^$P$5</f>
        <v>0.56942260393860611</v>
      </c>
      <c r="R65" s="3">
        <f>1-($P$6/($P$6+SUM($AO$55:$AO65)))^$P$5</f>
        <v>0.54374601224369901</v>
      </c>
      <c r="S65" s="3">
        <f>1-($P$6/($P$6+SUM($AO$56:$AO65)))^$P$5</f>
        <v>0.51533873774501293</v>
      </c>
      <c r="T65" s="3">
        <f>1-($P$6/($P$6+SUM($AO$57:$AO65)))^$P$5</f>
        <v>0.48279326210678397</v>
      </c>
      <c r="U65" s="3">
        <f>1-($P$6/($P$6+SUM($AO$58:$AO65)))^$P$5</f>
        <v>0.44730319040755451</v>
      </c>
      <c r="V65" s="3">
        <f>1-($P$6/($P$6+SUM($AO$59:$AO65)))^$P$5</f>
        <v>0.4085484200574957</v>
      </c>
      <c r="W65" s="3">
        <f>1-($P$6/($P$6+SUM($AO$60:$AO65)))^$P$5</f>
        <v>0.36570587360572615</v>
      </c>
      <c r="X65" s="3">
        <f>1-($P$6/($P$6+SUM($AO$61:$AO65)))^$P$5</f>
        <v>0.31975997288368185</v>
      </c>
      <c r="Y65" s="3">
        <f>1-($P$6/($P$6+SUM($AO$62:$AO65)))^$P$5</f>
        <v>0.26773998694615997</v>
      </c>
      <c r="Z65" s="3">
        <f>1-($P$6/($P$6+SUM($AO$63:$AO65)))^$P$5</f>
        <v>0.2111299154586842</v>
      </c>
      <c r="AA65" s="3">
        <f>1-($P$6/($P$6+SUM($AO$64:$AO65)))^$P$5</f>
        <v>0.1488044130299333</v>
      </c>
      <c r="AB65" s="3">
        <f>1-($P$6/($P$6+SUM($AO$65:$AO65)))^$P$5</f>
        <v>7.8563318325572284E-2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 t="shared" si="8"/>
        <v>3.7783683184527619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0.77527130181653603</v>
      </c>
      <c r="D66" s="3">
        <f>1-($P$6/($P$6+SUM($AO$41:$AO66)))^$P$5</f>
        <v>0.769625751717813</v>
      </c>
      <c r="E66" s="3">
        <f>1-($P$6/($P$6+SUM($AO$42:$AO66)))^$P$5</f>
        <v>0.76345815416133778</v>
      </c>
      <c r="F66" s="3">
        <f>1-($P$6/($P$6+SUM($AO$43:$AO66)))^$P$5</f>
        <v>0.75685105342697334</v>
      </c>
      <c r="G66" s="3">
        <f>1-($P$6/($P$6+SUM($AO$44:$AO66)))^$P$5</f>
        <v>0.74953550869847085</v>
      </c>
      <c r="H66" s="3">
        <f>1-($P$6/($P$6+SUM($AO$45:$AO66)))^$P$5</f>
        <v>0.74133073818252238</v>
      </c>
      <c r="I66" s="3">
        <f>1-($P$6/($P$6+SUM($AO$46:$AO66)))^$P$5</f>
        <v>0.7318043129775591</v>
      </c>
      <c r="J66" s="3">
        <f>1-($P$6/($P$6+SUM($AO$47:$AO66)))^$P$5</f>
        <v>0.7211615931853399</v>
      </c>
      <c r="K66" s="3">
        <f>1-($P$6/($P$6+SUM($AO$48:$AO66)))^$P$5</f>
        <v>0.70923752149532948</v>
      </c>
      <c r="L66" s="3">
        <f>1-($P$6/($P$6+SUM($AO$49:$AO66)))^$P$5</f>
        <v>0.69463779467961495</v>
      </c>
      <c r="M66" s="3">
        <f>1-($P$6/($P$6+SUM($AO$50:$AO66)))^$P$5</f>
        <v>0.67913938559579679</v>
      </c>
      <c r="N66" s="3">
        <f>1-($P$6/($P$6+SUM($AO$51:$AO66)))^$P$5</f>
        <v>0.66195670963830699</v>
      </c>
      <c r="O66" s="3">
        <f>1-($P$6/($P$6+SUM($AO$52:$AO66)))^$P$5</f>
        <v>0.64385386978479897</v>
      </c>
      <c r="P66" s="3">
        <f>1-($P$6/($P$6+SUM($AO$53:$AO66)))^$P$5</f>
        <v>0.62436728434099265</v>
      </c>
      <c r="Q66" s="3">
        <f>1-($P$6/($P$6+SUM($AO$54:$AO66)))^$P$5</f>
        <v>0.60359185885070477</v>
      </c>
      <c r="R66" s="3">
        <f>1-($P$6/($P$6+SUM($AO$55:$AO66)))^$P$5</f>
        <v>0.57995241359377392</v>
      </c>
      <c r="S66" s="3">
        <f>1-($P$6/($P$6+SUM($AO$56:$AO66)))^$P$5</f>
        <v>0.55379942116003478</v>
      </c>
      <c r="T66" s="3">
        <f>1-($P$6/($P$6+SUM($AO$57:$AO66)))^$P$5</f>
        <v>0.52383714650636748</v>
      </c>
      <c r="U66" s="3">
        <f>1-($P$6/($P$6+SUM($AO$58:$AO66)))^$P$5</f>
        <v>0.49116288928065355</v>
      </c>
      <c r="V66" s="3">
        <f>1-($P$6/($P$6+SUM($AO$59:$AO66)))^$P$5</f>
        <v>0.45548353483273185</v>
      </c>
      <c r="W66" s="3">
        <f>1-($P$6/($P$6+SUM($AO$60:$AO66)))^$P$5</f>
        <v>0.41604079303610064</v>
      </c>
      <c r="X66" s="3">
        <f>1-($P$6/($P$6+SUM($AO$61:$AO66)))^$P$5</f>
        <v>0.37374166142456533</v>
      </c>
      <c r="Y66" s="3">
        <f>1-($P$6/($P$6+SUM($AO$62:$AO66)))^$P$5</f>
        <v>0.32584906793066737</v>
      </c>
      <c r="Z66" s="3">
        <f>1-($P$6/($P$6+SUM($AO$63:$AO66)))^$P$5</f>
        <v>0.27373133409598549</v>
      </c>
      <c r="AA66" s="3">
        <f>1-($P$6/($P$6+SUM($AO$64:$AO66)))^$P$5</f>
        <v>0.21635172192900343</v>
      </c>
      <c r="AB66" s="3">
        <f>1-($P$6/($P$6+SUM($AO$65:$AO66)))^$P$5</f>
        <v>0.15168560748239768</v>
      </c>
      <c r="AC66" s="3">
        <f>1-($P$6/($P$6+SUM($AO$66:$AO66)))^$P$5</f>
        <v>7.9355802511228868E-2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 t="shared" si="8"/>
        <v>3.8181236956475129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0.79310482801074234</v>
      </c>
      <c r="D67" s="3">
        <f>1-($P$6/($P$6+SUM($AO$41:$AO67)))^$P$5</f>
        <v>0.78790728507074137</v>
      </c>
      <c r="E67" s="3">
        <f>1-($P$6/($P$6+SUM($AO$42:$AO67)))^$P$5</f>
        <v>0.78222912216794793</v>
      </c>
      <c r="F67" s="3">
        <f>1-($P$6/($P$6+SUM($AO$43:$AO67)))^$P$5</f>
        <v>0.77614658174201012</v>
      </c>
      <c r="G67" s="3">
        <f>1-($P$6/($P$6+SUM($AO$44:$AO67)))^$P$5</f>
        <v>0.76941131940890983</v>
      </c>
      <c r="H67" s="3">
        <f>1-($P$6/($P$6+SUM($AO$45:$AO67)))^$P$5</f>
        <v>0.76185764504169806</v>
      </c>
      <c r="I67" s="3">
        <f>1-($P$6/($P$6+SUM($AO$46:$AO67)))^$P$5</f>
        <v>0.75308719695396187</v>
      </c>
      <c r="J67" s="3">
        <f>1-($P$6/($P$6+SUM($AO$47:$AO67)))^$P$5</f>
        <v>0.74328903873178032</v>
      </c>
      <c r="K67" s="3">
        <f>1-($P$6/($P$6+SUM($AO$48:$AO67)))^$P$5</f>
        <v>0.73231150851404725</v>
      </c>
      <c r="L67" s="3">
        <f>1-($P$6/($P$6+SUM($AO$49:$AO67)))^$P$5</f>
        <v>0.71887005754217026</v>
      </c>
      <c r="M67" s="3">
        <f>1-($P$6/($P$6+SUM($AO$50:$AO67)))^$P$5</f>
        <v>0.70460219306448646</v>
      </c>
      <c r="N67" s="3">
        <f>1-($P$6/($P$6+SUM($AO$51:$AO67)))^$P$5</f>
        <v>0.68878240623128639</v>
      </c>
      <c r="O67" s="3">
        <f>1-($P$6/($P$6+SUM($AO$52:$AO67)))^$P$5</f>
        <v>0.67211613176209373</v>
      </c>
      <c r="P67" s="3">
        <f>1-($P$6/($P$6+SUM($AO$53:$AO67)))^$P$5</f>
        <v>0.65417591994438506</v>
      </c>
      <c r="Q67" s="3">
        <f>1-($P$6/($P$6+SUM($AO$54:$AO67)))^$P$5</f>
        <v>0.63504955019300091</v>
      </c>
      <c r="R67" s="3">
        <f>1-($P$6/($P$6+SUM($AO$55:$AO67)))^$P$5</f>
        <v>0.61328562690871813</v>
      </c>
      <c r="S67" s="3">
        <f>1-($P$6/($P$6+SUM($AO$56:$AO67)))^$P$5</f>
        <v>0.58920848224805056</v>
      </c>
      <c r="T67" s="3">
        <f>1-($P$6/($P$6+SUM($AO$57:$AO67)))^$P$5</f>
        <v>0.56162343187408093</v>
      </c>
      <c r="U67" s="3">
        <f>1-($P$6/($P$6+SUM($AO$58:$AO67)))^$P$5</f>
        <v>0.53154258664439435</v>
      </c>
      <c r="V67" s="3">
        <f>1-($P$6/($P$6+SUM($AO$59:$AO67)))^$P$5</f>
        <v>0.49869407590917758</v>
      </c>
      <c r="W67" s="3">
        <f>1-($P$6/($P$6+SUM($AO$60:$AO67)))^$P$5</f>
        <v>0.46238134454093283</v>
      </c>
      <c r="X67" s="3">
        <f>1-($P$6/($P$6+SUM($AO$61:$AO67)))^$P$5</f>
        <v>0.42343889446379879</v>
      </c>
      <c r="Y67" s="3">
        <f>1-($P$6/($P$6+SUM($AO$62:$AO67)))^$P$5</f>
        <v>0.37934754522377379</v>
      </c>
      <c r="Z67" s="3">
        <f>1-($P$6/($P$6+SUM($AO$63:$AO67)))^$P$5</f>
        <v>0.33136645158569566</v>
      </c>
      <c r="AA67" s="3">
        <f>1-($P$6/($P$6+SUM($AO$64:$AO67)))^$P$5</f>
        <v>0.27853875992332433</v>
      </c>
      <c r="AB67" s="3">
        <f>1-($P$6/($P$6+SUM($AO$65:$AO67)))^$P$5</f>
        <v>0.21900427688351987</v>
      </c>
      <c r="AC67" s="3">
        <f>1-($P$6/($P$6+SUM($AO$66:$AO67)))^$P$5</f>
        <v>0.1524152026395158</v>
      </c>
      <c r="AD67" s="3">
        <f>1-($P$6/($P$6+SUM($AO$67:$AO67)))^$P$5</f>
        <v>7.9355802511228868E-2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 t="shared" si="8"/>
        <v>3.8181236956475129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0.80968909344603035</v>
      </c>
      <c r="D68" s="3">
        <f>1-($P$6/($P$6+SUM($AO$41:$AO68)))^$P$5</f>
        <v>0.80490795760879807</v>
      </c>
      <c r="E68" s="3">
        <f>1-($P$6/($P$6+SUM($AO$42:$AO68)))^$P$5</f>
        <v>0.79968516044714089</v>
      </c>
      <c r="F68" s="3">
        <f>1-($P$6/($P$6+SUM($AO$43:$AO68)))^$P$5</f>
        <v>0.79408972597432692</v>
      </c>
      <c r="G68" s="3">
        <f>1-($P$6/($P$6+SUM($AO$44:$AO68)))^$P$5</f>
        <v>0.78789456929793955</v>
      </c>
      <c r="H68" s="3">
        <f>1-($P$6/($P$6+SUM($AO$45:$AO68)))^$P$5</f>
        <v>0.78094637326790384</v>
      </c>
      <c r="I68" s="3">
        <f>1-($P$6/($P$6+SUM($AO$46:$AO68)))^$P$5</f>
        <v>0.7728789362005376</v>
      </c>
      <c r="J68" s="3">
        <f>1-($P$6/($P$6+SUM($AO$47:$AO68)))^$P$5</f>
        <v>0.76386642911164426</v>
      </c>
      <c r="K68" s="3">
        <f>1-($P$6/($P$6+SUM($AO$48:$AO68)))^$P$5</f>
        <v>0.75376883375745951</v>
      </c>
      <c r="L68" s="3">
        <f>1-($P$6/($P$6+SUM($AO$49:$AO68)))^$P$5</f>
        <v>0.74140482015921627</v>
      </c>
      <c r="M68" s="3">
        <f>1-($P$6/($P$6+SUM($AO$50:$AO68)))^$P$5</f>
        <v>0.72828003321926316</v>
      </c>
      <c r="N68" s="3">
        <f>1-($P$6/($P$6+SUM($AO$51:$AO68)))^$P$5</f>
        <v>0.71372892931041332</v>
      </c>
      <c r="O68" s="3">
        <f>1-($P$6/($P$6+SUM($AO$52:$AO68)))^$P$5</f>
        <v>0.69839825218311047</v>
      </c>
      <c r="P68" s="3">
        <f>1-($P$6/($P$6+SUM($AO$53:$AO68)))^$P$5</f>
        <v>0.68189607026866916</v>
      </c>
      <c r="Q68" s="3">
        <f>1-($P$6/($P$6+SUM($AO$54:$AO68)))^$P$5</f>
        <v>0.66430280904034889</v>
      </c>
      <c r="R68" s="3">
        <f>1-($P$6/($P$6+SUM($AO$55:$AO68)))^$P$5</f>
        <v>0.64428380704476895</v>
      </c>
      <c r="S68" s="3">
        <f>1-($P$6/($P$6+SUM($AO$56:$AO68)))^$P$5</f>
        <v>0.62213579472496616</v>
      </c>
      <c r="T68" s="3">
        <f>1-($P$6/($P$6+SUM($AO$57:$AO68)))^$P$5</f>
        <v>0.59676229312649487</v>
      </c>
      <c r="U68" s="3">
        <f>1-($P$6/($P$6+SUM($AO$58:$AO68)))^$P$5</f>
        <v>0.56909263207869853</v>
      </c>
      <c r="V68" s="3">
        <f>1-($P$6/($P$6+SUM($AO$59:$AO68)))^$P$5</f>
        <v>0.53887715272535042</v>
      </c>
      <c r="W68" s="3">
        <f>1-($P$6/($P$6+SUM($AO$60:$AO68)))^$P$5</f>
        <v>0.50547513356637541</v>
      </c>
      <c r="X68" s="3">
        <f>1-($P$6/($P$6+SUM($AO$61:$AO68)))^$P$5</f>
        <v>0.46965359672275087</v>
      </c>
      <c r="Y68" s="3">
        <f>1-($P$6/($P$6+SUM($AO$62:$AO68)))^$P$5</f>
        <v>0.42909642375225676</v>
      </c>
      <c r="Z68" s="3">
        <f>1-($P$6/($P$6+SUM($AO$63:$AO68)))^$P$5</f>
        <v>0.38496129186049544</v>
      </c>
      <c r="AA68" s="3">
        <f>1-($P$6/($P$6+SUM($AO$64:$AO68)))^$P$5</f>
        <v>0.33636951832251971</v>
      </c>
      <c r="AB68" s="3">
        <f>1-($P$6/($P$6+SUM($AO$65:$AO68)))^$P$5</f>
        <v>0.28160559435311561</v>
      </c>
      <c r="AC68" s="3">
        <f>1-($P$6/($P$6+SUM($AO$66:$AO68)))^$P$5</f>
        <v>0.22035488454255925</v>
      </c>
      <c r="AD68" s="3">
        <f>1-($P$6/($P$6+SUM($AO$67:$AO68)))^$P$5</f>
        <v>0.15315169186360911</v>
      </c>
      <c r="AE68" s="3">
        <f>1-($P$6/($P$6+SUM($AO$68:$AO68)))^$P$5</f>
        <v>8.0156796244507111E-2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 t="shared" si="8"/>
        <v>3.8582973724580469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0.82509766467702073</v>
      </c>
      <c r="D69" s="3">
        <f>1-($P$6/($P$6+SUM($AO$41:$AO69)))^$P$5</f>
        <v>0.82070363472583485</v>
      </c>
      <c r="E69" s="3">
        <f>1-($P$6/($P$6+SUM($AO$42:$AO69)))^$P$5</f>
        <v>0.815903498284268</v>
      </c>
      <c r="F69" s="3">
        <f>1-($P$6/($P$6+SUM($AO$43:$AO69)))^$P$5</f>
        <v>0.81076109388560802</v>
      </c>
      <c r="G69" s="3">
        <f>1-($P$6/($P$6+SUM($AO$44:$AO69)))^$P$5</f>
        <v>0.80506752333307363</v>
      </c>
      <c r="H69" s="3">
        <f>1-($P$6/($P$6+SUM($AO$45:$AO69)))^$P$5</f>
        <v>0.7986821061903131</v>
      </c>
      <c r="I69" s="3">
        <f>1-($P$6/($P$6+SUM($AO$46:$AO69)))^$P$5</f>
        <v>0.79126785122869747</v>
      </c>
      <c r="J69" s="3">
        <f>1-($P$6/($P$6+SUM($AO$47:$AO69)))^$P$5</f>
        <v>0.78298480314645258</v>
      </c>
      <c r="K69" s="3">
        <f>1-($P$6/($P$6+SUM($AO$48:$AO69)))^$P$5</f>
        <v>0.77370475188008325</v>
      </c>
      <c r="L69" s="3">
        <f>1-($P$6/($P$6+SUM($AO$49:$AO69)))^$P$5</f>
        <v>0.76234178119000962</v>
      </c>
      <c r="M69" s="3">
        <f>1-($P$6/($P$6+SUM($AO$50:$AO69)))^$P$5</f>
        <v>0.75027990983533666</v>
      </c>
      <c r="N69" s="3">
        <f>1-($P$6/($P$6+SUM($AO$51:$AO69)))^$P$5</f>
        <v>0.73690693977650745</v>
      </c>
      <c r="O69" s="3">
        <f>1-($P$6/($P$6+SUM($AO$52:$AO69)))^$P$5</f>
        <v>0.72281751484425882</v>
      </c>
      <c r="P69" s="3">
        <f>1-($P$6/($P$6+SUM($AO$53:$AO69)))^$P$5</f>
        <v>0.70765143630961558</v>
      </c>
      <c r="Q69" s="3">
        <f>1-($P$6/($P$6+SUM($AO$54:$AO69)))^$P$5</f>
        <v>0.69148227545353047</v>
      </c>
      <c r="R69" s="3">
        <f>1-($P$6/($P$6+SUM($AO$55:$AO69)))^$P$5</f>
        <v>0.6730840966490983</v>
      </c>
      <c r="S69" s="3">
        <f>1-($P$6/($P$6+SUM($AO$56:$AO69)))^$P$5</f>
        <v>0.65273005230864967</v>
      </c>
      <c r="T69" s="3">
        <f>1-($P$6/($P$6+SUM($AO$57:$AO69)))^$P$5</f>
        <v>0.6294105372100387</v>
      </c>
      <c r="U69" s="3">
        <f>1-($P$6/($P$6+SUM($AO$58:$AO69)))^$P$5</f>
        <v>0.60398071767705819</v>
      </c>
      <c r="V69" s="3">
        <f>1-($P$6/($P$6+SUM($AO$59:$AO69)))^$P$5</f>
        <v>0.57621208200777141</v>
      </c>
      <c r="W69" s="3">
        <f>1-($P$6/($P$6+SUM($AO$60:$AO69)))^$P$5</f>
        <v>0.54551497045382158</v>
      </c>
      <c r="X69" s="3">
        <f>1-($P$6/($P$6+SUM($AO$61:$AO69)))^$P$5</f>
        <v>0.51259377005329188</v>
      </c>
      <c r="Y69" s="3">
        <f>1-($P$6/($P$6+SUM($AO$62:$AO69)))^$P$5</f>
        <v>0.47532036034811831</v>
      </c>
      <c r="Z69" s="3">
        <f>1-($P$6/($P$6+SUM($AO$63:$AO69)))^$P$5</f>
        <v>0.43475805818734248</v>
      </c>
      <c r="AA69" s="3">
        <f>1-($P$6/($P$6+SUM($AO$64:$AO69)))^$P$5</f>
        <v>0.39010053002289191</v>
      </c>
      <c r="AB69" s="3">
        <f>1-($P$6/($P$6+SUM($AO$65:$AO69)))^$P$5</f>
        <v>0.33977131416689665</v>
      </c>
      <c r="AC69" s="3">
        <f>1-($P$6/($P$6+SUM($AO$66:$AO69)))^$P$5</f>
        <v>0.28347905074156421</v>
      </c>
      <c r="AD69" s="3">
        <f>1-($P$6/($P$6+SUM($AO$67:$AO69)))^$P$5</f>
        <v>0.22171698174727572</v>
      </c>
      <c r="AE69" s="3">
        <f>1-($P$6/($P$6+SUM($AO$68:$AO69)))^$P$5</f>
        <v>0.15463213652275498</v>
      </c>
      <c r="AF69" s="3">
        <f>1-($P$6/($P$6+SUM($AO$69:$AO69)))^$P$5</f>
        <v>8.0964235454698774E-2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 t="shared" si="8"/>
        <v>3.8988937501649192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0.83925867699687018</v>
      </c>
      <c r="D70" s="3">
        <f>1-($P$6/($P$6+SUM($AO$41:$AO70)))^$P$5</f>
        <v>0.8352204108046507</v>
      </c>
      <c r="E70" s="3">
        <f>1-($P$6/($P$6+SUM($AO$42:$AO70)))^$P$5</f>
        <v>0.83080891863792272</v>
      </c>
      <c r="F70" s="3">
        <f>1-($P$6/($P$6+SUM($AO$43:$AO70)))^$P$5</f>
        <v>0.82608306341349136</v>
      </c>
      <c r="G70" s="3">
        <f>1-($P$6/($P$6+SUM($AO$44:$AO70)))^$P$5</f>
        <v>0.82085028117042858</v>
      </c>
      <c r="H70" s="3">
        <f>1-($P$6/($P$6+SUM($AO$45:$AO70)))^$P$5</f>
        <v>0.81498165554846846</v>
      </c>
      <c r="I70" s="3">
        <f>1-($P$6/($P$6+SUM($AO$46:$AO70)))^$P$5</f>
        <v>0.80816790304784902</v>
      </c>
      <c r="J70" s="3">
        <f>1-($P$6/($P$6+SUM($AO$47:$AO70)))^$P$5</f>
        <v>0.80055549407232918</v>
      </c>
      <c r="K70" s="3">
        <f>1-($P$6/($P$6+SUM($AO$48:$AO70)))^$P$5</f>
        <v>0.79202657363375295</v>
      </c>
      <c r="L70" s="3">
        <f>1-($P$6/($P$6+SUM($AO$49:$AO70)))^$P$5</f>
        <v>0.78158408215943609</v>
      </c>
      <c r="M70" s="3">
        <f>1-($P$6/($P$6+SUM($AO$50:$AO70)))^$P$5</f>
        <v>0.77049856081380885</v>
      </c>
      <c r="N70" s="3">
        <f>1-($P$6/($P$6+SUM($AO$51:$AO70)))^$P$5</f>
        <v>0.75820833669648624</v>
      </c>
      <c r="O70" s="3">
        <f>1-($P$6/($P$6+SUM($AO$52:$AO70)))^$P$5</f>
        <v>0.74525966565782786</v>
      </c>
      <c r="P70" s="3">
        <f>1-($P$6/($P$6+SUM($AO$53:$AO70)))^$P$5</f>
        <v>0.73132151255108535</v>
      </c>
      <c r="Q70" s="3">
        <f>1-($P$6/($P$6+SUM($AO$54:$AO70)))^$P$5</f>
        <v>0.71646180673043403</v>
      </c>
      <c r="R70" s="3">
        <f>1-($P$6/($P$6+SUM($AO$55:$AO70)))^$P$5</f>
        <v>0.69955292638816646</v>
      </c>
      <c r="S70" s="3">
        <f>1-($P$6/($P$6+SUM($AO$56:$AO70)))^$P$5</f>
        <v>0.68084649812272313</v>
      </c>
      <c r="T70" s="3">
        <f>1-($P$6/($P$6+SUM($AO$57:$AO70)))^$P$5</f>
        <v>0.6594150297352499</v>
      </c>
      <c r="U70" s="3">
        <f>1-($P$6/($P$6+SUM($AO$58:$AO70)))^$P$5</f>
        <v>0.63604492424200743</v>
      </c>
      <c r="V70" s="3">
        <f>1-($P$6/($P$6+SUM($AO$59:$AO70)))^$P$5</f>
        <v>0.61052417919103774</v>
      </c>
      <c r="W70" s="3">
        <f>1-($P$6/($P$6+SUM($AO$60:$AO70)))^$P$5</f>
        <v>0.58231200339941513</v>
      </c>
      <c r="X70" s="3">
        <f>1-($P$6/($P$6+SUM($AO$61:$AO70)))^$P$5</f>
        <v>0.55205624281950227</v>
      </c>
      <c r="Y70" s="3">
        <f>1-($P$6/($P$6+SUM($AO$62:$AO70)))^$P$5</f>
        <v>0.51780064623380551</v>
      </c>
      <c r="Z70" s="3">
        <f>1-($P$6/($P$6+SUM($AO$63:$AO70)))^$P$5</f>
        <v>0.48052301659126373</v>
      </c>
      <c r="AA70" s="3">
        <f>1-($P$6/($P$6+SUM($AO$64:$AO70)))^$P$5</f>
        <v>0.43948057431615462</v>
      </c>
      <c r="AB70" s="3">
        <f>1-($P$6/($P$6+SUM($AO$65:$AO70)))^$P$5</f>
        <v>0.39322622494276127</v>
      </c>
      <c r="AC70" s="3">
        <f>1-($P$6/($P$6+SUM($AO$66:$AO70)))^$P$5</f>
        <v>0.34149235267815969</v>
      </c>
      <c r="AD70" s="3">
        <f>1-($P$6/($P$6+SUM($AO$67:$AO70)))^$P$5</f>
        <v>0.28473086539769965</v>
      </c>
      <c r="AE70" s="3">
        <f>1-($P$6/($P$6+SUM($AO$68:$AO70)))^$P$5</f>
        <v>0.22307669926826423</v>
      </c>
      <c r="AF70" s="3">
        <f>1-($P$6/($P$6+SUM($AO$69:$AO70)))^$P$5</f>
        <v>0.15537513893325383</v>
      </c>
      <c r="AG70" s="3">
        <f>1-($P$6/($P$6+SUM($AO$70:$AO70)))^$P$5</f>
        <v>8.0964235454698774E-2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 t="shared" si="8"/>
        <v>3.8988937501649192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0.85227297532207535</v>
      </c>
      <c r="D71" s="3">
        <f>1-($P$6/($P$6+SUM($AO$41:$AO71)))^$P$5</f>
        <v>0.84856183239493088</v>
      </c>
      <c r="E71" s="3">
        <f>1-($P$6/($P$6+SUM($AO$42:$AO71)))^$P$5</f>
        <v>0.84450751781991928</v>
      </c>
      <c r="F71" s="3">
        <f>1-($P$6/($P$6+SUM($AO$43:$AO71)))^$P$5</f>
        <v>0.84016411521920187</v>
      </c>
      <c r="G71" s="3">
        <f>1-($P$6/($P$6+SUM($AO$44:$AO71)))^$P$5</f>
        <v>0.83535518398234654</v>
      </c>
      <c r="H71" s="3">
        <f>1-($P$6/($P$6+SUM($AO$45:$AO71)))^$P$5</f>
        <v>0.82996190191534547</v>
      </c>
      <c r="I71" s="3">
        <f>1-($P$6/($P$6+SUM($AO$46:$AO71)))^$P$5</f>
        <v>0.82369963784853928</v>
      </c>
      <c r="J71" s="3">
        <f>1-($P$6/($P$6+SUM($AO$47:$AO71)))^$P$5</f>
        <v>0.81670356951292877</v>
      </c>
      <c r="K71" s="3">
        <f>1-($P$6/($P$6+SUM($AO$48:$AO71)))^$P$5</f>
        <v>0.80886540750144642</v>
      </c>
      <c r="L71" s="3">
        <f>1-($P$6/($P$6+SUM($AO$49:$AO71)))^$P$5</f>
        <v>0.79926795996111211</v>
      </c>
      <c r="M71" s="3">
        <f>1-($P$6/($P$6+SUM($AO$50:$AO71)))^$P$5</f>
        <v>0.78907996937589298</v>
      </c>
      <c r="N71" s="3">
        <f>1-($P$6/($P$6+SUM($AO$51:$AO71)))^$P$5</f>
        <v>0.77778481385783871</v>
      </c>
      <c r="O71" s="3">
        <f>1-($P$6/($P$6+SUM($AO$52:$AO71)))^$P$5</f>
        <v>0.7658847819902691</v>
      </c>
      <c r="P71" s="3">
        <f>1-($P$6/($P$6+SUM($AO$53:$AO71)))^$P$5</f>
        <v>0.75307513501507417</v>
      </c>
      <c r="Q71" s="3">
        <f>1-($P$6/($P$6+SUM($AO$54:$AO71)))^$P$5</f>
        <v>0.73941825977348408</v>
      </c>
      <c r="R71" s="3">
        <f>1-($P$6/($P$6+SUM($AO$55:$AO71)))^$P$5</f>
        <v>0.72387870055694803</v>
      </c>
      <c r="S71" s="3">
        <f>1-($P$6/($P$6+SUM($AO$56:$AO71)))^$P$5</f>
        <v>0.70668716868377557</v>
      </c>
      <c r="T71" s="3">
        <f>1-($P$6/($P$6+SUM($AO$57:$AO71)))^$P$5</f>
        <v>0.68699092648347559</v>
      </c>
      <c r="U71" s="3">
        <f>1-($P$6/($P$6+SUM($AO$58:$AO71)))^$P$5</f>
        <v>0.66551226869346469</v>
      </c>
      <c r="V71" s="3">
        <f>1-($P$6/($P$6+SUM($AO$59:$AO71)))^$P$5</f>
        <v>0.64205818864923747</v>
      </c>
      <c r="W71" s="3">
        <f>1-($P$6/($P$6+SUM($AO$60:$AO71)))^$P$5</f>
        <v>0.61613021888692199</v>
      </c>
      <c r="X71" s="3">
        <f>1-($P$6/($P$6+SUM($AO$61:$AO71)))^$P$5</f>
        <v>0.58832458075319105</v>
      </c>
      <c r="Y71" s="3">
        <f>1-($P$6/($P$6+SUM($AO$62:$AO71)))^$P$5</f>
        <v>0.55684253225930536</v>
      </c>
      <c r="Z71" s="3">
        <f>1-($P$6/($P$6+SUM($AO$63:$AO71)))^$P$5</f>
        <v>0.52258207339190532</v>
      </c>
      <c r="AA71" s="3">
        <f>1-($P$6/($P$6+SUM($AO$64:$AO71)))^$P$5</f>
        <v>0.48486317299375548</v>
      </c>
      <c r="AB71" s="3">
        <f>1-($P$6/($P$6+SUM($AO$65:$AO71)))^$P$5</f>
        <v>0.44235443795984419</v>
      </c>
      <c r="AC71" s="3">
        <f>1-($P$6/($P$6+SUM($AO$66:$AO71)))^$P$5</f>
        <v>0.39480859278458724</v>
      </c>
      <c r="AD71" s="3">
        <f>1-($P$6/($P$6+SUM($AO$67:$AO71)))^$P$5</f>
        <v>0.34264281384046735</v>
      </c>
      <c r="AE71" s="3">
        <f>1-($P$6/($P$6+SUM($AO$68:$AO71)))^$P$5</f>
        <v>0.28598128576226534</v>
      </c>
      <c r="AF71" s="3">
        <f>1-($P$6/($P$6+SUM($AO$69:$AO71)))^$P$5</f>
        <v>0.22375954505666085</v>
      </c>
      <c r="AG71" s="3">
        <f>1-($P$6/($P$6+SUM($AO$70:$AO71)))^$P$5</f>
        <v>0.15537513893325383</v>
      </c>
      <c r="AH71" s="3">
        <f>1-($P$6/($P$6+SUM($AO$71:$AO71)))^$P$5</f>
        <v>8.0964235454698774E-2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 t="shared" si="8"/>
        <v>3.8988937501649192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0.8642337316642339</v>
      </c>
      <c r="D72" s="3">
        <f>1-($P$6/($P$6+SUM($AO$41:$AO72)))^$P$5</f>
        <v>0.86082306237348027</v>
      </c>
      <c r="E72" s="3">
        <f>1-($P$6/($P$6+SUM($AO$42:$AO72)))^$P$5</f>
        <v>0.85709700641511033</v>
      </c>
      <c r="F72" s="3">
        <f>1-($P$6/($P$6+SUM($AO$43:$AO72)))^$P$5</f>
        <v>0.85310543160280483</v>
      </c>
      <c r="G72" s="3">
        <f>1-($P$6/($P$6+SUM($AO$44:$AO72)))^$P$5</f>
        <v>0.8486856936278202</v>
      </c>
      <c r="H72" s="3">
        <f>1-($P$6/($P$6+SUM($AO$45:$AO72)))^$P$5</f>
        <v>0.84372890652727828</v>
      </c>
      <c r="I72" s="3">
        <f>1-($P$6/($P$6+SUM($AO$46:$AO72)))^$P$5</f>
        <v>0.83797366188289313</v>
      </c>
      <c r="J72" s="3">
        <f>1-($P$6/($P$6+SUM($AO$47:$AO72)))^$P$5</f>
        <v>0.83154402487130286</v>
      </c>
      <c r="K72" s="3">
        <f>1-($P$6/($P$6+SUM($AO$48:$AO72)))^$P$5</f>
        <v>0.82434047365449137</v>
      </c>
      <c r="L72" s="3">
        <f>1-($P$6/($P$6+SUM($AO$49:$AO72)))^$P$5</f>
        <v>0.81552048574388714</v>
      </c>
      <c r="M72" s="3">
        <f>1-($P$6/($P$6+SUM($AO$50:$AO72)))^$P$5</f>
        <v>0.80615737881756278</v>
      </c>
      <c r="N72" s="3">
        <f>1-($P$6/($P$6+SUM($AO$51:$AO72)))^$P$5</f>
        <v>0.79577674998006809</v>
      </c>
      <c r="O72" s="3">
        <f>1-($P$6/($P$6+SUM($AO$52:$AO72)))^$P$5</f>
        <v>0.78483998050311499</v>
      </c>
      <c r="P72" s="3">
        <f>1-($P$6/($P$6+SUM($AO$53:$AO72)))^$P$5</f>
        <v>0.77306721792601329</v>
      </c>
      <c r="Q72" s="3">
        <f>1-($P$6/($P$6+SUM($AO$54:$AO72)))^$P$5</f>
        <v>0.76051659290767371</v>
      </c>
      <c r="R72" s="3">
        <f>1-($P$6/($P$6+SUM($AO$55:$AO72)))^$P$5</f>
        <v>0.74623493219784742</v>
      </c>
      <c r="S72" s="3">
        <f>1-($P$6/($P$6+SUM($AO$56:$AO72)))^$P$5</f>
        <v>0.73043501782313824</v>
      </c>
      <c r="T72" s="3">
        <f>1-($P$6/($P$6+SUM($AO$57:$AO72)))^$P$5</f>
        <v>0.71233346681394571</v>
      </c>
      <c r="U72" s="3">
        <f>1-($P$6/($P$6+SUM($AO$58:$AO72)))^$P$5</f>
        <v>0.69259449470861512</v>
      </c>
      <c r="V72" s="3">
        <f>1-($P$6/($P$6+SUM($AO$59:$AO72)))^$P$5</f>
        <v>0.67103867374537551</v>
      </c>
      <c r="W72" s="3">
        <f>1-($P$6/($P$6+SUM($AO$60:$AO72)))^$P$5</f>
        <v>0.6472103339071843</v>
      </c>
      <c r="X72" s="3">
        <f>1-($P$6/($P$6+SUM($AO$61:$AO72)))^$P$5</f>
        <v>0.62165556633083652</v>
      </c>
      <c r="Y72" s="3">
        <f>1-($P$6/($P$6+SUM($AO$62:$AO72)))^$P$5</f>
        <v>0.59272243782376943</v>
      </c>
      <c r="Z72" s="3">
        <f>1-($P$6/($P$6+SUM($AO$63:$AO72)))^$P$5</f>
        <v>0.56123682506587613</v>
      </c>
      <c r="AA72" s="3">
        <f>1-($P$6/($P$6+SUM($AO$64:$AO72)))^$P$5</f>
        <v>0.52657135796119758</v>
      </c>
      <c r="AB72" s="3">
        <f>1-($P$6/($P$6+SUM($AO$65:$AO72)))^$P$5</f>
        <v>0.4875037845476583</v>
      </c>
      <c r="AC72" s="3">
        <f>1-($P$6/($P$6+SUM($AO$66:$AO72)))^$P$5</f>
        <v>0.44380806987332455</v>
      </c>
      <c r="AD72" s="3">
        <f>1-($P$6/($P$6+SUM($AO$67:$AO72)))^$P$5</f>
        <v>0.39586590656461873</v>
      </c>
      <c r="AE72" s="3">
        <f>1-($P$6/($P$6+SUM($AO$68:$AO72)))^$P$5</f>
        <v>0.34379126506273683</v>
      </c>
      <c r="AF72" s="3">
        <f>1-($P$6/($P$6+SUM($AO$69:$AO72)))^$P$5</f>
        <v>0.28660884407001397</v>
      </c>
      <c r="AG72" s="3">
        <f>1-($P$6/($P$6+SUM($AO$70:$AO72)))^$P$5</f>
        <v>0.22375954505666085</v>
      </c>
      <c r="AH72" s="3">
        <f>1-($P$6/($P$6+SUM($AO$71:$AO72)))^$P$5</f>
        <v>0.15537513893325383</v>
      </c>
      <c r="AI72" s="3">
        <f>1-($P$6/($P$6+SUM($AO$72:$AO72)))^$P$5</f>
        <v>8.0964235454698774E-2</v>
      </c>
      <c r="AJ72" s="1">
        <v>0</v>
      </c>
      <c r="AK72" s="1">
        <v>0</v>
      </c>
      <c r="AL72" s="1">
        <v>0</v>
      </c>
      <c r="AM72" s="1">
        <v>0</v>
      </c>
      <c r="AO72" s="1">
        <f t="shared" si="8"/>
        <v>3.8988937501649192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0.87522608230963339</v>
      </c>
      <c r="D73" s="3">
        <f>1-($P$6/($P$6+SUM($AO$41:$AO73)))^$P$5</f>
        <v>0.87209155873044286</v>
      </c>
      <c r="E73" s="3">
        <f>1-($P$6/($P$6+SUM($AO$42:$AO73)))^$P$5</f>
        <v>0.86866718384585329</v>
      </c>
      <c r="F73" s="3">
        <f>1-($P$6/($P$6+SUM($AO$43:$AO73)))^$P$5</f>
        <v>0.86499863802771793</v>
      </c>
      <c r="G73" s="3">
        <f>1-($P$6/($P$6+SUM($AO$44:$AO73)))^$P$5</f>
        <v>0.8609367407588191</v>
      </c>
      <c r="H73" s="3">
        <f>1-($P$6/($P$6+SUM($AO$45:$AO73)))^$P$5</f>
        <v>0.85638143558494317</v>
      </c>
      <c r="I73" s="3">
        <f>1-($P$6/($P$6+SUM($AO$46:$AO73)))^$P$5</f>
        <v>0.85109233111616955</v>
      </c>
      <c r="J73" s="3">
        <f>1-($P$6/($P$6+SUM($AO$47:$AO73)))^$P$5</f>
        <v>0.84518327787026237</v>
      </c>
      <c r="K73" s="3">
        <f>1-($P$6/($P$6+SUM($AO$48:$AO73)))^$P$5</f>
        <v>0.83856297137037106</v>
      </c>
      <c r="L73" s="3">
        <f>1-($P$6/($P$6+SUM($AO$49:$AO73)))^$P$5</f>
        <v>0.83045672857510699</v>
      </c>
      <c r="M73" s="3">
        <f>1-($P$6/($P$6+SUM($AO$50:$AO73)))^$P$5</f>
        <v>0.82185169844260142</v>
      </c>
      <c r="N73" s="3">
        <f>1-($P$6/($P$6+SUM($AO$51:$AO73)))^$P$5</f>
        <v>0.81231152928252293</v>
      </c>
      <c r="O73" s="3">
        <f>1-($P$6/($P$6+SUM($AO$52:$AO73)))^$P$5</f>
        <v>0.80226046651976812</v>
      </c>
      <c r="P73" s="3">
        <f>1-($P$6/($P$6+SUM($AO$53:$AO73)))^$P$5</f>
        <v>0.79144112022310775</v>
      </c>
      <c r="Q73" s="3">
        <f>1-($P$6/($P$6+SUM($AO$54:$AO73)))^$P$5</f>
        <v>0.77990618386964627</v>
      </c>
      <c r="R73" s="3">
        <f>1-($P$6/($P$6+SUM($AO$55:$AO73)))^$P$5</f>
        <v>0.76678108582541082</v>
      </c>
      <c r="S73" s="3">
        <f>1-($P$6/($P$6+SUM($AO$56:$AO73)))^$P$5</f>
        <v>0.75226041555953282</v>
      </c>
      <c r="T73" s="3">
        <f>1-($P$6/($P$6+SUM($AO$57:$AO73)))^$P$5</f>
        <v>0.73562475477366007</v>
      </c>
      <c r="U73" s="3">
        <f>1-($P$6/($P$6+SUM($AO$58:$AO73)))^$P$5</f>
        <v>0.71748334642191103</v>
      </c>
      <c r="V73" s="3">
        <f>1-($P$6/($P$6+SUM($AO$59:$AO73)))^$P$5</f>
        <v>0.69767344732312764</v>
      </c>
      <c r="W73" s="3">
        <f>1-($P$6/($P$6+SUM($AO$60:$AO73)))^$P$5</f>
        <v>0.67577403946488612</v>
      </c>
      <c r="X73" s="3">
        <f>1-($P$6/($P$6+SUM($AO$61:$AO73)))^$P$5</f>
        <v>0.65228870621928059</v>
      </c>
      <c r="Y73" s="3">
        <f>1-($P$6/($P$6+SUM($AO$62:$AO73)))^$P$5</f>
        <v>0.62569776982524528</v>
      </c>
      <c r="Z73" s="3">
        <f>1-($P$6/($P$6+SUM($AO$63:$AO73)))^$P$5</f>
        <v>0.59676095007289853</v>
      </c>
      <c r="AA73" s="3">
        <f>1-($P$6/($P$6+SUM($AO$64:$AO73)))^$P$5</f>
        <v>0.56490262906435973</v>
      </c>
      <c r="AB73" s="3">
        <f>1-($P$6/($P$6+SUM($AO$65:$AO73)))^$P$5</f>
        <v>0.5289986946419909</v>
      </c>
      <c r="AC73" s="3">
        <f>1-($P$6/($P$6+SUM($AO$66:$AO73)))^$P$5</f>
        <v>0.48883972426463584</v>
      </c>
      <c r="AD73" s="3">
        <f>1-($P$6/($P$6+SUM($AO$67:$AO73)))^$P$5</f>
        <v>0.44477977797271084</v>
      </c>
      <c r="AE73" s="3">
        <f>1-($P$6/($P$6+SUM($AO$68:$AO73)))^$P$5</f>
        <v>0.39692204269132692</v>
      </c>
      <c r="AF73" s="3">
        <f>1-($P$6/($P$6+SUM($AO$69:$AO73)))^$P$5</f>
        <v>0.34436801359189861</v>
      </c>
      <c r="AG73" s="3">
        <f>1-($P$6/($P$6+SUM($AO$70:$AO73)))^$P$5</f>
        <v>0.28660884407001397</v>
      </c>
      <c r="AH73" s="3">
        <f>1-($P$6/($P$6+SUM($AO$71:$AO73)))^$P$5</f>
        <v>0.22375954505666085</v>
      </c>
      <c r="AI73" s="3">
        <f>1-($P$6/($P$6+SUM($AO$72:$AO73)))^$P$5</f>
        <v>0.15537513893325383</v>
      </c>
      <c r="AJ73" s="3">
        <f>1-($P$6/($P$6+SUM($AO$73:$AO73)))^$P$5</f>
        <v>8.0964235454698774E-2</v>
      </c>
      <c r="AK73" s="1">
        <v>0</v>
      </c>
      <c r="AL73" s="1">
        <v>0</v>
      </c>
      <c r="AM73" s="1">
        <v>0</v>
      </c>
      <c r="AO73" s="1">
        <f t="shared" si="8"/>
        <v>3.8988937501649192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0.88532843447321952</v>
      </c>
      <c r="D74" s="3">
        <f>1-($P$6/($P$6+SUM($AO$41:$AO74)))^$P$5</f>
        <v>0.88244756788807577</v>
      </c>
      <c r="E74" s="3">
        <f>1-($P$6/($P$6+SUM($AO$42:$AO74)))^$P$5</f>
        <v>0.87930044489795511</v>
      </c>
      <c r="F74" s="3">
        <f>1-($P$6/($P$6+SUM($AO$43:$AO74)))^$P$5</f>
        <v>0.87592919558007787</v>
      </c>
      <c r="G74" s="3">
        <f>1-($P$6/($P$6+SUM($AO$44:$AO74)))^$P$5</f>
        <v>0.87219617500706204</v>
      </c>
      <c r="H74" s="3">
        <f>1-($P$6/($P$6+SUM($AO$45:$AO74)))^$P$5</f>
        <v>0.86800954939099095</v>
      </c>
      <c r="I74" s="3">
        <f>1-($P$6/($P$6+SUM($AO$46:$AO74)))^$P$5</f>
        <v>0.86314852668289077</v>
      </c>
      <c r="J74" s="3">
        <f>1-($P$6/($P$6+SUM($AO$47:$AO74)))^$P$5</f>
        <v>0.85771789541534016</v>
      </c>
      <c r="K74" s="3">
        <f>1-($P$6/($P$6+SUM($AO$48:$AO74)))^$P$5</f>
        <v>0.85163359696973173</v>
      </c>
      <c r="L74" s="3">
        <f>1-($P$6/($P$6+SUM($AO$49:$AO74)))^$P$5</f>
        <v>0.84418401590621706</v>
      </c>
      <c r="M74" s="3">
        <f>1-($P$6/($P$6+SUM($AO$50:$AO74)))^$P$5</f>
        <v>0.83627570301950604</v>
      </c>
      <c r="N74" s="3">
        <f>1-($P$6/($P$6+SUM($AO$51:$AO74)))^$P$5</f>
        <v>0.82750796582994268</v>
      </c>
      <c r="O74" s="3">
        <f>1-($P$6/($P$6+SUM($AO$52:$AO74)))^$P$5</f>
        <v>0.8182702966696509</v>
      </c>
      <c r="P74" s="3">
        <f>1-($P$6/($P$6+SUM($AO$53:$AO74)))^$P$5</f>
        <v>0.80832693047406901</v>
      </c>
      <c r="Q74" s="3">
        <f>1-($P$6/($P$6+SUM($AO$54:$AO74)))^$P$5</f>
        <v>0.79772613599275832</v>
      </c>
      <c r="R74" s="3">
        <f>1-($P$6/($P$6+SUM($AO$55:$AO74)))^$P$5</f>
        <v>0.78566347690776595</v>
      </c>
      <c r="S74" s="3">
        <f>1-($P$6/($P$6+SUM($AO$56:$AO74)))^$P$5</f>
        <v>0.7723187143854483</v>
      </c>
      <c r="T74" s="3">
        <f>1-($P$6/($P$6+SUM($AO$57:$AO74)))^$P$5</f>
        <v>0.75702969437928835</v>
      </c>
      <c r="U74" s="3">
        <f>1-($P$6/($P$6+SUM($AO$58:$AO74)))^$P$5</f>
        <v>0.74035737954622749</v>
      </c>
      <c r="V74" s="3">
        <f>1-($P$6/($P$6+SUM($AO$59:$AO74)))^$P$5</f>
        <v>0.72215108552107155</v>
      </c>
      <c r="W74" s="3">
        <f>1-($P$6/($P$6+SUM($AO$60:$AO74)))^$P$5</f>
        <v>0.7020250772958142</v>
      </c>
      <c r="X74" s="3">
        <f>1-($P$6/($P$6+SUM($AO$61:$AO74)))^$P$5</f>
        <v>0.68044088528205093</v>
      </c>
      <c r="Y74" s="3">
        <f>1-($P$6/($P$6+SUM($AO$62:$AO74)))^$P$5</f>
        <v>0.65600324563651613</v>
      </c>
      <c r="Z74" s="3">
        <f>1-($P$6/($P$6+SUM($AO$63:$AO74)))^$P$5</f>
        <v>0.62940971433521642</v>
      </c>
      <c r="AA74" s="3">
        <f>1-($P$6/($P$6+SUM($AO$64:$AO74)))^$P$5</f>
        <v>0.60013039899800735</v>
      </c>
      <c r="AB74" s="3">
        <f>1-($P$6/($P$6+SUM($AO$65:$AO74)))^$P$5</f>
        <v>0.56713295523121876</v>
      </c>
      <c r="AC74" s="3">
        <f>1-($P$6/($P$6+SUM($AO$66:$AO74)))^$P$5</f>
        <v>0.5302259467412842</v>
      </c>
      <c r="AD74" s="3">
        <f>1-($P$6/($P$6+SUM($AO$67:$AO74)))^$P$5</f>
        <v>0.48973275876067335</v>
      </c>
      <c r="AE74" s="3">
        <f>1-($P$6/($P$6+SUM($AO$68:$AO74)))^$P$5</f>
        <v>0.4457497884267716</v>
      </c>
      <c r="AF74" s="3">
        <f>1-($P$6/($P$6+SUM($AO$69:$AO74)))^$P$5</f>
        <v>0.3974520940398264</v>
      </c>
      <c r="AG74" s="3">
        <f>1-($P$6/($P$6+SUM($AO$70:$AO74)))^$P$5</f>
        <v>0.34436801359189861</v>
      </c>
      <c r="AH74" s="3">
        <f>1-($P$6/($P$6+SUM($AO$71:$AO74)))^$P$5</f>
        <v>0.28660884407001397</v>
      </c>
      <c r="AI74" s="3">
        <f>1-($P$6/($P$6+SUM($AO$72:$AO74)))^$P$5</f>
        <v>0.22375954505666085</v>
      </c>
      <c r="AJ74" s="3">
        <f>1-($P$6/($P$6+SUM($AO$73:$AO74)))^$P$5</f>
        <v>0.15537513893325383</v>
      </c>
      <c r="AK74" s="3">
        <f>1-($P$6/($P$6+SUM($AO$74:$AO74)))^$P$5</f>
        <v>8.0964235454698774E-2</v>
      </c>
      <c r="AL74" s="1">
        <v>0</v>
      </c>
      <c r="AM74" s="1">
        <v>0</v>
      </c>
      <c r="AO74" s="1">
        <f t="shared" si="8"/>
        <v>3.8988937501649192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C8B-A1BE-F248-B000-6BFF1A8E02FF}">
  <sheetPr>
    <pageSetUpPr fitToPage="1"/>
  </sheetPr>
  <dimension ref="A1:AC112"/>
  <sheetViews>
    <sheetView topLeftCell="G6" zoomScale="87" workbookViewId="0">
      <selection activeCell="L17" sqref="L17:L57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3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6" style="1" bestFit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19" width="9.1640625" style="1" bestFit="1" customWidth="1"/>
    <col min="20" max="20" width="12.5" style="1" bestFit="1" customWidth="1"/>
    <col min="21" max="21" width="18.1640625" style="1" bestFit="1" customWidth="1"/>
    <col min="22" max="22" width="9.1640625" style="1" bestFit="1" customWidth="1"/>
    <col min="23" max="23" width="9" style="1" bestFit="1" customWidth="1"/>
    <col min="24" max="24" width="18.1640625" style="1" bestFit="1" customWidth="1"/>
    <col min="25" max="25" width="9.1640625" style="1" bestFit="1" customWidth="1"/>
    <col min="26" max="26" width="9" style="1" customWidth="1"/>
    <col min="27" max="28" width="9.1640625" style="1" bestFit="1" customWidth="1"/>
    <col min="29" max="29" width="9" style="1" bestFit="1" customWidth="1"/>
    <col min="30" max="16384" width="8.83203125" style="1"/>
  </cols>
  <sheetData>
    <row r="1" spans="1:29">
      <c r="B1" s="1" t="s">
        <v>41</v>
      </c>
      <c r="C1" s="1" t="s">
        <v>40</v>
      </c>
      <c r="J1" s="16"/>
      <c r="K1" s="16"/>
    </row>
    <row r="2" spans="1:29" ht="17">
      <c r="B2" s="1" t="s">
        <v>39</v>
      </c>
      <c r="C2" s="17">
        <v>120000000</v>
      </c>
      <c r="I2" s="1" t="s">
        <v>56</v>
      </c>
      <c r="J2" s="16">
        <v>1.127577430465562E-4</v>
      </c>
      <c r="K2" s="16">
        <f>1/J2</f>
        <v>8868.5705564992822</v>
      </c>
    </row>
    <row r="3" spans="1:29">
      <c r="I3" s="1" t="s">
        <v>38</v>
      </c>
      <c r="J3" s="4">
        <v>0</v>
      </c>
      <c r="K3" s="4"/>
      <c r="N3" s="1" t="s">
        <v>37</v>
      </c>
      <c r="O3" s="1">
        <f>LN(C2)*7-2*J13</f>
        <v>20659964.182160292</v>
      </c>
    </row>
    <row r="4" spans="1:29">
      <c r="J4" s="4"/>
      <c r="K4" s="4"/>
    </row>
    <row r="5" spans="1:29">
      <c r="J5" s="16"/>
      <c r="K5" s="16"/>
      <c r="T5" s="62" t="s">
        <v>57</v>
      </c>
      <c r="U5" s="62"/>
      <c r="W5" s="62" t="s">
        <v>58</v>
      </c>
      <c r="X5" s="62"/>
    </row>
    <row r="6" spans="1:29">
      <c r="I6" s="1" t="s">
        <v>56</v>
      </c>
      <c r="J6" s="16">
        <v>2.1655175095704145E-2</v>
      </c>
      <c r="K6" s="16">
        <f>1/J6</f>
        <v>46.178338230032388</v>
      </c>
      <c r="L6" s="1">
        <f>J6/J2</f>
        <v>192.0504482495983</v>
      </c>
      <c r="T6" s="1" t="s">
        <v>25</v>
      </c>
      <c r="U6" s="2">
        <f>AVERAGE(U17:U57)</f>
        <v>0.32616966215394538</v>
      </c>
      <c r="W6" s="1" t="s">
        <v>25</v>
      </c>
      <c r="X6" s="2">
        <f>AVERAGE(V17:V57)</f>
        <v>0.14536517869299337</v>
      </c>
    </row>
    <row r="7" spans="1:29">
      <c r="I7" s="1" t="s">
        <v>33</v>
      </c>
      <c r="J7" s="4">
        <v>1.046686814687988E-2</v>
      </c>
      <c r="K7" s="4"/>
      <c r="T7" s="1" t="s">
        <v>21</v>
      </c>
      <c r="U7" s="2">
        <f>MEDIAN(U17:U57)</f>
        <v>0.15180104312630166</v>
      </c>
      <c r="W7" s="1" t="s">
        <v>21</v>
      </c>
      <c r="X7" s="2">
        <f>MEDIAN(V17:V57)</f>
        <v>5.5613546365351318E-2</v>
      </c>
    </row>
    <row r="8" spans="1:29" ht="14" customHeight="1">
      <c r="G8" s="1" t="s">
        <v>32</v>
      </c>
      <c r="H8" s="1" t="s">
        <v>31</v>
      </c>
      <c r="I8" s="1" t="s">
        <v>30</v>
      </c>
      <c r="J8" s="4">
        <v>1.3276214170588161E-2</v>
      </c>
      <c r="K8" s="4"/>
      <c r="T8" s="1" t="s">
        <v>20</v>
      </c>
      <c r="U8" s="15">
        <f>CORREL(N17:N57,D17:D57)^2</f>
        <v>0.7325295975773749</v>
      </c>
      <c r="W8" s="1" t="s">
        <v>20</v>
      </c>
      <c r="X8" s="15">
        <f>CORREL(M17:M57,C17:C57)^2</f>
        <v>0.87378285402112232</v>
      </c>
    </row>
    <row r="9" spans="1:29" ht="14" customHeight="1">
      <c r="G9" s="1">
        <v>-27.064342070127825</v>
      </c>
      <c r="H9" s="1">
        <f>EXP(G9)</f>
        <v>1.7624044576346636E-12</v>
      </c>
      <c r="J9" s="4"/>
      <c r="K9" s="4"/>
    </row>
    <row r="10" spans="1:29">
      <c r="G10" s="1">
        <v>-29.224212250691448</v>
      </c>
      <c r="H10" s="1">
        <f>EXP(G10)</f>
        <v>2.0327589484399735E-13</v>
      </c>
      <c r="I10" s="1" t="s">
        <v>29</v>
      </c>
      <c r="J10" s="4">
        <v>10.001165324433156</v>
      </c>
      <c r="K10" s="4"/>
      <c r="M10" s="1" t="s">
        <v>82</v>
      </c>
      <c r="N10" s="2">
        <v>496250.16418134177</v>
      </c>
      <c r="O10" s="1" t="s">
        <v>84</v>
      </c>
      <c r="P10" s="2">
        <f>N11-N10</f>
        <v>82911.875256326282</v>
      </c>
      <c r="T10" s="62"/>
      <c r="U10" s="62"/>
      <c r="W10" s="62"/>
      <c r="X10" s="62"/>
    </row>
    <row r="11" spans="1:29">
      <c r="I11" s="1" t="s">
        <v>27</v>
      </c>
      <c r="J11" s="4">
        <f>H9/SUM(H9:H10)</f>
        <v>0.8965875125181606</v>
      </c>
      <c r="K11" s="4"/>
      <c r="M11" s="1" t="s">
        <v>83</v>
      </c>
      <c r="N11" s="2">
        <f>SUM(L17:L57)</f>
        <v>579162.03943766805</v>
      </c>
      <c r="U11" s="2"/>
      <c r="X11" s="2"/>
      <c r="AA11" s="1" t="s">
        <v>24</v>
      </c>
      <c r="AB11" s="1">
        <v>0.1</v>
      </c>
    </row>
    <row r="12" spans="1:29">
      <c r="I12" s="1" t="s">
        <v>23</v>
      </c>
      <c r="J12" s="4">
        <f>H10/SUM(H9:H10)</f>
        <v>0.1034124874818395</v>
      </c>
      <c r="K12" s="4"/>
      <c r="U12" s="2"/>
      <c r="X12" s="2"/>
      <c r="AB12" s="1">
        <v>0.2</v>
      </c>
    </row>
    <row r="13" spans="1:29">
      <c r="I13" s="1" t="s">
        <v>22</v>
      </c>
      <c r="J13" s="16">
        <f>SUM(J17:J59)</f>
        <v>-10329916.980572093</v>
      </c>
      <c r="K13" s="16"/>
      <c r="U13" s="2"/>
      <c r="X13" s="2"/>
      <c r="AB13" s="1">
        <v>0.7</v>
      </c>
    </row>
    <row r="14" spans="1:29">
      <c r="J14" s="16"/>
      <c r="K14" s="16"/>
      <c r="U14" s="15"/>
      <c r="X14" s="15"/>
    </row>
    <row r="15" spans="1:29" ht="14" thickBot="1">
      <c r="C15" s="1" t="s">
        <v>19</v>
      </c>
      <c r="S15" s="14" t="s">
        <v>18</v>
      </c>
      <c r="T15" s="12"/>
    </row>
    <row r="16" spans="1:29" ht="16">
      <c r="A16" s="1" t="s">
        <v>17</v>
      </c>
      <c r="B16" s="1" t="s">
        <v>17</v>
      </c>
      <c r="C16" s="1" t="s">
        <v>16</v>
      </c>
      <c r="D16" s="13" t="s">
        <v>15</v>
      </c>
      <c r="E16" s="13" t="s">
        <v>14</v>
      </c>
      <c r="F16" s="13"/>
      <c r="G16" s="13" t="s">
        <v>12</v>
      </c>
      <c r="H16" s="13" t="s">
        <v>11</v>
      </c>
      <c r="I16" s="13"/>
      <c r="L16" s="1" t="s">
        <v>85</v>
      </c>
      <c r="M16" s="13" t="s">
        <v>10</v>
      </c>
      <c r="N16" s="13" t="s">
        <v>86</v>
      </c>
      <c r="O16" s="12" t="s">
        <v>8</v>
      </c>
      <c r="P16" s="12" t="s">
        <v>7</v>
      </c>
      <c r="Q16" s="12" t="s">
        <v>6</v>
      </c>
      <c r="R16" s="12" t="s">
        <v>5</v>
      </c>
      <c r="S16" s="11" t="s">
        <v>52</v>
      </c>
      <c r="T16" s="10" t="s">
        <v>52</v>
      </c>
      <c r="U16" s="1" t="s">
        <v>4</v>
      </c>
      <c r="V16" s="1" t="s">
        <v>3</v>
      </c>
      <c r="W16" t="s">
        <v>49</v>
      </c>
      <c r="X16" s="1" t="s">
        <v>51</v>
      </c>
      <c r="Y16" s="1" t="s">
        <v>2</v>
      </c>
      <c r="Z16" s="1" t="s">
        <v>1</v>
      </c>
      <c r="AA16" s="1" t="s">
        <v>0</v>
      </c>
      <c r="AB16" s="1" t="s">
        <v>47</v>
      </c>
      <c r="AC16" s="30" t="s">
        <v>55</v>
      </c>
    </row>
    <row r="17" spans="1:29" ht="16">
      <c r="A17" s="1">
        <v>1</v>
      </c>
      <c r="C17" s="1">
        <f>D17</f>
        <v>12252</v>
      </c>
      <c r="D17" s="1">
        <v>12252</v>
      </c>
      <c r="E17" s="3">
        <f>1-EXP(-$J$2*O17)</f>
        <v>1.1275138613120461E-4</v>
      </c>
      <c r="F17" s="3"/>
      <c r="G17" s="3">
        <f t="shared" ref="G17:G39" si="0">E17*($J$11) + F17 *($J$12)</f>
        <v>1.0109148482435137E-4</v>
      </c>
      <c r="H17" s="3">
        <f>G17</f>
        <v>1.0109148482435137E-4</v>
      </c>
      <c r="I17" s="3"/>
      <c r="J17" s="4">
        <f t="shared" ref="J17:J47" si="1">D17*LN(H17)</f>
        <v>-112712.08606367341</v>
      </c>
      <c r="K17" s="4"/>
      <c r="L17" s="1">
        <v>12130.978178922165</v>
      </c>
      <c r="M17" s="2">
        <f t="shared" ref="M17:M57" si="2">C$2*G17</f>
        <v>12130.978178922165</v>
      </c>
      <c r="N17" s="2">
        <f t="shared" ref="N17:N57" si="3">$C$2*H17</f>
        <v>12130.978178922165</v>
      </c>
      <c r="O17" s="1">
        <f>R17</f>
        <v>1</v>
      </c>
      <c r="Q17" s="1">
        <f t="shared" ref="Q17:Q57" si="4">EXP(SUMPRODUCT(TRANSPOSE(J$7),T17))</f>
        <v>1</v>
      </c>
      <c r="R17" s="1">
        <f t="shared" ref="R17:R57" si="5">EXP(SUMPRODUCT(TRANSPOSE(J$3),S17))</f>
        <v>1</v>
      </c>
      <c r="S17" s="7">
        <f>W17+X17+AC17</f>
        <v>0</v>
      </c>
      <c r="T17" s="6">
        <f>W17+X17+AC17</f>
        <v>0</v>
      </c>
      <c r="U17" s="2">
        <f t="shared" ref="U17:U57" si="6">ABS(D17-N17)/D17</f>
        <v>9.8777196439630132E-3</v>
      </c>
      <c r="V17" s="1">
        <f t="shared" ref="V17:V57" si="7">ABS(C17-M17)/C17</f>
        <v>9.8777196439630132E-3</v>
      </c>
      <c r="W17">
        <v>0</v>
      </c>
      <c r="X17">
        <v>0</v>
      </c>
      <c r="Y17" s="1">
        <f>Z17</f>
        <v>0</v>
      </c>
      <c r="Z17" s="1">
        <f>AA17+10*AB17</f>
        <v>0</v>
      </c>
      <c r="AA17" s="5">
        <v>0</v>
      </c>
      <c r="AB17" s="1">
        <v>0</v>
      </c>
      <c r="AC17">
        <v>0</v>
      </c>
    </row>
    <row r="18" spans="1:29" ht="16">
      <c r="A18" s="1">
        <f t="shared" ref="A18:A57" si="8">A17+1</f>
        <v>2</v>
      </c>
      <c r="C18" s="1">
        <f t="shared" ref="C18:C57" si="9">C17+D18</f>
        <v>25444</v>
      </c>
      <c r="D18" s="1">
        <v>13192</v>
      </c>
      <c r="E18" s="3">
        <f t="shared" ref="E18:E81" si="10">1-EXP(-$J$2*O18)</f>
        <v>2.2549005938732325E-4</v>
      </c>
      <c r="F18" s="3"/>
      <c r="G18" s="3">
        <f t="shared" si="0"/>
        <v>2.0217157144365247E-4</v>
      </c>
      <c r="H18" s="3">
        <f t="shared" ref="H18:H57" si="11">G18-G17</f>
        <v>1.010800866193011E-4</v>
      </c>
      <c r="I18" s="3"/>
      <c r="J18" s="4">
        <f t="shared" si="1"/>
        <v>-121361.08914493865</v>
      </c>
      <c r="K18" s="4"/>
      <c r="L18" s="1">
        <v>12129.610394316132</v>
      </c>
      <c r="M18" s="2">
        <f t="shared" si="2"/>
        <v>24260.588573238296</v>
      </c>
      <c r="N18" s="2">
        <f t="shared" si="3"/>
        <v>12129.610394316132</v>
      </c>
      <c r="O18" s="1">
        <f t="shared" ref="O18:O57" si="12">O17+R18</f>
        <v>2</v>
      </c>
      <c r="Q18" s="1">
        <f t="shared" si="4"/>
        <v>1</v>
      </c>
      <c r="R18" s="1">
        <f t="shared" si="5"/>
        <v>1</v>
      </c>
      <c r="S18" s="7">
        <f t="shared" ref="S18:S57" si="13">W18+X18+AC18</f>
        <v>0</v>
      </c>
      <c r="T18" s="6">
        <f t="shared" ref="T18:T57" si="14">W18+X18+AC18</f>
        <v>0</v>
      </c>
      <c r="U18" s="2">
        <f t="shared" si="6"/>
        <v>8.0532868835951149E-2</v>
      </c>
      <c r="V18" s="1">
        <f t="shared" si="7"/>
        <v>4.6510431801670499E-2</v>
      </c>
      <c r="W18">
        <v>0</v>
      </c>
      <c r="X18">
        <v>0</v>
      </c>
      <c r="Y18" s="1">
        <f>Z18</f>
        <v>0</v>
      </c>
      <c r="Z18" s="1">
        <f t="shared" ref="Z18:Z57" si="15">AA18+10*AB18</f>
        <v>0</v>
      </c>
      <c r="AA18" s="5">
        <v>0</v>
      </c>
      <c r="AB18" s="1">
        <v>0</v>
      </c>
      <c r="AC18">
        <v>0</v>
      </c>
    </row>
    <row r="19" spans="1:29" ht="16">
      <c r="A19" s="1">
        <f t="shared" si="8"/>
        <v>3</v>
      </c>
      <c r="C19" s="1">
        <f t="shared" si="9"/>
        <v>38118</v>
      </c>
      <c r="D19" s="1">
        <v>12674</v>
      </c>
      <c r="E19" s="3">
        <f t="shared" si="10"/>
        <v>3.3821602120176486E-4</v>
      </c>
      <c r="F19" s="3"/>
      <c r="G19" s="3">
        <f t="shared" si="0"/>
        <v>3.0324026114307985E-4</v>
      </c>
      <c r="H19" s="3">
        <f t="shared" si="11"/>
        <v>1.0106868969942737E-4</v>
      </c>
      <c r="I19" s="3"/>
      <c r="J19" s="4">
        <f t="shared" si="1"/>
        <v>-116597.12677378727</v>
      </c>
      <c r="K19" s="4"/>
      <c r="L19" s="1">
        <v>12128.242763931285</v>
      </c>
      <c r="M19" s="2">
        <f t="shared" si="2"/>
        <v>36388.831337169584</v>
      </c>
      <c r="N19" s="2">
        <f t="shared" si="3"/>
        <v>12128.242763931285</v>
      </c>
      <c r="O19" s="1">
        <f t="shared" si="12"/>
        <v>3</v>
      </c>
      <c r="Q19" s="1">
        <f t="shared" si="4"/>
        <v>1</v>
      </c>
      <c r="R19" s="1">
        <f t="shared" si="5"/>
        <v>1</v>
      </c>
      <c r="S19" s="7">
        <f t="shared" si="13"/>
        <v>0</v>
      </c>
      <c r="T19" s="6">
        <f t="shared" si="14"/>
        <v>0</v>
      </c>
      <c r="U19" s="2">
        <f t="shared" si="6"/>
        <v>4.3061167434804752E-2</v>
      </c>
      <c r="V19" s="1">
        <f t="shared" si="7"/>
        <v>4.5363572664631306E-2</v>
      </c>
      <c r="W19">
        <v>0</v>
      </c>
      <c r="X19">
        <v>0</v>
      </c>
      <c r="Y19" s="1">
        <f>SUMPRODUCT(Z17:Z19,$AB$11:$AB$13)</f>
        <v>0</v>
      </c>
      <c r="Z19" s="1">
        <f t="shared" si="15"/>
        <v>0</v>
      </c>
      <c r="AA19" s="5">
        <v>0</v>
      </c>
      <c r="AB19" s="1">
        <v>0</v>
      </c>
      <c r="AC19">
        <v>0</v>
      </c>
    </row>
    <row r="20" spans="1:29" ht="16">
      <c r="A20" s="1">
        <f t="shared" si="8"/>
        <v>4</v>
      </c>
      <c r="C20" s="1">
        <f t="shared" si="9"/>
        <v>49763</v>
      </c>
      <c r="D20" s="1">
        <v>11645</v>
      </c>
      <c r="E20" s="3">
        <f t="shared" si="10"/>
        <v>4.5092927300771635E-4</v>
      </c>
      <c r="F20" s="3"/>
      <c r="G20" s="3">
        <f t="shared" si="0"/>
        <v>4.0429755520761092E-4</v>
      </c>
      <c r="H20" s="3">
        <f t="shared" si="11"/>
        <v>1.0105729406453107E-4</v>
      </c>
      <c r="I20" s="3"/>
      <c r="J20" s="4">
        <f t="shared" si="1"/>
        <v>-107131.93806634862</v>
      </c>
      <c r="K20" s="4"/>
      <c r="L20" s="1">
        <v>12126.875287743729</v>
      </c>
      <c r="M20" s="2">
        <f t="shared" si="2"/>
        <v>48515.706624913313</v>
      </c>
      <c r="N20" s="2">
        <f t="shared" si="3"/>
        <v>12126.875287743729</v>
      </c>
      <c r="O20" s="1">
        <f t="shared" si="12"/>
        <v>4</v>
      </c>
      <c r="Q20" s="1">
        <f t="shared" si="4"/>
        <v>1</v>
      </c>
      <c r="R20" s="1">
        <f t="shared" si="5"/>
        <v>1</v>
      </c>
      <c r="S20" s="7">
        <f t="shared" si="13"/>
        <v>0</v>
      </c>
      <c r="T20" s="6">
        <f t="shared" si="14"/>
        <v>0</v>
      </c>
      <c r="U20" s="2">
        <f t="shared" si="6"/>
        <v>4.1380445491088803E-2</v>
      </c>
      <c r="V20" s="1">
        <f t="shared" si="7"/>
        <v>2.5064674056762794E-2</v>
      </c>
      <c r="W20">
        <v>0</v>
      </c>
      <c r="X20">
        <v>0</v>
      </c>
      <c r="Y20" s="1">
        <f t="shared" ref="Y20:Y57" si="16">SUMPRODUCT(Z18:Z20,$AB$11:$AB$13)</f>
        <v>0</v>
      </c>
      <c r="Z20" s="1">
        <f t="shared" si="15"/>
        <v>0</v>
      </c>
      <c r="AA20" s="5">
        <v>0</v>
      </c>
      <c r="AB20" s="1">
        <v>0</v>
      </c>
      <c r="AC20">
        <v>0</v>
      </c>
    </row>
    <row r="21" spans="1:29" ht="16">
      <c r="A21" s="1">
        <f t="shared" si="8"/>
        <v>5</v>
      </c>
      <c r="C21" s="1">
        <f t="shared" si="9"/>
        <v>62122</v>
      </c>
      <c r="D21" s="1">
        <v>12359</v>
      </c>
      <c r="E21" s="3">
        <f t="shared" si="10"/>
        <v>5.6362981623825359E-4</v>
      </c>
      <c r="F21" s="3"/>
      <c r="G21" s="3">
        <f t="shared" si="0"/>
        <v>5.0534345492212374E-4</v>
      </c>
      <c r="H21" s="3">
        <f t="shared" si="11"/>
        <v>1.0104589971451282E-4</v>
      </c>
      <c r="I21" s="3"/>
      <c r="J21" s="4">
        <f t="shared" si="1"/>
        <v>-113702.00521417007</v>
      </c>
      <c r="K21" s="4"/>
      <c r="L21" s="1">
        <v>12125.507965741539</v>
      </c>
      <c r="M21" s="2">
        <f t="shared" si="2"/>
        <v>60641.214590654847</v>
      </c>
      <c r="N21" s="2">
        <f t="shared" si="3"/>
        <v>12125.507965741539</v>
      </c>
      <c r="O21" s="1">
        <f t="shared" si="12"/>
        <v>5</v>
      </c>
      <c r="Q21" s="1">
        <f t="shared" si="4"/>
        <v>1</v>
      </c>
      <c r="R21" s="1">
        <f t="shared" si="5"/>
        <v>1</v>
      </c>
      <c r="S21" s="7">
        <f t="shared" si="13"/>
        <v>0</v>
      </c>
      <c r="T21" s="6">
        <f t="shared" si="14"/>
        <v>0</v>
      </c>
      <c r="U21" s="2">
        <f t="shared" si="6"/>
        <v>1.8892469800021117E-2</v>
      </c>
      <c r="V21" s="1">
        <f t="shared" si="7"/>
        <v>2.3836731099210477E-2</v>
      </c>
      <c r="W21">
        <v>0</v>
      </c>
      <c r="X21">
        <v>0</v>
      </c>
      <c r="Y21" s="1">
        <f t="shared" si="16"/>
        <v>0</v>
      </c>
      <c r="Z21" s="1">
        <f t="shared" si="15"/>
        <v>0</v>
      </c>
      <c r="AA21" s="5">
        <v>0</v>
      </c>
      <c r="AB21" s="1">
        <v>0</v>
      </c>
      <c r="AC21">
        <v>0</v>
      </c>
    </row>
    <row r="22" spans="1:29" ht="16">
      <c r="A22" s="1">
        <f t="shared" si="8"/>
        <v>6</v>
      </c>
      <c r="C22" s="1">
        <f t="shared" si="9"/>
        <v>74178</v>
      </c>
      <c r="D22" s="1">
        <v>12056</v>
      </c>
      <c r="E22" s="3">
        <f t="shared" si="10"/>
        <v>6.7631765232645247E-4</v>
      </c>
      <c r="F22" s="3"/>
      <c r="G22" s="3">
        <f t="shared" si="0"/>
        <v>6.0637796157149621E-4</v>
      </c>
      <c r="H22" s="3">
        <f t="shared" si="11"/>
        <v>1.0103450664937248E-4</v>
      </c>
      <c r="I22" s="3"/>
      <c r="J22" s="4">
        <f t="shared" si="1"/>
        <v>-110915.78410691035</v>
      </c>
      <c r="K22" s="4"/>
      <c r="L22" s="1">
        <v>12124.140797924698</v>
      </c>
      <c r="M22" s="2">
        <f t="shared" si="2"/>
        <v>72765.355388579541</v>
      </c>
      <c r="N22" s="2">
        <f t="shared" si="3"/>
        <v>12124.140797924698</v>
      </c>
      <c r="O22" s="1">
        <f t="shared" si="12"/>
        <v>6</v>
      </c>
      <c r="Q22" s="1">
        <f t="shared" si="4"/>
        <v>1</v>
      </c>
      <c r="R22" s="1">
        <f t="shared" si="5"/>
        <v>1</v>
      </c>
      <c r="S22" s="7">
        <f t="shared" si="13"/>
        <v>0</v>
      </c>
      <c r="T22" s="6">
        <f t="shared" si="14"/>
        <v>0</v>
      </c>
      <c r="U22" s="2">
        <f t="shared" si="6"/>
        <v>5.6520237163817048E-3</v>
      </c>
      <c r="V22" s="1">
        <f t="shared" si="7"/>
        <v>1.9043983545262193E-2</v>
      </c>
      <c r="W22">
        <v>0</v>
      </c>
      <c r="X22">
        <v>0</v>
      </c>
      <c r="Y22" s="1">
        <f t="shared" si="16"/>
        <v>0</v>
      </c>
      <c r="Z22" s="1">
        <f t="shared" si="15"/>
        <v>0</v>
      </c>
      <c r="AA22" s="5">
        <v>0</v>
      </c>
      <c r="AB22" s="1">
        <v>0</v>
      </c>
      <c r="AC22">
        <v>0</v>
      </c>
    </row>
    <row r="23" spans="1:29" ht="16">
      <c r="A23" s="1">
        <f t="shared" si="8"/>
        <v>7</v>
      </c>
      <c r="C23" s="1">
        <f t="shared" si="9"/>
        <v>85366</v>
      </c>
      <c r="D23" s="1">
        <v>11188</v>
      </c>
      <c r="E23" s="3">
        <f t="shared" si="10"/>
        <v>7.8899278270483375E-4</v>
      </c>
      <c r="F23" s="3"/>
      <c r="G23" s="3">
        <f t="shared" si="0"/>
        <v>7.0740107644010845E-4</v>
      </c>
      <c r="H23" s="3">
        <f t="shared" si="11"/>
        <v>1.0102311486861223E-4</v>
      </c>
      <c r="I23" s="3"/>
      <c r="J23" s="4">
        <f t="shared" si="1"/>
        <v>-102931.40358640219</v>
      </c>
      <c r="K23" s="4"/>
      <c r="L23" s="1">
        <v>12122.773784233468</v>
      </c>
      <c r="M23" s="2">
        <f t="shared" si="2"/>
        <v>84888.129172813016</v>
      </c>
      <c r="N23" s="2">
        <f t="shared" si="3"/>
        <v>12122.773784233468</v>
      </c>
      <c r="O23" s="1">
        <f t="shared" si="12"/>
        <v>7</v>
      </c>
      <c r="Q23" s="1">
        <f t="shared" si="4"/>
        <v>1</v>
      </c>
      <c r="R23" s="1">
        <f t="shared" si="5"/>
        <v>1</v>
      </c>
      <c r="S23" s="7">
        <f t="shared" si="13"/>
        <v>0</v>
      </c>
      <c r="T23" s="6">
        <f t="shared" si="14"/>
        <v>0</v>
      </c>
      <c r="U23" s="2">
        <f t="shared" si="6"/>
        <v>8.3551464447038634E-2</v>
      </c>
      <c r="V23" s="1">
        <f t="shared" si="7"/>
        <v>5.5979058077804235E-3</v>
      </c>
      <c r="W23">
        <v>0</v>
      </c>
      <c r="X23">
        <v>0</v>
      </c>
      <c r="Y23" s="1">
        <f t="shared" si="16"/>
        <v>0</v>
      </c>
      <c r="Z23" s="1">
        <f t="shared" si="15"/>
        <v>0</v>
      </c>
      <c r="AA23" s="5">
        <v>0</v>
      </c>
      <c r="AB23" s="1">
        <v>0</v>
      </c>
      <c r="AC23">
        <v>0</v>
      </c>
    </row>
    <row r="24" spans="1:29" ht="16">
      <c r="A24" s="1">
        <f t="shared" si="8"/>
        <v>8</v>
      </c>
      <c r="C24" s="1">
        <f t="shared" si="9"/>
        <v>97575</v>
      </c>
      <c r="D24" s="1">
        <v>12209</v>
      </c>
      <c r="E24" s="3">
        <f t="shared" si="10"/>
        <v>9.0165520880614025E-4</v>
      </c>
      <c r="F24" s="3"/>
      <c r="G24" s="3">
        <f t="shared" si="0"/>
        <v>8.0841280081253998E-4</v>
      </c>
      <c r="H24" s="3">
        <f t="shared" si="11"/>
        <v>1.0101172437243153E-4</v>
      </c>
      <c r="I24" s="3"/>
      <c r="J24" s="4">
        <f t="shared" si="1"/>
        <v>-112326.14483825464</v>
      </c>
      <c r="K24" s="4"/>
      <c r="L24" s="1">
        <v>12121.406924691784</v>
      </c>
      <c r="M24" s="2">
        <f t="shared" si="2"/>
        <v>97009.536097504795</v>
      </c>
      <c r="N24" s="2">
        <f t="shared" si="3"/>
        <v>12121.406924691784</v>
      </c>
      <c r="O24" s="1">
        <f t="shared" si="12"/>
        <v>8</v>
      </c>
      <c r="Q24" s="1">
        <f t="shared" si="4"/>
        <v>1</v>
      </c>
      <c r="R24" s="1">
        <f t="shared" si="5"/>
        <v>1</v>
      </c>
      <c r="S24" s="7">
        <f t="shared" si="13"/>
        <v>0</v>
      </c>
      <c r="T24" s="6">
        <f t="shared" si="14"/>
        <v>0</v>
      </c>
      <c r="U24" s="2">
        <f t="shared" si="6"/>
        <v>7.1744676311094853E-3</v>
      </c>
      <c r="V24" s="1">
        <f t="shared" si="7"/>
        <v>5.7951719446088122E-3</v>
      </c>
      <c r="W24">
        <v>0</v>
      </c>
      <c r="X24">
        <v>0</v>
      </c>
      <c r="Y24" s="1">
        <f t="shared" si="16"/>
        <v>1.4</v>
      </c>
      <c r="Z24" s="1">
        <f t="shared" si="15"/>
        <v>2</v>
      </c>
      <c r="AA24" s="5">
        <v>2</v>
      </c>
      <c r="AB24" s="1">
        <v>0</v>
      </c>
      <c r="AC24">
        <v>0</v>
      </c>
    </row>
    <row r="25" spans="1:29" ht="16">
      <c r="A25" s="1">
        <f t="shared" si="8"/>
        <v>9</v>
      </c>
      <c r="C25" s="1">
        <f t="shared" si="9"/>
        <v>109348</v>
      </c>
      <c r="D25" s="1">
        <v>11773</v>
      </c>
      <c r="E25" s="3">
        <f t="shared" si="10"/>
        <v>1.0143049320626707E-3</v>
      </c>
      <c r="F25" s="3"/>
      <c r="G25" s="3">
        <f t="shared" si="0"/>
        <v>9.0941313597297179E-4</v>
      </c>
      <c r="H25" s="3">
        <f t="shared" si="11"/>
        <v>1.0100033516043181E-4</v>
      </c>
      <c r="I25" s="3"/>
      <c r="J25" s="4">
        <f t="shared" si="1"/>
        <v>-108316.15288644603</v>
      </c>
      <c r="K25" s="4"/>
      <c r="L25" s="1">
        <v>12120.040219251818</v>
      </c>
      <c r="M25" s="2">
        <f t="shared" si="2"/>
        <v>109129.57631675662</v>
      </c>
      <c r="N25" s="2">
        <f t="shared" si="3"/>
        <v>12120.040219251818</v>
      </c>
      <c r="O25" s="1">
        <f t="shared" si="12"/>
        <v>9</v>
      </c>
      <c r="Q25" s="1">
        <f t="shared" si="4"/>
        <v>1</v>
      </c>
      <c r="R25" s="1">
        <f t="shared" si="5"/>
        <v>1</v>
      </c>
      <c r="S25" s="7">
        <f t="shared" si="13"/>
        <v>0</v>
      </c>
      <c r="T25" s="6">
        <f t="shared" si="14"/>
        <v>0</v>
      </c>
      <c r="U25" s="2">
        <f t="shared" si="6"/>
        <v>2.9477636902388318E-2</v>
      </c>
      <c r="V25" s="1">
        <f t="shared" si="7"/>
        <v>1.9975096320315111E-3</v>
      </c>
      <c r="W25">
        <v>0</v>
      </c>
      <c r="X25">
        <v>0</v>
      </c>
      <c r="Y25" s="1">
        <f t="shared" si="16"/>
        <v>0.4</v>
      </c>
      <c r="Z25" s="1">
        <f t="shared" si="15"/>
        <v>0</v>
      </c>
      <c r="AA25" s="5">
        <v>0</v>
      </c>
      <c r="AB25" s="1">
        <v>0</v>
      </c>
      <c r="AC25">
        <v>0</v>
      </c>
    </row>
    <row r="26" spans="1:29" ht="16">
      <c r="A26" s="1">
        <f t="shared" si="8"/>
        <v>10</v>
      </c>
      <c r="C26" s="1">
        <f t="shared" si="9"/>
        <v>121475</v>
      </c>
      <c r="D26" s="1">
        <v>12127</v>
      </c>
      <c r="E26" s="3">
        <f t="shared" si="10"/>
        <v>1.1269419539068348E-3</v>
      </c>
      <c r="F26" s="3"/>
      <c r="G26" s="3">
        <f t="shared" si="0"/>
        <v>1.0104020832056846E-3</v>
      </c>
      <c r="H26" s="3">
        <f t="shared" si="11"/>
        <v>1.0098894723271283E-4</v>
      </c>
      <c r="I26" s="3"/>
      <c r="J26" s="4">
        <f t="shared" si="1"/>
        <v>-111574.45719942634</v>
      </c>
      <c r="K26" s="4"/>
      <c r="L26" s="1">
        <v>12118.673667925539</v>
      </c>
      <c r="M26" s="2">
        <f t="shared" si="2"/>
        <v>121248.24998468216</v>
      </c>
      <c r="N26" s="2">
        <f t="shared" si="3"/>
        <v>12118.673667925539</v>
      </c>
      <c r="O26" s="1">
        <f t="shared" si="12"/>
        <v>10</v>
      </c>
      <c r="Q26" s="1">
        <f t="shared" si="4"/>
        <v>1</v>
      </c>
      <c r="R26" s="1">
        <f t="shared" si="5"/>
        <v>1</v>
      </c>
      <c r="S26" s="7">
        <f t="shared" si="13"/>
        <v>0</v>
      </c>
      <c r="T26" s="6">
        <f t="shared" si="14"/>
        <v>0</v>
      </c>
      <c r="U26" s="2">
        <f t="shared" si="6"/>
        <v>6.8659454724671225E-4</v>
      </c>
      <c r="V26" s="1">
        <f t="shared" si="7"/>
        <v>1.8666393522769355E-3</v>
      </c>
      <c r="W26">
        <v>0</v>
      </c>
      <c r="X26">
        <v>0</v>
      </c>
      <c r="Y26" s="1">
        <f t="shared" si="16"/>
        <v>0.2</v>
      </c>
      <c r="Z26" s="1">
        <f t="shared" si="15"/>
        <v>0</v>
      </c>
      <c r="AA26" s="5">
        <v>0</v>
      </c>
      <c r="AB26" s="1">
        <v>0</v>
      </c>
      <c r="AC26">
        <v>0</v>
      </c>
    </row>
    <row r="27" spans="1:29" ht="16">
      <c r="A27" s="1">
        <f t="shared" si="8"/>
        <v>11</v>
      </c>
      <c r="C27" s="1">
        <f t="shared" si="9"/>
        <v>134058</v>
      </c>
      <c r="D27" s="1">
        <v>12583</v>
      </c>
      <c r="E27" s="3">
        <f t="shared" si="10"/>
        <v>1.2395662757705983E-3</v>
      </c>
      <c r="F27" s="3"/>
      <c r="G27" s="3">
        <f t="shared" si="0"/>
        <v>1.1113796437945611E-3</v>
      </c>
      <c r="H27" s="3">
        <f t="shared" si="11"/>
        <v>1.0097756058887646E-4</v>
      </c>
      <c r="I27" s="3"/>
      <c r="J27" s="4">
        <f t="shared" si="1"/>
        <v>-115771.3037931991</v>
      </c>
      <c r="K27" s="4"/>
      <c r="L27" s="1">
        <v>12117.307270665175</v>
      </c>
      <c r="M27" s="2">
        <f t="shared" si="2"/>
        <v>133365.55725534732</v>
      </c>
      <c r="N27" s="2">
        <f t="shared" si="3"/>
        <v>12117.307270665175</v>
      </c>
      <c r="O27" s="1">
        <f t="shared" si="12"/>
        <v>11</v>
      </c>
      <c r="Q27" s="1">
        <f t="shared" si="4"/>
        <v>1</v>
      </c>
      <c r="R27" s="1">
        <f t="shared" si="5"/>
        <v>1</v>
      </c>
      <c r="S27" s="7">
        <f t="shared" si="13"/>
        <v>0</v>
      </c>
      <c r="T27" s="6">
        <f t="shared" si="14"/>
        <v>0</v>
      </c>
      <c r="U27" s="2">
        <f t="shared" si="6"/>
        <v>3.7009674110691039E-2</v>
      </c>
      <c r="V27" s="1">
        <f t="shared" si="7"/>
        <v>5.16524746492326E-3</v>
      </c>
      <c r="W27">
        <v>0</v>
      </c>
      <c r="X27">
        <v>0</v>
      </c>
      <c r="Y27" s="1">
        <f t="shared" si="16"/>
        <v>0</v>
      </c>
      <c r="Z27" s="1">
        <f t="shared" si="15"/>
        <v>0</v>
      </c>
      <c r="AA27" s="5">
        <v>0</v>
      </c>
      <c r="AB27" s="1">
        <v>0</v>
      </c>
      <c r="AC27">
        <v>0</v>
      </c>
    </row>
    <row r="28" spans="1:29" ht="16">
      <c r="A28" s="1">
        <f t="shared" si="8"/>
        <v>12</v>
      </c>
      <c r="C28" s="1">
        <f t="shared" si="9"/>
        <v>146934</v>
      </c>
      <c r="D28" s="1">
        <v>12876</v>
      </c>
      <c r="E28" s="3">
        <f t="shared" si="10"/>
        <v>1.3521778990860378E-3</v>
      </c>
      <c r="F28" s="3"/>
      <c r="G28" s="3">
        <f t="shared" si="0"/>
        <v>1.212345819023583E-3</v>
      </c>
      <c r="H28" s="3">
        <f t="shared" si="11"/>
        <v>1.0096617522902191E-4</v>
      </c>
      <c r="I28" s="3"/>
      <c r="J28" s="4">
        <f t="shared" si="1"/>
        <v>-118468.53504768058</v>
      </c>
      <c r="K28" s="4"/>
      <c r="L28" s="1">
        <v>12115.94102748263</v>
      </c>
      <c r="M28" s="2">
        <f t="shared" si="2"/>
        <v>145481.49828282997</v>
      </c>
      <c r="N28" s="2">
        <f t="shared" si="3"/>
        <v>12115.94102748263</v>
      </c>
      <c r="O28" s="1">
        <f t="shared" si="12"/>
        <v>12</v>
      </c>
      <c r="Q28" s="1">
        <f t="shared" si="4"/>
        <v>1</v>
      </c>
      <c r="R28" s="1">
        <f t="shared" si="5"/>
        <v>1</v>
      </c>
      <c r="S28" s="7">
        <f t="shared" si="13"/>
        <v>0</v>
      </c>
      <c r="T28" s="6">
        <f t="shared" si="14"/>
        <v>0</v>
      </c>
      <c r="U28" s="2">
        <f t="shared" si="6"/>
        <v>5.9029121817130353E-2</v>
      </c>
      <c r="V28" s="1">
        <f t="shared" si="7"/>
        <v>9.8854024063186937E-3</v>
      </c>
      <c r="W28">
        <v>0</v>
      </c>
      <c r="X28">
        <v>0</v>
      </c>
      <c r="Y28" s="1">
        <f t="shared" si="16"/>
        <v>0</v>
      </c>
      <c r="Z28" s="1">
        <f t="shared" si="15"/>
        <v>0</v>
      </c>
      <c r="AA28" s="5">
        <v>0</v>
      </c>
      <c r="AB28" s="1">
        <v>0</v>
      </c>
      <c r="AC28">
        <v>0</v>
      </c>
    </row>
    <row r="29" spans="1:29" ht="16">
      <c r="A29" s="1">
        <f t="shared" si="8"/>
        <v>13</v>
      </c>
      <c r="C29" s="1">
        <f t="shared" si="9"/>
        <v>158808</v>
      </c>
      <c r="D29" s="1">
        <v>11874</v>
      </c>
      <c r="E29" s="3">
        <f t="shared" si="10"/>
        <v>1.4647768252847859E-3</v>
      </c>
      <c r="F29" s="3"/>
      <c r="G29" s="3">
        <f t="shared" si="0"/>
        <v>1.3133006101763345E-3</v>
      </c>
      <c r="H29" s="3">
        <f t="shared" si="11"/>
        <v>1.0095479115275149E-4</v>
      </c>
      <c r="I29" s="3"/>
      <c r="J29" s="4">
        <f t="shared" si="1"/>
        <v>-109250.74748720013</v>
      </c>
      <c r="K29" s="4"/>
      <c r="L29" s="1">
        <v>12114.574938330179</v>
      </c>
      <c r="M29" s="2">
        <f t="shared" si="2"/>
        <v>157596.07322116013</v>
      </c>
      <c r="N29" s="2">
        <f t="shared" si="3"/>
        <v>12114.574938330179</v>
      </c>
      <c r="O29" s="1">
        <f t="shared" si="12"/>
        <v>13</v>
      </c>
      <c r="Q29" s="1">
        <f t="shared" si="4"/>
        <v>1</v>
      </c>
      <c r="R29" s="1">
        <f t="shared" si="5"/>
        <v>1</v>
      </c>
      <c r="S29" s="7">
        <f t="shared" si="13"/>
        <v>0</v>
      </c>
      <c r="T29" s="6">
        <f t="shared" si="14"/>
        <v>0</v>
      </c>
      <c r="U29" s="2">
        <f t="shared" si="6"/>
        <v>2.0260648335032765E-2</v>
      </c>
      <c r="V29" s="1">
        <f t="shared" si="7"/>
        <v>7.6313962699604051E-3</v>
      </c>
      <c r="W29">
        <v>0</v>
      </c>
      <c r="X29">
        <v>0</v>
      </c>
      <c r="Y29" s="1">
        <f t="shared" si="16"/>
        <v>0</v>
      </c>
      <c r="Z29" s="1">
        <f t="shared" si="15"/>
        <v>0</v>
      </c>
      <c r="AA29" s="5">
        <v>0</v>
      </c>
      <c r="AB29" s="1">
        <v>0</v>
      </c>
      <c r="AC29">
        <v>0</v>
      </c>
    </row>
    <row r="30" spans="1:29" ht="16">
      <c r="A30" s="1">
        <f t="shared" si="8"/>
        <v>14</v>
      </c>
      <c r="C30" s="1">
        <f t="shared" si="9"/>
        <v>170440</v>
      </c>
      <c r="D30" s="1">
        <v>11632</v>
      </c>
      <c r="E30" s="3">
        <f t="shared" si="10"/>
        <v>1.5773630557984752E-3</v>
      </c>
      <c r="F30" s="3"/>
      <c r="G30" s="3">
        <f t="shared" si="0"/>
        <v>1.4142440185363995E-3</v>
      </c>
      <c r="H30" s="3">
        <f t="shared" si="11"/>
        <v>1.0094340836006499E-4</v>
      </c>
      <c r="I30" s="3"/>
      <c r="J30" s="4">
        <f t="shared" si="1"/>
        <v>-107025.45634888207</v>
      </c>
      <c r="K30" s="4"/>
      <c r="L30" s="1">
        <v>12113.209003207798</v>
      </c>
      <c r="M30" s="2">
        <f t="shared" si="2"/>
        <v>169709.28222436793</v>
      </c>
      <c r="N30" s="2">
        <f t="shared" si="3"/>
        <v>12113.209003207798</v>
      </c>
      <c r="O30" s="1">
        <f t="shared" si="12"/>
        <v>14</v>
      </c>
      <c r="Q30" s="1">
        <f t="shared" si="4"/>
        <v>1</v>
      </c>
      <c r="R30" s="1">
        <f t="shared" si="5"/>
        <v>1</v>
      </c>
      <c r="S30" s="7">
        <f t="shared" si="13"/>
        <v>0</v>
      </c>
      <c r="T30" s="6">
        <f t="shared" si="14"/>
        <v>0</v>
      </c>
      <c r="U30" s="2">
        <f t="shared" si="6"/>
        <v>4.1369412242761146E-2</v>
      </c>
      <c r="V30" s="1">
        <f t="shared" si="7"/>
        <v>4.2872434618169116E-3</v>
      </c>
      <c r="W30">
        <v>0</v>
      </c>
      <c r="X30">
        <v>0</v>
      </c>
      <c r="Y30" s="1">
        <f t="shared" si="16"/>
        <v>0.7</v>
      </c>
      <c r="Z30" s="1">
        <f t="shared" si="15"/>
        <v>1</v>
      </c>
      <c r="AA30" s="5">
        <v>1</v>
      </c>
      <c r="AB30" s="1">
        <v>0</v>
      </c>
      <c r="AC30">
        <v>0</v>
      </c>
    </row>
    <row r="31" spans="1:29" ht="16">
      <c r="A31" s="1">
        <f t="shared" si="8"/>
        <v>15</v>
      </c>
      <c r="C31" s="1">
        <f t="shared" si="9"/>
        <v>181769</v>
      </c>
      <c r="D31" s="1">
        <v>11329</v>
      </c>
      <c r="E31" s="3">
        <f t="shared" si="10"/>
        <v>1.6899365920587384E-3</v>
      </c>
      <c r="F31" s="3"/>
      <c r="G31" s="3">
        <f t="shared" si="0"/>
        <v>1.5151760453873616E-3</v>
      </c>
      <c r="H31" s="3">
        <f t="shared" si="11"/>
        <v>1.0093202685096218E-4</v>
      </c>
      <c r="I31" s="3"/>
      <c r="J31" s="4">
        <f t="shared" si="1"/>
        <v>-104238.84577637921</v>
      </c>
      <c r="K31" s="4"/>
      <c r="L31" s="1">
        <v>12111.843222115462</v>
      </c>
      <c r="M31" s="2">
        <f t="shared" si="2"/>
        <v>181821.12544648341</v>
      </c>
      <c r="N31" s="2">
        <f t="shared" si="3"/>
        <v>12111.843222115462</v>
      </c>
      <c r="O31" s="1">
        <f t="shared" si="12"/>
        <v>15</v>
      </c>
      <c r="Q31" s="1">
        <f t="shared" si="4"/>
        <v>1</v>
      </c>
      <c r="R31" s="1">
        <f t="shared" si="5"/>
        <v>1</v>
      </c>
      <c r="S31" s="7">
        <f t="shared" si="13"/>
        <v>0</v>
      </c>
      <c r="T31" s="6">
        <f t="shared" si="14"/>
        <v>0</v>
      </c>
      <c r="U31" s="2">
        <f t="shared" si="6"/>
        <v>6.9100822854220298E-2</v>
      </c>
      <c r="V31" s="1">
        <f t="shared" si="7"/>
        <v>2.8676752627458777E-4</v>
      </c>
      <c r="W31">
        <v>0</v>
      </c>
      <c r="X31">
        <v>0</v>
      </c>
      <c r="Y31" s="1">
        <f t="shared" si="16"/>
        <v>7.2</v>
      </c>
      <c r="Z31" s="1">
        <f t="shared" si="15"/>
        <v>10</v>
      </c>
      <c r="AA31" s="5">
        <v>0</v>
      </c>
      <c r="AB31" s="1">
        <v>1</v>
      </c>
      <c r="AC31">
        <v>0</v>
      </c>
    </row>
    <row r="32" spans="1:29" ht="16">
      <c r="A32" s="1">
        <f t="shared" si="8"/>
        <v>16</v>
      </c>
      <c r="C32" s="1">
        <f t="shared" si="9"/>
        <v>193246</v>
      </c>
      <c r="D32" s="1">
        <v>11477</v>
      </c>
      <c r="E32" s="3">
        <f t="shared" si="10"/>
        <v>1.8024974354966528E-3</v>
      </c>
      <c r="F32" s="3"/>
      <c r="G32" s="3">
        <f t="shared" si="0"/>
        <v>1.6160966920123075E-3</v>
      </c>
      <c r="H32" s="3">
        <f t="shared" si="11"/>
        <v>1.0092064662494587E-4</v>
      </c>
      <c r="I32" s="3"/>
      <c r="J32" s="4">
        <f t="shared" si="1"/>
        <v>-105601.89726084223</v>
      </c>
      <c r="K32" s="4"/>
      <c r="L32" s="1">
        <v>12166.466283496979</v>
      </c>
      <c r="M32" s="2">
        <f t="shared" si="2"/>
        <v>193931.60304147689</v>
      </c>
      <c r="N32" s="2">
        <f t="shared" si="3"/>
        <v>12110.477594993505</v>
      </c>
      <c r="O32" s="1">
        <f t="shared" si="12"/>
        <v>16</v>
      </c>
      <c r="Q32" s="1">
        <f t="shared" si="4"/>
        <v>1.010521837429293</v>
      </c>
      <c r="R32" s="1">
        <f t="shared" si="5"/>
        <v>1</v>
      </c>
      <c r="S32" s="7">
        <f t="shared" si="13"/>
        <v>1</v>
      </c>
      <c r="T32" s="6">
        <f t="shared" si="14"/>
        <v>1</v>
      </c>
      <c r="U32" s="2">
        <f t="shared" si="6"/>
        <v>5.51953990584216E-2</v>
      </c>
      <c r="V32" s="1">
        <f t="shared" si="7"/>
        <v>3.5478252666388448E-3</v>
      </c>
      <c r="W32">
        <v>1</v>
      </c>
      <c r="X32">
        <v>0</v>
      </c>
      <c r="Y32" s="1">
        <f t="shared" si="16"/>
        <v>7.6999999999999993</v>
      </c>
      <c r="Z32" s="1">
        <f t="shared" si="15"/>
        <v>8</v>
      </c>
      <c r="AA32" s="5">
        <v>8</v>
      </c>
      <c r="AB32" s="1">
        <v>0</v>
      </c>
      <c r="AC32">
        <v>0</v>
      </c>
    </row>
    <row r="33" spans="1:29" ht="16">
      <c r="A33" s="1">
        <f t="shared" si="8"/>
        <v>17</v>
      </c>
      <c r="C33" s="1">
        <f t="shared" si="9"/>
        <v>206253</v>
      </c>
      <c r="D33" s="1">
        <v>13007</v>
      </c>
      <c r="E33" s="3">
        <f t="shared" si="10"/>
        <v>1.9150455875435179E-3</v>
      </c>
      <c r="F33" s="3"/>
      <c r="G33" s="3">
        <f t="shared" si="0"/>
        <v>1.7170059596945222E-3</v>
      </c>
      <c r="H33" s="3">
        <f t="shared" si="11"/>
        <v>1.0090926768221466E-4</v>
      </c>
      <c r="I33" s="3"/>
      <c r="J33" s="4">
        <f t="shared" si="1"/>
        <v>-119681.16322196944</v>
      </c>
      <c r="K33" s="4"/>
      <c r="L33" s="1">
        <v>12221.329302761564</v>
      </c>
      <c r="M33" s="2">
        <f t="shared" si="2"/>
        <v>206040.71516334265</v>
      </c>
      <c r="N33" s="2">
        <f t="shared" si="3"/>
        <v>12109.112121865759</v>
      </c>
      <c r="O33" s="1">
        <f t="shared" si="12"/>
        <v>17</v>
      </c>
      <c r="Q33" s="1">
        <f t="shared" si="4"/>
        <v>1.0211543839214745</v>
      </c>
      <c r="R33" s="1">
        <f t="shared" si="5"/>
        <v>1</v>
      </c>
      <c r="S33" s="7">
        <f t="shared" si="13"/>
        <v>2</v>
      </c>
      <c r="T33" s="6">
        <f t="shared" si="14"/>
        <v>2</v>
      </c>
      <c r="U33" s="2">
        <f t="shared" si="6"/>
        <v>6.9031127710789647E-2</v>
      </c>
      <c r="V33" s="1">
        <f t="shared" si="7"/>
        <v>1.0292448432621358E-3</v>
      </c>
      <c r="W33">
        <v>2</v>
      </c>
      <c r="X33">
        <v>0</v>
      </c>
      <c r="Y33" s="1">
        <f t="shared" si="16"/>
        <v>41.8</v>
      </c>
      <c r="Z33" s="1">
        <f t="shared" si="15"/>
        <v>56</v>
      </c>
      <c r="AA33" s="5">
        <v>6</v>
      </c>
      <c r="AB33" s="1">
        <v>5</v>
      </c>
      <c r="AC33">
        <v>0</v>
      </c>
    </row>
    <row r="34" spans="1:29" ht="16">
      <c r="A34" s="1">
        <f t="shared" si="8"/>
        <v>18</v>
      </c>
      <c r="C34" s="1">
        <f t="shared" si="9"/>
        <v>221451</v>
      </c>
      <c r="D34" s="1">
        <v>15198</v>
      </c>
      <c r="E34" s="3">
        <f t="shared" si="10"/>
        <v>2.0275810496301894E-3</v>
      </c>
      <c r="F34" s="3"/>
      <c r="G34" s="3">
        <f t="shared" si="0"/>
        <v>1.8179038497168926E-3</v>
      </c>
      <c r="H34" s="3">
        <f t="shared" si="11"/>
        <v>1.0089789002237044E-4</v>
      </c>
      <c r="I34" s="3"/>
      <c r="J34" s="4">
        <f t="shared" si="1"/>
        <v>-139842.90064132691</v>
      </c>
      <c r="K34" s="4"/>
      <c r="L34" s="1">
        <v>12219.938560317258</v>
      </c>
      <c r="M34" s="2">
        <f t="shared" si="2"/>
        <v>218148.4619660271</v>
      </c>
      <c r="N34" s="2">
        <f t="shared" si="3"/>
        <v>12107.746802684453</v>
      </c>
      <c r="O34" s="1">
        <f t="shared" si="12"/>
        <v>18</v>
      </c>
      <c r="Q34" s="1">
        <f t="shared" si="4"/>
        <v>1.0211543839214745</v>
      </c>
      <c r="R34" s="1">
        <f t="shared" si="5"/>
        <v>1</v>
      </c>
      <c r="S34" s="7">
        <f t="shared" si="13"/>
        <v>2</v>
      </c>
      <c r="T34" s="6">
        <f t="shared" si="14"/>
        <v>2</v>
      </c>
      <c r="U34" s="9">
        <f t="shared" si="6"/>
        <v>0.2033328857294083</v>
      </c>
      <c r="V34" s="1">
        <f t="shared" si="7"/>
        <v>1.4913177334818546E-2</v>
      </c>
      <c r="W34">
        <v>2</v>
      </c>
      <c r="X34">
        <v>0</v>
      </c>
      <c r="Y34" s="1">
        <f t="shared" si="16"/>
        <v>35.1</v>
      </c>
      <c r="Z34" s="1">
        <f t="shared" si="15"/>
        <v>33</v>
      </c>
      <c r="AA34" s="5">
        <v>23</v>
      </c>
      <c r="AB34" s="1">
        <v>1</v>
      </c>
      <c r="AC34">
        <v>0</v>
      </c>
    </row>
    <row r="35" spans="1:29" ht="16">
      <c r="A35" s="1">
        <f t="shared" si="8"/>
        <v>19</v>
      </c>
      <c r="C35" s="1">
        <f t="shared" si="9"/>
        <v>239764</v>
      </c>
      <c r="D35" s="1">
        <v>18313</v>
      </c>
      <c r="E35" s="3">
        <f t="shared" si="10"/>
        <v>2.1401038231875225E-3</v>
      </c>
      <c r="F35" s="3"/>
      <c r="G35" s="3">
        <f t="shared" si="0"/>
        <v>1.9187903633623063E-3</v>
      </c>
      <c r="H35" s="3">
        <f t="shared" si="11"/>
        <v>1.0088651364541365E-4</v>
      </c>
      <c r="I35" s="3"/>
      <c r="J35" s="4">
        <f t="shared" si="1"/>
        <v>-168507.33137843717</v>
      </c>
      <c r="K35" s="4"/>
      <c r="L35" s="1">
        <v>12218.54797613154</v>
      </c>
      <c r="M35" s="2">
        <f t="shared" si="2"/>
        <v>230254.84360347674</v>
      </c>
      <c r="N35" s="2">
        <f t="shared" si="3"/>
        <v>12106.381637449638</v>
      </c>
      <c r="O35" s="1">
        <f t="shared" si="12"/>
        <v>19</v>
      </c>
      <c r="Q35" s="1">
        <f t="shared" si="4"/>
        <v>1.0211543839214745</v>
      </c>
      <c r="R35" s="1">
        <f t="shared" si="5"/>
        <v>1</v>
      </c>
      <c r="S35" s="7">
        <f t="shared" si="13"/>
        <v>2</v>
      </c>
      <c r="T35" s="6">
        <f t="shared" si="14"/>
        <v>2</v>
      </c>
      <c r="U35" s="9">
        <f t="shared" si="6"/>
        <v>0.33891871143725016</v>
      </c>
      <c r="V35" s="1">
        <f t="shared" si="7"/>
        <v>3.9660484461901131E-2</v>
      </c>
      <c r="W35">
        <v>2</v>
      </c>
      <c r="X35">
        <v>0</v>
      </c>
      <c r="Y35" s="1">
        <f t="shared" si="16"/>
        <v>54.2</v>
      </c>
      <c r="Z35" s="1">
        <f t="shared" si="15"/>
        <v>60</v>
      </c>
      <c r="AA35" s="5">
        <v>20</v>
      </c>
      <c r="AB35" s="1">
        <v>4</v>
      </c>
      <c r="AC35">
        <v>0</v>
      </c>
    </row>
    <row r="36" spans="1:29" ht="16">
      <c r="A36" s="1">
        <f t="shared" si="8"/>
        <v>20</v>
      </c>
      <c r="C36" s="1">
        <f t="shared" si="9"/>
        <v>255514</v>
      </c>
      <c r="D36" s="1">
        <v>15750</v>
      </c>
      <c r="E36" s="3">
        <f t="shared" si="10"/>
        <v>2.2526139096461506E-3</v>
      </c>
      <c r="F36" s="3"/>
      <c r="G36" s="3">
        <f t="shared" si="0"/>
        <v>2.0196655019134508E-3</v>
      </c>
      <c r="H36" s="3">
        <f t="shared" si="11"/>
        <v>1.0087513855114457E-4</v>
      </c>
      <c r="I36" s="3"/>
      <c r="J36" s="4">
        <f t="shared" si="1"/>
        <v>-144925.62616163719</v>
      </c>
      <c r="K36" s="4"/>
      <c r="L36" s="1">
        <v>12444.656470943306</v>
      </c>
      <c r="M36" s="2">
        <f t="shared" si="2"/>
        <v>242359.8602296141</v>
      </c>
      <c r="N36" s="2">
        <f t="shared" si="3"/>
        <v>12105.016626137349</v>
      </c>
      <c r="O36" s="1">
        <f t="shared" si="12"/>
        <v>20</v>
      </c>
      <c r="Q36" s="1">
        <f t="shared" si="4"/>
        <v>1.0648151423968895</v>
      </c>
      <c r="R36" s="1">
        <f t="shared" si="5"/>
        <v>1</v>
      </c>
      <c r="S36" s="7">
        <f t="shared" si="13"/>
        <v>6</v>
      </c>
      <c r="T36" s="6">
        <f t="shared" si="14"/>
        <v>6</v>
      </c>
      <c r="U36" s="9">
        <f t="shared" si="6"/>
        <v>0.23142751580080326</v>
      </c>
      <c r="V36" s="1">
        <f t="shared" si="7"/>
        <v>5.1481092113879849E-2</v>
      </c>
      <c r="W36">
        <v>6</v>
      </c>
      <c r="X36">
        <v>0</v>
      </c>
      <c r="Y36" s="1">
        <f t="shared" si="16"/>
        <v>44</v>
      </c>
      <c r="Z36" s="1">
        <f t="shared" si="15"/>
        <v>41</v>
      </c>
      <c r="AA36" s="5">
        <v>31</v>
      </c>
      <c r="AB36" s="1">
        <v>1</v>
      </c>
      <c r="AC36">
        <v>0</v>
      </c>
    </row>
    <row r="37" spans="1:29" ht="16">
      <c r="A37" s="1">
        <f t="shared" si="8"/>
        <v>21</v>
      </c>
      <c r="C37" s="1">
        <f t="shared" si="9"/>
        <v>269597</v>
      </c>
      <c r="D37" s="1">
        <v>14083</v>
      </c>
      <c r="E37" s="3">
        <f t="shared" si="10"/>
        <v>2.3651113104365962E-3</v>
      </c>
      <c r="F37" s="3"/>
      <c r="G37" s="3">
        <f t="shared" si="0"/>
        <v>2.1205292666529149E-3</v>
      </c>
      <c r="H37" s="3">
        <f t="shared" si="11"/>
        <v>1.0086376473946411E-4</v>
      </c>
      <c r="I37" s="3"/>
      <c r="J37" s="4">
        <f t="shared" si="1"/>
        <v>-129588.10182344125</v>
      </c>
      <c r="K37" s="4"/>
      <c r="L37" s="1">
        <v>12500.740834862443</v>
      </c>
      <c r="M37" s="2">
        <f t="shared" si="2"/>
        <v>254463.5119983498</v>
      </c>
      <c r="N37" s="2">
        <f t="shared" si="3"/>
        <v>12103.651768735694</v>
      </c>
      <c r="O37" s="1">
        <f t="shared" si="12"/>
        <v>21</v>
      </c>
      <c r="Q37" s="1">
        <f t="shared" si="4"/>
        <v>1.076018954217439</v>
      </c>
      <c r="R37" s="1">
        <f t="shared" si="5"/>
        <v>1</v>
      </c>
      <c r="S37" s="7">
        <f t="shared" si="13"/>
        <v>7</v>
      </c>
      <c r="T37" s="6">
        <f t="shared" si="14"/>
        <v>7</v>
      </c>
      <c r="U37" s="9">
        <f t="shared" si="6"/>
        <v>0.14054876313742146</v>
      </c>
      <c r="V37" s="1">
        <f t="shared" si="7"/>
        <v>5.6133740366733305E-2</v>
      </c>
      <c r="W37">
        <v>7</v>
      </c>
      <c r="X37">
        <v>0</v>
      </c>
      <c r="Y37" s="1">
        <f t="shared" si="16"/>
        <v>75.8</v>
      </c>
      <c r="Z37" s="1">
        <f t="shared" si="15"/>
        <v>88</v>
      </c>
      <c r="AA37" s="5">
        <v>68</v>
      </c>
      <c r="AB37" s="1">
        <v>2</v>
      </c>
      <c r="AC37">
        <v>0</v>
      </c>
    </row>
    <row r="38" spans="1:29" ht="16">
      <c r="A38" s="1">
        <f t="shared" si="8"/>
        <v>22</v>
      </c>
      <c r="C38" s="1">
        <f t="shared" si="9"/>
        <v>282373</v>
      </c>
      <c r="D38" s="1">
        <v>12776</v>
      </c>
      <c r="E38" s="3">
        <f t="shared" si="10"/>
        <v>2.4775960269891595E-3</v>
      </c>
      <c r="F38" s="3"/>
      <c r="G38" s="3">
        <f t="shared" si="0"/>
        <v>2.2213816588630879E-3</v>
      </c>
      <c r="H38" s="3">
        <f t="shared" si="11"/>
        <v>1.0085239221017299E-4</v>
      </c>
      <c r="I38" s="3"/>
      <c r="J38" s="4">
        <f t="shared" si="1"/>
        <v>-117562.86847734585</v>
      </c>
      <c r="K38" s="4"/>
      <c r="L38" s="1">
        <v>12732.037285687042</v>
      </c>
      <c r="M38" s="2">
        <f t="shared" si="2"/>
        <v>266565.79906357056</v>
      </c>
      <c r="N38" s="2">
        <f t="shared" si="3"/>
        <v>12102.287065220758</v>
      </c>
      <c r="O38" s="1">
        <f t="shared" si="12"/>
        <v>22</v>
      </c>
      <c r="Q38" s="1">
        <f t="shared" si="4"/>
        <v>1.1220255173921891</v>
      </c>
      <c r="R38" s="1">
        <f t="shared" si="5"/>
        <v>1</v>
      </c>
      <c r="S38" s="7">
        <f t="shared" si="13"/>
        <v>11</v>
      </c>
      <c r="T38" s="6">
        <f t="shared" si="14"/>
        <v>11</v>
      </c>
      <c r="U38" s="2">
        <f t="shared" si="6"/>
        <v>5.2732696836196115E-2</v>
      </c>
      <c r="V38" s="1">
        <f t="shared" si="7"/>
        <v>5.5979859747318034E-2</v>
      </c>
      <c r="W38">
        <v>11</v>
      </c>
      <c r="X38">
        <v>0</v>
      </c>
      <c r="Y38" s="1">
        <f t="shared" si="16"/>
        <v>74.2</v>
      </c>
      <c r="Z38" s="1">
        <f t="shared" si="15"/>
        <v>75</v>
      </c>
      <c r="AA38" s="5">
        <v>45</v>
      </c>
      <c r="AB38" s="1">
        <v>3</v>
      </c>
      <c r="AC38">
        <v>0</v>
      </c>
    </row>
    <row r="39" spans="1:29" ht="16">
      <c r="A39" s="1">
        <f t="shared" si="8"/>
        <v>23</v>
      </c>
      <c r="B39" s="1">
        <v>0</v>
      </c>
      <c r="C39" s="1">
        <f t="shared" si="9"/>
        <v>295077</v>
      </c>
      <c r="D39" s="1">
        <v>12704</v>
      </c>
      <c r="E39" s="3">
        <f t="shared" si="10"/>
        <v>2.5900680607340298E-3</v>
      </c>
      <c r="F39" s="3"/>
      <c r="G39" s="3">
        <f t="shared" si="0"/>
        <v>2.32222267982626E-3</v>
      </c>
      <c r="H39" s="3">
        <f t="shared" si="11"/>
        <v>1.0084102096317212E-4</v>
      </c>
      <c r="I39" s="3"/>
      <c r="J39" s="4">
        <f t="shared" si="1"/>
        <v>-116901.7675664291</v>
      </c>
      <c r="K39" s="4"/>
      <c r="L39" s="1">
        <v>12789.382118256337</v>
      </c>
      <c r="M39" s="2">
        <f t="shared" si="2"/>
        <v>278666.72157915123</v>
      </c>
      <c r="N39" s="2">
        <f t="shared" si="3"/>
        <v>12100.922515580654</v>
      </c>
      <c r="O39" s="1">
        <f t="shared" si="12"/>
        <v>23</v>
      </c>
      <c r="Q39" s="1">
        <f t="shared" si="4"/>
        <v>1.1338312874777081</v>
      </c>
      <c r="R39" s="1">
        <f t="shared" si="5"/>
        <v>1</v>
      </c>
      <c r="S39" s="7">
        <f t="shared" si="13"/>
        <v>12</v>
      </c>
      <c r="T39" s="6">
        <f t="shared" si="14"/>
        <v>12</v>
      </c>
      <c r="U39" s="2">
        <f t="shared" si="6"/>
        <v>4.7471464453663854E-2</v>
      </c>
      <c r="V39" s="1">
        <f t="shared" si="7"/>
        <v>5.5613546365351318E-2</v>
      </c>
      <c r="W39">
        <v>12</v>
      </c>
      <c r="X39">
        <v>0</v>
      </c>
      <c r="Y39" s="1">
        <f t="shared" si="16"/>
        <v>135.1</v>
      </c>
      <c r="Z39" s="1">
        <f t="shared" si="15"/>
        <v>159</v>
      </c>
      <c r="AA39" s="5">
        <v>119</v>
      </c>
      <c r="AB39" s="1">
        <v>4</v>
      </c>
      <c r="AC39">
        <v>0</v>
      </c>
    </row>
    <row r="40" spans="1:29" ht="16">
      <c r="A40" s="1">
        <f t="shared" si="8"/>
        <v>24</v>
      </c>
      <c r="B40" s="1">
        <v>1</v>
      </c>
      <c r="C40" s="1">
        <f t="shared" si="9"/>
        <v>309342</v>
      </c>
      <c r="D40" s="1">
        <v>14265</v>
      </c>
      <c r="E40" s="3">
        <f t="shared" si="10"/>
        <v>2.7025274131012855E-3</v>
      </c>
      <c r="F40" s="3"/>
      <c r="G40" s="3" cm="1">
        <f t="array" ref="G40">E40*($J$11) + SUMPRODUCT(EGS3_OSS_Baseline!$K$40:$K$57,TRANSPOSE(LC_Special_FIN!C40:T40))</f>
        <v>2.4230523308246209E-3</v>
      </c>
      <c r="H40" s="3">
        <f t="shared" si="11"/>
        <v>1.0082965099836088E-4</v>
      </c>
      <c r="I40" s="3"/>
      <c r="J40" s="4">
        <f t="shared" si="1"/>
        <v>-131267.64393748582</v>
      </c>
      <c r="K40" s="8"/>
      <c r="L40" s="1">
        <v>12846.978168408255</v>
      </c>
      <c r="M40" s="2">
        <f t="shared" si="2"/>
        <v>290766.27969895449</v>
      </c>
      <c r="N40" s="2">
        <f t="shared" si="3"/>
        <v>12099.558119803307</v>
      </c>
      <c r="O40" s="1">
        <f t="shared" si="12"/>
        <v>24</v>
      </c>
      <c r="P40" s="1">
        <f>Q40</f>
        <v>1.1457612759567946</v>
      </c>
      <c r="Q40" s="1">
        <f t="shared" si="4"/>
        <v>1.1457612759567946</v>
      </c>
      <c r="R40" s="1">
        <f t="shared" si="5"/>
        <v>1</v>
      </c>
      <c r="S40" s="7">
        <f t="shared" si="13"/>
        <v>13</v>
      </c>
      <c r="T40" s="6">
        <f t="shared" si="14"/>
        <v>13</v>
      </c>
      <c r="U40" s="2">
        <f t="shared" si="6"/>
        <v>0.15180104312630166</v>
      </c>
      <c r="V40" s="1">
        <f t="shared" si="7"/>
        <v>6.004913752754399E-2</v>
      </c>
      <c r="W40">
        <v>13</v>
      </c>
      <c r="X40">
        <v>0</v>
      </c>
      <c r="Y40" s="1">
        <f t="shared" si="16"/>
        <v>127.49999999999999</v>
      </c>
      <c r="Z40" s="1">
        <f t="shared" si="15"/>
        <v>126</v>
      </c>
      <c r="AA40" s="5">
        <v>116</v>
      </c>
      <c r="AB40" s="1">
        <v>1</v>
      </c>
      <c r="AC40">
        <v>0</v>
      </c>
    </row>
    <row r="41" spans="1:29" ht="16">
      <c r="A41" s="1">
        <f t="shared" si="8"/>
        <v>25</v>
      </c>
      <c r="B41" s="1">
        <f t="shared" ref="B41:B57" si="17">B40+1</f>
        <v>2</v>
      </c>
      <c r="C41" s="1">
        <f t="shared" si="9"/>
        <v>324475</v>
      </c>
      <c r="D41" s="1">
        <v>15133</v>
      </c>
      <c r="E41" s="3">
        <f t="shared" si="10"/>
        <v>2.8149740855205607E-3</v>
      </c>
      <c r="F41" s="3"/>
      <c r="G41" s="3" cm="1">
        <f t="array" ref="G41">E41*($J$11) + SUMPRODUCT(EGS3_OSS_Baseline!$K$40:$K$57,TRANSPOSE(LC_Special_FIN!C41:T41))</f>
        <v>2.5238706131399634E-3</v>
      </c>
      <c r="H41" s="3">
        <f t="shared" si="11"/>
        <v>1.0081828231534246E-4</v>
      </c>
      <c r="I41" s="3"/>
      <c r="J41" s="4">
        <f t="shared" si="1"/>
        <v>-139256.75408155142</v>
      </c>
      <c r="K41" s="8"/>
      <c r="L41" s="1">
        <v>13205.901618568925</v>
      </c>
      <c r="M41" s="2">
        <f t="shared" si="2"/>
        <v>302864.4735767956</v>
      </c>
      <c r="N41" s="2">
        <f t="shared" si="3"/>
        <v>12098.193877841095</v>
      </c>
      <c r="O41" s="1">
        <f t="shared" si="12"/>
        <v>25</v>
      </c>
      <c r="P41" s="1">
        <f t="shared" ref="P41:P57" si="18">P40+Q41</f>
        <v>2.3657852321675703</v>
      </c>
      <c r="Q41" s="1">
        <f t="shared" si="4"/>
        <v>1.220023956210776</v>
      </c>
      <c r="R41" s="1">
        <f t="shared" si="5"/>
        <v>1</v>
      </c>
      <c r="S41" s="7">
        <f t="shared" si="13"/>
        <v>19</v>
      </c>
      <c r="T41" s="6">
        <f t="shared" si="14"/>
        <v>19</v>
      </c>
      <c r="U41" s="2">
        <f t="shared" si="6"/>
        <v>0.20054226671241029</v>
      </c>
      <c r="V41" s="1">
        <f t="shared" si="7"/>
        <v>6.6601514517927105E-2</v>
      </c>
      <c r="W41">
        <v>19</v>
      </c>
      <c r="X41">
        <v>0</v>
      </c>
      <c r="Y41" s="1">
        <f t="shared" si="16"/>
        <v>128.6</v>
      </c>
      <c r="Z41" s="1">
        <f t="shared" si="15"/>
        <v>125</v>
      </c>
      <c r="AA41" s="5">
        <v>65</v>
      </c>
      <c r="AB41" s="1">
        <v>6</v>
      </c>
      <c r="AC41">
        <v>0</v>
      </c>
    </row>
    <row r="42" spans="1:29" ht="16">
      <c r="A42" s="1">
        <f t="shared" si="8"/>
        <v>26</v>
      </c>
      <c r="B42" s="1">
        <f t="shared" si="17"/>
        <v>3</v>
      </c>
      <c r="C42" s="1">
        <f t="shared" si="9"/>
        <v>343476</v>
      </c>
      <c r="D42" s="1">
        <v>19001</v>
      </c>
      <c r="E42" s="3">
        <f t="shared" si="10"/>
        <v>2.9274080794216006E-3</v>
      </c>
      <c r="F42" s="3"/>
      <c r="G42" s="3" cm="1">
        <f t="array" ref="G42">E42*($J$11) + SUMPRODUCT(EGS3_OSS_Baseline!$K$40:$K$57,TRANSPOSE(LC_Special_FIN!C42:T42))</f>
        <v>2.6246775280541787E-3</v>
      </c>
      <c r="H42" s="3">
        <f t="shared" si="11"/>
        <v>1.0080691491421529E-4</v>
      </c>
      <c r="I42" s="3"/>
      <c r="J42" s="4">
        <f t="shared" si="1"/>
        <v>-174852.97078607316</v>
      </c>
      <c r="K42" s="8"/>
      <c r="L42" s="1">
        <v>13450.15541204319</v>
      </c>
      <c r="M42" s="2">
        <f t="shared" si="2"/>
        <v>314961.30336650147</v>
      </c>
      <c r="N42" s="2">
        <f t="shared" si="3"/>
        <v>12096.829789705835</v>
      </c>
      <c r="O42" s="1">
        <f t="shared" si="12"/>
        <v>26</v>
      </c>
      <c r="P42" s="1">
        <f t="shared" si="18"/>
        <v>3.6379728691351976</v>
      </c>
      <c r="Q42" s="1">
        <f t="shared" si="4"/>
        <v>1.2721876369676273</v>
      </c>
      <c r="R42" s="1">
        <f t="shared" si="5"/>
        <v>1</v>
      </c>
      <c r="S42" s="7">
        <f t="shared" si="13"/>
        <v>23</v>
      </c>
      <c r="T42" s="6">
        <f t="shared" si="14"/>
        <v>23</v>
      </c>
      <c r="U42" s="2">
        <f t="shared" si="6"/>
        <v>0.3633582553704629</v>
      </c>
      <c r="V42" s="1">
        <f t="shared" si="7"/>
        <v>8.3018017659162599E-2</v>
      </c>
      <c r="W42">
        <v>23</v>
      </c>
      <c r="X42">
        <v>0</v>
      </c>
      <c r="Y42" s="1">
        <f t="shared" si="16"/>
        <v>356.1</v>
      </c>
      <c r="Z42" s="1">
        <f t="shared" si="15"/>
        <v>455</v>
      </c>
      <c r="AA42" s="5">
        <v>375</v>
      </c>
      <c r="AB42" s="1">
        <v>8</v>
      </c>
      <c r="AC42">
        <v>0</v>
      </c>
    </row>
    <row r="43" spans="1:29" ht="16">
      <c r="A43" s="1">
        <f t="shared" si="8"/>
        <v>27</v>
      </c>
      <c r="B43" s="1">
        <f t="shared" si="17"/>
        <v>4</v>
      </c>
      <c r="C43" s="1">
        <f t="shared" si="9"/>
        <v>364165</v>
      </c>
      <c r="D43" s="1">
        <v>20689</v>
      </c>
      <c r="E43" s="3">
        <f t="shared" si="10"/>
        <v>3.0398293962341505E-3</v>
      </c>
      <c r="F43" s="3"/>
      <c r="G43" s="3" cm="1">
        <f t="array" ref="G43">E43*($J$11) + SUMPRODUCT(EGS3_OSS_Baseline!$K$40:$K$57,TRANSPOSE(LC_Special_FIN!C43:T43))</f>
        <v>2.7254730768491589E-3</v>
      </c>
      <c r="H43" s="3">
        <f t="shared" si="11"/>
        <v>1.0079554879498026E-4</v>
      </c>
      <c r="I43" s="3"/>
      <c r="J43" s="4">
        <f t="shared" si="1"/>
        <v>-190388.79211511431</v>
      </c>
      <c r="K43" s="8"/>
      <c r="L43" s="1">
        <v>13889.770021458993</v>
      </c>
      <c r="M43" s="2">
        <f t="shared" si="2"/>
        <v>327056.7692218991</v>
      </c>
      <c r="N43" s="2">
        <f t="shared" si="3"/>
        <v>12095.465855397631</v>
      </c>
      <c r="O43" s="1">
        <f t="shared" si="12"/>
        <v>27</v>
      </c>
      <c r="P43" s="1">
        <f t="shared" si="18"/>
        <v>5.0068708798334587</v>
      </c>
      <c r="Q43" s="1">
        <f t="shared" si="4"/>
        <v>1.3688980106982613</v>
      </c>
      <c r="R43" s="1">
        <f t="shared" si="5"/>
        <v>1</v>
      </c>
      <c r="S43" s="7">
        <f t="shared" si="13"/>
        <v>30</v>
      </c>
      <c r="T43" s="6">
        <f t="shared" si="14"/>
        <v>30</v>
      </c>
      <c r="U43" s="2">
        <f t="shared" si="6"/>
        <v>0.41536730362039581</v>
      </c>
      <c r="V43" s="1">
        <f t="shared" si="7"/>
        <v>0.10189949824420497</v>
      </c>
      <c r="W43">
        <v>30</v>
      </c>
      <c r="X43">
        <v>0</v>
      </c>
      <c r="Y43" s="1">
        <f t="shared" si="16"/>
        <v>356.9</v>
      </c>
      <c r="Z43" s="1">
        <f t="shared" si="15"/>
        <v>362</v>
      </c>
      <c r="AA43" s="5">
        <v>322</v>
      </c>
      <c r="AB43" s="1">
        <v>4</v>
      </c>
      <c r="AC43">
        <v>0</v>
      </c>
    </row>
    <row r="44" spans="1:29" ht="16">
      <c r="A44" s="1">
        <f t="shared" si="8"/>
        <v>28</v>
      </c>
      <c r="B44" s="1">
        <f t="shared" si="17"/>
        <v>5</v>
      </c>
      <c r="C44" s="1">
        <f t="shared" si="9"/>
        <v>389866</v>
      </c>
      <c r="D44" s="1">
        <v>25701</v>
      </c>
      <c r="E44" s="3">
        <f t="shared" si="10"/>
        <v>3.1522380373872894E-3</v>
      </c>
      <c r="F44" s="3"/>
      <c r="G44" s="3" cm="1">
        <f t="array" ref="G44">E44*($J$11) + SUMPRODUCT(EGS3_OSS_Baseline!$K$40:$K$57,TRANSPOSE(LC_Special_FIN!C44:T44))</f>
        <v>2.8262572608061982E-3</v>
      </c>
      <c r="H44" s="3">
        <f t="shared" si="11"/>
        <v>1.007841839570393E-4</v>
      </c>
      <c r="I44" s="3"/>
      <c r="J44" s="4">
        <f t="shared" si="1"/>
        <v>-236514.2009086484</v>
      </c>
      <c r="K44" s="8"/>
      <c r="L44" s="1">
        <v>14410.005833411597</v>
      </c>
      <c r="M44" s="2">
        <f t="shared" si="2"/>
        <v>339150.8712967438</v>
      </c>
      <c r="N44" s="2">
        <f t="shared" si="3"/>
        <v>12094.102074844715</v>
      </c>
      <c r="O44" s="1">
        <f t="shared" si="12"/>
        <v>28</v>
      </c>
      <c r="P44" s="1">
        <f t="shared" si="18"/>
        <v>6.495329333561652</v>
      </c>
      <c r="Q44" s="1">
        <f t="shared" si="4"/>
        <v>1.4884584537281933</v>
      </c>
      <c r="R44" s="1">
        <f t="shared" si="5"/>
        <v>1</v>
      </c>
      <c r="S44" s="7">
        <f t="shared" si="13"/>
        <v>38</v>
      </c>
      <c r="T44" s="6">
        <f t="shared" si="14"/>
        <v>38</v>
      </c>
      <c r="U44" s="2">
        <f t="shared" si="6"/>
        <v>0.52943068071885468</v>
      </c>
      <c r="V44" s="1">
        <f t="shared" si="7"/>
        <v>0.13008348689871954</v>
      </c>
      <c r="W44">
        <v>38</v>
      </c>
      <c r="X44">
        <v>0</v>
      </c>
      <c r="Y44" s="1">
        <f t="shared" si="16"/>
        <v>434.29999999999995</v>
      </c>
      <c r="Z44" s="1">
        <f t="shared" si="15"/>
        <v>452</v>
      </c>
      <c r="AA44" s="5">
        <v>382</v>
      </c>
      <c r="AB44" s="1">
        <v>7</v>
      </c>
      <c r="AC44">
        <v>0</v>
      </c>
    </row>
    <row r="45" spans="1:29" ht="16">
      <c r="A45" s="1">
        <f t="shared" si="8"/>
        <v>29</v>
      </c>
      <c r="B45" s="1">
        <f t="shared" si="17"/>
        <v>6</v>
      </c>
      <c r="C45" s="1">
        <f t="shared" si="9"/>
        <v>423545</v>
      </c>
      <c r="D45" s="1">
        <v>33679</v>
      </c>
      <c r="E45" s="3">
        <f t="shared" si="10"/>
        <v>3.2646340043103184E-3</v>
      </c>
      <c r="F45" s="3"/>
      <c r="G45" s="3" cm="1">
        <f t="array" ref="G45">E45*($J$11) + SUMPRODUCT(EGS3_OSS_Baseline!$K$40:$K$57,TRANSPOSE(LC_Special_FIN!C45:T45))</f>
        <v>2.9270300812067902E-3</v>
      </c>
      <c r="H45" s="3">
        <f t="shared" si="11"/>
        <v>1.0077282040059192E-4</v>
      </c>
      <c r="I45" s="3"/>
      <c r="J45" s="4">
        <f t="shared" si="1"/>
        <v>-309935.77579465049</v>
      </c>
      <c r="K45" s="8"/>
      <c r="L45" s="1">
        <v>15157.953880021551</v>
      </c>
      <c r="M45" s="2">
        <f t="shared" si="2"/>
        <v>351243.60974481481</v>
      </c>
      <c r="N45" s="2">
        <f t="shared" si="3"/>
        <v>12092.73844807103</v>
      </c>
      <c r="O45" s="1">
        <f t="shared" si="12"/>
        <v>29</v>
      </c>
      <c r="P45" s="1">
        <f t="shared" si="18"/>
        <v>8.1654177002228057</v>
      </c>
      <c r="Q45" s="1">
        <f t="shared" si="4"/>
        <v>1.6700883666611539</v>
      </c>
      <c r="R45" s="1">
        <f t="shared" si="5"/>
        <v>1</v>
      </c>
      <c r="S45" s="7">
        <f t="shared" si="13"/>
        <v>49</v>
      </c>
      <c r="T45" s="6">
        <f t="shared" si="14"/>
        <v>49</v>
      </c>
      <c r="U45" s="2">
        <f t="shared" si="6"/>
        <v>0.6409412854279809</v>
      </c>
      <c r="V45" s="1">
        <f t="shared" si="7"/>
        <v>0.17070533297568191</v>
      </c>
      <c r="W45">
        <v>49</v>
      </c>
      <c r="X45">
        <v>0</v>
      </c>
      <c r="Y45" s="1">
        <f t="shared" si="16"/>
        <v>536.79999999999995</v>
      </c>
      <c r="Z45" s="1">
        <f t="shared" si="15"/>
        <v>586</v>
      </c>
      <c r="AA45" s="5">
        <v>516</v>
      </c>
      <c r="AB45" s="1">
        <v>7</v>
      </c>
      <c r="AC45">
        <v>0</v>
      </c>
    </row>
    <row r="46" spans="1:29" ht="16">
      <c r="A46" s="1">
        <f t="shared" si="8"/>
        <v>30</v>
      </c>
      <c r="B46" s="1">
        <f t="shared" si="17"/>
        <v>7</v>
      </c>
      <c r="C46" s="1">
        <f t="shared" si="9"/>
        <v>462088</v>
      </c>
      <c r="D46" s="1">
        <v>38543</v>
      </c>
      <c r="E46" s="3">
        <f t="shared" si="10"/>
        <v>3.3770172984323166E-3</v>
      </c>
      <c r="F46" s="3"/>
      <c r="G46" s="3" cm="1">
        <f t="array" ref="G46">E46*($J$11) + SUMPRODUCT(EGS3_OSS_Baseline!$K$40:$K$57,TRANSPOSE(LC_Special_FIN!C46:T46))</f>
        <v>3.0277915393322296E-3</v>
      </c>
      <c r="H46" s="3">
        <f t="shared" si="11"/>
        <v>1.0076145812543949E-4</v>
      </c>
      <c r="I46" s="3"/>
      <c r="J46" s="4">
        <f t="shared" si="1"/>
        <v>-354701.77190882462</v>
      </c>
      <c r="K46" s="8"/>
      <c r="L46" s="1">
        <v>15653.133234921572</v>
      </c>
      <c r="M46" s="2">
        <f t="shared" si="2"/>
        <v>363334.98471986759</v>
      </c>
      <c r="N46" s="2">
        <f t="shared" si="3"/>
        <v>12091.374975052739</v>
      </c>
      <c r="O46" s="1">
        <f t="shared" si="12"/>
        <v>30</v>
      </c>
      <c r="P46" s="1">
        <f t="shared" si="18"/>
        <v>9.9624644379682508</v>
      </c>
      <c r="Q46" s="1">
        <f t="shared" si="4"/>
        <v>1.7970467377454455</v>
      </c>
      <c r="R46" s="1">
        <f t="shared" si="5"/>
        <v>1</v>
      </c>
      <c r="S46" s="7">
        <f t="shared" si="13"/>
        <v>56</v>
      </c>
      <c r="T46" s="6">
        <f t="shared" si="14"/>
        <v>56</v>
      </c>
      <c r="U46" s="2">
        <f t="shared" si="6"/>
        <v>0.68628869120066582</v>
      </c>
      <c r="V46" s="1">
        <f t="shared" si="7"/>
        <v>0.21371040858047041</v>
      </c>
      <c r="W46">
        <v>51</v>
      </c>
      <c r="X46">
        <v>1</v>
      </c>
      <c r="Y46" s="1">
        <f t="shared" si="16"/>
        <v>609</v>
      </c>
      <c r="Z46" s="1">
        <f t="shared" si="15"/>
        <v>638</v>
      </c>
      <c r="AA46" s="5">
        <v>548</v>
      </c>
      <c r="AB46" s="1">
        <v>9</v>
      </c>
      <c r="AC46">
        <v>4</v>
      </c>
    </row>
    <row r="47" spans="1:29" ht="16">
      <c r="A47" s="1">
        <f t="shared" si="8"/>
        <v>31</v>
      </c>
      <c r="B47" s="1">
        <f t="shared" si="17"/>
        <v>8</v>
      </c>
      <c r="C47" s="1">
        <f t="shared" si="9"/>
        <v>504410</v>
      </c>
      <c r="D47" s="1">
        <v>42322</v>
      </c>
      <c r="E47" s="3">
        <f t="shared" si="10"/>
        <v>3.48938792118203E-3</v>
      </c>
      <c r="F47" s="3"/>
      <c r="G47" s="3" cm="1">
        <f t="array" ref="G47">E47*($J$11) + SUMPRODUCT(EGS3_OSS_Baseline!$K$40:$K$57,TRANSPOSE(LC_Special_FIN!C47:T47))</f>
        <v>3.1285416364635115E-3</v>
      </c>
      <c r="H47" s="3">
        <f t="shared" si="11"/>
        <v>1.007500971312819E-4</v>
      </c>
      <c r="I47" s="3"/>
      <c r="J47" s="4">
        <f t="shared" si="1"/>
        <v>-389483.7538089052</v>
      </c>
      <c r="K47" s="8"/>
      <c r="L47" s="1">
        <v>16164.412874065323</v>
      </c>
      <c r="M47" s="2">
        <f t="shared" si="2"/>
        <v>375424.99637562141</v>
      </c>
      <c r="N47" s="2">
        <f t="shared" si="3"/>
        <v>12090.011655753828</v>
      </c>
      <c r="O47" s="1">
        <f t="shared" si="12"/>
        <v>31</v>
      </c>
      <c r="P47" s="1">
        <f t="shared" si="18"/>
        <v>11.896120789396965</v>
      </c>
      <c r="Q47" s="1">
        <f t="shared" si="4"/>
        <v>1.9336563514287148</v>
      </c>
      <c r="R47" s="1">
        <f t="shared" si="5"/>
        <v>1</v>
      </c>
      <c r="S47" s="7">
        <f t="shared" si="13"/>
        <v>63</v>
      </c>
      <c r="T47" s="6">
        <f t="shared" si="14"/>
        <v>63</v>
      </c>
      <c r="U47" s="2">
        <f t="shared" si="6"/>
        <v>0.71433269562511625</v>
      </c>
      <c r="V47" s="1">
        <f t="shared" si="7"/>
        <v>0.2557146044376174</v>
      </c>
      <c r="W47">
        <v>53</v>
      </c>
      <c r="X47">
        <v>1</v>
      </c>
      <c r="Y47" s="1">
        <f t="shared" si="16"/>
        <v>880.6</v>
      </c>
      <c r="Z47" s="1">
        <f t="shared" si="15"/>
        <v>992</v>
      </c>
      <c r="AA47" s="5">
        <v>772</v>
      </c>
      <c r="AB47" s="1">
        <v>22</v>
      </c>
      <c r="AC47">
        <v>9</v>
      </c>
    </row>
    <row r="48" spans="1:29" ht="16">
      <c r="A48" s="1">
        <f t="shared" si="8"/>
        <v>32</v>
      </c>
      <c r="B48" s="1">
        <f t="shared" si="17"/>
        <v>9</v>
      </c>
      <c r="C48" s="1">
        <f t="shared" si="9"/>
        <v>550845</v>
      </c>
      <c r="D48" s="1">
        <v>46435</v>
      </c>
      <c r="E48" s="3">
        <f t="shared" si="10"/>
        <v>3.6017458739884267E-3</v>
      </c>
      <c r="F48" s="3"/>
      <c r="G48" s="3" cm="1">
        <f t="array" ref="G48">E48*($J$11) + SUMPRODUCT(EGS3_OSS_Baseline!$K$40:$K$57,TRANSPOSE(LC_Special_FIN!C48:T48))</f>
        <v>3.2292803738818319E-3</v>
      </c>
      <c r="H48" s="3">
        <f t="shared" si="11"/>
        <v>1.0073873741832037E-4</v>
      </c>
      <c r="I48" s="3"/>
      <c r="J48" s="4">
        <f t="shared" ref="J48:J57" si="19">D48*LN(H48)</f>
        <v>-427340.38330227602</v>
      </c>
      <c r="K48" s="8"/>
      <c r="L48" s="1">
        <v>17319.749172980664</v>
      </c>
      <c r="M48" s="2">
        <f t="shared" si="2"/>
        <v>387513.64486581984</v>
      </c>
      <c r="N48" s="2">
        <f t="shared" si="3"/>
        <v>12088.648490198444</v>
      </c>
      <c r="O48" s="1">
        <f t="shared" si="12"/>
        <v>32</v>
      </c>
      <c r="P48" s="1">
        <f t="shared" si="18"/>
        <v>14.158497076710724</v>
      </c>
      <c r="Q48" s="1">
        <f t="shared" si="4"/>
        <v>2.2623762873137592</v>
      </c>
      <c r="R48" s="1">
        <f t="shared" si="5"/>
        <v>1</v>
      </c>
      <c r="S48" s="7">
        <f t="shared" si="13"/>
        <v>78</v>
      </c>
      <c r="T48" s="6">
        <f t="shared" si="14"/>
        <v>78</v>
      </c>
      <c r="U48" s="2">
        <f t="shared" si="6"/>
        <v>0.73966515580492209</v>
      </c>
      <c r="V48" s="1">
        <f t="shared" si="7"/>
        <v>0.29651055221374462</v>
      </c>
      <c r="W48">
        <v>54</v>
      </c>
      <c r="X48">
        <v>1</v>
      </c>
      <c r="Y48" s="1">
        <f t="shared" si="16"/>
        <v>1216.3</v>
      </c>
      <c r="Z48" s="1">
        <f t="shared" si="15"/>
        <v>1363</v>
      </c>
      <c r="AA48" s="5">
        <v>1133</v>
      </c>
      <c r="AB48" s="1">
        <v>23</v>
      </c>
      <c r="AC48">
        <v>23</v>
      </c>
    </row>
    <row r="49" spans="1:29" ht="16">
      <c r="A49" s="1">
        <f t="shared" si="8"/>
        <v>33</v>
      </c>
      <c r="B49" s="1">
        <f t="shared" si="17"/>
        <v>10</v>
      </c>
      <c r="C49" s="1">
        <f t="shared" si="9"/>
        <v>599856</v>
      </c>
      <c r="D49" s="1">
        <v>49011</v>
      </c>
      <c r="E49" s="3">
        <f t="shared" si="10"/>
        <v>3.7140911582798086E-3</v>
      </c>
      <c r="F49" s="3"/>
      <c r="G49" s="3" cm="1">
        <f t="array" ref="G49">E49*($J$11) + SUMPRODUCT(EGS3_OSS_Baseline!$K$40:$K$57,TRANSPOSE(LC_Special_FIN!C49:T49))</f>
        <v>3.3300077528677875E-3</v>
      </c>
      <c r="H49" s="3">
        <f t="shared" si="11"/>
        <v>1.0072737898595557E-4</v>
      </c>
      <c r="I49" s="3"/>
      <c r="J49" s="4">
        <f t="shared" si="19"/>
        <v>-451052.78654051526</v>
      </c>
      <c r="K49" s="8"/>
      <c r="L49" s="1">
        <v>17397.007858966434</v>
      </c>
      <c r="M49" s="2">
        <f t="shared" si="2"/>
        <v>399600.93034413451</v>
      </c>
      <c r="N49" s="2">
        <f t="shared" si="3"/>
        <v>12087.285478314669</v>
      </c>
      <c r="O49" s="1">
        <f t="shared" si="12"/>
        <v>33</v>
      </c>
      <c r="P49" s="1">
        <f t="shared" si="18"/>
        <v>16.444677719523487</v>
      </c>
      <c r="Q49" s="1">
        <f t="shared" si="4"/>
        <v>2.286180642812762</v>
      </c>
      <c r="R49" s="1">
        <f t="shared" si="5"/>
        <v>1</v>
      </c>
      <c r="S49" s="7">
        <f t="shared" si="13"/>
        <v>79</v>
      </c>
      <c r="T49" s="6">
        <f t="shared" si="14"/>
        <v>79</v>
      </c>
      <c r="U49" s="2">
        <f t="shared" si="6"/>
        <v>0.75337606908011123</v>
      </c>
      <c r="V49" s="1">
        <f t="shared" si="7"/>
        <v>0.3338385706834065</v>
      </c>
      <c r="W49">
        <v>54</v>
      </c>
      <c r="X49">
        <v>1</v>
      </c>
      <c r="Y49" s="1">
        <f t="shared" si="16"/>
        <v>1693.3999999999999</v>
      </c>
      <c r="Z49" s="1">
        <f t="shared" si="15"/>
        <v>1888</v>
      </c>
      <c r="AA49" s="5">
        <v>1788</v>
      </c>
      <c r="AB49" s="1">
        <v>10</v>
      </c>
      <c r="AC49">
        <v>24</v>
      </c>
    </row>
    <row r="50" spans="1:29" ht="16">
      <c r="A50" s="1">
        <f t="shared" si="8"/>
        <v>34</v>
      </c>
      <c r="B50" s="1">
        <f t="shared" si="17"/>
        <v>11</v>
      </c>
      <c r="C50" s="1">
        <f t="shared" si="9"/>
        <v>652812</v>
      </c>
      <c r="D50" s="1">
        <v>52956</v>
      </c>
      <c r="E50" s="3">
        <f t="shared" si="10"/>
        <v>3.8264237754846997E-3</v>
      </c>
      <c r="F50" s="3"/>
      <c r="G50" s="3" cm="1">
        <f t="array" ref="G50">E50*($J$11) + SUMPRODUCT(EGS3_OSS_Baseline!$K$40:$K$57,TRANSPOSE(LC_Special_FIN!C50:T50))</f>
        <v>3.4307237747021753E-3</v>
      </c>
      <c r="H50" s="3">
        <f t="shared" si="11"/>
        <v>1.0071602183438786E-4</v>
      </c>
      <c r="I50" s="3"/>
      <c r="J50" s="4">
        <f t="shared" si="19"/>
        <v>-487364.95926373318</v>
      </c>
      <c r="K50" s="8"/>
      <c r="L50" s="1">
        <v>17799.98903342765</v>
      </c>
      <c r="M50" s="2">
        <f t="shared" si="2"/>
        <v>411686.85296426102</v>
      </c>
      <c r="N50" s="2">
        <f t="shared" si="3"/>
        <v>12085.922620126543</v>
      </c>
      <c r="O50" s="1">
        <f t="shared" si="12"/>
        <v>34</v>
      </c>
      <c r="P50" s="1">
        <f t="shared" si="18"/>
        <v>18.853690248054832</v>
      </c>
      <c r="Q50" s="1">
        <f t="shared" si="4"/>
        <v>2.4090125285313468</v>
      </c>
      <c r="R50" s="1">
        <f t="shared" si="5"/>
        <v>1</v>
      </c>
      <c r="S50" s="7">
        <f t="shared" si="13"/>
        <v>84</v>
      </c>
      <c r="T50" s="6">
        <f t="shared" si="14"/>
        <v>84</v>
      </c>
      <c r="U50" s="2">
        <f t="shared" si="6"/>
        <v>0.77177425371767994</v>
      </c>
      <c r="V50" s="1">
        <f t="shared" si="7"/>
        <v>0.36936383987386717</v>
      </c>
      <c r="W50">
        <v>54</v>
      </c>
      <c r="X50">
        <v>2</v>
      </c>
      <c r="Y50" s="1">
        <f t="shared" si="16"/>
        <v>2041.3</v>
      </c>
      <c r="Z50" s="1">
        <f t="shared" si="15"/>
        <v>2182</v>
      </c>
      <c r="AA50" s="5">
        <v>1362</v>
      </c>
      <c r="AB50" s="1">
        <v>82</v>
      </c>
      <c r="AC50">
        <v>28</v>
      </c>
    </row>
    <row r="51" spans="1:29" ht="16">
      <c r="A51" s="1">
        <f t="shared" si="8"/>
        <v>35</v>
      </c>
      <c r="B51" s="1">
        <f t="shared" si="17"/>
        <v>12</v>
      </c>
      <c r="C51" s="1">
        <f t="shared" si="9"/>
        <v>706104</v>
      </c>
      <c r="D51" s="1">
        <v>53292</v>
      </c>
      <c r="E51" s="3">
        <f t="shared" si="10"/>
        <v>3.9387437270311798E-3</v>
      </c>
      <c r="F51" s="3"/>
      <c r="G51" s="3" cm="1">
        <f t="array" ref="G51">E51*($J$11) + SUMPRODUCT(EGS3_OSS_Baseline!$K$40:$K$57,TRANSPOSE(LC_Special_FIN!C51:T51))</f>
        <v>3.5314284406653944E-3</v>
      </c>
      <c r="H51" s="3">
        <f t="shared" si="11"/>
        <v>1.007046659632191E-4</v>
      </c>
      <c r="I51" s="3"/>
      <c r="J51" s="4">
        <f t="shared" si="19"/>
        <v>-490463.24545330065</v>
      </c>
      <c r="K51" s="8"/>
      <c r="L51" s="1">
        <v>17797.032333835665</v>
      </c>
      <c r="M51" s="2">
        <f t="shared" si="2"/>
        <v>423771.41287984734</v>
      </c>
      <c r="N51" s="2">
        <f t="shared" si="3"/>
        <v>12084.559915586293</v>
      </c>
      <c r="O51" s="1">
        <f t="shared" si="12"/>
        <v>35</v>
      </c>
      <c r="P51" s="1">
        <f t="shared" si="18"/>
        <v>21.262702776586178</v>
      </c>
      <c r="Q51" s="1">
        <f t="shared" si="4"/>
        <v>2.4090125285313468</v>
      </c>
      <c r="R51" s="1">
        <f t="shared" si="5"/>
        <v>1</v>
      </c>
      <c r="S51" s="7">
        <f t="shared" si="13"/>
        <v>84</v>
      </c>
      <c r="T51" s="6">
        <f t="shared" si="14"/>
        <v>84</v>
      </c>
      <c r="U51" s="2">
        <f t="shared" si="6"/>
        <v>0.77323876162301486</v>
      </c>
      <c r="V51" s="1">
        <f t="shared" si="7"/>
        <v>0.39984561356422377</v>
      </c>
      <c r="W51">
        <v>54</v>
      </c>
      <c r="X51">
        <v>2</v>
      </c>
      <c r="Y51" s="1">
        <f t="shared" si="16"/>
        <v>5058.2999999999993</v>
      </c>
      <c r="Z51" s="1">
        <f t="shared" si="15"/>
        <v>6333</v>
      </c>
      <c r="AA51" s="5">
        <v>5893</v>
      </c>
      <c r="AB51" s="1">
        <v>44</v>
      </c>
      <c r="AC51">
        <v>28</v>
      </c>
    </row>
    <row r="52" spans="1:29" ht="16">
      <c r="A52" s="1">
        <f t="shared" si="8"/>
        <v>36</v>
      </c>
      <c r="B52" s="1">
        <f t="shared" si="17"/>
        <v>13</v>
      </c>
      <c r="C52" s="1">
        <f t="shared" si="9"/>
        <v>764726</v>
      </c>
      <c r="D52" s="1">
        <v>58622</v>
      </c>
      <c r="E52" s="3">
        <f t="shared" si="10"/>
        <v>4.0510510143475509E-3</v>
      </c>
      <c r="F52" s="3"/>
      <c r="G52" s="3" cm="1">
        <f t="array" ref="G52">E52*($J$11) + SUMPRODUCT(EGS3_OSS_Baseline!$K$40:$K$57,TRANSPOSE(LC_Special_FIN!C52:T52))</f>
        <v>3.632121752038042E-3</v>
      </c>
      <c r="H52" s="3">
        <f t="shared" si="11"/>
        <v>1.0069331137264751E-4</v>
      </c>
      <c r="I52" s="3"/>
      <c r="J52" s="4">
        <f t="shared" si="19"/>
        <v>-539523.54273772135</v>
      </c>
      <c r="K52" s="8"/>
      <c r="L52" s="1">
        <v>17958.981746526817</v>
      </c>
      <c r="M52" s="2">
        <f t="shared" si="2"/>
        <v>435854.61024456506</v>
      </c>
      <c r="N52" s="2">
        <f t="shared" si="3"/>
        <v>12083.1973647177</v>
      </c>
      <c r="O52" s="1">
        <f t="shared" si="12"/>
        <v>36</v>
      </c>
      <c r="P52" s="1">
        <f t="shared" si="18"/>
        <v>23.722676481017718</v>
      </c>
      <c r="Q52" s="1">
        <f t="shared" si="4"/>
        <v>2.4599737044315408</v>
      </c>
      <c r="R52" s="1">
        <f t="shared" si="5"/>
        <v>1</v>
      </c>
      <c r="S52" s="7">
        <f t="shared" si="13"/>
        <v>86</v>
      </c>
      <c r="T52" s="6">
        <f t="shared" si="14"/>
        <v>86</v>
      </c>
      <c r="U52" s="2">
        <f t="shared" si="6"/>
        <v>0.79387947588417829</v>
      </c>
      <c r="V52" s="1">
        <f t="shared" si="7"/>
        <v>0.43005127294669587</v>
      </c>
      <c r="W52">
        <v>54</v>
      </c>
      <c r="X52">
        <v>4</v>
      </c>
      <c r="Y52" s="1">
        <f t="shared" si="16"/>
        <v>5719.8</v>
      </c>
      <c r="Z52" s="1">
        <f t="shared" si="15"/>
        <v>6050</v>
      </c>
      <c r="AA52" s="5">
        <v>5420</v>
      </c>
      <c r="AB52" s="1">
        <v>63</v>
      </c>
      <c r="AC52">
        <v>28</v>
      </c>
    </row>
    <row r="53" spans="1:29" ht="16">
      <c r="A53" s="1">
        <f t="shared" si="8"/>
        <v>37</v>
      </c>
      <c r="B53" s="1">
        <f t="shared" si="17"/>
        <v>14</v>
      </c>
      <c r="C53" s="1">
        <f t="shared" si="9"/>
        <v>829532</v>
      </c>
      <c r="D53" s="1">
        <v>64806</v>
      </c>
      <c r="E53" s="3">
        <f t="shared" si="10"/>
        <v>4.1633456388615597E-3</v>
      </c>
      <c r="F53" s="3"/>
      <c r="G53" s="3" cm="1">
        <f t="array" ref="G53">E53*($J$11) + SUMPRODUCT(EGS3_OSS_Baseline!$K$40:$K$57,TRANSPOSE(LC_Special_FIN!C53:T53))</f>
        <v>3.732803710100218E-3</v>
      </c>
      <c r="H53" s="3">
        <f t="shared" si="11"/>
        <v>1.0068195806217607E-4</v>
      </c>
      <c r="I53" s="3"/>
      <c r="J53" s="4">
        <f t="shared" si="19"/>
        <v>-596444.86854410858</v>
      </c>
      <c r="K53" s="8"/>
      <c r="L53" s="1">
        <v>18038.982047957204</v>
      </c>
      <c r="M53" s="2">
        <f t="shared" si="2"/>
        <v>447936.44521202618</v>
      </c>
      <c r="N53" s="2">
        <f t="shared" si="3"/>
        <v>12081.834967461129</v>
      </c>
      <c r="O53" s="1">
        <f t="shared" si="12"/>
        <v>37</v>
      </c>
      <c r="P53" s="1">
        <f t="shared" si="18"/>
        <v>26.208533628847622</v>
      </c>
      <c r="Q53" s="1">
        <f t="shared" si="4"/>
        <v>2.4858571478299054</v>
      </c>
      <c r="R53" s="1">
        <f t="shared" si="5"/>
        <v>1</v>
      </c>
      <c r="S53" s="7">
        <f t="shared" si="13"/>
        <v>87</v>
      </c>
      <c r="T53" s="6">
        <f t="shared" si="14"/>
        <v>87</v>
      </c>
      <c r="U53" s="2">
        <f t="shared" si="6"/>
        <v>0.8135691916263752</v>
      </c>
      <c r="V53" s="1">
        <f t="shared" si="7"/>
        <v>0.4600130613261138</v>
      </c>
      <c r="W53">
        <v>54</v>
      </c>
      <c r="X53">
        <v>5</v>
      </c>
      <c r="Y53" s="1">
        <f t="shared" si="16"/>
        <v>7078.5999999999995</v>
      </c>
      <c r="Z53" s="1">
        <f t="shared" si="15"/>
        <v>7479</v>
      </c>
      <c r="AA53" s="5">
        <v>6389</v>
      </c>
      <c r="AB53" s="1">
        <v>109</v>
      </c>
      <c r="AC53">
        <v>28</v>
      </c>
    </row>
    <row r="54" spans="1:29" ht="16">
      <c r="A54" s="1">
        <f t="shared" si="8"/>
        <v>38</v>
      </c>
      <c r="B54" s="1">
        <f t="shared" si="17"/>
        <v>15</v>
      </c>
      <c r="C54" s="1">
        <f t="shared" si="9"/>
        <v>899615</v>
      </c>
      <c r="D54" s="1">
        <v>70083</v>
      </c>
      <c r="E54" s="3">
        <f t="shared" si="10"/>
        <v>4.2756276020010642E-3</v>
      </c>
      <c r="F54" s="3"/>
      <c r="G54" s="3" cm="1">
        <f t="array" ref="G54">E54*($J$11) + SUMPRODUCT(EGS3_OSS_Baseline!$K$40:$K$57,TRANSPOSE(LC_Special_FIN!C54:T54))</f>
        <v>3.8334743161321221E-3</v>
      </c>
      <c r="H54" s="3">
        <f t="shared" si="11"/>
        <v>1.006706060319041E-4</v>
      </c>
      <c r="I54" s="3"/>
      <c r="J54" s="4">
        <f t="shared" si="19"/>
        <v>-645019.87231378676</v>
      </c>
      <c r="K54" s="8"/>
      <c r="L54" s="1">
        <v>18627.76595058891</v>
      </c>
      <c r="M54" s="2">
        <f t="shared" si="2"/>
        <v>460016.91793585464</v>
      </c>
      <c r="N54" s="2">
        <f t="shared" si="3"/>
        <v>12080.472723828492</v>
      </c>
      <c r="O54" s="1">
        <f t="shared" si="12"/>
        <v>38</v>
      </c>
      <c r="P54" s="1">
        <f t="shared" si="18"/>
        <v>28.883363037389504</v>
      </c>
      <c r="Q54" s="1">
        <f t="shared" si="4"/>
        <v>2.6748294085418807</v>
      </c>
      <c r="R54" s="1">
        <f t="shared" si="5"/>
        <v>1</v>
      </c>
      <c r="S54" s="7">
        <f t="shared" si="13"/>
        <v>94</v>
      </c>
      <c r="T54" s="6">
        <f t="shared" si="14"/>
        <v>94</v>
      </c>
      <c r="U54" s="2">
        <f t="shared" si="6"/>
        <v>0.82762620430306222</v>
      </c>
      <c r="V54" s="1">
        <f t="shared" si="7"/>
        <v>0.48865134759218704</v>
      </c>
      <c r="W54">
        <v>54</v>
      </c>
      <c r="X54">
        <v>11</v>
      </c>
      <c r="Y54" s="1">
        <f t="shared" si="16"/>
        <v>8489</v>
      </c>
      <c r="Z54" s="1">
        <f t="shared" si="15"/>
        <v>9126</v>
      </c>
      <c r="AA54" s="5">
        <v>7776</v>
      </c>
      <c r="AB54" s="1">
        <v>135</v>
      </c>
      <c r="AC54">
        <v>29</v>
      </c>
    </row>
    <row r="55" spans="1:29" ht="16">
      <c r="A55" s="1">
        <f t="shared" si="8"/>
        <v>39</v>
      </c>
      <c r="B55" s="1">
        <f t="shared" si="17"/>
        <v>16</v>
      </c>
      <c r="C55" s="1">
        <f t="shared" si="9"/>
        <v>971725</v>
      </c>
      <c r="D55" s="1">
        <v>72110</v>
      </c>
      <c r="E55" s="3">
        <f t="shared" si="10"/>
        <v>4.387896905193478E-3</v>
      </c>
      <c r="F55" s="3"/>
      <c r="G55" s="3" cm="1">
        <f t="array" ref="G55">E55*($J$11) + SUMPRODUCT(EGS3_OSS_Baseline!$K$40:$K$57,TRANSPOSE(LC_Special_FIN!C55:T55))</f>
        <v>3.9341335714135556E-3</v>
      </c>
      <c r="H55" s="3">
        <f t="shared" si="11"/>
        <v>1.0065925528143348E-4</v>
      </c>
      <c r="I55" s="3"/>
      <c r="J55" s="4">
        <f t="shared" si="19"/>
        <v>-663683.81540004571</v>
      </c>
      <c r="K55" s="8"/>
      <c r="L55" s="1">
        <v>18971.327283468509</v>
      </c>
      <c r="M55" s="2">
        <f t="shared" si="2"/>
        <v>472096.02856962668</v>
      </c>
      <c r="N55" s="2">
        <f t="shared" si="3"/>
        <v>12079.110633772018</v>
      </c>
      <c r="O55" s="1">
        <f t="shared" si="12"/>
        <v>39</v>
      </c>
      <c r="P55" s="1">
        <f t="shared" si="18"/>
        <v>31.672558189846427</v>
      </c>
      <c r="Q55" s="1">
        <f t="shared" si="4"/>
        <v>2.7891951524569212</v>
      </c>
      <c r="R55" s="1">
        <f t="shared" si="5"/>
        <v>1</v>
      </c>
      <c r="S55" s="7">
        <f t="shared" si="13"/>
        <v>98</v>
      </c>
      <c r="T55" s="6">
        <f t="shared" si="14"/>
        <v>98</v>
      </c>
      <c r="U55" s="2">
        <f t="shared" si="6"/>
        <v>0.83249049183508506</v>
      </c>
      <c r="V55" s="1">
        <f t="shared" si="7"/>
        <v>0.51416704461691665</v>
      </c>
      <c r="W55">
        <v>54</v>
      </c>
      <c r="X55">
        <v>15</v>
      </c>
      <c r="Y55" s="1">
        <f t="shared" si="16"/>
        <v>10926.2</v>
      </c>
      <c r="Z55" s="1">
        <f t="shared" si="15"/>
        <v>11933</v>
      </c>
      <c r="AA55" s="5">
        <v>10393</v>
      </c>
      <c r="AB55" s="1">
        <v>154</v>
      </c>
      <c r="AC55">
        <v>29</v>
      </c>
    </row>
    <row r="56" spans="1:29" ht="16">
      <c r="A56" s="1">
        <f t="shared" si="8"/>
        <v>40</v>
      </c>
      <c r="B56" s="1">
        <f t="shared" si="17"/>
        <v>17</v>
      </c>
      <c r="C56" s="1">
        <f t="shared" si="9"/>
        <v>1046353</v>
      </c>
      <c r="D56" s="1">
        <v>74628</v>
      </c>
      <c r="E56" s="3">
        <f t="shared" si="10"/>
        <v>4.5001535498664369E-3</v>
      </c>
      <c r="F56" s="3"/>
      <c r="G56" s="3" cm="1">
        <f t="array" ref="G56">E56*($J$11) + SUMPRODUCT(EGS3_OSS_Baseline!$K$40:$K$57,TRANSPOSE(LC_Special_FIN!C56:T56))</f>
        <v>4.0347814772245189E-3</v>
      </c>
      <c r="H56" s="3">
        <f t="shared" si="11"/>
        <v>1.0064790581096328E-4</v>
      </c>
      <c r="I56" s="3"/>
      <c r="J56" s="4">
        <f t="shared" si="19"/>
        <v>-686867.32177251717</v>
      </c>
      <c r="K56" s="8"/>
      <c r="L56" s="1">
        <v>19590.367928713978</v>
      </c>
      <c r="M56" s="2">
        <f t="shared" si="2"/>
        <v>484173.77726694226</v>
      </c>
      <c r="N56" s="2">
        <f t="shared" si="3"/>
        <v>12077.748697315594</v>
      </c>
      <c r="O56" s="1">
        <f t="shared" si="12"/>
        <v>40</v>
      </c>
      <c r="P56" s="1">
        <f t="shared" si="18"/>
        <v>34.673785040901471</v>
      </c>
      <c r="Q56" s="1">
        <f t="shared" si="4"/>
        <v>3.0012268510550464</v>
      </c>
      <c r="R56" s="1">
        <f t="shared" si="5"/>
        <v>1</v>
      </c>
      <c r="S56" s="7">
        <f t="shared" si="13"/>
        <v>105</v>
      </c>
      <c r="T56" s="6">
        <f t="shared" si="14"/>
        <v>105</v>
      </c>
      <c r="U56" s="2">
        <f t="shared" si="6"/>
        <v>0.83816062741443442</v>
      </c>
      <c r="V56" s="1">
        <f t="shared" si="7"/>
        <v>0.53727491843867015</v>
      </c>
      <c r="W56">
        <v>54</v>
      </c>
      <c r="X56">
        <v>21</v>
      </c>
      <c r="Y56" s="1">
        <f t="shared" si="16"/>
        <v>12002.3</v>
      </c>
      <c r="Z56" s="1">
        <f t="shared" si="15"/>
        <v>12433</v>
      </c>
      <c r="AA56" s="5">
        <v>10073</v>
      </c>
      <c r="AB56" s="1">
        <v>236</v>
      </c>
      <c r="AC56">
        <v>30</v>
      </c>
    </row>
    <row r="57" spans="1:29" ht="16">
      <c r="A57" s="1">
        <f t="shared" si="8"/>
        <v>41</v>
      </c>
      <c r="B57" s="1">
        <f t="shared" si="17"/>
        <v>18</v>
      </c>
      <c r="C57" s="1">
        <f t="shared" si="9"/>
        <v>1122496</v>
      </c>
      <c r="D57" s="1">
        <v>76143</v>
      </c>
      <c r="E57" s="3">
        <f t="shared" si="10"/>
        <v>4.6123975374470216E-3</v>
      </c>
      <c r="F57" s="3"/>
      <c r="G57" s="3" cm="1">
        <f t="array" ref="G57">E57*($J$11) + SUMPRODUCT(EGS3_OSS_Baseline!$K$40:$K$57,TRANSPOSE(LC_Special_FIN!C57:T57))</f>
        <v>4.1354180348445145E-3</v>
      </c>
      <c r="H57" s="3">
        <f t="shared" si="11"/>
        <v>1.0063655761999562E-4</v>
      </c>
      <c r="I57" s="3"/>
      <c r="J57" s="4">
        <f t="shared" si="19"/>
        <v>-700819.78903770784</v>
      </c>
      <c r="K57" s="8"/>
      <c r="L57" s="1">
        <v>19768.300759362839</v>
      </c>
      <c r="M57" s="2">
        <f t="shared" si="2"/>
        <v>496250.16418134177</v>
      </c>
      <c r="N57" s="2">
        <f t="shared" si="3"/>
        <v>12076.386914399474</v>
      </c>
      <c r="O57" s="1">
        <f t="shared" si="12"/>
        <v>41</v>
      </c>
      <c r="P57" s="1">
        <f t="shared" si="18"/>
        <v>37.738500996999171</v>
      </c>
      <c r="Q57" s="1">
        <f t="shared" si="4"/>
        <v>3.0647159560977029</v>
      </c>
      <c r="R57" s="1">
        <f t="shared" si="5"/>
        <v>1</v>
      </c>
      <c r="S57" s="7">
        <f t="shared" si="13"/>
        <v>107</v>
      </c>
      <c r="T57" s="6">
        <f t="shared" si="14"/>
        <v>107</v>
      </c>
      <c r="U57" s="2">
        <f t="shared" si="6"/>
        <v>0.8413985932469239</v>
      </c>
      <c r="V57" s="1">
        <f t="shared" si="7"/>
        <v>0.55790473713817978</v>
      </c>
      <c r="W57">
        <v>54</v>
      </c>
      <c r="X57">
        <v>23</v>
      </c>
      <c r="Y57" s="1">
        <f t="shared" si="16"/>
        <v>13978.3</v>
      </c>
      <c r="Z57" s="1">
        <f t="shared" si="15"/>
        <v>14712</v>
      </c>
      <c r="AA57" s="5">
        <v>12042</v>
      </c>
      <c r="AB57" s="1">
        <v>267</v>
      </c>
      <c r="AC57">
        <v>30</v>
      </c>
    </row>
    <row r="58" spans="1:29">
      <c r="E58" s="3">
        <f t="shared" si="10"/>
        <v>4.7246288693625349E-3</v>
      </c>
      <c r="F58" s="3"/>
      <c r="G58" s="3" cm="1">
        <f t="array" ref="G58">E58*($J$11) + SUMPRODUCT(EGS3_OSS_Baseline!$K$40:$K$57,TRANSPOSE(LC_Special_FIN!C58:T58))</f>
        <v>4.2360432455532445E-3</v>
      </c>
      <c r="H58" s="3">
        <f t="shared" ref="H58:H112" si="20">G58-G57</f>
        <v>1.0062521070873E-4</v>
      </c>
      <c r="I58" s="3"/>
      <c r="M58" s="2"/>
      <c r="N58" s="2">
        <f t="shared" ref="N58:N112" si="21">$C$2*H58</f>
        <v>12075.025285047599</v>
      </c>
      <c r="O58" s="1">
        <f>O57+1</f>
        <v>42</v>
      </c>
    </row>
    <row r="59" spans="1:29">
      <c r="E59" s="3">
        <f t="shared" si="10"/>
        <v>4.8368475470397243E-3</v>
      </c>
      <c r="F59" s="3"/>
      <c r="G59" s="3" cm="1">
        <f t="array" ref="G59">E59*($J$11) + SUMPRODUCT(EGS3_OSS_Baseline!$K$40:$K$57,TRANSPOSE(LC_Special_FIN!C59:T59))</f>
        <v>4.3366571106299131E-3</v>
      </c>
      <c r="H59" s="3">
        <f t="shared" si="20"/>
        <v>1.0061386507666855E-4</v>
      </c>
      <c r="I59" s="3"/>
      <c r="J59" s="4"/>
      <c r="M59" s="2"/>
      <c r="N59" s="2">
        <f t="shared" si="21"/>
        <v>12073.663809200227</v>
      </c>
      <c r="O59" s="1">
        <f t="shared" ref="O59:O112" si="22">O58+1</f>
        <v>43</v>
      </c>
    </row>
    <row r="60" spans="1:29">
      <c r="E60" s="3">
        <f t="shared" si="10"/>
        <v>4.9490535719054485E-3</v>
      </c>
      <c r="F60" s="3"/>
      <c r="G60" s="3" cm="1">
        <f t="array" ref="G60">E60*($J$11) + SUMPRODUCT(EGS3_OSS_Baseline!$K$40:$K$57,TRANSPOSE(LC_Special_FIN!C60:T60))</f>
        <v>4.4372596313538241E-3</v>
      </c>
      <c r="H60" s="3">
        <f t="shared" si="20"/>
        <v>1.0060252072391102E-4</v>
      </c>
      <c r="I60" s="3"/>
      <c r="M60" s="2"/>
      <c r="N60" s="2">
        <f t="shared" si="21"/>
        <v>12072.302486869323</v>
      </c>
      <c r="O60" s="1">
        <f t="shared" si="22"/>
        <v>44</v>
      </c>
    </row>
    <row r="61" spans="1:29">
      <c r="E61" s="3">
        <f t="shared" si="10"/>
        <v>5.061246945386344E-3</v>
      </c>
      <c r="F61" s="3"/>
      <c r="G61" s="3" cm="1">
        <f t="array" ref="G61">E61*($J$11) + SUMPRODUCT(EGS3_OSS_Baseline!$K$40:$K$57,TRANSPOSE(LC_Special_FIN!C61:T61))</f>
        <v>4.5378508090040811E-3</v>
      </c>
      <c r="H61" s="3">
        <f t="shared" si="20"/>
        <v>1.0059117765025705E-4</v>
      </c>
      <c r="I61" s="3"/>
      <c r="M61" s="2"/>
      <c r="N61" s="2">
        <f t="shared" si="21"/>
        <v>12070.941318030846</v>
      </c>
      <c r="O61" s="1">
        <f t="shared" si="22"/>
        <v>45</v>
      </c>
    </row>
    <row r="62" spans="1:29">
      <c r="E62" s="3">
        <f t="shared" si="10"/>
        <v>5.1734276689089365E-3</v>
      </c>
      <c r="F62" s="3"/>
      <c r="G62" s="3" cm="1">
        <f t="array" ref="G62">E62*($J$11) + SUMPRODUCT(EGS3_OSS_Baseline!$K$40:$K$57,TRANSPOSE(LC_Special_FIN!C62:T62))</f>
        <v>4.6384306448596898E-3</v>
      </c>
      <c r="H62" s="3">
        <f t="shared" si="20"/>
        <v>1.0057983585560863E-4</v>
      </c>
      <c r="I62" s="3"/>
      <c r="M62" s="2"/>
      <c r="N62" s="2">
        <f t="shared" si="21"/>
        <v>12069.580302673035</v>
      </c>
      <c r="O62" s="1">
        <f t="shared" si="22"/>
        <v>46</v>
      </c>
    </row>
    <row r="63" spans="1:29">
      <c r="E63" s="3">
        <f t="shared" si="10"/>
        <v>5.2855957438994183E-3</v>
      </c>
      <c r="F63" s="3"/>
      <c r="G63" s="3" cm="1">
        <f t="array" ref="G63">E63*($J$11) + SUMPRODUCT(EGS3_OSS_Baseline!$K$40:$K$57,TRANSPOSE(LC_Special_FIN!C63:T63))</f>
        <v>4.7389991401993563E-3</v>
      </c>
      <c r="H63" s="3">
        <f t="shared" si="20"/>
        <v>1.0056849533966652E-4</v>
      </c>
      <c r="I63" s="3"/>
      <c r="M63" s="2"/>
      <c r="N63" s="2">
        <f t="shared" si="21"/>
        <v>12068.219440759982</v>
      </c>
      <c r="O63" s="1">
        <f t="shared" si="22"/>
        <v>47</v>
      </c>
    </row>
    <row r="64" spans="1:29">
      <c r="E64" s="3">
        <f t="shared" si="10"/>
        <v>5.3977511717838711E-3</v>
      </c>
      <c r="F64" s="3"/>
      <c r="G64" s="3" cm="1">
        <f t="array" ref="G64">E64*($J$11) + SUMPRODUCT(EGS3_OSS_Baseline!$K$40:$K$57,TRANSPOSE(LC_Special_FIN!C64:T64))</f>
        <v>4.8395562963016872E-3</v>
      </c>
      <c r="H64" s="3">
        <f t="shared" si="20"/>
        <v>1.0055715610233096E-4</v>
      </c>
      <c r="I64" s="3"/>
      <c r="M64" s="2"/>
      <c r="N64" s="2">
        <f t="shared" si="21"/>
        <v>12066.858732279716</v>
      </c>
      <c r="O64" s="1">
        <f t="shared" si="22"/>
        <v>48</v>
      </c>
    </row>
    <row r="65" spans="5:15">
      <c r="E65" s="3">
        <f t="shared" si="10"/>
        <v>5.5098939539884872E-3</v>
      </c>
      <c r="F65" s="3"/>
      <c r="G65" s="3" cm="1">
        <f t="array" ref="G65">E65*($J$11) + SUMPRODUCT(EGS3_OSS_Baseline!$K$40:$K$57,TRANSPOSE(LC_Special_FIN!C65:T65))</f>
        <v>4.9401021144453898E-3</v>
      </c>
      <c r="H65" s="3">
        <f t="shared" si="20"/>
        <v>1.0054581814370259E-4</v>
      </c>
      <c r="I65" s="3"/>
      <c r="M65" s="2"/>
      <c r="N65" s="2">
        <f t="shared" si="21"/>
        <v>12065.49817724431</v>
      </c>
      <c r="O65" s="1">
        <f t="shared" si="22"/>
        <v>49</v>
      </c>
    </row>
    <row r="66" spans="5:15">
      <c r="E66" s="3">
        <f t="shared" si="10"/>
        <v>5.6220240919389042E-3</v>
      </c>
      <c r="F66" s="3"/>
      <c r="G66" s="3" cm="1">
        <f t="array" ref="G66">E66*($J$11) + SUMPRODUCT(EGS3_OSS_Baseline!$K$40:$K$57,TRANSPOSE(LC_Special_FIN!C66:T66))</f>
        <v>5.0406365959086725E-3</v>
      </c>
      <c r="H66" s="3">
        <f t="shared" si="20"/>
        <v>1.0053448146328265E-4</v>
      </c>
      <c r="I66" s="3"/>
      <c r="M66" s="2"/>
      <c r="N66" s="2">
        <f t="shared" si="21"/>
        <v>12064.137775593917</v>
      </c>
      <c r="O66" s="1">
        <f t="shared" si="22"/>
        <v>50</v>
      </c>
    </row>
    <row r="67" spans="5:15">
      <c r="E67" s="3">
        <f t="shared" si="10"/>
        <v>5.7341415870608703E-3</v>
      </c>
      <c r="F67" s="3"/>
      <c r="G67" s="3" cm="1">
        <f t="array" ref="G67">E67*($J$11) + SUMPRODUCT(EGS3_OSS_Baseline!$K$40:$K$57,TRANSPOSE(LC_Special_FIN!C67:T67))</f>
        <v>5.1411597419698434E-3</v>
      </c>
      <c r="H67" s="3">
        <f t="shared" si="20"/>
        <v>1.005231460611709E-4</v>
      </c>
      <c r="I67" s="3"/>
      <c r="M67" s="2"/>
      <c r="N67" s="2">
        <f t="shared" si="21"/>
        <v>12062.777527340508</v>
      </c>
      <c r="O67" s="1">
        <f t="shared" si="22"/>
        <v>51</v>
      </c>
    </row>
    <row r="68" spans="5:15">
      <c r="E68" s="3">
        <f t="shared" si="10"/>
        <v>5.8462464407798009E-3</v>
      </c>
      <c r="F68" s="3"/>
      <c r="G68" s="3" cm="1">
        <f t="array" ref="G68">E68*($J$11) + SUMPRODUCT(EGS3_OSS_Baseline!$K$40:$K$57,TRANSPOSE(LC_Special_FIN!C68:T68))</f>
        <v>5.2416715539069115E-3</v>
      </c>
      <c r="H68" s="3">
        <f t="shared" si="20"/>
        <v>1.005118119370681E-4</v>
      </c>
      <c r="I68" s="3"/>
      <c r="M68" s="2"/>
      <c r="N68" s="2">
        <f t="shared" si="21"/>
        <v>12061.417432448172</v>
      </c>
      <c r="O68" s="1">
        <f t="shared" si="22"/>
        <v>52</v>
      </c>
    </row>
    <row r="69" spans="5:15">
      <c r="E69" s="3">
        <f t="shared" si="10"/>
        <v>5.9583386545211114E-3</v>
      </c>
      <c r="G69" s="3" cm="1">
        <f t="array" ref="G69">E69*($J$11) + SUMPRODUCT(EGS3_OSS_Baseline!$K$40:$K$57,TRANSPOSE(LC_Special_FIN!C69:T69))</f>
        <v>5.3421720329978875E-3</v>
      </c>
      <c r="H69" s="3">
        <f t="shared" si="20"/>
        <v>1.0050047909097599E-4</v>
      </c>
      <c r="N69" s="2">
        <f t="shared" si="21"/>
        <v>12060.057490917119</v>
      </c>
      <c r="O69" s="1">
        <f t="shared" si="22"/>
        <v>53</v>
      </c>
    </row>
    <row r="70" spans="5:15">
      <c r="E70" s="3">
        <f t="shared" si="10"/>
        <v>6.0704182297099951E-3</v>
      </c>
      <c r="G70" s="3" cm="1">
        <f t="array" ref="G70">E70*($J$11) + SUMPRODUCT(EGS3_OSS_Baseline!$K$40:$K$57,TRANSPOSE(LC_Special_FIN!C70:T70))</f>
        <v>5.4426611805205808E-3</v>
      </c>
      <c r="H70" s="3">
        <f t="shared" si="20"/>
        <v>1.0048914752269333E-4</v>
      </c>
      <c r="N70" s="2">
        <f t="shared" si="21"/>
        <v>12058.697702723199</v>
      </c>
      <c r="O70" s="1">
        <f t="shared" si="22"/>
        <v>54</v>
      </c>
    </row>
    <row r="71" spans="5:15">
      <c r="E71" s="3">
        <f t="shared" si="10"/>
        <v>6.1824851677714232E-3</v>
      </c>
      <c r="G71" s="3" cm="1">
        <f t="array" ref="G71">E71*($J$11) + SUMPRODUCT(EGS3_OSS_Baseline!$K$40:$K$57,TRANSPOSE(LC_Special_FIN!C71:T71))</f>
        <v>5.5431389977526032E-3</v>
      </c>
      <c r="H71" s="3">
        <f t="shared" si="20"/>
        <v>1.0047781723202236E-4</v>
      </c>
      <c r="N71" s="2">
        <f t="shared" si="21"/>
        <v>12057.338067842684</v>
      </c>
      <c r="O71" s="1">
        <f t="shared" si="22"/>
        <v>55</v>
      </c>
    </row>
    <row r="72" spans="5:15">
      <c r="E72" s="3">
        <f t="shared" si="10"/>
        <v>6.2945394701301449E-3</v>
      </c>
      <c r="G72" s="3" cm="1">
        <f t="array" ref="G72">E72*($J$11) + SUMPRODUCT(EGS3_OSS_Baseline!$K$40:$K$57,TRANSPOSE(LC_Special_FIN!C72:T72))</f>
        <v>5.6436054859713676E-3</v>
      </c>
      <c r="H72" s="3">
        <f t="shared" si="20"/>
        <v>1.0046648821876447E-4</v>
      </c>
      <c r="N72" s="2">
        <f t="shared" si="21"/>
        <v>12055.978586251736</v>
      </c>
      <c r="O72" s="1">
        <f t="shared" si="22"/>
        <v>56</v>
      </c>
    </row>
    <row r="73" spans="5:15">
      <c r="E73" s="3">
        <f t="shared" si="10"/>
        <v>6.4065811382110205E-3</v>
      </c>
      <c r="G73" s="3" cm="1">
        <f t="array" ref="G73">E73*($J$11) + SUMPRODUCT(EGS3_OSS_Baseline!$K$40:$K$57,TRANSPOSE(LC_Special_FIN!C73:T73))</f>
        <v>5.7440606464543853E-3</v>
      </c>
      <c r="H73" s="3">
        <f t="shared" si="20"/>
        <v>1.0045516048301766E-4</v>
      </c>
      <c r="N73" s="2">
        <f t="shared" si="21"/>
        <v>12054.61925796212</v>
      </c>
      <c r="O73" s="1">
        <f t="shared" si="22"/>
        <v>57</v>
      </c>
    </row>
    <row r="74" spans="5:15">
      <c r="E74" s="3">
        <f t="shared" si="10"/>
        <v>6.518610173438466E-3</v>
      </c>
      <c r="G74" s="3" cm="1">
        <f t="array" ref="G74">E74*($J$11) + SUMPRODUCT(EGS3_OSS_Baseline!$K$40:$K$57,TRANSPOSE(LC_Special_FIN!C74:T74))</f>
        <v>5.84450448047877E-3</v>
      </c>
      <c r="H74" s="3">
        <f t="shared" si="20"/>
        <v>1.0044383402438468E-4</v>
      </c>
      <c r="N74" s="2">
        <f t="shared" si="21"/>
        <v>12053.260082926163</v>
      </c>
      <c r="O74" s="1">
        <f t="shared" si="22"/>
        <v>58</v>
      </c>
    </row>
    <row r="75" spans="5:15">
      <c r="E75" s="3">
        <f t="shared" si="10"/>
        <v>6.6306265772370088E-3</v>
      </c>
      <c r="G75" s="3" cm="1">
        <f t="array" ref="G75">E75*($J$11) + SUMPRODUCT(EGS3_OSS_Baseline!$K$40:$K$57,TRANSPOSE(LC_Special_FIN!C75:T75))</f>
        <v>5.9449369893217353E-3</v>
      </c>
      <c r="H75" s="3">
        <f t="shared" si="20"/>
        <v>1.0043250884296528E-4</v>
      </c>
      <c r="N75" s="2">
        <f t="shared" si="21"/>
        <v>12051.901061155833</v>
      </c>
      <c r="O75" s="1">
        <f t="shared" si="22"/>
        <v>59</v>
      </c>
    </row>
    <row r="76" spans="5:15">
      <c r="E76" s="3">
        <f t="shared" si="10"/>
        <v>6.7426303510306207E-3</v>
      </c>
      <c r="G76" s="3" cm="1">
        <f t="array" ref="G76">E76*($J$11) + SUMPRODUCT(EGS3_OSS_Baseline!$K$40:$K$57,TRANSPOSE(LC_Special_FIN!C76:T76))</f>
        <v>6.045358174259996E-3</v>
      </c>
      <c r="H76" s="3">
        <f t="shared" si="20"/>
        <v>1.0042118493826073E-4</v>
      </c>
      <c r="N76" s="2">
        <f t="shared" si="21"/>
        <v>12050.542192591287</v>
      </c>
      <c r="O76" s="1">
        <f t="shared" si="22"/>
        <v>60</v>
      </c>
    </row>
    <row r="77" spans="5:15">
      <c r="E77" s="3">
        <f t="shared" si="10"/>
        <v>6.8546214962436069E-3</v>
      </c>
      <c r="G77" s="3" cm="1">
        <f t="array" ref="G77">E77*($J$11) + SUMPRODUCT(EGS3_OSS_Baseline!$K$40:$K$57,TRANSPOSE(LC_Special_FIN!C77:T77))</f>
        <v>6.145768036570568E-3</v>
      </c>
      <c r="H77" s="3">
        <f t="shared" si="20"/>
        <v>1.0040986231057199E-4</v>
      </c>
      <c r="N77" s="2">
        <f t="shared" si="21"/>
        <v>12049.18347726864</v>
      </c>
      <c r="O77" s="1">
        <f t="shared" si="22"/>
        <v>61</v>
      </c>
    </row>
    <row r="78" spans="5:15">
      <c r="E78" s="3">
        <f t="shared" si="10"/>
        <v>6.9666000142997175E-3</v>
      </c>
      <c r="G78" s="3" cm="1">
        <f t="array" ref="G78">E78*($J$11) + SUMPRODUCT(EGS3_OSS_Baseline!$K$40:$K$57,TRANSPOSE(LC_Special_FIN!C78:T78))</f>
        <v>6.2461665775299657E-3</v>
      </c>
      <c r="H78" s="3">
        <f t="shared" si="20"/>
        <v>1.0039854095939774E-4</v>
      </c>
      <c r="N78" s="2">
        <f t="shared" si="21"/>
        <v>12047.824915127729</v>
      </c>
      <c r="O78" s="1">
        <f t="shared" si="22"/>
        <v>62</v>
      </c>
    </row>
    <row r="79" spans="5:15">
      <c r="E79" s="3">
        <f t="shared" si="10"/>
        <v>7.0785659066225914E-3</v>
      </c>
      <c r="G79" s="3" cm="1">
        <f t="array" ref="G79">E79*($J$11) + SUMPRODUCT(EGS3_OSS_Baseline!$K$40:$K$57,TRANSPOSE(LC_Special_FIN!C79:T79))</f>
        <v>6.3465537984146074E-3</v>
      </c>
      <c r="H79" s="3">
        <f t="shared" si="20"/>
        <v>1.003872208846417E-4</v>
      </c>
      <c r="N79" s="2">
        <f t="shared" si="21"/>
        <v>12046.466506157003</v>
      </c>
      <c r="O79" s="1">
        <f t="shared" si="22"/>
        <v>63</v>
      </c>
    </row>
    <row r="80" spans="5:15">
      <c r="E80" s="3">
        <f t="shared" si="10"/>
        <v>7.1905191746359787E-3</v>
      </c>
      <c r="G80" s="3" cm="1">
        <f t="array" ref="G80">E80*($J$11) + SUMPRODUCT(EGS3_OSS_Baseline!$K$40:$K$57,TRANSPOSE(LC_Special_FIN!C80:T80))</f>
        <v>6.4469297005010093E-3</v>
      </c>
      <c r="H80" s="3">
        <f t="shared" si="20"/>
        <v>1.0037590208640187E-4</v>
      </c>
      <c r="N80" s="2">
        <f t="shared" si="21"/>
        <v>12045.108250368225</v>
      </c>
      <c r="O80" s="1">
        <f t="shared" si="22"/>
        <v>64</v>
      </c>
    </row>
    <row r="81" spans="5:15">
      <c r="E81" s="3">
        <f t="shared" si="10"/>
        <v>7.3024598197631851E-3</v>
      </c>
      <c r="G81" s="3" cm="1">
        <f t="array" ref="G81">E81*($J$11) + SUMPRODUCT(EGS3_OSS_Baseline!$K$40:$K$57,TRANSPOSE(LC_Special_FIN!C81:T81))</f>
        <v>6.5472942850652895E-3</v>
      </c>
      <c r="H81" s="3">
        <f t="shared" si="20"/>
        <v>1.0036458456428015E-4</v>
      </c>
      <c r="N81" s="2">
        <f t="shared" si="21"/>
        <v>12043.750147713617</v>
      </c>
      <c r="O81" s="1">
        <f t="shared" si="22"/>
        <v>65</v>
      </c>
    </row>
    <row r="82" spans="5:15">
      <c r="E82" s="3">
        <f t="shared" ref="E82:E112" si="23">1-EXP(-$J$2*O82)</f>
        <v>7.4143878434275168E-3</v>
      </c>
      <c r="G82" s="3" cm="1">
        <f t="array" ref="G82">E82*($J$11) + SUMPRODUCT(EGS3_OSS_Baseline!$K$40:$K$57,TRANSPOSE(LC_Special_FIN!C82:T82))</f>
        <v>6.6476475533835669E-3</v>
      </c>
      <c r="H82" s="3">
        <f t="shared" si="20"/>
        <v>1.0035326831827739E-4</v>
      </c>
      <c r="N82" s="2">
        <f t="shared" si="21"/>
        <v>12042.392198193287</v>
      </c>
      <c r="O82" s="1">
        <f t="shared" si="22"/>
        <v>66</v>
      </c>
    </row>
    <row r="83" spans="5:15">
      <c r="E83" s="3">
        <f t="shared" si="23"/>
        <v>7.5263032470520574E-3</v>
      </c>
      <c r="G83" s="3" cm="1">
        <f t="array" ref="G83">E83*($J$11) + SUMPRODUCT(EGS3_OSS_Baseline!$K$40:$K$57,TRANSPOSE(LC_Special_FIN!C83:T83))</f>
        <v>6.7479895067317592E-3</v>
      </c>
      <c r="H83" s="3">
        <f t="shared" si="20"/>
        <v>1.0034195334819238E-4</v>
      </c>
      <c r="N83" s="2">
        <f t="shared" si="21"/>
        <v>12041.034401783085</v>
      </c>
      <c r="O83" s="1">
        <f t="shared" si="22"/>
        <v>67</v>
      </c>
    </row>
    <row r="84" spans="5:15">
      <c r="E84" s="3">
        <f t="shared" si="23"/>
        <v>7.638206032059669E-3</v>
      </c>
      <c r="G84" s="3" cm="1">
        <f t="array" ref="G84">E84*($J$11) + SUMPRODUCT(EGS3_OSS_Baseline!$K$40:$K$57,TRANSPOSE(LC_Special_FIN!C84:T84))</f>
        <v>6.8483201463855883E-3</v>
      </c>
      <c r="H84" s="3">
        <f t="shared" si="20"/>
        <v>1.0033063965382907E-4</v>
      </c>
      <c r="N84" s="2">
        <f t="shared" si="21"/>
        <v>12039.676758459489</v>
      </c>
      <c r="O84" s="1">
        <f t="shared" si="22"/>
        <v>68</v>
      </c>
    </row>
    <row r="85" spans="5:15">
      <c r="E85" s="3">
        <f t="shared" si="23"/>
        <v>7.7500961998732132E-3</v>
      </c>
      <c r="G85" s="3" cm="1">
        <f t="array" ref="G85">E85*($J$11) + SUMPRODUCT(EGS3_OSS_Baseline!$K$40:$K$57,TRANSPOSE(LC_Special_FIN!C85:T85))</f>
        <v>6.9486394736207732E-3</v>
      </c>
      <c r="H85" s="3">
        <f t="shared" si="20"/>
        <v>1.0031932723518489E-4</v>
      </c>
      <c r="N85" s="2">
        <f t="shared" si="21"/>
        <v>12038.319268222187</v>
      </c>
      <c r="O85" s="1">
        <f t="shared" si="22"/>
        <v>69</v>
      </c>
    </row>
    <row r="86" spans="5:15">
      <c r="E86" s="3">
        <f t="shared" si="23"/>
        <v>7.8619737519152189E-3</v>
      </c>
      <c r="G86" s="3" cm="1">
        <f t="array" ref="G86">E86*($J$11) + SUMPRODUCT(EGS3_OSS_Baseline!$K$40:$K$57,TRANSPOSE(LC_Special_FIN!C86:T86))</f>
        <v>7.0489474897127364E-3</v>
      </c>
      <c r="H86" s="3">
        <f t="shared" si="20"/>
        <v>1.0030801609196317E-4</v>
      </c>
      <c r="N86" s="2">
        <f t="shared" si="21"/>
        <v>12036.961931035581</v>
      </c>
      <c r="O86" s="1">
        <f t="shared" si="22"/>
        <v>70</v>
      </c>
    </row>
    <row r="87" spans="5:15">
      <c r="E87" s="3">
        <f t="shared" si="23"/>
        <v>7.9738386896081037E-3</v>
      </c>
      <c r="G87" s="3" cm="1">
        <f t="array" ref="G87">E87*($J$11) + SUMPRODUCT(EGS3_OSS_Baseline!$K$40:$K$57,TRANSPOSE(LC_Special_FIN!C87:T87))</f>
        <v>7.1492441959367988E-3</v>
      </c>
      <c r="H87" s="3">
        <f t="shared" si="20"/>
        <v>1.0029670622406246E-4</v>
      </c>
      <c r="N87" s="2">
        <f t="shared" si="21"/>
        <v>12035.604746887495</v>
      </c>
      <c r="O87" s="1">
        <f t="shared" si="22"/>
        <v>71</v>
      </c>
    </row>
    <row r="88" spans="5:15">
      <c r="E88" s="3">
        <f t="shared" si="23"/>
        <v>8.0856910143742855E-3</v>
      </c>
      <c r="G88" s="3" cm="1">
        <f t="array" ref="G88">E88*($J$11) + SUMPRODUCT(EGS3_OSS_Baseline!$K$40:$K$57,TRANSPOSE(LC_Special_FIN!C88:T88))</f>
        <v>7.2495295935682833E-3</v>
      </c>
      <c r="H88" s="3">
        <f t="shared" si="20"/>
        <v>1.0028539763148447E-4</v>
      </c>
      <c r="N88" s="2">
        <f t="shared" si="21"/>
        <v>12034.247715778136</v>
      </c>
      <c r="O88" s="1">
        <f t="shared" si="22"/>
        <v>72</v>
      </c>
    </row>
    <row r="89" spans="5:15">
      <c r="E89" s="3">
        <f t="shared" si="23"/>
        <v>8.1975307276357379E-3</v>
      </c>
      <c r="G89" s="3" cm="1">
        <f t="array" ref="G89">E89*($J$11) + SUMPRODUCT(EGS3_OSS_Baseline!$K$40:$K$57,TRANSPOSE(LC_Special_FIN!C89:T89))</f>
        <v>7.3498036838821135E-3</v>
      </c>
      <c r="H89" s="3">
        <f t="shared" si="20"/>
        <v>1.0027409031383022E-4</v>
      </c>
      <c r="N89" s="2">
        <f t="shared" si="21"/>
        <v>12032.890837659626</v>
      </c>
      <c r="O89" s="1">
        <f t="shared" si="22"/>
        <v>73</v>
      </c>
    </row>
    <row r="90" spans="5:15">
      <c r="E90" s="3">
        <f t="shared" si="23"/>
        <v>8.3093578308145455E-3</v>
      </c>
      <c r="G90" s="3" cm="1">
        <f t="array" ref="G90">E90*($J$11) + SUMPRODUCT(EGS3_OSS_Baseline!$K$40:$K$57,TRANSPOSE(LC_Special_FIN!C90:T90))</f>
        <v>7.4500664681533121E-3</v>
      </c>
      <c r="H90" s="3">
        <f t="shared" si="20"/>
        <v>1.002627842711986E-4</v>
      </c>
      <c r="N90" s="2">
        <f t="shared" si="21"/>
        <v>12031.534112543832</v>
      </c>
      <c r="O90" s="1">
        <f t="shared" si="22"/>
        <v>74</v>
      </c>
    </row>
    <row r="91" spans="5:15">
      <c r="E91" s="3">
        <f t="shared" si="23"/>
        <v>8.42117232533246E-3</v>
      </c>
      <c r="G91" s="3" cm="1">
        <f t="array" ref="G91">E91*($J$11) + SUMPRODUCT(EGS3_OSS_Baseline!$K$40:$K$57,TRANSPOSE(LC_Special_FIN!C91:T91))</f>
        <v>7.5503179476566042E-3</v>
      </c>
      <c r="H91" s="3">
        <f t="shared" si="20"/>
        <v>1.0025147950329209E-4</v>
      </c>
      <c r="N91" s="2">
        <f t="shared" si="21"/>
        <v>12030.177540395051</v>
      </c>
      <c r="O91" s="1">
        <f t="shared" si="22"/>
        <v>75</v>
      </c>
    </row>
    <row r="92" spans="5:15">
      <c r="E92" s="3">
        <f t="shared" si="23"/>
        <v>8.5329742126111219E-3</v>
      </c>
      <c r="G92" s="3" cm="1">
        <f t="array" ref="G92">E92*($J$11) + SUMPRODUCT(EGS3_OSS_Baseline!$K$40:$K$57,TRANSPOSE(LC_Special_FIN!C92:T92))</f>
        <v>7.650558123666616E-3</v>
      </c>
      <c r="H92" s="3">
        <f t="shared" si="20"/>
        <v>1.0024017601001182E-4</v>
      </c>
      <c r="N92" s="2">
        <f t="shared" si="21"/>
        <v>12028.821121201419</v>
      </c>
      <c r="O92" s="1">
        <f t="shared" si="22"/>
        <v>76</v>
      </c>
    </row>
    <row r="93" spans="5:15">
      <c r="E93" s="3">
        <f t="shared" si="23"/>
        <v>8.6447634940719498E-3</v>
      </c>
      <c r="G93" s="3" cm="1">
        <f t="array" ref="G93">E93*($J$11) + SUMPRODUCT(EGS3_OSS_Baseline!$K$40:$K$57,TRANSPOSE(LC_Special_FIN!C93:T93))</f>
        <v>7.7507869974577717E-3</v>
      </c>
      <c r="H93" s="3">
        <f t="shared" si="20"/>
        <v>1.002288737911557E-4</v>
      </c>
      <c r="N93" s="2">
        <f t="shared" si="21"/>
        <v>12027.464854938684</v>
      </c>
      <c r="O93" s="1">
        <f t="shared" si="22"/>
        <v>77</v>
      </c>
    </row>
    <row r="94" spans="5:15">
      <c r="E94" s="3">
        <f t="shared" si="23"/>
        <v>8.7565401711364732E-3</v>
      </c>
      <c r="G94" s="3" cm="1">
        <f t="array" ref="G94">E94*($J$11) + SUMPRODUCT(EGS3_OSS_Baseline!$K$40:$K$57,TRANSPOSE(LC_Special_FIN!C94:T94))</f>
        <v>7.8510045703045987E-3</v>
      </c>
      <c r="H94" s="3">
        <f t="shared" si="20"/>
        <v>1.0021757284682693E-4</v>
      </c>
      <c r="N94" s="2">
        <f t="shared" si="21"/>
        <v>12026.108741619231</v>
      </c>
      <c r="O94" s="1">
        <f t="shared" si="22"/>
        <v>78</v>
      </c>
    </row>
    <row r="95" spans="5:15">
      <c r="E95" s="3">
        <f t="shared" si="23"/>
        <v>8.8683042452256666E-3</v>
      </c>
      <c r="G95" s="3" cm="1">
        <f t="array" ref="G95">E95*($J$11) + SUMPRODUCT(EGS3_OSS_Baseline!$K$40:$K$57,TRANSPOSE(LC_Special_FIN!C95:T95))</f>
        <v>7.9512108434811237E-3</v>
      </c>
      <c r="H95" s="3">
        <f t="shared" si="20"/>
        <v>1.0020627317652506E-4</v>
      </c>
      <c r="N95" s="2">
        <f t="shared" si="21"/>
        <v>12024.752781183006</v>
      </c>
      <c r="O95" s="1">
        <f t="shared" si="22"/>
        <v>79</v>
      </c>
    </row>
    <row r="96" spans="5:15">
      <c r="E96" s="3">
        <f t="shared" si="23"/>
        <v>8.9800557177605045E-3</v>
      </c>
      <c r="G96" s="3" cm="1">
        <f t="array" ref="G96">E96*($J$11) + SUMPRODUCT(EGS3_OSS_Baseline!$K$40:$K$57,TRANSPOSE(LC_Special_FIN!C96:T96))</f>
        <v>8.0514058182613764E-3</v>
      </c>
      <c r="H96" s="3">
        <f t="shared" si="20"/>
        <v>1.0019497478025267E-4</v>
      </c>
      <c r="N96" s="2">
        <f t="shared" si="21"/>
        <v>12023.396973630321</v>
      </c>
      <c r="O96" s="1">
        <f t="shared" si="22"/>
        <v>80</v>
      </c>
    </row>
    <row r="97" spans="5:15">
      <c r="E97" s="3">
        <f t="shared" si="23"/>
        <v>9.0917945901619612E-3</v>
      </c>
      <c r="G97" s="3" cm="1">
        <f t="array" ref="G97">E97*($J$11) + SUMPRODUCT(EGS3_OSS_Baseline!$K$40:$K$57,TRANSPOSE(LC_Special_FIN!C97:T97))</f>
        <v>8.1515894959193827E-3</v>
      </c>
      <c r="H97" s="3">
        <f t="shared" si="20"/>
        <v>1.0018367765800631E-4</v>
      </c>
      <c r="N97" s="2">
        <f t="shared" si="21"/>
        <v>12022.041318960757</v>
      </c>
      <c r="O97" s="1">
        <f t="shared" si="22"/>
        <v>81</v>
      </c>
    </row>
    <row r="98" spans="5:15">
      <c r="E98" s="3">
        <f t="shared" si="23"/>
        <v>9.2035208638506782E-3</v>
      </c>
      <c r="G98" s="3" cm="1">
        <f t="array" ref="G98">E98*($J$11) + SUMPRODUCT(EGS3_OSS_Baseline!$K$40:$K$57,TRANSPOSE(LC_Special_FIN!C98:T98))</f>
        <v>8.251761877728872E-3</v>
      </c>
      <c r="H98" s="3">
        <f t="shared" si="20"/>
        <v>1.0017238180948934E-4</v>
      </c>
      <c r="N98" s="2">
        <f t="shared" si="21"/>
        <v>12020.685817138721</v>
      </c>
      <c r="O98" s="1">
        <f t="shared" si="22"/>
        <v>82</v>
      </c>
    </row>
    <row r="99" spans="5:15">
      <c r="E99" s="3">
        <f t="shared" si="23"/>
        <v>9.3152345402471859E-3</v>
      </c>
      <c r="G99" s="3" cm="1">
        <f t="array" ref="G99">E99*($J$11) + SUMPRODUCT(EGS3_OSS_Baseline!$K$40:$K$57,TRANSPOSE(LC_Special_FIN!C99:T99))</f>
        <v>8.3519229649634767E-3</v>
      </c>
      <c r="H99" s="3">
        <f t="shared" si="20"/>
        <v>1.0016108723460461E-4</v>
      </c>
      <c r="N99" s="2">
        <f t="shared" si="21"/>
        <v>12019.330468152553</v>
      </c>
      <c r="O99" s="1">
        <f t="shared" si="22"/>
        <v>83</v>
      </c>
    </row>
    <row r="100" spans="5:15">
      <c r="E100" s="3">
        <f t="shared" si="23"/>
        <v>9.4269356207717925E-3</v>
      </c>
      <c r="G100" s="3" cm="1">
        <f t="array" ref="G100">E100*($J$11) + SUMPRODUCT(EGS3_OSS_Baseline!$K$40:$K$57,TRANSPOSE(LC_Special_FIN!C100:T100))</f>
        <v>8.4520727588966241E-3</v>
      </c>
      <c r="H100" s="3">
        <f t="shared" si="20"/>
        <v>1.0014979393314742E-4</v>
      </c>
      <c r="N100" s="2">
        <f t="shared" si="21"/>
        <v>12017.97527197769</v>
      </c>
      <c r="O100" s="1">
        <f t="shared" si="22"/>
        <v>84</v>
      </c>
    </row>
    <row r="101" spans="5:15">
      <c r="E101" s="3">
        <f t="shared" si="23"/>
        <v>9.5386241068448063E-3</v>
      </c>
      <c r="G101" s="3" cm="1">
        <f t="array" ref="G101">E101*($J$11) + SUMPRODUCT(EGS3_OSS_Baseline!$K$40:$K$57,TRANSPOSE(LC_Special_FIN!C101:T101))</f>
        <v>8.5522112608017471E-3</v>
      </c>
      <c r="H101" s="3">
        <f t="shared" si="20"/>
        <v>1.0013850190512298E-4</v>
      </c>
      <c r="N101" s="2">
        <f t="shared" si="21"/>
        <v>12016.620228614758</v>
      </c>
      <c r="O101" s="1">
        <f t="shared" si="22"/>
        <v>85</v>
      </c>
    </row>
    <row r="102" spans="5:15">
      <c r="E102" s="3">
        <f t="shared" si="23"/>
        <v>9.6502999998860917E-3</v>
      </c>
      <c r="G102" s="3" cm="1">
        <f t="array" ref="G102">E102*($J$11) + SUMPRODUCT(EGS3_OSS_Baseline!$K$40:$K$57,TRANSPOSE(LC_Special_FIN!C102:T102))</f>
        <v>8.6523384719518759E-3</v>
      </c>
      <c r="H102" s="3">
        <f t="shared" si="20"/>
        <v>1.0012721115012883E-4</v>
      </c>
      <c r="N102" s="2">
        <f t="shared" si="21"/>
        <v>12015.265338015461</v>
      </c>
      <c r="O102" s="1">
        <f t="shared" si="22"/>
        <v>86</v>
      </c>
    </row>
    <row r="103" spans="5:15">
      <c r="E103" s="3">
        <f t="shared" si="23"/>
        <v>9.7619633013157348E-3</v>
      </c>
      <c r="G103" s="3" cm="1">
        <f t="array" ref="G103">E103*($J$11) + SUMPRODUCT(EGS3_OSS_Baseline!$K$40:$K$57,TRANSPOSE(LC_Special_FIN!C103:T103))</f>
        <v>8.7524543936202456E-3</v>
      </c>
      <c r="H103" s="3">
        <f t="shared" si="20"/>
        <v>1.0011592166836968E-4</v>
      </c>
      <c r="N103" s="2">
        <f t="shared" si="21"/>
        <v>12013.910600204361</v>
      </c>
      <c r="O103" s="1">
        <f t="shared" si="22"/>
        <v>87</v>
      </c>
    </row>
    <row r="104" spans="5:15">
      <c r="E104" s="3">
        <f t="shared" si="23"/>
        <v>9.8736140125533778E-3</v>
      </c>
      <c r="G104" s="3" cm="1">
        <f t="array" ref="G104">E104*($J$11) + SUMPRODUCT(EGS3_OSS_Baseline!$K$40:$K$57,TRANSPOSE(LC_Special_FIN!C104:T104))</f>
        <v>8.8525590270796869E-3</v>
      </c>
      <c r="H104" s="3">
        <f t="shared" si="20"/>
        <v>1.0010463345944132E-4</v>
      </c>
      <c r="N104" s="2">
        <f t="shared" si="21"/>
        <v>12012.556015132957</v>
      </c>
      <c r="O104" s="1">
        <f t="shared" si="22"/>
        <v>88</v>
      </c>
    </row>
    <row r="105" spans="5:15">
      <c r="E105" s="3">
        <f t="shared" si="23"/>
        <v>9.9852521350184409E-3</v>
      </c>
      <c r="G105" s="3" cm="1">
        <f t="array" ref="G105">E105*($J$11) + SUMPRODUCT(EGS3_OSS_Baseline!$K$40:$K$57,TRANSPOSE(LC_Special_FIN!C105:T105))</f>
        <v>8.9526523736028363E-3</v>
      </c>
      <c r="H105" s="3">
        <f t="shared" si="20"/>
        <v>1.0009334652314947E-4</v>
      </c>
      <c r="N105" s="2">
        <f t="shared" si="21"/>
        <v>12011.201582777936</v>
      </c>
      <c r="O105" s="1">
        <f t="shared" si="22"/>
        <v>89</v>
      </c>
    </row>
    <row r="106" spans="5:15">
      <c r="E106" s="3">
        <f t="shared" si="23"/>
        <v>1.0096877670130566E-2</v>
      </c>
      <c r="G106" s="3" cm="1">
        <f t="array" ref="G106">E106*($J$11) + SUMPRODUCT(EGS3_OSS_Baseline!$K$40:$K$57,TRANSPOSE(LC_Special_FIN!C106:T106))</f>
        <v>9.0527344344625248E-3</v>
      </c>
      <c r="H106" s="3">
        <f t="shared" si="20"/>
        <v>1.0008206085968842E-4</v>
      </c>
      <c r="N106" s="2">
        <f t="shared" si="21"/>
        <v>12009.847303162611</v>
      </c>
      <c r="O106" s="1">
        <f t="shared" si="22"/>
        <v>90</v>
      </c>
    </row>
    <row r="107" spans="5:15">
      <c r="E107" s="3">
        <f t="shared" si="23"/>
        <v>1.0208490619308841E-2</v>
      </c>
      <c r="G107" s="3" cm="1">
        <f t="array" ref="G107">E107*($J$11) + SUMPRODUCT(EGS3_OSS_Baseline!$K$40:$K$57,TRANSPOSE(LC_Special_FIN!C107:T107))</f>
        <v>9.1528052109310903E-3</v>
      </c>
      <c r="H107" s="3">
        <f t="shared" si="20"/>
        <v>1.0007077646856551E-4</v>
      </c>
      <c r="N107" s="2">
        <f t="shared" si="21"/>
        <v>12008.493176227861</v>
      </c>
      <c r="O107" s="1">
        <f t="shared" si="22"/>
        <v>91</v>
      </c>
    </row>
    <row r="108" spans="5:15">
      <c r="E108" s="3">
        <f t="shared" si="23"/>
        <v>1.0320090983972352E-2</v>
      </c>
      <c r="G108" s="3" cm="1">
        <f t="array" ref="G108">E108*($J$11) + SUMPRODUCT(EGS3_OSS_Baseline!$K$40:$K$57,TRANSPOSE(LC_Special_FIN!C108:T108))</f>
        <v>9.2528647042808675E-3</v>
      </c>
      <c r="H108" s="3">
        <f t="shared" si="20"/>
        <v>1.0005949334977726E-4</v>
      </c>
      <c r="N108" s="2">
        <f t="shared" si="21"/>
        <v>12007.139201973272</v>
      </c>
      <c r="O108" s="1">
        <f t="shared" si="22"/>
        <v>92</v>
      </c>
    </row>
    <row r="109" spans="5:15">
      <c r="E109" s="3">
        <f t="shared" si="23"/>
        <v>1.0431678765540187E-2</v>
      </c>
      <c r="G109" s="3" cm="1">
        <f t="array" ref="G109">E109*($J$11) + SUMPRODUCT(EGS3_OSS_Baseline!$K$40:$K$57,TRANSPOSE(LC_Special_FIN!C109:T109))</f>
        <v>9.352912915784193E-3</v>
      </c>
      <c r="H109" s="3">
        <f t="shared" si="20"/>
        <v>1.0004821150332542E-4</v>
      </c>
      <c r="N109" s="2">
        <f t="shared" si="21"/>
        <v>12005.785380399051</v>
      </c>
      <c r="O109" s="1">
        <f t="shared" si="22"/>
        <v>93</v>
      </c>
    </row>
    <row r="110" spans="5:15">
      <c r="E110" s="3">
        <f t="shared" si="23"/>
        <v>1.0543253965430877E-2</v>
      </c>
      <c r="G110" s="3" cm="1">
        <f t="array" ref="G110">E110*($J$11) + SUMPRODUCT(EGS3_OSS_Baseline!$K$40:$K$57,TRANSPOSE(LC_Special_FIN!C110:T110))</f>
        <v>9.4529498467129016E-3</v>
      </c>
      <c r="H110" s="3">
        <f t="shared" si="20"/>
        <v>1.0003693092870865E-4</v>
      </c>
      <c r="N110" s="2">
        <f t="shared" si="21"/>
        <v>12004.431711445037</v>
      </c>
      <c r="O110" s="1">
        <f t="shared" si="22"/>
        <v>94</v>
      </c>
    </row>
    <row r="111" spans="5:15">
      <c r="E111" s="3">
        <f t="shared" si="23"/>
        <v>1.0654816585063065E-2</v>
      </c>
      <c r="G111" s="3" cm="1">
        <f t="array" ref="G111">E111*($J$11) + SUMPRODUCT(EGS3_OSS_Baseline!$K$40:$K$57,TRANSPOSE(LC_Special_FIN!C111:T111))</f>
        <v>9.5529754983389361E-3</v>
      </c>
      <c r="H111" s="3">
        <f t="shared" si="20"/>
        <v>1.000256516260345E-4</v>
      </c>
      <c r="N111" s="2">
        <f t="shared" si="21"/>
        <v>12003.078195124139</v>
      </c>
      <c r="O111" s="1">
        <f t="shared" si="22"/>
        <v>95</v>
      </c>
    </row>
    <row r="112" spans="5:15">
      <c r="E112" s="3">
        <f t="shared" si="23"/>
        <v>1.0766366625855284E-2</v>
      </c>
      <c r="G112" s="3" cm="1">
        <f t="array" ref="G112">E112*($J$11) + SUMPRODUCT(EGS3_OSS_Baseline!$K$40:$K$57,TRANSPOSE(LC_Special_FIN!C112:T112))</f>
        <v>9.6529898719341315E-3</v>
      </c>
      <c r="H112" s="3">
        <f t="shared" si="20"/>
        <v>1.0001437359519541E-4</v>
      </c>
      <c r="N112" s="2">
        <f t="shared" si="21"/>
        <v>12001.724831423449</v>
      </c>
      <c r="O112" s="1">
        <f t="shared" si="22"/>
        <v>96</v>
      </c>
    </row>
  </sheetData>
  <mergeCells count="4">
    <mergeCell ref="T5:U5"/>
    <mergeCell ref="W5:X5"/>
    <mergeCell ref="T10:U10"/>
    <mergeCell ref="W10:X10"/>
  </mergeCells>
  <conditionalFormatting sqref="U17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0543-9E18-7C47-B232-7A64FC4DF9C5}">
  <sheetPr>
    <pageSetUpPr fitToPage="1"/>
  </sheetPr>
  <dimension ref="A1:AX74"/>
  <sheetViews>
    <sheetView topLeftCell="Q9" zoomScale="87" workbookViewId="0">
      <selection activeCell="AT20" sqref="AT20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3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3.33203125" style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19" width="9.1640625" style="1" bestFit="1" customWidth="1"/>
    <col min="20" max="20" width="12.5" style="1" bestFit="1" customWidth="1"/>
    <col min="21" max="21" width="18.1640625" style="1" bestFit="1" customWidth="1"/>
    <col min="22" max="22" width="9.1640625" style="1" bestFit="1" customWidth="1"/>
    <col min="23" max="23" width="9" style="1" bestFit="1" customWidth="1"/>
    <col min="24" max="24" width="18.1640625" style="1" bestFit="1" customWidth="1"/>
    <col min="25" max="25" width="9.1640625" style="1" bestFit="1" customWidth="1"/>
    <col min="26" max="26" width="9" style="1" customWidth="1"/>
    <col min="27" max="28" width="9.1640625" style="1" bestFit="1" customWidth="1"/>
    <col min="29" max="29" width="9" style="1" bestFit="1" customWidth="1"/>
    <col min="30" max="46" width="8.83203125" style="1"/>
    <col min="47" max="47" width="17" style="1" bestFit="1" customWidth="1"/>
    <col min="48" max="48" width="19.5" style="1" bestFit="1" customWidth="1"/>
    <col min="49" max="49" width="17" style="1" bestFit="1" customWidth="1"/>
    <col min="50" max="16384" width="8.83203125" style="1"/>
  </cols>
  <sheetData>
    <row r="1" spans="1:30">
      <c r="A1" s="21"/>
      <c r="C1" s="1" t="s">
        <v>41</v>
      </c>
      <c r="D1" s="1" t="s">
        <v>40</v>
      </c>
      <c r="K1" s="16"/>
      <c r="L1" s="16"/>
    </row>
    <row r="2" spans="1:30" ht="17">
      <c r="A2" s="22"/>
      <c r="C2" s="1" t="s">
        <v>39</v>
      </c>
      <c r="D2" s="17">
        <v>120000000</v>
      </c>
      <c r="J2" s="1" t="s">
        <v>56</v>
      </c>
      <c r="K2" s="16">
        <v>1.127577430465562E-4</v>
      </c>
      <c r="L2" s="16">
        <f>1/K2</f>
        <v>8868.5705564992822</v>
      </c>
    </row>
    <row r="3" spans="1:30" ht="16">
      <c r="A3" s="22"/>
      <c r="J3" s="1" t="s">
        <v>38</v>
      </c>
      <c r="K3" s="4">
        <v>4.6127677386806534E-3</v>
      </c>
      <c r="L3" s="4"/>
      <c r="O3" s="1" t="s">
        <v>37</v>
      </c>
      <c r="P3" s="1">
        <f>LN(D2)*7-2*K13</f>
        <v>20473310.534767881</v>
      </c>
    </row>
    <row r="4" spans="1:30" ht="16">
      <c r="A4" s="22"/>
      <c r="K4" s="4"/>
      <c r="L4" s="4"/>
    </row>
    <row r="5" spans="1:30" ht="16">
      <c r="A5" s="22"/>
      <c r="K5" s="16"/>
      <c r="L5" s="16"/>
      <c r="U5" s="62" t="s">
        <v>57</v>
      </c>
      <c r="V5" s="62"/>
      <c r="X5" s="62" t="s">
        <v>58</v>
      </c>
      <c r="Y5" s="62"/>
    </row>
    <row r="6" spans="1:30" ht="16">
      <c r="A6" s="22"/>
      <c r="J6" s="1" t="s">
        <v>56</v>
      </c>
      <c r="K6" s="16">
        <v>2.1655175095704145E-2</v>
      </c>
      <c r="L6" s="16">
        <f>1/K6</f>
        <v>46.178338230032388</v>
      </c>
      <c r="M6" s="1">
        <f>K6/K2</f>
        <v>192.0504482495983</v>
      </c>
      <c r="U6" s="1" t="s">
        <v>25</v>
      </c>
      <c r="V6" s="2">
        <f>AVERAGE(V17:V57)</f>
        <v>5.7765052587451113E-2</v>
      </c>
      <c r="X6" s="1" t="s">
        <v>25</v>
      </c>
      <c r="Y6" s="2">
        <f>AVERAGE(W17:W57)</f>
        <v>2.4279978014949518E-2</v>
      </c>
    </row>
    <row r="7" spans="1:30" ht="16">
      <c r="A7" s="22"/>
      <c r="J7" s="1" t="s">
        <v>33</v>
      </c>
      <c r="K7" s="4">
        <v>1.046686814687988E-2</v>
      </c>
      <c r="L7" s="4"/>
      <c r="U7" s="1" t="s">
        <v>21</v>
      </c>
      <c r="V7" s="2">
        <f>MEDIAN(V17:V57)</f>
        <v>4.0855085571674082E-2</v>
      </c>
      <c r="X7" s="1" t="s">
        <v>21</v>
      </c>
      <c r="Y7" s="2">
        <f>MEDIAN(W17:W57)</f>
        <v>2.4818686827746475E-2</v>
      </c>
    </row>
    <row r="8" spans="1:30" ht="14" customHeight="1">
      <c r="A8" s="22"/>
      <c r="H8" s="1" t="s">
        <v>32</v>
      </c>
      <c r="I8" s="1" t="s">
        <v>31</v>
      </c>
      <c r="J8" s="1" t="s">
        <v>30</v>
      </c>
      <c r="K8" s="4">
        <v>1.3276214170588161E-2</v>
      </c>
      <c r="L8" s="4"/>
      <c r="U8" s="1" t="s">
        <v>20</v>
      </c>
      <c r="V8" s="15">
        <f>CORREL(O17:O57,E17:E57)^2</f>
        <v>0.99195311038628586</v>
      </c>
      <c r="X8" s="1" t="s">
        <v>20</v>
      </c>
      <c r="Y8" s="15">
        <f>CORREL(N17:N57,D17:D57)^2</f>
        <v>0.99983627639265438</v>
      </c>
    </row>
    <row r="9" spans="1:30" ht="14" customHeight="1">
      <c r="A9" s="22"/>
      <c r="H9" s="1">
        <v>-27.064342070127825</v>
      </c>
      <c r="I9" s="1">
        <f>EXP(H9)</f>
        <v>1.7624044576346636E-12</v>
      </c>
      <c r="K9" s="4"/>
      <c r="L9" s="4"/>
    </row>
    <row r="10" spans="1:30" ht="16">
      <c r="A10" s="22"/>
      <c r="H10" s="1">
        <v>-29.224212250691448</v>
      </c>
      <c r="I10" s="1">
        <f>EXP(H10)</f>
        <v>2.0327589484399735E-13</v>
      </c>
      <c r="J10" s="1" t="s">
        <v>29</v>
      </c>
      <c r="K10" s="4">
        <v>10.001165324433156</v>
      </c>
      <c r="L10" s="4"/>
      <c r="N10" s="1" t="s">
        <v>79</v>
      </c>
      <c r="O10" s="2">
        <f>SUM(O17:O57)</f>
        <v>1101129.5367586759</v>
      </c>
      <c r="U10" s="62"/>
      <c r="V10" s="62"/>
      <c r="X10" s="62"/>
      <c r="Y10" s="62"/>
    </row>
    <row r="11" spans="1:30" ht="16">
      <c r="A11" s="22"/>
      <c r="J11" s="1" t="s">
        <v>27</v>
      </c>
      <c r="K11" s="4">
        <f>I9/SUM(I9:I10)</f>
        <v>0.8965875125181606</v>
      </c>
      <c r="L11" s="4"/>
      <c r="N11" s="1" t="s">
        <v>80</v>
      </c>
      <c r="O11" s="2">
        <f>O10-EGS3_OSS_Baseline!N10</f>
        <v>604879.37257733417</v>
      </c>
      <c r="V11" s="2"/>
      <c r="Y11" s="2"/>
      <c r="AB11" s="1" t="s">
        <v>24</v>
      </c>
      <c r="AC11" s="1">
        <v>0.1</v>
      </c>
    </row>
    <row r="12" spans="1:30" ht="16">
      <c r="A12" s="22"/>
      <c r="J12" s="1" t="s">
        <v>23</v>
      </c>
      <c r="K12" s="4">
        <f>I10/SUM(I9:I10)</f>
        <v>0.1034124874818395</v>
      </c>
      <c r="L12" s="4"/>
      <c r="N12" s="1" t="s">
        <v>81</v>
      </c>
      <c r="O12" s="1">
        <f>O10/EGS3_OSS_Baseline!N10</f>
        <v>2.2189000956305915</v>
      </c>
      <c r="V12" s="2"/>
      <c r="Y12" s="2"/>
      <c r="AC12" s="1">
        <v>0.2</v>
      </c>
    </row>
    <row r="13" spans="1:30" ht="16">
      <c r="A13" s="22"/>
      <c r="J13" s="1" t="s">
        <v>22</v>
      </c>
      <c r="K13" s="16">
        <f>SUM(K17:K59)</f>
        <v>-10236590.156875888</v>
      </c>
      <c r="L13" s="16"/>
      <c r="V13" s="2"/>
      <c r="Y13" s="2"/>
      <c r="AC13" s="1">
        <v>0.7</v>
      </c>
    </row>
    <row r="14" spans="1:30" ht="16">
      <c r="A14" s="22"/>
      <c r="K14" s="16"/>
      <c r="L14" s="16"/>
      <c r="V14" s="15"/>
      <c r="Y14" s="15"/>
    </row>
    <row r="15" spans="1:30" ht="17" thickBot="1">
      <c r="A15" s="22"/>
      <c r="D15" s="1" t="s">
        <v>19</v>
      </c>
      <c r="T15" s="14" t="s">
        <v>18</v>
      </c>
      <c r="U15" s="12"/>
    </row>
    <row r="16" spans="1:30" ht="16">
      <c r="A16" s="21" t="s">
        <v>48</v>
      </c>
      <c r="B16" s="1" t="s">
        <v>17</v>
      </c>
      <c r="C16" s="1" t="s">
        <v>17</v>
      </c>
      <c r="D16" s="1" t="s">
        <v>90</v>
      </c>
      <c r="E16" s="1" t="s">
        <v>89</v>
      </c>
      <c r="F16" s="13" t="s">
        <v>14</v>
      </c>
      <c r="G16" s="13"/>
      <c r="H16" s="13" t="s">
        <v>12</v>
      </c>
      <c r="I16" s="13" t="s">
        <v>11</v>
      </c>
      <c r="J16" s="13"/>
      <c r="N16" s="13" t="s">
        <v>87</v>
      </c>
      <c r="O16" s="13" t="s">
        <v>88</v>
      </c>
      <c r="P16" s="12" t="s">
        <v>8</v>
      </c>
      <c r="Q16" s="12" t="s">
        <v>7</v>
      </c>
      <c r="R16" s="12" t="s">
        <v>6</v>
      </c>
      <c r="S16" s="12" t="s">
        <v>5</v>
      </c>
      <c r="T16" s="11" t="s">
        <v>52</v>
      </c>
      <c r="U16" s="10" t="s">
        <v>52</v>
      </c>
      <c r="V16" s="1" t="s">
        <v>4</v>
      </c>
      <c r="W16" s="1" t="s">
        <v>3</v>
      </c>
      <c r="X16" t="s">
        <v>49</v>
      </c>
      <c r="Y16" s="1" t="s">
        <v>51</v>
      </c>
      <c r="Z16" s="1" t="s">
        <v>2</v>
      </c>
      <c r="AA16" s="1" t="s">
        <v>1</v>
      </c>
      <c r="AB16" s="1" t="s">
        <v>0</v>
      </c>
      <c r="AC16" s="1" t="s">
        <v>47</v>
      </c>
      <c r="AD16" s="30" t="s">
        <v>55</v>
      </c>
    </row>
    <row r="17" spans="1:50" ht="16">
      <c r="A17" s="22">
        <v>43876</v>
      </c>
      <c r="B17" s="1">
        <v>1</v>
      </c>
      <c r="D17" s="1">
        <f>E17</f>
        <v>12252</v>
      </c>
      <c r="E17" s="1">
        <v>12252</v>
      </c>
      <c r="F17" s="3">
        <f>1-EXP(-$K$2*P17)</f>
        <v>1.1275138613120461E-4</v>
      </c>
      <c r="G17" s="3"/>
      <c r="H17" s="3">
        <f t="shared" ref="H17:H39" si="0">F17*($K$11) + G17 *($K$12)</f>
        <v>1.0109148482435137E-4</v>
      </c>
      <c r="I17" s="3">
        <f>H17</f>
        <v>1.0109148482435137E-4</v>
      </c>
      <c r="J17" s="3"/>
      <c r="K17" s="4">
        <f t="shared" ref="K17:K47" si="1">E17*LN(I17)</f>
        <v>-112712.08606367341</v>
      </c>
      <c r="L17" s="4"/>
      <c r="N17" s="2">
        <f t="shared" ref="N17:N57" si="2">D$2*H17</f>
        <v>12130.978178922165</v>
      </c>
      <c r="O17" s="2">
        <f t="shared" ref="O17:O57" si="3">$D$2*I17</f>
        <v>12130.978178922165</v>
      </c>
      <c r="P17" s="1">
        <f>S17</f>
        <v>1</v>
      </c>
      <c r="R17" s="1">
        <f t="shared" ref="R17:R57" si="4">EXP(SUMPRODUCT(TRANSPOSE(K$7),U17))</f>
        <v>1</v>
      </c>
      <c r="S17" s="1">
        <f t="shared" ref="S17:S57" si="5">EXP(SUMPRODUCT(TRANSPOSE(K$3),T17))</f>
        <v>1</v>
      </c>
      <c r="T17" s="7">
        <f>X17+Y17+AD17</f>
        <v>0</v>
      </c>
      <c r="U17" s="6">
        <f>X17+Y17+AD17</f>
        <v>0</v>
      </c>
      <c r="V17" s="2">
        <f t="shared" ref="V17:V57" si="6">ABS(E17-O17)/E17</f>
        <v>9.8777196439630132E-3</v>
      </c>
      <c r="W17" s="1">
        <f t="shared" ref="W17:W57" si="7">ABS(D17-N17)/D17</f>
        <v>9.8777196439630132E-3</v>
      </c>
      <c r="X17">
        <v>0</v>
      </c>
      <c r="Y17">
        <v>0</v>
      </c>
      <c r="Z17" s="1">
        <f>AA17</f>
        <v>0</v>
      </c>
      <c r="AA17" s="1">
        <f>AB17+10*AC17</f>
        <v>0</v>
      </c>
      <c r="AB17" s="5">
        <v>0</v>
      </c>
      <c r="AC17" s="1">
        <v>0</v>
      </c>
      <c r="AD17">
        <v>0</v>
      </c>
    </row>
    <row r="18" spans="1:50" ht="16">
      <c r="A18" s="22">
        <v>43877</v>
      </c>
      <c r="B18" s="1">
        <f t="shared" ref="B18:B57" si="8">B17+1</f>
        <v>2</v>
      </c>
      <c r="D18" s="1">
        <f t="shared" ref="D18:D57" si="9">D17+E18</f>
        <v>25444</v>
      </c>
      <c r="E18" s="1">
        <v>13192</v>
      </c>
      <c r="F18" s="3">
        <f t="shared" ref="F18:F57" si="10">1-EXP(-$K$2*P18)</f>
        <v>2.2549005938732325E-4</v>
      </c>
      <c r="G18" s="3"/>
      <c r="H18" s="3">
        <f t="shared" si="0"/>
        <v>2.0217157144365247E-4</v>
      </c>
      <c r="I18" s="3">
        <f t="shared" ref="I18:I57" si="11">H18-H17</f>
        <v>1.010800866193011E-4</v>
      </c>
      <c r="J18" s="3"/>
      <c r="K18" s="4">
        <f t="shared" si="1"/>
        <v>-121361.08914493865</v>
      </c>
      <c r="L18" s="4"/>
      <c r="N18" s="2">
        <f t="shared" si="2"/>
        <v>24260.588573238296</v>
      </c>
      <c r="O18" s="2">
        <f t="shared" si="3"/>
        <v>12129.610394316132</v>
      </c>
      <c r="P18" s="1">
        <f t="shared" ref="P18:P57" si="12">P17+S18</f>
        <v>2</v>
      </c>
      <c r="R18" s="1">
        <f t="shared" si="4"/>
        <v>1</v>
      </c>
      <c r="S18" s="1">
        <f t="shared" si="5"/>
        <v>1</v>
      </c>
      <c r="T18" s="7">
        <f t="shared" ref="T18:T57" si="13">X18+Y18+AD18</f>
        <v>0</v>
      </c>
      <c r="U18" s="6">
        <f t="shared" ref="U18:U57" si="14">X18+Y18+AD18</f>
        <v>0</v>
      </c>
      <c r="V18" s="2">
        <f t="shared" si="6"/>
        <v>8.0532868835951149E-2</v>
      </c>
      <c r="W18" s="1">
        <f t="shared" si="7"/>
        <v>4.6510431801670499E-2</v>
      </c>
      <c r="X18">
        <v>0</v>
      </c>
      <c r="Y18">
        <v>0</v>
      </c>
      <c r="Z18" s="1">
        <f>AA18</f>
        <v>0</v>
      </c>
      <c r="AA18" s="1">
        <f t="shared" ref="AA18:AA57" si="15">AB18+10*AC18</f>
        <v>0</v>
      </c>
      <c r="AB18" s="5">
        <v>0</v>
      </c>
      <c r="AC18" s="1">
        <v>0</v>
      </c>
      <c r="AD18">
        <v>0</v>
      </c>
    </row>
    <row r="19" spans="1:50" ht="16">
      <c r="A19" s="22">
        <v>43878</v>
      </c>
      <c r="B19" s="1">
        <f t="shared" si="8"/>
        <v>3</v>
      </c>
      <c r="D19" s="1">
        <f t="shared" si="9"/>
        <v>38118</v>
      </c>
      <c r="E19" s="1">
        <v>12674</v>
      </c>
      <c r="F19" s="3">
        <f t="shared" si="10"/>
        <v>3.3821602120176486E-4</v>
      </c>
      <c r="G19" s="3"/>
      <c r="H19" s="3">
        <f t="shared" si="0"/>
        <v>3.0324026114307985E-4</v>
      </c>
      <c r="I19" s="3">
        <f t="shared" si="11"/>
        <v>1.0106868969942737E-4</v>
      </c>
      <c r="J19" s="3"/>
      <c r="K19" s="4">
        <f t="shared" si="1"/>
        <v>-116597.12677378727</v>
      </c>
      <c r="L19" s="4"/>
      <c r="N19" s="2">
        <f t="shared" si="2"/>
        <v>36388.831337169584</v>
      </c>
      <c r="O19" s="2">
        <f t="shared" si="3"/>
        <v>12128.242763931285</v>
      </c>
      <c r="P19" s="1">
        <f t="shared" si="12"/>
        <v>3</v>
      </c>
      <c r="R19" s="1">
        <f t="shared" si="4"/>
        <v>1</v>
      </c>
      <c r="S19" s="1">
        <f t="shared" si="5"/>
        <v>1</v>
      </c>
      <c r="T19" s="7">
        <f t="shared" si="13"/>
        <v>0</v>
      </c>
      <c r="U19" s="6">
        <f t="shared" si="14"/>
        <v>0</v>
      </c>
      <c r="V19" s="2">
        <f t="shared" si="6"/>
        <v>4.3061167434804752E-2</v>
      </c>
      <c r="W19" s="1">
        <f t="shared" si="7"/>
        <v>4.5363572664631306E-2</v>
      </c>
      <c r="X19">
        <v>0</v>
      </c>
      <c r="Y19">
        <v>0</v>
      </c>
      <c r="Z19" s="1">
        <f>SUMPRODUCT(AA17:AA19,$AC$11:$AC$13)</f>
        <v>0</v>
      </c>
      <c r="AA19" s="1">
        <f t="shared" si="15"/>
        <v>0</v>
      </c>
      <c r="AB19" s="5">
        <v>0</v>
      </c>
      <c r="AC19" s="1">
        <v>0</v>
      </c>
      <c r="AD19">
        <v>0</v>
      </c>
      <c r="AU19" s="1" t="s">
        <v>140</v>
      </c>
      <c r="AV19" s="1" t="s">
        <v>141</v>
      </c>
      <c r="AW19" s="1" t="s">
        <v>142</v>
      </c>
      <c r="AX19" s="1" t="s">
        <v>143</v>
      </c>
    </row>
    <row r="20" spans="1:50" ht="16">
      <c r="A20" s="22">
        <v>43879</v>
      </c>
      <c r="B20" s="1">
        <f t="shared" si="8"/>
        <v>4</v>
      </c>
      <c r="D20" s="1">
        <f t="shared" si="9"/>
        <v>49763</v>
      </c>
      <c r="E20" s="1">
        <v>11645</v>
      </c>
      <c r="F20" s="3">
        <f t="shared" si="10"/>
        <v>4.5092927300771635E-4</v>
      </c>
      <c r="G20" s="3"/>
      <c r="H20" s="3">
        <f t="shared" si="0"/>
        <v>4.0429755520761092E-4</v>
      </c>
      <c r="I20" s="3">
        <f t="shared" si="11"/>
        <v>1.0105729406453107E-4</v>
      </c>
      <c r="J20" s="3"/>
      <c r="K20" s="4">
        <f t="shared" si="1"/>
        <v>-107131.93806634862</v>
      </c>
      <c r="L20" s="4"/>
      <c r="N20" s="2">
        <f t="shared" si="2"/>
        <v>48515.706624913313</v>
      </c>
      <c r="O20" s="2">
        <f t="shared" si="3"/>
        <v>12126.875287743729</v>
      </c>
      <c r="P20" s="1">
        <f t="shared" si="12"/>
        <v>4</v>
      </c>
      <c r="R20" s="1">
        <f t="shared" si="4"/>
        <v>1</v>
      </c>
      <c r="S20" s="1">
        <f t="shared" si="5"/>
        <v>1</v>
      </c>
      <c r="T20" s="7">
        <f t="shared" si="13"/>
        <v>0</v>
      </c>
      <c r="U20" s="6">
        <f t="shared" si="14"/>
        <v>0</v>
      </c>
      <c r="V20" s="2">
        <f t="shared" si="6"/>
        <v>4.1380445491088803E-2</v>
      </c>
      <c r="W20" s="1">
        <f t="shared" si="7"/>
        <v>2.5064674056762794E-2</v>
      </c>
      <c r="X20">
        <v>0</v>
      </c>
      <c r="Y20">
        <v>0</v>
      </c>
      <c r="Z20" s="1">
        <f t="shared" ref="Z20:Z57" si="16">SUMPRODUCT(AA18:AA20,$AC$11:$AC$13)</f>
        <v>0</v>
      </c>
      <c r="AA20" s="1">
        <f t="shared" si="15"/>
        <v>0</v>
      </c>
      <c r="AB20" s="5">
        <v>0</v>
      </c>
      <c r="AC20" s="1">
        <v>0</v>
      </c>
      <c r="AD20">
        <v>0</v>
      </c>
      <c r="AU20" s="1">
        <v>12130.978178922165</v>
      </c>
      <c r="AV20" s="1">
        <v>12130.978178922165</v>
      </c>
      <c r="AW20" s="1">
        <v>12130.978178922165</v>
      </c>
      <c r="AX20" s="1">
        <v>0</v>
      </c>
    </row>
    <row r="21" spans="1:50" ht="16">
      <c r="A21" s="22">
        <v>43880</v>
      </c>
      <c r="B21" s="1">
        <f t="shared" si="8"/>
        <v>5</v>
      </c>
      <c r="D21" s="1">
        <f t="shared" si="9"/>
        <v>62122</v>
      </c>
      <c r="E21" s="1">
        <v>12359</v>
      </c>
      <c r="F21" s="3">
        <f t="shared" si="10"/>
        <v>5.6362981623825359E-4</v>
      </c>
      <c r="G21" s="3"/>
      <c r="H21" s="3">
        <f t="shared" si="0"/>
        <v>5.0534345492212374E-4</v>
      </c>
      <c r="I21" s="3">
        <f t="shared" si="11"/>
        <v>1.0104589971451282E-4</v>
      </c>
      <c r="J21" s="3"/>
      <c r="K21" s="4">
        <f t="shared" si="1"/>
        <v>-113702.00521417007</v>
      </c>
      <c r="L21" s="4"/>
      <c r="N21" s="2">
        <f t="shared" si="2"/>
        <v>60641.214590654847</v>
      </c>
      <c r="O21" s="2">
        <f t="shared" si="3"/>
        <v>12125.507965741539</v>
      </c>
      <c r="P21" s="1">
        <f t="shared" si="12"/>
        <v>5</v>
      </c>
      <c r="R21" s="1">
        <f t="shared" si="4"/>
        <v>1</v>
      </c>
      <c r="S21" s="1">
        <f t="shared" si="5"/>
        <v>1</v>
      </c>
      <c r="T21" s="7">
        <f t="shared" si="13"/>
        <v>0</v>
      </c>
      <c r="U21" s="6">
        <f t="shared" si="14"/>
        <v>0</v>
      </c>
      <c r="V21" s="2">
        <f t="shared" si="6"/>
        <v>1.8892469800021117E-2</v>
      </c>
      <c r="W21" s="1">
        <f t="shared" si="7"/>
        <v>2.3836731099210477E-2</v>
      </c>
      <c r="X21">
        <v>0</v>
      </c>
      <c r="Y21">
        <v>0</v>
      </c>
      <c r="Z21" s="1">
        <f t="shared" si="16"/>
        <v>0</v>
      </c>
      <c r="AA21" s="1">
        <f t="shared" si="15"/>
        <v>0</v>
      </c>
      <c r="AB21" s="5">
        <v>0</v>
      </c>
      <c r="AC21" s="1">
        <v>0</v>
      </c>
      <c r="AD21">
        <v>0</v>
      </c>
      <c r="AU21" s="1">
        <v>12129.610394316132</v>
      </c>
      <c r="AV21" s="1">
        <v>12129.610394316132</v>
      </c>
      <c r="AW21" s="1">
        <v>12129.610394316132</v>
      </c>
      <c r="AX21" s="1">
        <v>0</v>
      </c>
    </row>
    <row r="22" spans="1:50" ht="16">
      <c r="A22" s="22">
        <v>43881</v>
      </c>
      <c r="B22" s="1">
        <f t="shared" si="8"/>
        <v>6</v>
      </c>
      <c r="D22" s="1">
        <f t="shared" si="9"/>
        <v>74178</v>
      </c>
      <c r="E22" s="1">
        <v>12056</v>
      </c>
      <c r="F22" s="3">
        <f t="shared" si="10"/>
        <v>6.7631765232645247E-4</v>
      </c>
      <c r="G22" s="3"/>
      <c r="H22" s="3">
        <f t="shared" si="0"/>
        <v>6.0637796157149621E-4</v>
      </c>
      <c r="I22" s="3">
        <f t="shared" si="11"/>
        <v>1.0103450664937248E-4</v>
      </c>
      <c r="J22" s="3"/>
      <c r="K22" s="4">
        <f t="shared" si="1"/>
        <v>-110915.78410691035</v>
      </c>
      <c r="L22" s="4"/>
      <c r="N22" s="2">
        <f t="shared" si="2"/>
        <v>72765.355388579541</v>
      </c>
      <c r="O22" s="2">
        <f t="shared" si="3"/>
        <v>12124.140797924698</v>
      </c>
      <c r="P22" s="1">
        <f t="shared" si="12"/>
        <v>6</v>
      </c>
      <c r="R22" s="1">
        <f t="shared" si="4"/>
        <v>1</v>
      </c>
      <c r="S22" s="1">
        <f t="shared" si="5"/>
        <v>1</v>
      </c>
      <c r="T22" s="7">
        <f t="shared" si="13"/>
        <v>0</v>
      </c>
      <c r="U22" s="6">
        <f t="shared" si="14"/>
        <v>0</v>
      </c>
      <c r="V22" s="2">
        <f t="shared" si="6"/>
        <v>5.6520237163817048E-3</v>
      </c>
      <c r="W22" s="1">
        <f t="shared" si="7"/>
        <v>1.9043983545262193E-2</v>
      </c>
      <c r="X22">
        <v>0</v>
      </c>
      <c r="Y22">
        <v>0</v>
      </c>
      <c r="Z22" s="1">
        <f t="shared" si="16"/>
        <v>0</v>
      </c>
      <c r="AA22" s="1">
        <f t="shared" si="15"/>
        <v>0</v>
      </c>
      <c r="AB22" s="5">
        <v>0</v>
      </c>
      <c r="AC22" s="1">
        <v>0</v>
      </c>
      <c r="AD22">
        <v>0</v>
      </c>
      <c r="AU22" s="1">
        <v>12128.242763931285</v>
      </c>
      <c r="AV22" s="1">
        <v>12128.242763931285</v>
      </c>
      <c r="AW22" s="1">
        <v>12128.242763931285</v>
      </c>
      <c r="AX22" s="1">
        <v>0</v>
      </c>
    </row>
    <row r="23" spans="1:50" ht="16">
      <c r="A23" s="22">
        <v>43882</v>
      </c>
      <c r="B23" s="1">
        <f t="shared" si="8"/>
        <v>7</v>
      </c>
      <c r="D23" s="1">
        <f t="shared" si="9"/>
        <v>85366</v>
      </c>
      <c r="E23" s="1">
        <v>11188</v>
      </c>
      <c r="F23" s="3">
        <f t="shared" si="10"/>
        <v>7.8899278270483375E-4</v>
      </c>
      <c r="G23" s="3"/>
      <c r="H23" s="3">
        <f t="shared" si="0"/>
        <v>7.0740107644010845E-4</v>
      </c>
      <c r="I23" s="3">
        <f t="shared" si="11"/>
        <v>1.0102311486861223E-4</v>
      </c>
      <c r="J23" s="3"/>
      <c r="K23" s="4">
        <f t="shared" si="1"/>
        <v>-102931.40358640219</v>
      </c>
      <c r="L23" s="4"/>
      <c r="N23" s="2">
        <f t="shared" si="2"/>
        <v>84888.129172813016</v>
      </c>
      <c r="O23" s="2">
        <f t="shared" si="3"/>
        <v>12122.773784233468</v>
      </c>
      <c r="P23" s="1">
        <f t="shared" si="12"/>
        <v>7</v>
      </c>
      <c r="R23" s="1">
        <f t="shared" si="4"/>
        <v>1</v>
      </c>
      <c r="S23" s="1">
        <f t="shared" si="5"/>
        <v>1</v>
      </c>
      <c r="T23" s="7">
        <f t="shared" si="13"/>
        <v>0</v>
      </c>
      <c r="U23" s="6">
        <f t="shared" si="14"/>
        <v>0</v>
      </c>
      <c r="V23" s="2">
        <f t="shared" si="6"/>
        <v>8.3551464447038634E-2</v>
      </c>
      <c r="W23" s="1">
        <f t="shared" si="7"/>
        <v>5.5979058077804235E-3</v>
      </c>
      <c r="X23">
        <v>0</v>
      </c>
      <c r="Y23">
        <v>0</v>
      </c>
      <c r="Z23" s="1">
        <f t="shared" si="16"/>
        <v>0</v>
      </c>
      <c r="AA23" s="1">
        <f t="shared" si="15"/>
        <v>0</v>
      </c>
      <c r="AB23" s="5">
        <v>0</v>
      </c>
      <c r="AC23" s="1">
        <v>0</v>
      </c>
      <c r="AD23">
        <v>0</v>
      </c>
      <c r="AU23" s="1">
        <v>12126.875287743729</v>
      </c>
      <c r="AV23" s="1">
        <v>12126.875287743729</v>
      </c>
      <c r="AW23" s="1">
        <v>12126.875287743729</v>
      </c>
      <c r="AX23" s="1">
        <v>0</v>
      </c>
    </row>
    <row r="24" spans="1:50" ht="16">
      <c r="A24" s="22">
        <v>43883</v>
      </c>
      <c r="B24" s="1">
        <f t="shared" si="8"/>
        <v>8</v>
      </c>
      <c r="D24" s="1">
        <f t="shared" si="9"/>
        <v>97575</v>
      </c>
      <c r="E24" s="1">
        <v>12209</v>
      </c>
      <c r="F24" s="3">
        <f t="shared" si="10"/>
        <v>9.0165520880614025E-4</v>
      </c>
      <c r="G24" s="3"/>
      <c r="H24" s="3">
        <f t="shared" si="0"/>
        <v>8.0841280081253998E-4</v>
      </c>
      <c r="I24" s="3">
        <f t="shared" si="11"/>
        <v>1.0101172437243153E-4</v>
      </c>
      <c r="J24" s="3"/>
      <c r="K24" s="4">
        <f t="shared" si="1"/>
        <v>-112326.14483825464</v>
      </c>
      <c r="L24" s="4"/>
      <c r="N24" s="2">
        <f t="shared" si="2"/>
        <v>97009.536097504795</v>
      </c>
      <c r="O24" s="2">
        <f t="shared" si="3"/>
        <v>12121.406924691784</v>
      </c>
      <c r="P24" s="1">
        <f t="shared" si="12"/>
        <v>8</v>
      </c>
      <c r="R24" s="1">
        <f t="shared" si="4"/>
        <v>1</v>
      </c>
      <c r="S24" s="1">
        <f t="shared" si="5"/>
        <v>1</v>
      </c>
      <c r="T24" s="7">
        <f t="shared" si="13"/>
        <v>0</v>
      </c>
      <c r="U24" s="6">
        <f t="shared" si="14"/>
        <v>0</v>
      </c>
      <c r="V24" s="2">
        <f t="shared" si="6"/>
        <v>7.1744676311094853E-3</v>
      </c>
      <c r="W24" s="1">
        <f t="shared" si="7"/>
        <v>5.7951719446088122E-3</v>
      </c>
      <c r="X24">
        <v>0</v>
      </c>
      <c r="Y24">
        <v>0</v>
      </c>
      <c r="Z24" s="1">
        <f t="shared" si="16"/>
        <v>1.4</v>
      </c>
      <c r="AA24" s="1">
        <f t="shared" si="15"/>
        <v>2</v>
      </c>
      <c r="AB24" s="5">
        <v>2</v>
      </c>
      <c r="AC24" s="1">
        <v>0</v>
      </c>
      <c r="AD24">
        <v>0</v>
      </c>
      <c r="AU24" s="1">
        <v>12125.507965741539</v>
      </c>
      <c r="AV24" s="1">
        <v>12125.507965741539</v>
      </c>
      <c r="AW24" s="1">
        <v>12125.507965741539</v>
      </c>
      <c r="AX24" s="1">
        <v>0</v>
      </c>
    </row>
    <row r="25" spans="1:50" ht="16">
      <c r="A25" s="22">
        <v>43884</v>
      </c>
      <c r="B25" s="1">
        <f t="shared" si="8"/>
        <v>9</v>
      </c>
      <c r="D25" s="1">
        <f t="shared" si="9"/>
        <v>109348</v>
      </c>
      <c r="E25" s="1">
        <v>11773</v>
      </c>
      <c r="F25" s="3">
        <f t="shared" si="10"/>
        <v>1.0143049320626707E-3</v>
      </c>
      <c r="G25" s="3"/>
      <c r="H25" s="3">
        <f t="shared" si="0"/>
        <v>9.0941313597297179E-4</v>
      </c>
      <c r="I25" s="3">
        <f t="shared" si="11"/>
        <v>1.0100033516043181E-4</v>
      </c>
      <c r="J25" s="3"/>
      <c r="K25" s="4">
        <f t="shared" si="1"/>
        <v>-108316.15288644603</v>
      </c>
      <c r="L25" s="4"/>
      <c r="N25" s="2">
        <f t="shared" si="2"/>
        <v>109129.57631675662</v>
      </c>
      <c r="O25" s="2">
        <f t="shared" si="3"/>
        <v>12120.040219251818</v>
      </c>
      <c r="P25" s="1">
        <f t="shared" si="12"/>
        <v>9</v>
      </c>
      <c r="R25" s="1">
        <f t="shared" si="4"/>
        <v>1</v>
      </c>
      <c r="S25" s="1">
        <f t="shared" si="5"/>
        <v>1</v>
      </c>
      <c r="T25" s="7">
        <f t="shared" si="13"/>
        <v>0</v>
      </c>
      <c r="U25" s="6">
        <f t="shared" si="14"/>
        <v>0</v>
      </c>
      <c r="V25" s="2">
        <f t="shared" si="6"/>
        <v>2.9477636902388318E-2</v>
      </c>
      <c r="W25" s="1">
        <f t="shared" si="7"/>
        <v>1.9975096320315111E-3</v>
      </c>
      <c r="X25">
        <v>0</v>
      </c>
      <c r="Y25">
        <v>0</v>
      </c>
      <c r="Z25" s="1">
        <f t="shared" si="16"/>
        <v>0.4</v>
      </c>
      <c r="AA25" s="1">
        <f t="shared" si="15"/>
        <v>0</v>
      </c>
      <c r="AB25" s="5">
        <v>0</v>
      </c>
      <c r="AC25" s="1">
        <v>0</v>
      </c>
      <c r="AD25">
        <v>0</v>
      </c>
      <c r="AU25" s="1">
        <v>12124.140797924698</v>
      </c>
      <c r="AV25" s="1">
        <v>12124.140797924698</v>
      </c>
      <c r="AW25" s="1">
        <v>12124.140797924698</v>
      </c>
      <c r="AX25" s="1">
        <v>0</v>
      </c>
    </row>
    <row r="26" spans="1:50" ht="16">
      <c r="A26" s="22">
        <v>43885</v>
      </c>
      <c r="B26" s="1">
        <f t="shared" si="8"/>
        <v>10</v>
      </c>
      <c r="D26" s="1">
        <f t="shared" si="9"/>
        <v>121475</v>
      </c>
      <c r="E26" s="1">
        <v>12127</v>
      </c>
      <c r="F26" s="3">
        <f t="shared" si="10"/>
        <v>1.1269419539068348E-3</v>
      </c>
      <c r="G26" s="3"/>
      <c r="H26" s="3">
        <f t="shared" si="0"/>
        <v>1.0104020832056846E-3</v>
      </c>
      <c r="I26" s="3">
        <f t="shared" si="11"/>
        <v>1.0098894723271283E-4</v>
      </c>
      <c r="J26" s="3"/>
      <c r="K26" s="4">
        <f t="shared" si="1"/>
        <v>-111574.45719942634</v>
      </c>
      <c r="L26" s="4"/>
      <c r="N26" s="2">
        <f t="shared" si="2"/>
        <v>121248.24998468216</v>
      </c>
      <c r="O26" s="2">
        <f t="shared" si="3"/>
        <v>12118.673667925539</v>
      </c>
      <c r="P26" s="1">
        <f t="shared" si="12"/>
        <v>10</v>
      </c>
      <c r="R26" s="1">
        <f t="shared" si="4"/>
        <v>1</v>
      </c>
      <c r="S26" s="1">
        <f t="shared" si="5"/>
        <v>1</v>
      </c>
      <c r="T26" s="7">
        <f t="shared" si="13"/>
        <v>0</v>
      </c>
      <c r="U26" s="6">
        <f t="shared" si="14"/>
        <v>0</v>
      </c>
      <c r="V26" s="2">
        <f t="shared" si="6"/>
        <v>6.8659454724671225E-4</v>
      </c>
      <c r="W26" s="1">
        <f t="shared" si="7"/>
        <v>1.8666393522769355E-3</v>
      </c>
      <c r="X26">
        <v>0</v>
      </c>
      <c r="Y26">
        <v>0</v>
      </c>
      <c r="Z26" s="1">
        <f t="shared" si="16"/>
        <v>0.2</v>
      </c>
      <c r="AA26" s="1">
        <f t="shared" si="15"/>
        <v>0</v>
      </c>
      <c r="AB26" s="5">
        <v>0</v>
      </c>
      <c r="AC26" s="1">
        <v>0</v>
      </c>
      <c r="AD26">
        <v>0</v>
      </c>
      <c r="AU26" s="1">
        <v>12122.773784233468</v>
      </c>
      <c r="AV26" s="1">
        <v>12122.773784233468</v>
      </c>
      <c r="AW26" s="1">
        <v>12122.773784233468</v>
      </c>
      <c r="AX26" s="1">
        <v>0</v>
      </c>
    </row>
    <row r="27" spans="1:50" ht="16">
      <c r="A27" s="22">
        <v>43886</v>
      </c>
      <c r="B27" s="1">
        <f t="shared" si="8"/>
        <v>11</v>
      </c>
      <c r="D27" s="1">
        <f t="shared" si="9"/>
        <v>134058</v>
      </c>
      <c r="E27" s="1">
        <v>12583</v>
      </c>
      <c r="F27" s="3">
        <f t="shared" si="10"/>
        <v>1.2395662757705983E-3</v>
      </c>
      <c r="G27" s="3"/>
      <c r="H27" s="3">
        <f t="shared" si="0"/>
        <v>1.1113796437945611E-3</v>
      </c>
      <c r="I27" s="3">
        <f t="shared" si="11"/>
        <v>1.0097756058887646E-4</v>
      </c>
      <c r="J27" s="3"/>
      <c r="K27" s="4">
        <f t="shared" si="1"/>
        <v>-115771.3037931991</v>
      </c>
      <c r="L27" s="4"/>
      <c r="N27" s="2">
        <f t="shared" si="2"/>
        <v>133365.55725534732</v>
      </c>
      <c r="O27" s="2">
        <f t="shared" si="3"/>
        <v>12117.307270665175</v>
      </c>
      <c r="P27" s="1">
        <f t="shared" si="12"/>
        <v>11</v>
      </c>
      <c r="R27" s="1">
        <f t="shared" si="4"/>
        <v>1</v>
      </c>
      <c r="S27" s="1">
        <f t="shared" si="5"/>
        <v>1</v>
      </c>
      <c r="T27" s="7">
        <f t="shared" si="13"/>
        <v>0</v>
      </c>
      <c r="U27" s="6">
        <f t="shared" si="14"/>
        <v>0</v>
      </c>
      <c r="V27" s="2">
        <f t="shared" si="6"/>
        <v>3.7009674110691039E-2</v>
      </c>
      <c r="W27" s="1">
        <f t="shared" si="7"/>
        <v>5.16524746492326E-3</v>
      </c>
      <c r="X27">
        <v>0</v>
      </c>
      <c r="Y27">
        <v>0</v>
      </c>
      <c r="Z27" s="1">
        <f t="shared" si="16"/>
        <v>0</v>
      </c>
      <c r="AA27" s="1">
        <f t="shared" si="15"/>
        <v>0</v>
      </c>
      <c r="AB27" s="5">
        <v>0</v>
      </c>
      <c r="AC27" s="1">
        <v>0</v>
      </c>
      <c r="AD27">
        <v>0</v>
      </c>
      <c r="AU27" s="1">
        <v>12121.406924691784</v>
      </c>
      <c r="AV27" s="1">
        <v>12121.406924691784</v>
      </c>
      <c r="AW27" s="1">
        <v>12121.406924691784</v>
      </c>
      <c r="AX27" s="1">
        <v>0</v>
      </c>
    </row>
    <row r="28" spans="1:50" ht="16">
      <c r="A28" s="22">
        <v>43887</v>
      </c>
      <c r="B28" s="1">
        <f t="shared" si="8"/>
        <v>12</v>
      </c>
      <c r="D28" s="1">
        <f t="shared" si="9"/>
        <v>146934</v>
      </c>
      <c r="E28" s="1">
        <v>12876</v>
      </c>
      <c r="F28" s="3">
        <f t="shared" si="10"/>
        <v>1.3521778990860378E-3</v>
      </c>
      <c r="G28" s="3"/>
      <c r="H28" s="3">
        <f t="shared" si="0"/>
        <v>1.212345819023583E-3</v>
      </c>
      <c r="I28" s="3">
        <f t="shared" si="11"/>
        <v>1.0096617522902191E-4</v>
      </c>
      <c r="J28" s="3"/>
      <c r="K28" s="4">
        <f t="shared" si="1"/>
        <v>-118468.53504768058</v>
      </c>
      <c r="L28" s="4"/>
      <c r="N28" s="2">
        <f t="shared" si="2"/>
        <v>145481.49828282997</v>
      </c>
      <c r="O28" s="2">
        <f t="shared" si="3"/>
        <v>12115.94102748263</v>
      </c>
      <c r="P28" s="1">
        <f t="shared" si="12"/>
        <v>12</v>
      </c>
      <c r="R28" s="1">
        <f t="shared" si="4"/>
        <v>1</v>
      </c>
      <c r="S28" s="1">
        <f t="shared" si="5"/>
        <v>1</v>
      </c>
      <c r="T28" s="7">
        <f t="shared" si="13"/>
        <v>0</v>
      </c>
      <c r="U28" s="6">
        <f t="shared" si="14"/>
        <v>0</v>
      </c>
      <c r="V28" s="2">
        <f t="shared" si="6"/>
        <v>5.9029121817130353E-2</v>
      </c>
      <c r="W28" s="1">
        <f t="shared" si="7"/>
        <v>9.8854024063186937E-3</v>
      </c>
      <c r="X28">
        <v>0</v>
      </c>
      <c r="Y28">
        <v>0</v>
      </c>
      <c r="Z28" s="1">
        <f t="shared" si="16"/>
        <v>0</v>
      </c>
      <c r="AA28" s="1">
        <f t="shared" si="15"/>
        <v>0</v>
      </c>
      <c r="AB28" s="5">
        <v>0</v>
      </c>
      <c r="AC28" s="1">
        <v>0</v>
      </c>
      <c r="AD28">
        <v>0</v>
      </c>
      <c r="AU28" s="1">
        <v>12120.040219251818</v>
      </c>
      <c r="AV28" s="1">
        <v>12120.040219251818</v>
      </c>
      <c r="AW28" s="1">
        <v>12120.040219251818</v>
      </c>
      <c r="AX28" s="1">
        <v>0</v>
      </c>
    </row>
    <row r="29" spans="1:50" ht="16">
      <c r="A29" s="22">
        <v>43888</v>
      </c>
      <c r="B29" s="1">
        <f t="shared" si="8"/>
        <v>13</v>
      </c>
      <c r="D29" s="1">
        <f t="shared" si="9"/>
        <v>158808</v>
      </c>
      <c r="E29" s="1">
        <v>11874</v>
      </c>
      <c r="F29" s="3">
        <f t="shared" si="10"/>
        <v>1.4647768252847859E-3</v>
      </c>
      <c r="G29" s="3"/>
      <c r="H29" s="3">
        <f t="shared" si="0"/>
        <v>1.3133006101763345E-3</v>
      </c>
      <c r="I29" s="3">
        <f t="shared" si="11"/>
        <v>1.0095479115275149E-4</v>
      </c>
      <c r="J29" s="3"/>
      <c r="K29" s="4">
        <f t="shared" si="1"/>
        <v>-109250.74748720013</v>
      </c>
      <c r="L29" s="4"/>
      <c r="N29" s="2">
        <f t="shared" si="2"/>
        <v>157596.07322116013</v>
      </c>
      <c r="O29" s="2">
        <f t="shared" si="3"/>
        <v>12114.574938330179</v>
      </c>
      <c r="P29" s="1">
        <f t="shared" si="12"/>
        <v>13</v>
      </c>
      <c r="R29" s="1">
        <f t="shared" si="4"/>
        <v>1</v>
      </c>
      <c r="S29" s="1">
        <f t="shared" si="5"/>
        <v>1</v>
      </c>
      <c r="T29" s="7">
        <f t="shared" si="13"/>
        <v>0</v>
      </c>
      <c r="U29" s="6">
        <f t="shared" si="14"/>
        <v>0</v>
      </c>
      <c r="V29" s="2">
        <f t="shared" si="6"/>
        <v>2.0260648335032765E-2</v>
      </c>
      <c r="W29" s="1">
        <f t="shared" si="7"/>
        <v>7.6313962699604051E-3</v>
      </c>
      <c r="X29">
        <v>0</v>
      </c>
      <c r="Y29">
        <v>0</v>
      </c>
      <c r="Z29" s="1">
        <f t="shared" si="16"/>
        <v>0</v>
      </c>
      <c r="AA29" s="1">
        <f t="shared" si="15"/>
        <v>0</v>
      </c>
      <c r="AB29" s="5">
        <v>0</v>
      </c>
      <c r="AC29" s="1">
        <v>0</v>
      </c>
      <c r="AD29">
        <v>0</v>
      </c>
      <c r="AU29" s="1">
        <v>12118.673667925539</v>
      </c>
      <c r="AV29" s="1">
        <v>12118.673667925539</v>
      </c>
      <c r="AW29" s="1">
        <v>12118.673667925539</v>
      </c>
      <c r="AX29" s="1">
        <v>0</v>
      </c>
    </row>
    <row r="30" spans="1:50" ht="16">
      <c r="A30" s="22">
        <v>43889</v>
      </c>
      <c r="B30" s="1">
        <f t="shared" si="8"/>
        <v>14</v>
      </c>
      <c r="D30" s="1">
        <f t="shared" si="9"/>
        <v>170440</v>
      </c>
      <c r="E30" s="1">
        <v>11632</v>
      </c>
      <c r="F30" s="3">
        <f t="shared" si="10"/>
        <v>1.5773630557984752E-3</v>
      </c>
      <c r="G30" s="3"/>
      <c r="H30" s="3">
        <f t="shared" si="0"/>
        <v>1.4142440185363995E-3</v>
      </c>
      <c r="I30" s="3">
        <f t="shared" si="11"/>
        <v>1.0094340836006499E-4</v>
      </c>
      <c r="J30" s="3"/>
      <c r="K30" s="4">
        <f t="shared" si="1"/>
        <v>-107025.45634888207</v>
      </c>
      <c r="L30" s="4"/>
      <c r="N30" s="2">
        <f t="shared" si="2"/>
        <v>169709.28222436793</v>
      </c>
      <c r="O30" s="2">
        <f t="shared" si="3"/>
        <v>12113.209003207798</v>
      </c>
      <c r="P30" s="1">
        <f t="shared" si="12"/>
        <v>14</v>
      </c>
      <c r="R30" s="1">
        <f t="shared" si="4"/>
        <v>1</v>
      </c>
      <c r="S30" s="1">
        <f t="shared" si="5"/>
        <v>1</v>
      </c>
      <c r="T30" s="7">
        <f t="shared" si="13"/>
        <v>0</v>
      </c>
      <c r="U30" s="6">
        <f t="shared" si="14"/>
        <v>0</v>
      </c>
      <c r="V30" s="2">
        <f t="shared" si="6"/>
        <v>4.1369412242761146E-2</v>
      </c>
      <c r="W30" s="1">
        <f t="shared" si="7"/>
        <v>4.2872434618169116E-3</v>
      </c>
      <c r="X30">
        <v>0</v>
      </c>
      <c r="Y30">
        <v>0</v>
      </c>
      <c r="Z30" s="1">
        <f t="shared" si="16"/>
        <v>0.7</v>
      </c>
      <c r="AA30" s="1">
        <f t="shared" si="15"/>
        <v>1</v>
      </c>
      <c r="AB30" s="5">
        <v>1</v>
      </c>
      <c r="AC30" s="1">
        <v>0</v>
      </c>
      <c r="AD30">
        <v>0</v>
      </c>
      <c r="AU30" s="1">
        <v>12117.307270665175</v>
      </c>
      <c r="AV30" s="1">
        <v>12117.307270665175</v>
      </c>
      <c r="AW30" s="1">
        <v>12117.307270665175</v>
      </c>
      <c r="AX30" s="1">
        <v>0</v>
      </c>
    </row>
    <row r="31" spans="1:50" ht="16">
      <c r="A31" s="22">
        <v>43890</v>
      </c>
      <c r="B31" s="1">
        <f t="shared" si="8"/>
        <v>15</v>
      </c>
      <c r="D31" s="1">
        <f t="shared" si="9"/>
        <v>181769</v>
      </c>
      <c r="E31" s="1">
        <v>11329</v>
      </c>
      <c r="F31" s="3">
        <f t="shared" si="10"/>
        <v>1.6899365920587384E-3</v>
      </c>
      <c r="G31" s="3"/>
      <c r="H31" s="3">
        <f t="shared" si="0"/>
        <v>1.5151760453873616E-3</v>
      </c>
      <c r="I31" s="3">
        <f t="shared" si="11"/>
        <v>1.0093202685096218E-4</v>
      </c>
      <c r="J31" s="3"/>
      <c r="K31" s="4">
        <f t="shared" si="1"/>
        <v>-104238.84577637921</v>
      </c>
      <c r="L31" s="4"/>
      <c r="N31" s="2">
        <f t="shared" si="2"/>
        <v>181821.12544648341</v>
      </c>
      <c r="O31" s="2">
        <f t="shared" si="3"/>
        <v>12111.843222115462</v>
      </c>
      <c r="P31" s="1">
        <f t="shared" si="12"/>
        <v>15</v>
      </c>
      <c r="R31" s="1">
        <f t="shared" si="4"/>
        <v>1</v>
      </c>
      <c r="S31" s="1">
        <f t="shared" si="5"/>
        <v>1</v>
      </c>
      <c r="T31" s="7">
        <f t="shared" si="13"/>
        <v>0</v>
      </c>
      <c r="U31" s="6">
        <f t="shared" si="14"/>
        <v>0</v>
      </c>
      <c r="V31" s="2">
        <f t="shared" si="6"/>
        <v>6.9100822854220298E-2</v>
      </c>
      <c r="W31" s="1">
        <f t="shared" si="7"/>
        <v>2.8676752627458777E-4</v>
      </c>
      <c r="X31">
        <v>0</v>
      </c>
      <c r="Y31">
        <v>0</v>
      </c>
      <c r="Z31" s="1">
        <f t="shared" si="16"/>
        <v>7.2</v>
      </c>
      <c r="AA31" s="1">
        <f t="shared" si="15"/>
        <v>10</v>
      </c>
      <c r="AB31" s="5">
        <v>0</v>
      </c>
      <c r="AC31" s="1">
        <v>1</v>
      </c>
      <c r="AD31">
        <v>0</v>
      </c>
      <c r="AU31" s="1">
        <v>12115.94102748263</v>
      </c>
      <c r="AV31" s="1">
        <v>12115.94102748263</v>
      </c>
      <c r="AW31" s="1">
        <v>12115.94102748263</v>
      </c>
      <c r="AX31" s="1">
        <v>0</v>
      </c>
    </row>
    <row r="32" spans="1:50" ht="16">
      <c r="A32" s="22">
        <v>43891</v>
      </c>
      <c r="B32" s="1">
        <f t="shared" si="8"/>
        <v>16</v>
      </c>
      <c r="D32" s="1">
        <f t="shared" si="9"/>
        <v>193246</v>
      </c>
      <c r="E32" s="1">
        <v>11477</v>
      </c>
      <c r="F32" s="3">
        <f t="shared" si="10"/>
        <v>1.8030178224055504E-3</v>
      </c>
      <c r="G32" s="3"/>
      <c r="H32" s="3">
        <f t="shared" si="0"/>
        <v>1.6165632644165031E-3</v>
      </c>
      <c r="I32" s="3">
        <f t="shared" si="11"/>
        <v>1.0138721902914149E-4</v>
      </c>
      <c r="J32" s="3"/>
      <c r="K32" s="4">
        <f t="shared" si="1"/>
        <v>-105548.95951707789</v>
      </c>
      <c r="L32" s="4"/>
      <c r="N32" s="2">
        <f t="shared" si="2"/>
        <v>193987.59172998037</v>
      </c>
      <c r="O32" s="2">
        <f t="shared" si="3"/>
        <v>12166.466283496979</v>
      </c>
      <c r="P32" s="1">
        <f t="shared" si="12"/>
        <v>16.004623422928791</v>
      </c>
      <c r="R32" s="1">
        <f t="shared" si="4"/>
        <v>1.010521837429293</v>
      </c>
      <c r="S32" s="1">
        <f t="shared" si="5"/>
        <v>1.0046234229287923</v>
      </c>
      <c r="T32" s="7">
        <f t="shared" si="13"/>
        <v>1</v>
      </c>
      <c r="U32" s="6">
        <f t="shared" si="14"/>
        <v>1</v>
      </c>
      <c r="V32" s="2">
        <f t="shared" si="6"/>
        <v>6.0073737343990463E-2</v>
      </c>
      <c r="W32" s="1">
        <f t="shared" si="7"/>
        <v>3.8375528082359766E-3</v>
      </c>
      <c r="X32">
        <v>1</v>
      </c>
      <c r="Y32">
        <v>0</v>
      </c>
      <c r="Z32" s="1">
        <f t="shared" si="16"/>
        <v>7.6999999999999993</v>
      </c>
      <c r="AA32" s="1">
        <f t="shared" si="15"/>
        <v>8</v>
      </c>
      <c r="AB32" s="5">
        <v>8</v>
      </c>
      <c r="AC32" s="1">
        <v>0</v>
      </c>
      <c r="AD32">
        <v>0</v>
      </c>
      <c r="AU32" s="1">
        <v>12114.574938330179</v>
      </c>
      <c r="AV32" s="1">
        <v>12114.574938330179</v>
      </c>
      <c r="AW32" s="1">
        <v>12114.574938330179</v>
      </c>
      <c r="AX32" s="1">
        <v>0</v>
      </c>
    </row>
    <row r="33" spans="1:50" ht="16">
      <c r="A33" s="23">
        <v>43892</v>
      </c>
      <c r="B33" s="1">
        <f t="shared" si="8"/>
        <v>17</v>
      </c>
      <c r="D33" s="1">
        <f t="shared" si="9"/>
        <v>206253</v>
      </c>
      <c r="E33" s="1">
        <v>13007</v>
      </c>
      <c r="F33" s="3">
        <f t="shared" si="10"/>
        <v>1.9166089771276429E-3</v>
      </c>
      <c r="G33" s="3"/>
      <c r="H33" s="3">
        <f t="shared" si="0"/>
        <v>1.7184076752728495E-3</v>
      </c>
      <c r="I33" s="3">
        <f t="shared" si="11"/>
        <v>1.0184441085634636E-4</v>
      </c>
      <c r="J33" s="3"/>
      <c r="K33" s="4">
        <f t="shared" si="1"/>
        <v>-119561.18025935748</v>
      </c>
      <c r="L33" s="4"/>
      <c r="N33" s="2">
        <f t="shared" si="2"/>
        <v>206208.92103274193</v>
      </c>
      <c r="O33" s="2">
        <f t="shared" si="3"/>
        <v>12221.329302761564</v>
      </c>
      <c r="P33" s="1">
        <f t="shared" si="12"/>
        <v>17.013891644825954</v>
      </c>
      <c r="R33" s="1">
        <f t="shared" si="4"/>
        <v>1.0211543839214745</v>
      </c>
      <c r="S33" s="1">
        <f t="shared" si="5"/>
        <v>1.0092682218971629</v>
      </c>
      <c r="T33" s="7">
        <f t="shared" si="13"/>
        <v>2</v>
      </c>
      <c r="U33" s="6">
        <f t="shared" si="14"/>
        <v>2</v>
      </c>
      <c r="V33" s="2">
        <f t="shared" si="6"/>
        <v>6.040368242011504E-2</v>
      </c>
      <c r="W33" s="1">
        <f t="shared" si="7"/>
        <v>2.1371309633349444E-4</v>
      </c>
      <c r="X33">
        <v>2</v>
      </c>
      <c r="Y33">
        <v>0</v>
      </c>
      <c r="Z33" s="1">
        <f t="shared" si="16"/>
        <v>41.8</v>
      </c>
      <c r="AA33" s="1">
        <f t="shared" si="15"/>
        <v>56</v>
      </c>
      <c r="AB33" s="5">
        <v>6</v>
      </c>
      <c r="AC33" s="1">
        <v>5</v>
      </c>
      <c r="AD33">
        <v>0</v>
      </c>
      <c r="AU33" s="1">
        <v>12113.209003207798</v>
      </c>
      <c r="AV33" s="1">
        <v>12113.209003207798</v>
      </c>
      <c r="AW33" s="1">
        <v>12113.209003207798</v>
      </c>
      <c r="AX33" s="1">
        <v>0</v>
      </c>
    </row>
    <row r="34" spans="1:50" ht="16">
      <c r="A34" s="23">
        <v>43893</v>
      </c>
      <c r="B34" s="1">
        <f t="shared" si="8"/>
        <v>18</v>
      </c>
      <c r="D34" s="1">
        <f t="shared" si="9"/>
        <v>221451</v>
      </c>
      <c r="E34" s="1">
        <v>15198</v>
      </c>
      <c r="F34" s="3">
        <f t="shared" si="10"/>
        <v>2.0301872055930037E-3</v>
      </c>
      <c r="G34" s="3"/>
      <c r="H34" s="3">
        <f t="shared" si="0"/>
        <v>1.8202404966088266E-3</v>
      </c>
      <c r="I34" s="3">
        <f t="shared" si="11"/>
        <v>1.0183282133597715E-4</v>
      </c>
      <c r="J34" s="3"/>
      <c r="K34" s="4">
        <f t="shared" si="1"/>
        <v>-139702.72270043424</v>
      </c>
      <c r="L34" s="4"/>
      <c r="N34" s="2">
        <f t="shared" si="2"/>
        <v>218428.8595930592</v>
      </c>
      <c r="O34" s="2">
        <f t="shared" si="3"/>
        <v>12219.938560317258</v>
      </c>
      <c r="P34" s="1">
        <f t="shared" si="12"/>
        <v>18.023159866723116</v>
      </c>
      <c r="R34" s="1">
        <f t="shared" si="4"/>
        <v>1.0211543839214745</v>
      </c>
      <c r="S34" s="1">
        <f t="shared" si="5"/>
        <v>1.0092682218971629</v>
      </c>
      <c r="T34" s="7">
        <f t="shared" si="13"/>
        <v>2</v>
      </c>
      <c r="U34" s="6">
        <f t="shared" si="14"/>
        <v>2</v>
      </c>
      <c r="V34" s="9">
        <f t="shared" si="6"/>
        <v>0.19595087772619701</v>
      </c>
      <c r="W34" s="1">
        <f t="shared" si="7"/>
        <v>1.3646993722949103E-2</v>
      </c>
      <c r="X34">
        <v>2</v>
      </c>
      <c r="Y34">
        <v>0</v>
      </c>
      <c r="Z34" s="1">
        <f t="shared" si="16"/>
        <v>35.1</v>
      </c>
      <c r="AA34" s="1">
        <f t="shared" si="15"/>
        <v>33</v>
      </c>
      <c r="AB34" s="5">
        <v>23</v>
      </c>
      <c r="AC34" s="1">
        <v>1</v>
      </c>
      <c r="AD34">
        <v>0</v>
      </c>
      <c r="AU34" s="1">
        <v>12111.843222115462</v>
      </c>
      <c r="AV34" s="1">
        <v>12111.843222115462</v>
      </c>
      <c r="AW34" s="1">
        <v>12111.843222115462</v>
      </c>
      <c r="AX34" s="1">
        <v>0</v>
      </c>
    </row>
    <row r="35" spans="1:50" ht="16">
      <c r="A35" s="23">
        <v>43894</v>
      </c>
      <c r="B35" s="1">
        <f t="shared" si="8"/>
        <v>19</v>
      </c>
      <c r="D35" s="1">
        <f t="shared" si="9"/>
        <v>239764</v>
      </c>
      <c r="E35" s="1">
        <v>18313</v>
      </c>
      <c r="F35" s="3">
        <f t="shared" si="10"/>
        <v>2.1437525092725673E-3</v>
      </c>
      <c r="G35" s="3"/>
      <c r="H35" s="3">
        <f t="shared" si="0"/>
        <v>1.9220617297432561E-3</v>
      </c>
      <c r="I35" s="3">
        <f t="shared" si="11"/>
        <v>1.018212331344295E-4</v>
      </c>
      <c r="J35" s="3"/>
      <c r="K35" s="4">
        <f t="shared" si="1"/>
        <v>-168338.44153975713</v>
      </c>
      <c r="L35" s="4"/>
      <c r="N35" s="2">
        <f t="shared" si="2"/>
        <v>230647.40756919075</v>
      </c>
      <c r="O35" s="2">
        <f t="shared" si="3"/>
        <v>12218.54797613154</v>
      </c>
      <c r="P35" s="1">
        <f t="shared" si="12"/>
        <v>19.032428088620279</v>
      </c>
      <c r="R35" s="1">
        <f t="shared" si="4"/>
        <v>1.0211543839214745</v>
      </c>
      <c r="S35" s="1">
        <f t="shared" si="5"/>
        <v>1.0092682218971629</v>
      </c>
      <c r="T35" s="7">
        <f t="shared" si="13"/>
        <v>2</v>
      </c>
      <c r="U35" s="6">
        <f t="shared" si="14"/>
        <v>2</v>
      </c>
      <c r="V35" s="9">
        <f t="shared" si="6"/>
        <v>0.33279375437495001</v>
      </c>
      <c r="W35" s="1">
        <f t="shared" si="7"/>
        <v>3.8023191266450554E-2</v>
      </c>
      <c r="X35">
        <v>2</v>
      </c>
      <c r="Y35">
        <v>0</v>
      </c>
      <c r="Z35" s="1">
        <f t="shared" si="16"/>
        <v>54.2</v>
      </c>
      <c r="AA35" s="1">
        <f t="shared" si="15"/>
        <v>60</v>
      </c>
      <c r="AB35" s="5">
        <v>20</v>
      </c>
      <c r="AC35" s="1">
        <v>4</v>
      </c>
      <c r="AD35">
        <v>0</v>
      </c>
      <c r="AU35" s="1">
        <v>12110.477594993505</v>
      </c>
      <c r="AV35" s="1">
        <v>12166.466283496979</v>
      </c>
      <c r="AW35" s="1">
        <v>12166.466283496979</v>
      </c>
      <c r="AX35" s="1">
        <v>0</v>
      </c>
    </row>
    <row r="36" spans="1:50" ht="16">
      <c r="A36" s="22">
        <v>43895</v>
      </c>
      <c r="B36" s="1">
        <f t="shared" si="8"/>
        <v>20</v>
      </c>
      <c r="D36" s="1">
        <f t="shared" si="9"/>
        <v>255514</v>
      </c>
      <c r="E36" s="1">
        <v>15750</v>
      </c>
      <c r="F36" s="3">
        <f t="shared" si="10"/>
        <v>2.259419378533245E-3</v>
      </c>
      <c r="G36" s="3"/>
      <c r="H36" s="3">
        <f t="shared" si="0"/>
        <v>2.0257672003344503E-3</v>
      </c>
      <c r="I36" s="3">
        <f t="shared" si="11"/>
        <v>1.0370547059119421E-4</v>
      </c>
      <c r="J36" s="3"/>
      <c r="K36" s="4">
        <f t="shared" si="1"/>
        <v>-144489.80211918199</v>
      </c>
      <c r="L36" s="4"/>
      <c r="N36" s="2">
        <f t="shared" si="2"/>
        <v>243092.06404013405</v>
      </c>
      <c r="O36" s="2">
        <f t="shared" si="3"/>
        <v>12444.656470943306</v>
      </c>
      <c r="P36" s="1">
        <f t="shared" si="12"/>
        <v>20.060491250262849</v>
      </c>
      <c r="R36" s="1">
        <f t="shared" si="4"/>
        <v>1.0648151423968895</v>
      </c>
      <c r="S36" s="1">
        <f t="shared" si="5"/>
        <v>1.0280631616425724</v>
      </c>
      <c r="T36" s="7">
        <f t="shared" si="13"/>
        <v>6</v>
      </c>
      <c r="U36" s="6">
        <f t="shared" si="14"/>
        <v>6</v>
      </c>
      <c r="V36" s="9">
        <f t="shared" si="6"/>
        <v>0.20986308120994882</v>
      </c>
      <c r="W36" s="1">
        <f t="shared" si="7"/>
        <v>4.8615480795048217E-2</v>
      </c>
      <c r="X36">
        <v>6</v>
      </c>
      <c r="Y36">
        <v>0</v>
      </c>
      <c r="Z36" s="1">
        <f t="shared" si="16"/>
        <v>44</v>
      </c>
      <c r="AA36" s="1">
        <f t="shared" si="15"/>
        <v>41</v>
      </c>
      <c r="AB36" s="5">
        <v>31</v>
      </c>
      <c r="AC36" s="1">
        <v>1</v>
      </c>
      <c r="AD36">
        <v>0</v>
      </c>
      <c r="AU36" s="1">
        <v>12109.112121865759</v>
      </c>
      <c r="AV36" s="1">
        <v>12221.329302761564</v>
      </c>
      <c r="AW36" s="1">
        <v>12221.329302761564</v>
      </c>
      <c r="AX36" s="1">
        <v>0</v>
      </c>
    </row>
    <row r="37" spans="1:50" ht="16">
      <c r="A37" s="22">
        <v>43896</v>
      </c>
      <c r="B37" s="1">
        <f t="shared" si="8"/>
        <v>21</v>
      </c>
      <c r="D37" s="1">
        <f t="shared" si="9"/>
        <v>269597</v>
      </c>
      <c r="E37" s="1">
        <v>14083</v>
      </c>
      <c r="F37" s="3">
        <f t="shared" si="10"/>
        <v>2.3756075239580454E-3</v>
      </c>
      <c r="G37" s="3"/>
      <c r="H37" s="3">
        <f t="shared" si="0"/>
        <v>2.1299400406249707E-3</v>
      </c>
      <c r="I37" s="3">
        <f t="shared" si="11"/>
        <v>1.0417284029052036E-4</v>
      </c>
      <c r="J37" s="3"/>
      <c r="K37" s="4">
        <f t="shared" si="1"/>
        <v>-129133.49268025506</v>
      </c>
      <c r="L37" s="4"/>
      <c r="N37" s="2">
        <f t="shared" si="2"/>
        <v>255592.80487499648</v>
      </c>
      <c r="O37" s="2">
        <f t="shared" si="3"/>
        <v>12500.740834862443</v>
      </c>
      <c r="P37" s="1">
        <f t="shared" si="12"/>
        <v>21.093307582699207</v>
      </c>
      <c r="R37" s="1">
        <f t="shared" si="4"/>
        <v>1.076018954217439</v>
      </c>
      <c r="S37" s="1">
        <f t="shared" si="5"/>
        <v>1.0328163324363573</v>
      </c>
      <c r="T37" s="7">
        <f t="shared" si="13"/>
        <v>7</v>
      </c>
      <c r="U37" s="6">
        <f t="shared" si="14"/>
        <v>7</v>
      </c>
      <c r="V37" s="9">
        <f t="shared" si="6"/>
        <v>0.11235242243396698</v>
      </c>
      <c r="W37" s="1">
        <f t="shared" si="7"/>
        <v>5.1944921957601607E-2</v>
      </c>
      <c r="X37">
        <v>7</v>
      </c>
      <c r="Y37">
        <v>0</v>
      </c>
      <c r="Z37" s="1">
        <f t="shared" si="16"/>
        <v>75.8</v>
      </c>
      <c r="AA37" s="1">
        <f t="shared" si="15"/>
        <v>88</v>
      </c>
      <c r="AB37" s="5">
        <v>68</v>
      </c>
      <c r="AC37" s="1">
        <v>2</v>
      </c>
      <c r="AD37">
        <v>0</v>
      </c>
      <c r="AU37" s="1">
        <v>12107.746802684453</v>
      </c>
      <c r="AV37" s="1">
        <v>12219.938560317258</v>
      </c>
      <c r="AW37" s="1">
        <v>12219.938560317258</v>
      </c>
      <c r="AX37" s="1">
        <v>0</v>
      </c>
    </row>
    <row r="38" spans="1:50" ht="16">
      <c r="A38" s="22">
        <v>43897</v>
      </c>
      <c r="B38" s="1">
        <f t="shared" si="8"/>
        <v>22</v>
      </c>
      <c r="D38" s="1">
        <f t="shared" si="9"/>
        <v>282373</v>
      </c>
      <c r="E38" s="1">
        <v>12776</v>
      </c>
      <c r="F38" s="3">
        <f t="shared" si="10"/>
        <v>2.4939454544251616E-3</v>
      </c>
      <c r="G38" s="3"/>
      <c r="H38" s="3">
        <f t="shared" si="0"/>
        <v>2.2360403513390294E-3</v>
      </c>
      <c r="I38" s="3">
        <f t="shared" si="11"/>
        <v>1.0610031071405868E-4</v>
      </c>
      <c r="J38" s="3"/>
      <c r="K38" s="4">
        <f t="shared" si="1"/>
        <v>-116914.78045922492</v>
      </c>
      <c r="L38" s="4"/>
      <c r="N38" s="2">
        <f t="shared" si="2"/>
        <v>268324.84216068353</v>
      </c>
      <c r="O38" s="2">
        <f t="shared" si="3"/>
        <v>12732.037285687042</v>
      </c>
      <c r="P38" s="1">
        <f t="shared" si="12"/>
        <v>22.145357375889663</v>
      </c>
      <c r="R38" s="1">
        <f t="shared" si="4"/>
        <v>1.1220255173921891</v>
      </c>
      <c r="S38" s="1">
        <f t="shared" si="5"/>
        <v>1.0520497931904542</v>
      </c>
      <c r="T38" s="7">
        <f t="shared" si="13"/>
        <v>11</v>
      </c>
      <c r="U38" s="6">
        <f t="shared" si="14"/>
        <v>11</v>
      </c>
      <c r="V38" s="2">
        <f t="shared" si="6"/>
        <v>3.44103900383205E-3</v>
      </c>
      <c r="W38" s="1">
        <f t="shared" si="7"/>
        <v>4.9750357999229625E-2</v>
      </c>
      <c r="X38">
        <v>11</v>
      </c>
      <c r="Y38">
        <v>0</v>
      </c>
      <c r="Z38" s="1">
        <f t="shared" si="16"/>
        <v>74.2</v>
      </c>
      <c r="AA38" s="1">
        <f t="shared" si="15"/>
        <v>75</v>
      </c>
      <c r="AB38" s="5">
        <v>45</v>
      </c>
      <c r="AC38" s="1">
        <v>3</v>
      </c>
      <c r="AD38">
        <v>0</v>
      </c>
      <c r="AU38" s="1">
        <v>12106.381637449638</v>
      </c>
      <c r="AV38" s="1">
        <v>12218.54797613154</v>
      </c>
      <c r="AW38" s="1">
        <v>12218.54797613154</v>
      </c>
      <c r="AX38" s="1">
        <v>0</v>
      </c>
    </row>
    <row r="39" spans="1:50" ht="16">
      <c r="A39" s="22">
        <v>43898</v>
      </c>
      <c r="B39" s="1">
        <f t="shared" si="8"/>
        <v>23</v>
      </c>
      <c r="C39" s="1">
        <v>0</v>
      </c>
      <c r="D39" s="1">
        <f t="shared" si="9"/>
        <v>295077</v>
      </c>
      <c r="E39" s="1">
        <v>12704</v>
      </c>
      <c r="F39" s="3">
        <f t="shared" si="10"/>
        <v>2.6128163764832513E-3</v>
      </c>
      <c r="G39" s="3"/>
      <c r="H39" s="3">
        <f t="shared" si="0"/>
        <v>2.3426185356578322E-3</v>
      </c>
      <c r="I39" s="3">
        <f t="shared" si="11"/>
        <v>1.0657818431880281E-4</v>
      </c>
      <c r="J39" s="3"/>
      <c r="K39" s="4">
        <f t="shared" si="1"/>
        <v>-116198.80933395714</v>
      </c>
      <c r="L39" s="4"/>
      <c r="M39" s="1">
        <f t="shared" ref="M39:M57" si="17">(1/(1+EXP(-(C39-$K$10)*$K$8)))</f>
        <v>0.46685427879406127</v>
      </c>
      <c r="N39" s="2">
        <f t="shared" si="2"/>
        <v>281114.22427893989</v>
      </c>
      <c r="O39" s="2">
        <f t="shared" si="3"/>
        <v>12789.382118256337</v>
      </c>
      <c r="P39" s="1">
        <f t="shared" si="12"/>
        <v>23.202271240216184</v>
      </c>
      <c r="R39" s="1">
        <f t="shared" si="4"/>
        <v>1.1338312874777081</v>
      </c>
      <c r="S39" s="1">
        <f t="shared" si="5"/>
        <v>1.0569138643265221</v>
      </c>
      <c r="T39" s="7">
        <f t="shared" si="13"/>
        <v>12</v>
      </c>
      <c r="U39" s="6">
        <f t="shared" si="14"/>
        <v>12</v>
      </c>
      <c r="V39" s="2">
        <f t="shared" si="6"/>
        <v>6.7208846234522186E-3</v>
      </c>
      <c r="W39" s="1">
        <f t="shared" si="7"/>
        <v>4.7319092037197454E-2</v>
      </c>
      <c r="X39">
        <v>12</v>
      </c>
      <c r="Y39">
        <v>0</v>
      </c>
      <c r="Z39" s="1">
        <f t="shared" si="16"/>
        <v>135.1</v>
      </c>
      <c r="AA39" s="1">
        <f t="shared" si="15"/>
        <v>159</v>
      </c>
      <c r="AB39" s="5">
        <v>119</v>
      </c>
      <c r="AC39" s="1">
        <v>4</v>
      </c>
      <c r="AD39">
        <v>0</v>
      </c>
      <c r="AU39" s="1">
        <v>12105.016626137349</v>
      </c>
      <c r="AV39" s="1">
        <v>12444.656470943306</v>
      </c>
      <c r="AW39" s="1">
        <v>12444.656470943306</v>
      </c>
      <c r="AX39" s="1">
        <v>0</v>
      </c>
    </row>
    <row r="40" spans="1:50" ht="16">
      <c r="A40" s="22">
        <v>43899</v>
      </c>
      <c r="B40" s="1">
        <f t="shared" si="8"/>
        <v>24</v>
      </c>
      <c r="C40" s="1">
        <v>1</v>
      </c>
      <c r="D40" s="1">
        <f t="shared" si="9"/>
        <v>309342</v>
      </c>
      <c r="E40" s="1">
        <v>14265</v>
      </c>
      <c r="F40" s="3">
        <f t="shared" si="10"/>
        <v>2.732222625074332E-3</v>
      </c>
      <c r="G40" s="3"/>
      <c r="H40" s="3" cm="1">
        <f t="array" ref="H40">F40*($K$11) + SUMPRODUCT(EGS3_OSS_FIN!$L$40:$L$57,TRANSPOSE(LC_Special_FIN!C40:T40))</f>
        <v>2.4653906485370119E-3</v>
      </c>
      <c r="I40" s="3">
        <f t="shared" si="11"/>
        <v>1.2277211287917969E-4</v>
      </c>
      <c r="J40" s="3"/>
      <c r="K40" s="4">
        <f t="shared" si="1"/>
        <v>-128458.90214141426</v>
      </c>
      <c r="L40" s="8">
        <f t="shared" ref="L40:L57" si="18">((M40-M39)/(1-$M$39)*($K$12))</f>
        <v>6.4122928673703635E-4</v>
      </c>
      <c r="M40" s="1">
        <f t="shared" si="17"/>
        <v>0.47016015276402862</v>
      </c>
      <c r="N40" s="2">
        <f t="shared" si="2"/>
        <v>295846.87782444141</v>
      </c>
      <c r="O40" s="2">
        <f t="shared" si="3"/>
        <v>14732.653545501562</v>
      </c>
      <c r="P40" s="1">
        <f t="shared" si="12"/>
        <v>24.264071664336793</v>
      </c>
      <c r="Q40" s="1">
        <f>R40</f>
        <v>1.1457612759567946</v>
      </c>
      <c r="R40" s="1">
        <f t="shared" si="4"/>
        <v>1.1457612759567946</v>
      </c>
      <c r="S40" s="1">
        <f t="shared" si="5"/>
        <v>1.0618004241206078</v>
      </c>
      <c r="T40" s="7">
        <f t="shared" si="13"/>
        <v>13</v>
      </c>
      <c r="U40" s="6">
        <f t="shared" si="14"/>
        <v>13</v>
      </c>
      <c r="V40" s="2">
        <f t="shared" si="6"/>
        <v>3.2783283946832241E-2</v>
      </c>
      <c r="W40" s="1">
        <f t="shared" si="7"/>
        <v>4.3625250291129514E-2</v>
      </c>
      <c r="X40">
        <v>13</v>
      </c>
      <c r="Y40">
        <v>0</v>
      </c>
      <c r="Z40" s="1">
        <f t="shared" si="16"/>
        <v>127.49999999999999</v>
      </c>
      <c r="AA40" s="1">
        <f t="shared" si="15"/>
        <v>126</v>
      </c>
      <c r="AB40" s="5">
        <v>116</v>
      </c>
      <c r="AC40" s="1">
        <v>1</v>
      </c>
      <c r="AD40">
        <v>0</v>
      </c>
      <c r="AU40" s="1">
        <v>12103.651768735694</v>
      </c>
      <c r="AV40" s="1">
        <v>12500.740834862443</v>
      </c>
      <c r="AW40" s="1">
        <v>12500.740834862443</v>
      </c>
      <c r="AX40" s="1">
        <v>0</v>
      </c>
    </row>
    <row r="41" spans="1:50" ht="16">
      <c r="A41" s="25">
        <v>43900</v>
      </c>
      <c r="B41" s="1">
        <f t="shared" si="8"/>
        <v>25</v>
      </c>
      <c r="C41" s="1">
        <f t="shared" ref="C41:C57" si="19">C40+1</f>
        <v>2</v>
      </c>
      <c r="D41" s="1">
        <f t="shared" si="9"/>
        <v>324475</v>
      </c>
      <c r="E41" s="1">
        <v>15133</v>
      </c>
      <c r="F41" s="3">
        <f t="shared" si="10"/>
        <v>2.8549648879524492E-3</v>
      </c>
      <c r="G41" s="3"/>
      <c r="H41" s="3" cm="1">
        <f t="array" ref="H41">F41*($K$11) + SUMPRODUCT(EGS3_OSS_FIN!$L$40:$L$57,TRANSPOSE(LC_Special_FIN!C41:T41))</f>
        <v>2.6084822091820676E-3</v>
      </c>
      <c r="I41" s="3">
        <f t="shared" si="11"/>
        <v>1.4309156064505569E-4</v>
      </c>
      <c r="J41" s="3"/>
      <c r="K41" s="4">
        <f t="shared" si="1"/>
        <v>-133957.70716334842</v>
      </c>
      <c r="L41" s="8">
        <f t="shared" si="18"/>
        <v>6.417375396697868E-4</v>
      </c>
      <c r="M41" s="1">
        <f t="shared" si="17"/>
        <v>0.47346864704497565</v>
      </c>
      <c r="N41" s="2">
        <f t="shared" si="2"/>
        <v>313017.86510184809</v>
      </c>
      <c r="O41" s="2">
        <f t="shared" si="3"/>
        <v>17170.987277406683</v>
      </c>
      <c r="P41" s="1">
        <f t="shared" si="12"/>
        <v>25.355669565391651</v>
      </c>
      <c r="Q41" s="1">
        <f t="shared" ref="Q41:Q57" si="20">Q40+R41</f>
        <v>2.3657852321675703</v>
      </c>
      <c r="R41" s="1">
        <f t="shared" si="4"/>
        <v>1.220023956210776</v>
      </c>
      <c r="S41" s="1">
        <f t="shared" si="5"/>
        <v>1.0915979010548564</v>
      </c>
      <c r="T41" s="7">
        <f t="shared" si="13"/>
        <v>19</v>
      </c>
      <c r="U41" s="6">
        <f t="shared" si="14"/>
        <v>19</v>
      </c>
      <c r="V41" s="2">
        <f t="shared" si="6"/>
        <v>0.13467172916187686</v>
      </c>
      <c r="W41" s="1">
        <f t="shared" si="7"/>
        <v>3.5309761609220773E-2</v>
      </c>
      <c r="X41">
        <v>19</v>
      </c>
      <c r="Y41">
        <v>0</v>
      </c>
      <c r="Z41" s="1">
        <f t="shared" si="16"/>
        <v>128.6</v>
      </c>
      <c r="AA41" s="1">
        <f t="shared" si="15"/>
        <v>125</v>
      </c>
      <c r="AB41" s="5">
        <v>65</v>
      </c>
      <c r="AC41" s="1">
        <v>6</v>
      </c>
      <c r="AD41">
        <v>0</v>
      </c>
      <c r="AU41" s="1">
        <v>12102.287065220758</v>
      </c>
      <c r="AV41" s="1">
        <v>12732.037285687042</v>
      </c>
      <c r="AW41" s="1">
        <v>12732.037285687042</v>
      </c>
      <c r="AX41" s="1">
        <v>0</v>
      </c>
    </row>
    <row r="42" spans="1:50" ht="16">
      <c r="A42" s="25">
        <v>43901</v>
      </c>
      <c r="B42" s="1">
        <f t="shared" si="8"/>
        <v>26</v>
      </c>
      <c r="C42" s="1">
        <f t="shared" si="19"/>
        <v>3</v>
      </c>
      <c r="D42" s="1">
        <f t="shared" si="9"/>
        <v>343476</v>
      </c>
      <c r="E42" s="1">
        <v>19001</v>
      </c>
      <c r="F42" s="3">
        <f t="shared" si="10"/>
        <v>2.9799773679042296E-3</v>
      </c>
      <c r="G42" s="3"/>
      <c r="H42" s="3" cm="1">
        <f t="array" ref="H42">F42*($K$11) + SUMPRODUCT(EGS3_OSS_FIN!$L$40:$L$57,TRANSPOSE(LC_Special_FIN!C42:T42))</f>
        <v>2.7715557247210815E-3</v>
      </c>
      <c r="I42" s="3">
        <f t="shared" si="11"/>
        <v>1.6307351553901395E-4</v>
      </c>
      <c r="J42" s="3"/>
      <c r="K42" s="4">
        <f t="shared" si="1"/>
        <v>-165713.60073133942</v>
      </c>
      <c r="L42" s="8">
        <f t="shared" si="18"/>
        <v>6.4218977835257026E-4</v>
      </c>
      <c r="M42" s="1">
        <f t="shared" si="17"/>
        <v>0.47677947285400563</v>
      </c>
      <c r="N42" s="2">
        <f t="shared" si="2"/>
        <v>332586.68696652976</v>
      </c>
      <c r="O42" s="2">
        <f t="shared" si="3"/>
        <v>19568.821864681675</v>
      </c>
      <c r="P42" s="1">
        <f t="shared" si="12"/>
        <v>26.467595577776493</v>
      </c>
      <c r="Q42" s="1">
        <f t="shared" si="20"/>
        <v>3.6379728691351976</v>
      </c>
      <c r="R42" s="1">
        <f t="shared" si="4"/>
        <v>1.2721876369676273</v>
      </c>
      <c r="S42" s="1">
        <f t="shared" si="5"/>
        <v>1.1119260123848413</v>
      </c>
      <c r="T42" s="7">
        <f t="shared" si="13"/>
        <v>23</v>
      </c>
      <c r="U42" s="6">
        <f t="shared" si="14"/>
        <v>23</v>
      </c>
      <c r="V42" s="2">
        <f t="shared" si="6"/>
        <v>2.988378846806352E-2</v>
      </c>
      <c r="W42" s="1">
        <f t="shared" si="7"/>
        <v>3.1703271941766656E-2</v>
      </c>
      <c r="X42">
        <v>23</v>
      </c>
      <c r="Y42">
        <v>0</v>
      </c>
      <c r="Z42" s="1">
        <f t="shared" si="16"/>
        <v>356.1</v>
      </c>
      <c r="AA42" s="1">
        <f t="shared" si="15"/>
        <v>455</v>
      </c>
      <c r="AB42" s="5">
        <v>375</v>
      </c>
      <c r="AC42" s="1">
        <v>8</v>
      </c>
      <c r="AD42">
        <v>0</v>
      </c>
      <c r="AU42" s="1">
        <v>12100.922515580654</v>
      </c>
      <c r="AV42" s="1">
        <v>12789.382118256337</v>
      </c>
      <c r="AW42" s="1">
        <v>12789.382118256337</v>
      </c>
      <c r="AX42" s="1">
        <v>0</v>
      </c>
    </row>
    <row r="43" spans="1:50" ht="16">
      <c r="A43" s="25">
        <v>43902</v>
      </c>
      <c r="B43" s="1">
        <f t="shared" si="8"/>
        <v>27</v>
      </c>
      <c r="C43" s="1">
        <f t="shared" si="19"/>
        <v>4</v>
      </c>
      <c r="D43" s="1">
        <f t="shared" si="9"/>
        <v>364165</v>
      </c>
      <c r="E43" s="1">
        <v>20689</v>
      </c>
      <c r="F43" s="3">
        <f t="shared" si="10"/>
        <v>3.1090758461855827E-3</v>
      </c>
      <c r="G43" s="3"/>
      <c r="H43" s="3" cm="1">
        <f t="array" ref="H43">F43*($K$11) + SUMPRODUCT(EGS3_OSS_FIN!$L$40:$L$57,TRANSPOSE(LC_Special_FIN!C43:T43))</f>
        <v>2.9593908575947809E-3</v>
      </c>
      <c r="I43" s="3">
        <f t="shared" si="11"/>
        <v>1.8783513287369937E-4</v>
      </c>
      <c r="J43" s="3"/>
      <c r="K43" s="4">
        <f t="shared" si="1"/>
        <v>-177510.50140125491</v>
      </c>
      <c r="L43" s="8">
        <f t="shared" si="18"/>
        <v>6.4258584405245921E-4</v>
      </c>
      <c r="M43" s="1">
        <f t="shared" si="17"/>
        <v>0.4800923405898701</v>
      </c>
      <c r="N43" s="2">
        <f t="shared" si="2"/>
        <v>355126.90291137371</v>
      </c>
      <c r="O43" s="2">
        <f t="shared" si="3"/>
        <v>22540.215944843923</v>
      </c>
      <c r="P43" s="1">
        <f t="shared" si="12"/>
        <v>27.616010923828387</v>
      </c>
      <c r="Q43" s="1">
        <f t="shared" si="20"/>
        <v>5.0068708798334587</v>
      </c>
      <c r="R43" s="1">
        <f t="shared" si="4"/>
        <v>1.3688980106982613</v>
      </c>
      <c r="S43" s="1">
        <f t="shared" si="5"/>
        <v>1.1484153460518955</v>
      </c>
      <c r="T43" s="7">
        <f t="shared" si="13"/>
        <v>30</v>
      </c>
      <c r="U43" s="6">
        <f t="shared" si="14"/>
        <v>30</v>
      </c>
      <c r="V43" s="2">
        <f t="shared" si="6"/>
        <v>8.9478270812698699E-2</v>
      </c>
      <c r="W43" s="1">
        <f t="shared" si="7"/>
        <v>2.4818686827746475E-2</v>
      </c>
      <c r="X43">
        <v>30</v>
      </c>
      <c r="Y43">
        <v>0</v>
      </c>
      <c r="Z43" s="1">
        <f t="shared" si="16"/>
        <v>356.9</v>
      </c>
      <c r="AA43" s="1">
        <f t="shared" si="15"/>
        <v>362</v>
      </c>
      <c r="AB43" s="5">
        <v>322</v>
      </c>
      <c r="AC43" s="1">
        <v>4</v>
      </c>
      <c r="AD43">
        <v>0</v>
      </c>
      <c r="AU43" s="1">
        <v>12099.558119803307</v>
      </c>
      <c r="AV43" s="1">
        <v>14732.653545501562</v>
      </c>
      <c r="AW43" s="1">
        <v>12846.978168408255</v>
      </c>
      <c r="AX43" s="1">
        <v>1885.6753770933021</v>
      </c>
    </row>
    <row r="44" spans="1:50" ht="16">
      <c r="A44" s="25">
        <v>43903</v>
      </c>
      <c r="B44" s="1">
        <f t="shared" si="8"/>
        <v>28</v>
      </c>
      <c r="C44" s="1">
        <f t="shared" si="19"/>
        <v>5</v>
      </c>
      <c r="D44" s="1">
        <f t="shared" si="9"/>
        <v>389866</v>
      </c>
      <c r="E44" s="1">
        <v>25701</v>
      </c>
      <c r="F44" s="3">
        <f t="shared" si="10"/>
        <v>3.2430096566262723E-3</v>
      </c>
      <c r="G44" s="3"/>
      <c r="H44" s="3" cm="1">
        <f t="array" ref="H44">F44*($K$11) + SUMPRODUCT(EGS3_OSS_FIN!$L$40:$L$57,TRANSPOSE(LC_Special_FIN!C44:T44))</f>
        <v>3.1758610025669053E-3</v>
      </c>
      <c r="I44" s="3">
        <f t="shared" si="11"/>
        <v>2.1647014497212444E-4</v>
      </c>
      <c r="J44" s="3"/>
      <c r="K44" s="4">
        <f t="shared" si="1"/>
        <v>-216866.52656446671</v>
      </c>
      <c r="L44" s="8">
        <f t="shared" si="18"/>
        <v>6.4292559761500883E-4</v>
      </c>
      <c r="M44" s="1">
        <f t="shared" si="17"/>
        <v>0.48340695993390637</v>
      </c>
      <c r="N44" s="2">
        <f t="shared" si="2"/>
        <v>381103.32030802866</v>
      </c>
      <c r="O44" s="2">
        <f t="shared" si="3"/>
        <v>25976.417396654932</v>
      </c>
      <c r="P44" s="1">
        <f t="shared" si="12"/>
        <v>28.807596901415756</v>
      </c>
      <c r="Q44" s="1">
        <f t="shared" si="20"/>
        <v>6.495329333561652</v>
      </c>
      <c r="R44" s="1">
        <f t="shared" si="4"/>
        <v>1.4884584537281933</v>
      </c>
      <c r="S44" s="1">
        <f t="shared" si="5"/>
        <v>1.1915859775873681</v>
      </c>
      <c r="T44" s="7">
        <f t="shared" si="13"/>
        <v>38</v>
      </c>
      <c r="U44" s="6">
        <f t="shared" si="14"/>
        <v>38</v>
      </c>
      <c r="V44" s="2">
        <f t="shared" si="6"/>
        <v>1.0716213246758161E-2</v>
      </c>
      <c r="W44" s="1">
        <f t="shared" si="7"/>
        <v>2.247613203503598E-2</v>
      </c>
      <c r="X44">
        <v>38</v>
      </c>
      <c r="Y44">
        <v>0</v>
      </c>
      <c r="Z44" s="1">
        <f t="shared" si="16"/>
        <v>434.29999999999995</v>
      </c>
      <c r="AA44" s="1">
        <f t="shared" si="15"/>
        <v>452</v>
      </c>
      <c r="AB44" s="5">
        <v>382</v>
      </c>
      <c r="AC44" s="1">
        <v>7</v>
      </c>
      <c r="AD44">
        <v>0</v>
      </c>
      <c r="AU44" s="1">
        <v>12098.193877841095</v>
      </c>
      <c r="AV44" s="1">
        <v>17170.987277406683</v>
      </c>
      <c r="AW44" s="1">
        <v>13205.901618568925</v>
      </c>
      <c r="AX44" s="1">
        <v>3965.085658837776</v>
      </c>
    </row>
    <row r="45" spans="1:50" ht="16">
      <c r="A45" s="25">
        <v>43904</v>
      </c>
      <c r="B45" s="1">
        <f t="shared" si="8"/>
        <v>29</v>
      </c>
      <c r="C45" s="1">
        <f t="shared" si="19"/>
        <v>6</v>
      </c>
      <c r="D45" s="1">
        <f t="shared" si="9"/>
        <v>423545</v>
      </c>
      <c r="E45" s="1">
        <v>33679</v>
      </c>
      <c r="F45" s="3">
        <f t="shared" si="10"/>
        <v>3.3838952707686554E-3</v>
      </c>
      <c r="G45" s="3"/>
      <c r="H45" s="3" cm="1">
        <f t="array" ref="H45">F45*($K$11) + SUMPRODUCT(EGS3_OSS_FIN!$L$40:$L$57,TRANSPOSE(LC_Special_FIN!C45:T45))</f>
        <v>3.4295407370798768E-3</v>
      </c>
      <c r="I45" s="3">
        <f t="shared" si="11"/>
        <v>2.5367973451297142E-4</v>
      </c>
      <c r="J45" s="3"/>
      <c r="K45" s="4">
        <f t="shared" si="1"/>
        <v>-278843.19153569976</v>
      </c>
      <c r="L45" s="8">
        <f t="shared" si="18"/>
        <v>6.4320891956792521E-4</v>
      </c>
      <c r="M45" s="1">
        <f t="shared" si="17"/>
        <v>0.48672303995150923</v>
      </c>
      <c r="N45" s="2">
        <f t="shared" si="2"/>
        <v>411544.88844958518</v>
      </c>
      <c r="O45" s="2">
        <f t="shared" si="3"/>
        <v>30441.56814155657</v>
      </c>
      <c r="P45" s="1">
        <f t="shared" si="12"/>
        <v>30.061204682705192</v>
      </c>
      <c r="Q45" s="1">
        <f t="shared" si="20"/>
        <v>8.1654177002228057</v>
      </c>
      <c r="R45" s="1">
        <f t="shared" si="4"/>
        <v>1.6700883666611539</v>
      </c>
      <c r="S45" s="1">
        <f t="shared" si="5"/>
        <v>1.2536077812894357</v>
      </c>
      <c r="T45" s="7">
        <f t="shared" si="13"/>
        <v>49</v>
      </c>
      <c r="U45" s="6">
        <f t="shared" si="14"/>
        <v>49</v>
      </c>
      <c r="V45" s="2">
        <f t="shared" si="6"/>
        <v>9.61261278079346E-2</v>
      </c>
      <c r="W45" s="1">
        <f t="shared" si="7"/>
        <v>2.8332553920869846E-2</v>
      </c>
      <c r="X45">
        <v>49</v>
      </c>
      <c r="Y45">
        <v>0</v>
      </c>
      <c r="Z45" s="1">
        <f t="shared" si="16"/>
        <v>536.79999999999995</v>
      </c>
      <c r="AA45" s="1">
        <f t="shared" si="15"/>
        <v>586</v>
      </c>
      <c r="AB45" s="5">
        <v>516</v>
      </c>
      <c r="AC45" s="1">
        <v>7</v>
      </c>
      <c r="AD45">
        <v>0</v>
      </c>
      <c r="AU45" s="1">
        <v>12096.829789705835</v>
      </c>
      <c r="AV45" s="1">
        <v>19568.821864681675</v>
      </c>
      <c r="AW45" s="1">
        <v>13450.15541204319</v>
      </c>
      <c r="AX45" s="1">
        <v>6118.666452638492</v>
      </c>
    </row>
    <row r="46" spans="1:50" ht="16">
      <c r="A46" s="25">
        <v>43905</v>
      </c>
      <c r="B46" s="1">
        <f t="shared" si="8"/>
        <v>30</v>
      </c>
      <c r="C46" s="1">
        <f t="shared" si="19"/>
        <v>7</v>
      </c>
      <c r="D46" s="1">
        <f t="shared" si="9"/>
        <v>462088</v>
      </c>
      <c r="E46" s="1">
        <v>38543</v>
      </c>
      <c r="F46" s="3">
        <f t="shared" si="10"/>
        <v>3.5293833298107868E-3</v>
      </c>
      <c r="G46" s="3"/>
      <c r="H46" s="3" cm="1">
        <f t="array" ref="H46">F46*($K$11) + SUMPRODUCT(EGS3_OSS_FIN!$L$40:$L$57,TRANSPOSE(LC_Special_FIN!C46:T46))</f>
        <v>3.7165373160934463E-3</v>
      </c>
      <c r="I46" s="3">
        <f t="shared" si="11"/>
        <v>2.869965790135696E-4</v>
      </c>
      <c r="J46" s="3"/>
      <c r="K46" s="4">
        <f t="shared" si="1"/>
        <v>-314358.25982169789</v>
      </c>
      <c r="L46" s="8">
        <f t="shared" si="18"/>
        <v>6.4343571021018627E-4</v>
      </c>
      <c r="M46" s="1">
        <f t="shared" si="17"/>
        <v>0.49004028919406234</v>
      </c>
      <c r="N46" s="2">
        <f t="shared" si="2"/>
        <v>445984.47793121357</v>
      </c>
      <c r="O46" s="2">
        <f t="shared" si="3"/>
        <v>34439.589481628354</v>
      </c>
      <c r="P46" s="1">
        <f t="shared" si="12"/>
        <v>31.355951273690227</v>
      </c>
      <c r="Q46" s="1">
        <f t="shared" si="20"/>
        <v>9.9624644379682508</v>
      </c>
      <c r="R46" s="1">
        <f t="shared" si="4"/>
        <v>1.7970467377454455</v>
      </c>
      <c r="S46" s="1">
        <f t="shared" si="5"/>
        <v>1.2947465909850342</v>
      </c>
      <c r="T46" s="7">
        <f t="shared" si="13"/>
        <v>56</v>
      </c>
      <c r="U46" s="6">
        <f t="shared" si="14"/>
        <v>56</v>
      </c>
      <c r="V46" s="2">
        <f t="shared" si="6"/>
        <v>0.10646318445299136</v>
      </c>
      <c r="W46" s="1">
        <f t="shared" si="7"/>
        <v>3.4849470379638585E-2</v>
      </c>
      <c r="X46">
        <v>51</v>
      </c>
      <c r="Y46">
        <v>1</v>
      </c>
      <c r="Z46" s="1">
        <f t="shared" si="16"/>
        <v>609</v>
      </c>
      <c r="AA46" s="1">
        <f t="shared" si="15"/>
        <v>638</v>
      </c>
      <c r="AB46" s="5">
        <v>548</v>
      </c>
      <c r="AC46" s="1">
        <v>9</v>
      </c>
      <c r="AD46">
        <v>4</v>
      </c>
      <c r="AU46" s="1">
        <v>12095.465855397631</v>
      </c>
      <c r="AV46" s="1">
        <v>22540.215944843923</v>
      </c>
      <c r="AW46" s="1">
        <v>13889.770021458993</v>
      </c>
      <c r="AX46" s="1">
        <v>8650.4459233849248</v>
      </c>
    </row>
    <row r="47" spans="1:50" ht="16">
      <c r="A47" s="25">
        <v>43906</v>
      </c>
      <c r="B47" s="1">
        <f t="shared" si="8"/>
        <v>31</v>
      </c>
      <c r="C47" s="1">
        <f t="shared" si="19"/>
        <v>8</v>
      </c>
      <c r="D47" s="1">
        <f t="shared" si="9"/>
        <v>504410</v>
      </c>
      <c r="E47" s="1">
        <v>42322</v>
      </c>
      <c r="F47" s="3">
        <f t="shared" si="10"/>
        <v>3.679623477857108E-3</v>
      </c>
      <c r="G47" s="3"/>
      <c r="H47" s="3" cm="1">
        <f t="array" ref="H47">F47*($K$11) + SUMPRODUCT(EGS3_OSS_FIN!$L$40:$L$57,TRANSPOSE(LC_Special_FIN!C47:T47))</f>
        <v>4.0394225837045526E-3</v>
      </c>
      <c r="I47" s="3">
        <f t="shared" si="11"/>
        <v>3.228852676111062E-4</v>
      </c>
      <c r="J47" s="3"/>
      <c r="K47" s="4">
        <f t="shared" si="1"/>
        <v>-340193.2720211405</v>
      </c>
      <c r="L47" s="8">
        <f t="shared" si="18"/>
        <v>6.4360588968678811E-4</v>
      </c>
      <c r="M47" s="1">
        <f t="shared" si="17"/>
        <v>0.49335841580125483</v>
      </c>
      <c r="N47" s="2">
        <f t="shared" si="2"/>
        <v>484730.71004454629</v>
      </c>
      <c r="O47" s="2">
        <f t="shared" si="3"/>
        <v>38746.232113332742</v>
      </c>
      <c r="P47" s="1">
        <f t="shared" si="12"/>
        <v>32.693186699225869</v>
      </c>
      <c r="Q47" s="1">
        <f t="shared" si="20"/>
        <v>11.896120789396965</v>
      </c>
      <c r="R47" s="1">
        <f t="shared" si="4"/>
        <v>1.9336563514287148</v>
      </c>
      <c r="S47" s="1">
        <f t="shared" si="5"/>
        <v>1.3372354255356396</v>
      </c>
      <c r="T47" s="7">
        <f t="shared" si="13"/>
        <v>63</v>
      </c>
      <c r="U47" s="6">
        <f t="shared" si="14"/>
        <v>63</v>
      </c>
      <c r="V47" s="2">
        <f t="shared" si="6"/>
        <v>8.4489577209660646E-2</v>
      </c>
      <c r="W47" s="1">
        <f t="shared" si="7"/>
        <v>3.9014472265525492E-2</v>
      </c>
      <c r="X47">
        <v>53</v>
      </c>
      <c r="Y47">
        <v>1</v>
      </c>
      <c r="Z47" s="1">
        <f t="shared" si="16"/>
        <v>880.6</v>
      </c>
      <c r="AA47" s="1">
        <f t="shared" si="15"/>
        <v>992</v>
      </c>
      <c r="AB47" s="5">
        <v>772</v>
      </c>
      <c r="AC47" s="1">
        <v>22</v>
      </c>
      <c r="AD47">
        <v>9</v>
      </c>
      <c r="AU47" s="1">
        <v>12094.102074844715</v>
      </c>
      <c r="AV47" s="1">
        <v>25976.417396654932</v>
      </c>
      <c r="AW47" s="1">
        <v>14410.005833411597</v>
      </c>
      <c r="AX47" s="1">
        <v>11566.41156324333</v>
      </c>
    </row>
    <row r="48" spans="1:50" ht="16">
      <c r="A48" s="25">
        <v>43907</v>
      </c>
      <c r="B48" s="1">
        <f t="shared" si="8"/>
        <v>32</v>
      </c>
      <c r="C48" s="1">
        <f t="shared" si="19"/>
        <v>9</v>
      </c>
      <c r="D48" s="1">
        <f t="shared" si="9"/>
        <v>550845</v>
      </c>
      <c r="E48" s="1">
        <v>46435</v>
      </c>
      <c r="F48" s="3">
        <f t="shared" si="10"/>
        <v>3.8406019000334357E-3</v>
      </c>
      <c r="G48" s="3"/>
      <c r="H48" s="3" cm="1">
        <f t="array" ref="H48">F48*($K$11) + SUMPRODUCT(EGS3_OSS_FIN!$L$40:$L$57,TRANSPOSE(LC_Special_FIN!C48:T48))</f>
        <v>4.4249299815340478E-3</v>
      </c>
      <c r="I48" s="3">
        <f t="shared" si="11"/>
        <v>3.8550739782949525E-4</v>
      </c>
      <c r="J48" s="3"/>
      <c r="K48" s="4">
        <f t="shared" ref="K48:K57" si="21">E48*LN(I48)</f>
        <v>-365023.2213726812</v>
      </c>
      <c r="L48" s="8">
        <f t="shared" si="18"/>
        <v>6.4371939804812729E-4</v>
      </c>
      <c r="M48" s="1">
        <f t="shared" si="17"/>
        <v>0.49667712760370414</v>
      </c>
      <c r="N48" s="2">
        <f t="shared" si="2"/>
        <v>530991.59778408578</v>
      </c>
      <c r="O48" s="2">
        <f t="shared" si="3"/>
        <v>46260.88773953943</v>
      </c>
      <c r="P48" s="1">
        <f t="shared" si="12"/>
        <v>34.126223577627322</v>
      </c>
      <c r="Q48" s="1">
        <f t="shared" si="20"/>
        <v>14.158497076710724</v>
      </c>
      <c r="R48" s="1">
        <f t="shared" si="4"/>
        <v>2.2623762873137592</v>
      </c>
      <c r="S48" s="1">
        <f t="shared" si="5"/>
        <v>1.43303687840145</v>
      </c>
      <c r="T48" s="7">
        <f t="shared" si="13"/>
        <v>78</v>
      </c>
      <c r="U48" s="6">
        <f t="shared" si="14"/>
        <v>78</v>
      </c>
      <c r="V48" s="2">
        <f t="shared" si="6"/>
        <v>3.7495910511590354E-3</v>
      </c>
      <c r="W48" s="1">
        <f t="shared" si="7"/>
        <v>3.6041721747341299E-2</v>
      </c>
      <c r="X48">
        <v>54</v>
      </c>
      <c r="Y48">
        <v>1</v>
      </c>
      <c r="Z48" s="1">
        <f t="shared" si="16"/>
        <v>1216.3</v>
      </c>
      <c r="AA48" s="1">
        <f t="shared" si="15"/>
        <v>1363</v>
      </c>
      <c r="AB48" s="5">
        <v>1133</v>
      </c>
      <c r="AC48" s="1">
        <v>23</v>
      </c>
      <c r="AD48">
        <v>23</v>
      </c>
      <c r="AU48" s="1">
        <v>12092.73844807103</v>
      </c>
      <c r="AV48" s="1">
        <v>30441.56814155657</v>
      </c>
      <c r="AW48" s="1">
        <v>15157.953880021551</v>
      </c>
      <c r="AX48" s="1">
        <v>15283.614261534995</v>
      </c>
    </row>
    <row r="49" spans="1:50" ht="16">
      <c r="A49" s="25">
        <v>43908</v>
      </c>
      <c r="B49" s="1">
        <f t="shared" si="8"/>
        <v>33</v>
      </c>
      <c r="C49" s="1">
        <f t="shared" si="19"/>
        <v>10</v>
      </c>
      <c r="D49" s="1">
        <f t="shared" si="9"/>
        <v>599856</v>
      </c>
      <c r="E49" s="1">
        <v>49011</v>
      </c>
      <c r="F49" s="3">
        <f t="shared" si="10"/>
        <v>4.0022984031268249E-3</v>
      </c>
      <c r="G49" s="3"/>
      <c r="H49" s="3" cm="1">
        <f t="array" ref="H49">F49*($K$11) + SUMPRODUCT(EGS3_OSS_FIN!$L$40:$L$57,TRANSPOSE(LC_Special_FIN!C49:T49))</f>
        <v>4.833003876664437E-3</v>
      </c>
      <c r="I49" s="3">
        <f t="shared" si="11"/>
        <v>4.080738951303892E-4</v>
      </c>
      <c r="J49" s="3"/>
      <c r="K49" s="4">
        <f t="shared" si="21"/>
        <v>-382484.89662287937</v>
      </c>
      <c r="L49" s="8">
        <f t="shared" si="18"/>
        <v>6.4377619529522312E-4</v>
      </c>
      <c r="M49" s="1">
        <f t="shared" si="17"/>
        <v>0.49999613222581191</v>
      </c>
      <c r="N49" s="2">
        <f t="shared" si="2"/>
        <v>579960.46519973245</v>
      </c>
      <c r="O49" s="2">
        <f t="shared" si="3"/>
        <v>48968.867415646702</v>
      </c>
      <c r="P49" s="1">
        <f t="shared" si="12"/>
        <v>35.565885991590179</v>
      </c>
      <c r="Q49" s="1">
        <f t="shared" si="20"/>
        <v>16.444677719523487</v>
      </c>
      <c r="R49" s="1">
        <f t="shared" si="4"/>
        <v>2.286180642812762</v>
      </c>
      <c r="S49" s="1">
        <f t="shared" si="5"/>
        <v>1.4396624139628562</v>
      </c>
      <c r="T49" s="7">
        <f t="shared" si="13"/>
        <v>79</v>
      </c>
      <c r="U49" s="6">
        <f t="shared" si="14"/>
        <v>79</v>
      </c>
      <c r="V49" s="2">
        <f t="shared" si="6"/>
        <v>8.5965567634403944E-4</v>
      </c>
      <c r="W49" s="1">
        <f t="shared" si="7"/>
        <v>3.316718479146253E-2</v>
      </c>
      <c r="X49">
        <v>54</v>
      </c>
      <c r="Y49">
        <v>1</v>
      </c>
      <c r="Z49" s="1">
        <f t="shared" si="16"/>
        <v>1693.3999999999999</v>
      </c>
      <c r="AA49" s="1">
        <f t="shared" si="15"/>
        <v>1888</v>
      </c>
      <c r="AB49" s="5">
        <v>1788</v>
      </c>
      <c r="AC49" s="1">
        <v>10</v>
      </c>
      <c r="AD49">
        <v>24</v>
      </c>
      <c r="AU49" s="1">
        <v>12091.374975052739</v>
      </c>
      <c r="AV49" s="1">
        <v>34439.589481628354</v>
      </c>
      <c r="AW49" s="1">
        <v>15653.133234921572</v>
      </c>
      <c r="AX49" s="1">
        <v>18786.456246706814</v>
      </c>
    </row>
    <row r="50" spans="1:50" ht="16">
      <c r="A50" s="25">
        <v>43909</v>
      </c>
      <c r="B50" s="1">
        <f t="shared" si="8"/>
        <v>34</v>
      </c>
      <c r="C50" s="1">
        <f t="shared" si="19"/>
        <v>11</v>
      </c>
      <c r="D50" s="1">
        <f t="shared" si="9"/>
        <v>652812</v>
      </c>
      <c r="E50" s="1">
        <v>52956</v>
      </c>
      <c r="F50" s="3">
        <f t="shared" si="10"/>
        <v>4.1677404150600728E-3</v>
      </c>
      <c r="G50" s="3"/>
      <c r="H50" s="3" cm="1">
        <f t="array" ref="H50">F50*($K$11) + SUMPRODUCT(EGS3_OSS_FIN!$L$40:$L$57,TRANSPOSE(LC_Special_FIN!C50:T50))</f>
        <v>5.2775538305497261E-3</v>
      </c>
      <c r="I50" s="3">
        <f t="shared" si="11"/>
        <v>4.4454995388528915E-4</v>
      </c>
      <c r="J50" s="3"/>
      <c r="K50" s="4">
        <f t="shared" si="21"/>
        <v>-408738.13902032777</v>
      </c>
      <c r="L50" s="8">
        <f t="shared" si="18"/>
        <v>6.4377626140926358E-4</v>
      </c>
      <c r="M50" s="1">
        <f t="shared" si="17"/>
        <v>0.5033151371887723</v>
      </c>
      <c r="N50" s="2">
        <f t="shared" si="2"/>
        <v>633306.45966596715</v>
      </c>
      <c r="O50" s="2">
        <f t="shared" si="3"/>
        <v>53345.994466234697</v>
      </c>
      <c r="P50" s="1">
        <f t="shared" si="12"/>
        <v>37.039138415549978</v>
      </c>
      <c r="Q50" s="1">
        <f t="shared" si="20"/>
        <v>18.853690248054832</v>
      </c>
      <c r="R50" s="1">
        <f t="shared" si="4"/>
        <v>2.4090125285313468</v>
      </c>
      <c r="S50" s="1">
        <f t="shared" si="5"/>
        <v>1.4732524239597975</v>
      </c>
      <c r="T50" s="7">
        <f t="shared" si="13"/>
        <v>84</v>
      </c>
      <c r="U50" s="6">
        <f t="shared" si="14"/>
        <v>84</v>
      </c>
      <c r="V50" s="2">
        <f t="shared" si="6"/>
        <v>7.3645000799663308E-3</v>
      </c>
      <c r="W50" s="1">
        <f t="shared" si="7"/>
        <v>2.987926130958507E-2</v>
      </c>
      <c r="X50">
        <v>54</v>
      </c>
      <c r="Y50">
        <v>2</v>
      </c>
      <c r="Z50" s="1">
        <f t="shared" si="16"/>
        <v>2041.3</v>
      </c>
      <c r="AA50" s="1">
        <f t="shared" si="15"/>
        <v>2182</v>
      </c>
      <c r="AB50" s="5">
        <v>1362</v>
      </c>
      <c r="AC50" s="1">
        <v>82</v>
      </c>
      <c r="AD50">
        <v>28</v>
      </c>
      <c r="AU50" s="1">
        <v>12090.011655753828</v>
      </c>
      <c r="AV50" s="1">
        <v>38746.232113332742</v>
      </c>
      <c r="AW50" s="1">
        <v>16164.412874065323</v>
      </c>
      <c r="AX50" s="1">
        <v>22581.819239267461</v>
      </c>
    </row>
    <row r="51" spans="1:50" ht="16">
      <c r="A51" s="25">
        <v>43910</v>
      </c>
      <c r="B51" s="1">
        <f t="shared" si="8"/>
        <v>35</v>
      </c>
      <c r="C51" s="1">
        <f t="shared" si="19"/>
        <v>12</v>
      </c>
      <c r="D51" s="1">
        <f t="shared" si="9"/>
        <v>706104</v>
      </c>
      <c r="E51" s="1">
        <v>53292</v>
      </c>
      <c r="F51" s="3">
        <f t="shared" si="10"/>
        <v>4.3331549459466601E-3</v>
      </c>
      <c r="G51" s="3"/>
      <c r="H51" s="3" cm="1">
        <f t="array" ref="H51">F51*($K$11) + SUMPRODUCT(EGS3_OSS_FIN!$L$40:$L$57,TRANSPOSE(LC_Special_FIN!C51:T51))</f>
        <v>5.7397447705547118E-3</v>
      </c>
      <c r="I51" s="3">
        <f t="shared" si="11"/>
        <v>4.6219094000498565E-4</v>
      </c>
      <c r="J51" s="3"/>
      <c r="K51" s="4">
        <f t="shared" si="21"/>
        <v>-409257.64397605613</v>
      </c>
      <c r="L51" s="8">
        <f t="shared" si="18"/>
        <v>6.4371959636707699E-4</v>
      </c>
      <c r="M51" s="1">
        <f t="shared" si="17"/>
        <v>0.50663385001366001</v>
      </c>
      <c r="N51" s="2">
        <f t="shared" si="2"/>
        <v>688769.37246656546</v>
      </c>
      <c r="O51" s="2">
        <f t="shared" si="3"/>
        <v>55462.912800598278</v>
      </c>
      <c r="P51" s="1">
        <f t="shared" si="12"/>
        <v>38.512390839509777</v>
      </c>
      <c r="Q51" s="1">
        <f t="shared" si="20"/>
        <v>21.262702776586178</v>
      </c>
      <c r="R51" s="1">
        <f t="shared" si="4"/>
        <v>2.4090125285313468</v>
      </c>
      <c r="S51" s="1">
        <f t="shared" si="5"/>
        <v>1.4732524239597975</v>
      </c>
      <c r="T51" s="7">
        <f t="shared" si="13"/>
        <v>84</v>
      </c>
      <c r="U51" s="6">
        <f t="shared" si="14"/>
        <v>84</v>
      </c>
      <c r="V51" s="2">
        <f t="shared" si="6"/>
        <v>4.0736185555022862E-2</v>
      </c>
      <c r="W51" s="1">
        <f t="shared" si="7"/>
        <v>2.4549680406051433E-2</v>
      </c>
      <c r="X51">
        <v>54</v>
      </c>
      <c r="Y51">
        <v>2</v>
      </c>
      <c r="Z51" s="1">
        <f t="shared" si="16"/>
        <v>5058.2999999999993</v>
      </c>
      <c r="AA51" s="1">
        <f t="shared" si="15"/>
        <v>6333</v>
      </c>
      <c r="AB51" s="5">
        <v>5893</v>
      </c>
      <c r="AC51" s="1">
        <v>44</v>
      </c>
      <c r="AD51">
        <v>28</v>
      </c>
      <c r="AU51" s="1">
        <v>12088.648490198444</v>
      </c>
      <c r="AV51" s="1">
        <v>46260.88773953943</v>
      </c>
      <c r="AW51" s="1">
        <v>17319.749172980664</v>
      </c>
      <c r="AX51" s="1">
        <v>28941.138566558715</v>
      </c>
    </row>
    <row r="52" spans="1:50" ht="16">
      <c r="A52" s="25">
        <v>43911</v>
      </c>
      <c r="B52" s="1">
        <f t="shared" si="8"/>
        <v>36</v>
      </c>
      <c r="C52" s="1">
        <f t="shared" si="19"/>
        <v>13</v>
      </c>
      <c r="D52" s="1">
        <f t="shared" si="9"/>
        <v>764726</v>
      </c>
      <c r="E52" s="1">
        <v>58622</v>
      </c>
      <c r="F52" s="3">
        <f t="shared" si="10"/>
        <v>4.500074715775626E-3</v>
      </c>
      <c r="G52" s="3"/>
      <c r="H52" s="3" cm="1">
        <f t="array" ref="H52">F52*($K$11) + SUMPRODUCT(EGS3_OSS_FIN!$L$40:$L$57,TRANSPOSE(LC_Special_FIN!C52:T52))</f>
        <v>6.2268528889340685E-3</v>
      </c>
      <c r="I52" s="3">
        <f t="shared" si="11"/>
        <v>4.8710811837935665E-4</v>
      </c>
      <c r="J52" s="3"/>
      <c r="K52" s="4">
        <f t="shared" si="21"/>
        <v>-447111.4273389412</v>
      </c>
      <c r="L52" s="8">
        <f t="shared" si="18"/>
        <v>6.4360622014063805E-4</v>
      </c>
      <c r="M52" s="1">
        <f t="shared" si="17"/>
        <v>0.50995197832451578</v>
      </c>
      <c r="N52" s="2">
        <f t="shared" si="2"/>
        <v>747222.34667208826</v>
      </c>
      <c r="O52" s="2">
        <f t="shared" si="3"/>
        <v>58452.974205522798</v>
      </c>
      <c r="P52" s="1">
        <f t="shared" si="12"/>
        <v>39.999297693845364</v>
      </c>
      <c r="Q52" s="1">
        <f t="shared" si="20"/>
        <v>23.722676481017718</v>
      </c>
      <c r="R52" s="1">
        <f t="shared" si="4"/>
        <v>2.4599737044315408</v>
      </c>
      <c r="S52" s="1">
        <f t="shared" si="5"/>
        <v>1.4869068543355901</v>
      </c>
      <c r="T52" s="7">
        <f t="shared" si="13"/>
        <v>86</v>
      </c>
      <c r="U52" s="6">
        <f t="shared" si="14"/>
        <v>86</v>
      </c>
      <c r="V52" s="2">
        <f t="shared" si="6"/>
        <v>2.8833167492955205E-3</v>
      </c>
      <c r="W52" s="1">
        <f t="shared" si="7"/>
        <v>2.2888790662161013E-2</v>
      </c>
      <c r="X52">
        <v>54</v>
      </c>
      <c r="Y52">
        <v>4</v>
      </c>
      <c r="Z52" s="1">
        <f t="shared" si="16"/>
        <v>5719.8</v>
      </c>
      <c r="AA52" s="1">
        <f t="shared" si="15"/>
        <v>6050</v>
      </c>
      <c r="AB52" s="5">
        <v>5420</v>
      </c>
      <c r="AC52" s="1">
        <v>63</v>
      </c>
      <c r="AD52">
        <v>28</v>
      </c>
      <c r="AU52" s="1">
        <v>12087.285478314669</v>
      </c>
      <c r="AV52" s="1">
        <v>48968.867415646702</v>
      </c>
      <c r="AW52" s="1">
        <v>17397.007858966434</v>
      </c>
      <c r="AX52" s="1">
        <v>31571.859556680298</v>
      </c>
    </row>
    <row r="53" spans="1:50" ht="16">
      <c r="A53" s="25">
        <v>43912</v>
      </c>
      <c r="B53" s="1">
        <f t="shared" si="8"/>
        <v>37</v>
      </c>
      <c r="C53" s="1">
        <f t="shared" si="19"/>
        <v>14</v>
      </c>
      <c r="D53" s="1">
        <f t="shared" si="9"/>
        <v>829532</v>
      </c>
      <c r="E53" s="1">
        <v>64806</v>
      </c>
      <c r="F53" s="3">
        <f t="shared" si="10"/>
        <v>4.6677380484685393E-3</v>
      </c>
      <c r="G53" s="3"/>
      <c r="H53" s="3" cm="1">
        <f t="array" ref="H53">F53*($K$11) + SUMPRODUCT(EGS3_OSS_FIN!$L$40:$L$57,TRANSPOSE(LC_Special_FIN!C53:T53))</f>
        <v>6.7341220209294391E-3</v>
      </c>
      <c r="I53" s="3">
        <f t="shared" si="11"/>
        <v>5.0726913199537066E-4</v>
      </c>
      <c r="J53" s="3"/>
      <c r="K53" s="4">
        <f t="shared" si="21"/>
        <v>-491648.70112758921</v>
      </c>
      <c r="L53" s="8">
        <f t="shared" si="18"/>
        <v>6.4343617268258497E-4</v>
      </c>
      <c r="M53" s="1">
        <f t="shared" si="17"/>
        <v>0.51326922995135715</v>
      </c>
      <c r="N53" s="2">
        <f t="shared" si="2"/>
        <v>808094.64251153264</v>
      </c>
      <c r="O53" s="2">
        <f t="shared" si="3"/>
        <v>60872.295839444479</v>
      </c>
      <c r="P53" s="1">
        <f t="shared" si="12"/>
        <v>41.493079147424268</v>
      </c>
      <c r="Q53" s="1">
        <f t="shared" si="20"/>
        <v>26.208533628847622</v>
      </c>
      <c r="R53" s="1">
        <f t="shared" si="4"/>
        <v>2.4858571478299054</v>
      </c>
      <c r="S53" s="1">
        <f t="shared" si="5"/>
        <v>1.4937814535789036</v>
      </c>
      <c r="T53" s="7">
        <f t="shared" si="13"/>
        <v>87</v>
      </c>
      <c r="U53" s="6">
        <f t="shared" si="14"/>
        <v>87</v>
      </c>
      <c r="V53" s="2">
        <f t="shared" si="6"/>
        <v>6.0699690777945257E-2</v>
      </c>
      <c r="W53" s="1">
        <f t="shared" si="7"/>
        <v>2.5842713106266374E-2</v>
      </c>
      <c r="X53">
        <v>54</v>
      </c>
      <c r="Y53">
        <v>5</v>
      </c>
      <c r="Z53" s="1">
        <f t="shared" si="16"/>
        <v>7078.5999999999995</v>
      </c>
      <c r="AA53" s="1">
        <f t="shared" si="15"/>
        <v>7479</v>
      </c>
      <c r="AB53" s="5">
        <v>6389</v>
      </c>
      <c r="AC53" s="1">
        <v>109</v>
      </c>
      <c r="AD53">
        <v>28</v>
      </c>
      <c r="AU53" s="1">
        <v>12085.922620126543</v>
      </c>
      <c r="AV53" s="1">
        <v>53345.994466234697</v>
      </c>
      <c r="AW53" s="1">
        <v>17799.98903342765</v>
      </c>
      <c r="AX53" s="1">
        <v>35546.005432806996</v>
      </c>
    </row>
    <row r="54" spans="1:50" ht="16">
      <c r="A54" s="25">
        <v>43913</v>
      </c>
      <c r="B54" s="1">
        <f t="shared" si="8"/>
        <v>38</v>
      </c>
      <c r="C54" s="1">
        <f t="shared" si="19"/>
        <v>15</v>
      </c>
      <c r="D54" s="1">
        <f t="shared" si="9"/>
        <v>899615</v>
      </c>
      <c r="E54" s="1">
        <v>70083</v>
      </c>
      <c r="F54" s="3">
        <f t="shared" si="10"/>
        <v>4.8408738336029877E-3</v>
      </c>
      <c r="G54" s="3"/>
      <c r="H54" s="3" cm="1">
        <f t="array" ref="H54">F54*($K$11) + SUMPRODUCT(EGS3_OSS_FIN!$L$40:$L$57,TRANSPOSE(LC_Special_FIN!C54:T54))</f>
        <v>7.2887643539898961E-3</v>
      </c>
      <c r="I54" s="3">
        <f t="shared" si="11"/>
        <v>5.5464233306045697E-4</v>
      </c>
      <c r="J54" s="3"/>
      <c r="K54" s="4">
        <f t="shared" si="21"/>
        <v>-525425.36331189191</v>
      </c>
      <c r="L54" s="8">
        <f t="shared" si="18"/>
        <v>6.4320951389593096E-4</v>
      </c>
      <c r="M54" s="1">
        <f t="shared" si="17"/>
        <v>0.51658531303303323</v>
      </c>
      <c r="N54" s="2">
        <f t="shared" si="2"/>
        <v>874651.72247878753</v>
      </c>
      <c r="O54" s="2">
        <f t="shared" si="3"/>
        <v>66557.079967254831</v>
      </c>
      <c r="P54" s="1">
        <f t="shared" si="12"/>
        <v>43.035881029771083</v>
      </c>
      <c r="Q54" s="1">
        <f t="shared" si="20"/>
        <v>28.883363037389504</v>
      </c>
      <c r="R54" s="1">
        <f t="shared" si="4"/>
        <v>2.6748294085418807</v>
      </c>
      <c r="S54" s="1">
        <f t="shared" si="5"/>
        <v>1.5428018823468141</v>
      </c>
      <c r="T54" s="7">
        <f t="shared" si="13"/>
        <v>94</v>
      </c>
      <c r="U54" s="6">
        <f t="shared" si="14"/>
        <v>94</v>
      </c>
      <c r="V54" s="2">
        <f t="shared" si="6"/>
        <v>5.0310632146814048E-2</v>
      </c>
      <c r="W54" s="1">
        <f t="shared" si="7"/>
        <v>2.7748845362974683E-2</v>
      </c>
      <c r="X54">
        <v>54</v>
      </c>
      <c r="Y54">
        <v>11</v>
      </c>
      <c r="Z54" s="1">
        <f t="shared" si="16"/>
        <v>8489</v>
      </c>
      <c r="AA54" s="1">
        <f t="shared" si="15"/>
        <v>9126</v>
      </c>
      <c r="AB54" s="5">
        <v>7776</v>
      </c>
      <c r="AC54" s="1">
        <v>135</v>
      </c>
      <c r="AD54">
        <v>29</v>
      </c>
      <c r="AU54" s="1">
        <v>12084.559915586293</v>
      </c>
      <c r="AV54" s="1">
        <v>55462.912800598278</v>
      </c>
      <c r="AW54" s="1">
        <v>17797.032333835665</v>
      </c>
      <c r="AX54" s="1">
        <v>37665.88046676261</v>
      </c>
    </row>
    <row r="55" spans="1:50" ht="16">
      <c r="A55" s="25">
        <v>43914</v>
      </c>
      <c r="B55" s="1">
        <f t="shared" si="8"/>
        <v>39</v>
      </c>
      <c r="C55" s="1">
        <f t="shared" si="19"/>
        <v>16</v>
      </c>
      <c r="D55" s="1">
        <f t="shared" si="9"/>
        <v>971725</v>
      </c>
      <c r="E55" s="1">
        <v>72110</v>
      </c>
      <c r="F55" s="3">
        <f t="shared" si="10"/>
        <v>5.0172028498134402E-3</v>
      </c>
      <c r="G55" s="3"/>
      <c r="H55" s="3" cm="1">
        <f t="array" ref="H55">F55*($K$11) + SUMPRODUCT(EGS3_OSS_FIN!$L$40:$L$57,TRANSPOSE(LC_Special_FIN!C55:T55))</f>
        <v>7.8771116608984497E-3</v>
      </c>
      <c r="I55" s="3">
        <f t="shared" si="11"/>
        <v>5.8834730690855361E-4</v>
      </c>
      <c r="J55" s="3"/>
      <c r="K55" s="4">
        <f t="shared" si="21"/>
        <v>-536368.10634670034</v>
      </c>
      <c r="L55" s="8">
        <f t="shared" si="18"/>
        <v>6.4292632358941269E-4</v>
      </c>
      <c r="M55" s="1">
        <f t="shared" si="17"/>
        <v>0.51989993611984908</v>
      </c>
      <c r="N55" s="2">
        <f t="shared" si="2"/>
        <v>945253.39930781396</v>
      </c>
      <c r="O55" s="2">
        <f t="shared" si="3"/>
        <v>70601.67682902643</v>
      </c>
      <c r="P55" s="1">
        <f t="shared" si="12"/>
        <v>44.607413499080508</v>
      </c>
      <c r="Q55" s="1">
        <f t="shared" si="20"/>
        <v>31.672558189846427</v>
      </c>
      <c r="R55" s="1">
        <f t="shared" si="4"/>
        <v>2.7891951524569212</v>
      </c>
      <c r="S55" s="1">
        <f t="shared" si="5"/>
        <v>1.5715324693094217</v>
      </c>
      <c r="T55" s="7">
        <f t="shared" si="13"/>
        <v>98</v>
      </c>
      <c r="U55" s="6">
        <f t="shared" si="14"/>
        <v>98</v>
      </c>
      <c r="V55" s="2">
        <f t="shared" si="6"/>
        <v>2.0916976438407574E-2</v>
      </c>
      <c r="W55" s="1">
        <f t="shared" si="7"/>
        <v>2.7241864408331616E-2</v>
      </c>
      <c r="X55">
        <v>54</v>
      </c>
      <c r="Y55">
        <v>15</v>
      </c>
      <c r="Z55" s="1">
        <f t="shared" si="16"/>
        <v>10926.2</v>
      </c>
      <c r="AA55" s="1">
        <f t="shared" si="15"/>
        <v>11933</v>
      </c>
      <c r="AB55" s="5">
        <v>10393</v>
      </c>
      <c r="AC55" s="1">
        <v>154</v>
      </c>
      <c r="AD55">
        <v>29</v>
      </c>
      <c r="AU55" s="1">
        <v>12083.1973647177</v>
      </c>
      <c r="AV55" s="1">
        <v>58452.974205522798</v>
      </c>
      <c r="AW55" s="1">
        <v>17958.981746526817</v>
      </c>
      <c r="AX55" s="1">
        <v>40493.992458995956</v>
      </c>
    </row>
    <row r="56" spans="1:50" ht="16">
      <c r="A56" s="25">
        <v>43915</v>
      </c>
      <c r="B56" s="1">
        <f t="shared" si="8"/>
        <v>40</v>
      </c>
      <c r="C56" s="1">
        <f t="shared" si="19"/>
        <v>17</v>
      </c>
      <c r="D56" s="1">
        <f t="shared" si="9"/>
        <v>1046353</v>
      </c>
      <c r="E56" s="1">
        <v>74628</v>
      </c>
      <c r="F56" s="3">
        <f t="shared" si="10"/>
        <v>5.1992855397832161E-3</v>
      </c>
      <c r="G56" s="3"/>
      <c r="H56" s="3" cm="1">
        <f t="array" ref="H56">F56*($K$11) + SUMPRODUCT(EGS3_OSS_FIN!$L$40:$L$57,TRANSPOSE(LC_Special_FIN!C56:T56))</f>
        <v>8.5156308998165994E-3</v>
      </c>
      <c r="I56" s="3">
        <f t="shared" si="11"/>
        <v>6.3851923891814974E-4</v>
      </c>
      <c r="J56" s="3"/>
      <c r="K56" s="4">
        <f t="shared" si="21"/>
        <v>-548990.34090809675</v>
      </c>
      <c r="L56" s="8">
        <f t="shared" si="18"/>
        <v>6.4258670141790358E-4</v>
      </c>
      <c r="M56" s="1">
        <f t="shared" si="17"/>
        <v>0.52321280827588301</v>
      </c>
      <c r="N56" s="2">
        <f t="shared" si="2"/>
        <v>1021875.7079779919</v>
      </c>
      <c r="O56" s="2">
        <f t="shared" si="3"/>
        <v>76622.308670177968</v>
      </c>
      <c r="P56" s="1">
        <f t="shared" si="12"/>
        <v>46.230517900337318</v>
      </c>
      <c r="Q56" s="1">
        <f t="shared" si="20"/>
        <v>34.673785040901471</v>
      </c>
      <c r="R56" s="1">
        <f t="shared" si="4"/>
        <v>3.0012268510550464</v>
      </c>
      <c r="S56" s="1">
        <f t="shared" si="5"/>
        <v>1.6231044012568092</v>
      </c>
      <c r="T56" s="7">
        <f t="shared" si="13"/>
        <v>105</v>
      </c>
      <c r="U56" s="6">
        <f t="shared" si="14"/>
        <v>105</v>
      </c>
      <c r="V56" s="2">
        <f t="shared" si="6"/>
        <v>2.6723329985768995E-2</v>
      </c>
      <c r="W56" s="1">
        <f t="shared" si="7"/>
        <v>2.3392958229209549E-2</v>
      </c>
      <c r="X56">
        <v>54</v>
      </c>
      <c r="Y56">
        <v>21</v>
      </c>
      <c r="Z56" s="1">
        <f t="shared" si="16"/>
        <v>12002.3</v>
      </c>
      <c r="AA56" s="1">
        <f t="shared" si="15"/>
        <v>12433</v>
      </c>
      <c r="AB56" s="5">
        <v>10073</v>
      </c>
      <c r="AC56" s="1">
        <v>236</v>
      </c>
      <c r="AD56">
        <v>30</v>
      </c>
      <c r="AU56" s="1">
        <v>12081.834967461129</v>
      </c>
      <c r="AV56" s="1">
        <v>60872.295839444479</v>
      </c>
      <c r="AW56" s="1">
        <v>18038.982047957204</v>
      </c>
      <c r="AX56" s="1">
        <v>42833.31379148733</v>
      </c>
    </row>
    <row r="57" spans="1:50" ht="16">
      <c r="A57" s="25">
        <v>43916</v>
      </c>
      <c r="B57" s="1">
        <f t="shared" si="8"/>
        <v>41</v>
      </c>
      <c r="C57" s="1">
        <f t="shared" si="19"/>
        <v>18</v>
      </c>
      <c r="D57" s="1">
        <f t="shared" si="9"/>
        <v>1122496</v>
      </c>
      <c r="E57" s="1">
        <v>76143</v>
      </c>
      <c r="F57" s="3">
        <f t="shared" si="10"/>
        <v>5.3830220265860262E-3</v>
      </c>
      <c r="G57" s="3"/>
      <c r="H57" s="3" cm="1">
        <f t="array" ref="H57">F57*($K$11) + SUMPRODUCT(EGS3_OSS_FIN!$L$40:$L$57,TRANSPOSE(LC_Special_FIN!C57:T57))</f>
        <v>9.1760794729889659E-3</v>
      </c>
      <c r="I57" s="3">
        <f t="shared" si="11"/>
        <v>6.6044857317236645E-4</v>
      </c>
      <c r="J57" s="3"/>
      <c r="K57" s="4">
        <f t="shared" si="21"/>
        <v>-557564.0691643086</v>
      </c>
      <c r="L57" s="8">
        <f t="shared" si="18"/>
        <v>6.4219076680768902E-4</v>
      </c>
      <c r="M57" s="1">
        <f t="shared" si="17"/>
        <v>0.5265236391809186</v>
      </c>
      <c r="N57" s="2">
        <f t="shared" si="2"/>
        <v>1101129.5367586759</v>
      </c>
      <c r="O57" s="2">
        <f t="shared" si="3"/>
        <v>79253.82878068398</v>
      </c>
      <c r="P57" s="1">
        <f t="shared" si="12"/>
        <v>47.868665593347238</v>
      </c>
      <c r="Q57" s="1">
        <f t="shared" si="20"/>
        <v>37.738500996999171</v>
      </c>
      <c r="R57" s="1">
        <f t="shared" si="4"/>
        <v>3.0647159560977029</v>
      </c>
      <c r="S57" s="1">
        <f t="shared" si="5"/>
        <v>1.6381476930099192</v>
      </c>
      <c r="T57" s="7">
        <f t="shared" si="13"/>
        <v>107</v>
      </c>
      <c r="U57" s="6">
        <f t="shared" si="14"/>
        <v>107</v>
      </c>
      <c r="V57" s="2">
        <f t="shared" si="6"/>
        <v>4.0855085571674082E-2</v>
      </c>
      <c r="W57" s="1">
        <f t="shared" si="7"/>
        <v>1.9034778958075628E-2</v>
      </c>
      <c r="X57">
        <v>54</v>
      </c>
      <c r="Y57">
        <v>23</v>
      </c>
      <c r="Z57" s="1">
        <f t="shared" si="16"/>
        <v>13978.3</v>
      </c>
      <c r="AA57" s="1">
        <f t="shared" si="15"/>
        <v>14712</v>
      </c>
      <c r="AB57" s="5">
        <v>12042</v>
      </c>
      <c r="AC57" s="1">
        <v>267</v>
      </c>
      <c r="AD57">
        <v>30</v>
      </c>
      <c r="AU57" s="1">
        <v>12080.472723828492</v>
      </c>
      <c r="AV57" s="1">
        <v>66557.079967254831</v>
      </c>
      <c r="AW57" s="1">
        <v>18627.76595058891</v>
      </c>
      <c r="AX57" s="1">
        <v>47929.314016665878</v>
      </c>
    </row>
    <row r="58" spans="1:50">
      <c r="A58" s="25">
        <f>A57+1</f>
        <v>43917</v>
      </c>
      <c r="G58" s="3"/>
      <c r="H58" s="3"/>
      <c r="I58" s="3"/>
      <c r="J58" s="3"/>
      <c r="N58" s="2"/>
      <c r="AU58" s="1">
        <v>12079.110633772018</v>
      </c>
      <c r="AV58" s="1">
        <v>70601.67682902643</v>
      </c>
      <c r="AW58" s="1">
        <v>18971.327283468509</v>
      </c>
      <c r="AX58" s="1">
        <v>51630.349545558078</v>
      </c>
    </row>
    <row r="59" spans="1:50">
      <c r="A59" s="25">
        <f t="shared" ref="A59:A74" si="22">A58+1</f>
        <v>43918</v>
      </c>
      <c r="G59" s="3"/>
      <c r="H59" s="3">
        <f>D2 - SUM(E17:E57)</f>
        <v>118877504</v>
      </c>
      <c r="I59" s="3">
        <f>1-H57</f>
        <v>0.99082392052701107</v>
      </c>
      <c r="J59" s="3"/>
      <c r="K59" s="4">
        <f>H59*LN(I59)</f>
        <v>-1095865.02136311</v>
      </c>
      <c r="N59" s="2"/>
      <c r="AU59" s="1">
        <v>12077.748697315594</v>
      </c>
      <c r="AV59" s="1">
        <v>76622.308670177968</v>
      </c>
      <c r="AW59" s="1">
        <v>19590.367928713978</v>
      </c>
      <c r="AX59" s="1">
        <v>57031.940741463783</v>
      </c>
    </row>
    <row r="60" spans="1:50">
      <c r="A60" s="25">
        <f t="shared" si="22"/>
        <v>43919</v>
      </c>
      <c r="F60" s="3"/>
      <c r="G60" s="3"/>
      <c r="H60" s="3"/>
      <c r="I60" s="3"/>
      <c r="M60" s="2"/>
      <c r="AU60" s="1">
        <v>12076.386914399474</v>
      </c>
      <c r="AV60" s="1">
        <v>79253.82878068398</v>
      </c>
      <c r="AW60" s="1">
        <v>19768.300759362839</v>
      </c>
      <c r="AX60" s="1">
        <v>59485.528021321239</v>
      </c>
    </row>
    <row r="61" spans="1:50">
      <c r="A61" s="25">
        <f t="shared" si="22"/>
        <v>43920</v>
      </c>
      <c r="F61" s="3"/>
      <c r="G61" s="3"/>
      <c r="H61" s="3"/>
      <c r="I61" s="3"/>
      <c r="M61" s="2"/>
    </row>
    <row r="62" spans="1:50">
      <c r="A62" s="25">
        <f t="shared" si="22"/>
        <v>43921</v>
      </c>
      <c r="F62" s="3"/>
      <c r="G62" s="3"/>
      <c r="H62" s="3"/>
      <c r="I62" s="3"/>
      <c r="M62" s="2"/>
    </row>
    <row r="63" spans="1:50">
      <c r="A63" s="25">
        <f t="shared" si="22"/>
        <v>43922</v>
      </c>
      <c r="F63" s="3"/>
      <c r="G63" s="3"/>
      <c r="H63" s="3"/>
      <c r="I63" s="3"/>
      <c r="M63" s="2"/>
    </row>
    <row r="64" spans="1:50">
      <c r="A64" s="25">
        <f t="shared" si="22"/>
        <v>43923</v>
      </c>
      <c r="F64" s="3"/>
      <c r="G64" s="3"/>
      <c r="H64" s="3"/>
      <c r="I64" s="3"/>
      <c r="M64" s="2"/>
    </row>
    <row r="65" spans="1:13">
      <c r="A65" s="25">
        <f t="shared" si="22"/>
        <v>43924</v>
      </c>
      <c r="F65" s="3"/>
      <c r="G65" s="3"/>
      <c r="H65" s="3"/>
      <c r="I65" s="3"/>
      <c r="M65" s="2"/>
    </row>
    <row r="66" spans="1:13">
      <c r="A66" s="25">
        <f t="shared" si="22"/>
        <v>43925</v>
      </c>
      <c r="F66" s="3"/>
      <c r="G66" s="3"/>
      <c r="H66" s="3"/>
      <c r="I66" s="3"/>
      <c r="M66" s="2"/>
    </row>
    <row r="67" spans="1:13">
      <c r="A67" s="25">
        <f t="shared" si="22"/>
        <v>43926</v>
      </c>
      <c r="F67" s="3"/>
      <c r="G67" s="3"/>
      <c r="H67" s="3"/>
      <c r="I67" s="3"/>
      <c r="M67" s="2"/>
    </row>
    <row r="68" spans="1:13">
      <c r="A68" s="25">
        <f t="shared" si="22"/>
        <v>43927</v>
      </c>
      <c r="F68" s="3"/>
      <c r="G68" s="3"/>
      <c r="H68" s="3"/>
      <c r="I68" s="3"/>
      <c r="M68" s="2"/>
    </row>
    <row r="69" spans="1:13">
      <c r="A69" s="25">
        <f t="shared" si="22"/>
        <v>43928</v>
      </c>
    </row>
    <row r="70" spans="1:13">
      <c r="A70" s="25">
        <f t="shared" si="22"/>
        <v>43929</v>
      </c>
    </row>
    <row r="71" spans="1:13">
      <c r="A71" s="25">
        <f t="shared" si="22"/>
        <v>43930</v>
      </c>
    </row>
    <row r="72" spans="1:13">
      <c r="A72" s="25">
        <f t="shared" si="22"/>
        <v>43931</v>
      </c>
    </row>
    <row r="73" spans="1:13">
      <c r="A73" s="25">
        <f t="shared" si="22"/>
        <v>43932</v>
      </c>
    </row>
    <row r="74" spans="1:13">
      <c r="A74" s="25">
        <f t="shared" si="22"/>
        <v>43933</v>
      </c>
    </row>
  </sheetData>
  <mergeCells count="4">
    <mergeCell ref="U5:V5"/>
    <mergeCell ref="X5:Y5"/>
    <mergeCell ref="U10:V10"/>
    <mergeCell ref="X10:Y10"/>
  </mergeCells>
  <conditionalFormatting sqref="V17:V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76EE-4DB6-864A-BCEC-8DFD92D16556}">
  <sheetPr>
    <pageSetUpPr fitToPage="1"/>
  </sheetPr>
  <dimension ref="A1:BA80"/>
  <sheetViews>
    <sheetView topLeftCell="B1" zoomScale="50" workbookViewId="0">
      <selection activeCell="P57" sqref="P57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17.832031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v>10000000000</v>
      </c>
      <c r="Q5" s="16"/>
      <c r="AR5" s="62"/>
      <c r="AS5" s="62"/>
      <c r="AU5" s="62"/>
      <c r="AV5" s="62"/>
    </row>
    <row r="6" spans="1:53">
      <c r="O6" s="1" t="s">
        <v>34</v>
      </c>
      <c r="P6" s="16">
        <f>P5/EGS3_OSS_FIN!K6</f>
        <v>461783382300.32391</v>
      </c>
      <c r="Q6" s="16"/>
      <c r="AS6" s="2"/>
      <c r="AV6" s="2"/>
    </row>
    <row r="7" spans="1:53">
      <c r="O7" s="1" t="s">
        <v>33</v>
      </c>
      <c r="P7" s="16">
        <f>EGS3_OSS_FIN!K7</f>
        <v>1.046686814687988E-2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EGS3_OSS_FIN!K8</f>
        <v>1.3276214170588161E-2</v>
      </c>
      <c r="Q8" s="4"/>
      <c r="AS8" s="15"/>
      <c r="AV8" s="15"/>
    </row>
    <row r="9" spans="1:53" ht="14" customHeight="1">
      <c r="M9" s="16">
        <f>EGS3_OSS_FIN!H9</f>
        <v>-27.064342070127825</v>
      </c>
      <c r="N9" s="16">
        <f>EGS3_OSS_FIN!I9</f>
        <v>1.7624044576346636E-12</v>
      </c>
      <c r="P9" s="16"/>
      <c r="Q9" s="4"/>
    </row>
    <row r="10" spans="1:53">
      <c r="M10" s="16">
        <f>EGS3_OSS_FIN!H10</f>
        <v>-29.224212250691448</v>
      </c>
      <c r="N10" s="16">
        <f>EGS3_OSS_FIN!I10</f>
        <v>2.0327589484399735E-13</v>
      </c>
      <c r="O10" s="1" t="s">
        <v>29</v>
      </c>
      <c r="P10" s="16">
        <f>EGS3_OSS_FIN!K10</f>
        <v>10.001165324433156</v>
      </c>
      <c r="Q10" s="4"/>
      <c r="AR10" s="62"/>
      <c r="AS10" s="62"/>
      <c r="AU10" s="62"/>
      <c r="AV10" s="62"/>
    </row>
    <row r="11" spans="1:53">
      <c r="M11" s="16"/>
      <c r="N11" s="16"/>
      <c r="O11" s="1" t="s">
        <v>27</v>
      </c>
      <c r="P11" s="16">
        <f>EGS3_OSS_FIN!K11</f>
        <v>0.8965875125181606</v>
      </c>
      <c r="Q11" s="4"/>
      <c r="R11" s="16"/>
      <c r="AS11" s="2"/>
      <c r="AV11" s="2"/>
      <c r="AY11" s="1" t="s">
        <v>24</v>
      </c>
      <c r="AZ11" s="1">
        <f>EGS3_OSS_FIN!AC11</f>
        <v>0.1</v>
      </c>
    </row>
    <row r="12" spans="1:53">
      <c r="O12" s="1" t="s">
        <v>23</v>
      </c>
      <c r="P12" s="16">
        <f>EGS3_OSS_FIN!K12</f>
        <v>0.1034124874818395</v>
      </c>
      <c r="Q12" s="4"/>
      <c r="AS12" s="2"/>
      <c r="AV12" s="2"/>
      <c r="AZ12" s="1">
        <f>EGS3_OSS_FIN!AC12</f>
        <v>0.2</v>
      </c>
    </row>
    <row r="13" spans="1:53">
      <c r="P13" s="16"/>
      <c r="Q13" s="16"/>
      <c r="AS13" s="2"/>
      <c r="AV13" s="2"/>
      <c r="AZ13" s="1">
        <f>EGS3_OSS_FIN!AC13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 t="shared" si="0"/>
        <v>1.010521837429293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 t="shared" si="0"/>
        <v>1.0211543839214745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 t="shared" si="0"/>
        <v>1.0211543839214745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 t="shared" si="0"/>
        <v>1.0211543839214745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 t="shared" si="0"/>
        <v>1.0648151423968895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 t="shared" si="0"/>
        <v>1.076018954217439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 t="shared" si="0"/>
        <v>1.1220255173921891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 t="shared" si="0"/>
        <v>1.1338312874777081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2.4505994658696406E-2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 t="shared" si="0"/>
        <v>1.1457612759567946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4.9941047900657232E-2</v>
      </c>
      <c r="D41" s="3">
        <f>1-($P$6/($P$6+SUM($AO$41:$AO41)))^$P$5</f>
        <v>2.6074023113037303E-2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 t="shared" si="0"/>
        <v>1.220023956210776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7.5758082218807088E-2</v>
      </c>
      <c r="D42" s="3">
        <f>1-($P$6/($P$6+SUM($AO$41:$AO42)))^$P$5</f>
        <v>5.2538571394734723E-2</v>
      </c>
      <c r="E42" s="3">
        <f>1-($P$6/($P$6+SUM($AO$42:$AO42)))^$P$5</f>
        <v>2.7174139311009649E-2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 t="shared" si="0"/>
        <v>1.2721876369676273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0.10275425461849019</v>
      </c>
      <c r="D43" s="3">
        <f>1-($P$6/($P$6+SUM($AO$41:$AO43)))^$P$5</f>
        <v>8.0211941071076653E-2</v>
      </c>
      <c r="E43" s="3">
        <f>1-($P$6/($P$6+SUM($AO$42:$AO43)))^$P$5</f>
        <v>5.5589399585014077E-2</v>
      </c>
      <c r="F43" s="3">
        <f>1-($P$6/($P$6+SUM($AO$43:$AO43)))^$P$5</f>
        <v>2.9208989421603659E-2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 t="shared" si="0"/>
        <v>1.3688980106982613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0.13121220276141099</v>
      </c>
      <c r="D44" s="3">
        <f>1-($P$6/($P$6+SUM($AO$41:$AO44)))^$P$5</f>
        <v>0.10938684145488997</v>
      </c>
      <c r="E44" s="3">
        <f>1-($P$6/($P$6+SUM($AO$42:$AO44)))^$P$5</f>
        <v>8.5543275689125453E-2</v>
      </c>
      <c r="F44" s="3">
        <f>1-($P$6/($P$6+SUM($AO$43:$AO44)))^$P$5</f>
        <v>6.0001660354902286E-2</v>
      </c>
      <c r="G44" s="3">
        <f>1-($P$6/($P$6+SUM($AO$44:$AO44)))^$P$5</f>
        <v>3.1719155407982758E-2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 t="shared" si="0"/>
        <v>1.4884584537281933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0.16207191590709791</v>
      </c>
      <c r="D45" s="3">
        <f>1-($P$6/($P$6+SUM($AO$41:$AO45)))^$P$5</f>
        <v>0.1410218007438746</v>
      </c>
      <c r="E45" s="3">
        <f>1-($P$6/($P$6+SUM($AO$42:$AO45)))^$P$5</f>
        <v>0.1180251686046706</v>
      </c>
      <c r="F45" s="3">
        <f>1-($P$6/($P$6+SUM($AO$43:$AO45)))^$P$5</f>
        <v>9.3389795803022202E-2</v>
      </c>
      <c r="G45" s="3">
        <f>1-($P$6/($P$6+SUM($AO$44:$AO45)))^$P$5</f>
        <v>6.6112904034782427E-2</v>
      </c>
      <c r="H45" s="3">
        <f>1-($P$6/($P$6+SUM($AO$45:$AO45)))^$P$5</f>
        <v>3.5520426556803875E-2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 t="shared" si="0"/>
        <v>1.6700883666611539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0.19405400153849806</v>
      </c>
      <c r="D46" s="3">
        <f>1-($P$6/($P$6+SUM($AO$41:$AO46)))^$P$5</f>
        <v>0.17380732833934609</v>
      </c>
      <c r="E46" s="3">
        <f>1-($P$6/($P$6+SUM($AO$42:$AO46)))^$P$5</f>
        <v>0.15168843293220446</v>
      </c>
      <c r="F46" s="3">
        <f>1-($P$6/($P$6+SUM($AO$43:$AO46)))^$P$5</f>
        <v>0.12799237628478455</v>
      </c>
      <c r="G46" s="3">
        <f>1-($P$6/($P$6+SUM($AO$44:$AO46)))^$P$5</f>
        <v>0.10175656130813571</v>
      </c>
      <c r="H46" s="3">
        <f>1-($P$6/($P$6+SUM($AO$45:$AO46)))^$P$5</f>
        <v>7.2332736458749047E-2</v>
      </c>
      <c r="I46" s="3">
        <f>1-($P$6/($P$6+SUM($AO$46:$AO46)))^$P$5</f>
        <v>3.8168055514534616E-2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 t="shared" si="0"/>
        <v>1.7970467377454455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0.22710557652986385</v>
      </c>
      <c r="D47" s="3">
        <f>1-($P$6/($P$6+SUM($AO$41:$AO47)))^$P$5</f>
        <v>0.20768921260550022</v>
      </c>
      <c r="E47" s="3">
        <f>1-($P$6/($P$6+SUM($AO$42:$AO47)))^$P$5</f>
        <v>0.1864774056777313</v>
      </c>
      <c r="F47" s="3">
        <f>1-($P$6/($P$6+SUM($AO$43:$AO47)))^$P$5</f>
        <v>0.1637531163629804</v>
      </c>
      <c r="G47" s="3">
        <f>1-($P$6/($P$6+SUM($AO$44:$AO47)))^$P$5</f>
        <v>0.13859226700177796</v>
      </c>
      <c r="H47" s="3">
        <f>1-($P$6/($P$6+SUM($AO$45:$AO47)))^$P$5</f>
        <v>0.11037507200988717</v>
      </c>
      <c r="I47" s="3">
        <f>1-($P$6/($P$6+SUM($AO$46:$AO47)))^$P$5</f>
        <v>7.7611436793411759E-2</v>
      </c>
      <c r="J47" s="3">
        <f>1-($P$6/($P$6+SUM($AO$47:$AO47)))^$P$5</f>
        <v>4.1008599792167644E-2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 t="shared" si="0"/>
        <v>1.9336563514287148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0.26405856954087337</v>
      </c>
      <c r="D48" s="3">
        <f>1-($P$6/($P$6+SUM($AO$41:$AO48)))^$P$5</f>
        <v>0.24557052485201925</v>
      </c>
      <c r="E48" s="3">
        <f>1-($P$6/($P$6+SUM($AO$42:$AO48)))^$P$5</f>
        <v>0.22537287940513417</v>
      </c>
      <c r="F48" s="3">
        <f>1-($P$6/($P$6+SUM($AO$43:$AO48)))^$P$5</f>
        <v>0.20373506513618667</v>
      </c>
      <c r="G48" s="3">
        <f>1-($P$6/($P$6+SUM($AO$44:$AO48)))^$P$5</f>
        <v>0.17977718562735012</v>
      </c>
      <c r="H48" s="3">
        <f>1-($P$6/($P$6+SUM($AO$45:$AO48)))^$P$5</f>
        <v>0.15290908797339808</v>
      </c>
      <c r="I48" s="3">
        <f>1-($P$6/($P$6+SUM($AO$46:$AO48)))^$P$5</f>
        <v>0.12171289585369616</v>
      </c>
      <c r="J48" s="3">
        <f>1-($P$6/($P$6+SUM($AO$47:$AO48)))^$P$5</f>
        <v>8.6860122309145749E-2</v>
      </c>
      <c r="K48" s="3">
        <f>1-($P$6/($P$6+SUM($AO$48:$AO48)))^$P$5</f>
        <v>4.7811178199694271E-2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 t="shared" si="0"/>
        <v>2.2623762873137592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0.29960647052349043</v>
      </c>
      <c r="D49" s="3">
        <f>1-($P$6/($P$6+SUM($AO$41:$AO49)))^$P$5</f>
        <v>0.28201064974716339</v>
      </c>
      <c r="E49" s="3">
        <f>1-($P$6/($P$6+SUM($AO$42:$AO49)))^$P$5</f>
        <v>0.26278940066829981</v>
      </c>
      <c r="F49" s="3">
        <f>1-($P$6/($P$6+SUM($AO$43:$AO49)))^$P$5</f>
        <v>0.24219674957022175</v>
      </c>
      <c r="G49" s="3">
        <f>1-($P$6/($P$6+SUM($AO$44:$AO49)))^$P$5</f>
        <v>0.21939609846733521</v>
      </c>
      <c r="H49" s="3">
        <f>1-($P$6/($P$6+SUM($AO$45:$AO49)))^$P$5</f>
        <v>0.19382490535366059</v>
      </c>
      <c r="I49" s="3">
        <f>1-($P$6/($P$6+SUM($AO$46:$AO49)))^$P$5</f>
        <v>0.1641355381585099</v>
      </c>
      <c r="J49" s="3">
        <f>1-($P$6/($P$6+SUM($AO$47:$AO49)))^$P$5</f>
        <v>0.13096717296737503</v>
      </c>
      <c r="K49" s="3">
        <f>1-($P$6/($P$6+SUM($AO$48:$AO49)))^$P$5</f>
        <v>9.3804395257938711E-2</v>
      </c>
      <c r="L49" s="3">
        <f>1-($P$6/($P$6+SUM($AO$49:$AO49)))^$P$5</f>
        <v>4.8302622342347057E-2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 t="shared" si="0"/>
        <v>2.286180642812762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0.33520734000380703</v>
      </c>
      <c r="D50" s="3">
        <f>1-($P$6/($P$6+SUM($AO$41:$AO50)))^$P$5</f>
        <v>0.31850666805048244</v>
      </c>
      <c r="E50" s="3">
        <f>1-($P$6/($P$6+SUM($AO$42:$AO50)))^$P$5</f>
        <v>0.30026167478510846</v>
      </c>
      <c r="F50" s="3">
        <f>1-($P$6/($P$6+SUM($AO$43:$AO50)))^$P$5</f>
        <v>0.28071574421351542</v>
      </c>
      <c r="G50" s="3">
        <f>1-($P$6/($P$6+SUM($AO$44:$AO50)))^$P$5</f>
        <v>0.25907404585609517</v>
      </c>
      <c r="H50" s="3">
        <f>1-($P$6/($P$6+SUM($AO$45:$AO50)))^$P$5</f>
        <v>0.23480263160970472</v>
      </c>
      <c r="I50" s="3">
        <f>1-($P$6/($P$6+SUM($AO$46:$AO50)))^$P$5</f>
        <v>0.20662325011031923</v>
      </c>
      <c r="J50" s="3">
        <f>1-($P$6/($P$6+SUM($AO$47:$AO50)))^$P$5</f>
        <v>0.17513994576807879</v>
      </c>
      <c r="K50" s="3">
        <f>1-($P$6/($P$6+SUM($AO$48:$AO50)))^$P$5</f>
        <v>0.13986614495937022</v>
      </c>
      <c r="L50" s="3">
        <f>1-($P$6/($P$6+SUM($AO$49:$AO50)))^$P$5</f>
        <v>9.6677218479837679E-2</v>
      </c>
      <c r="M50" s="3">
        <f>1-($P$6/($P$6+SUM($AO$50:$AO50)))^$P$5</f>
        <v>5.0829809215528488E-2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 t="shared" si="0"/>
        <v>2.4090125285313468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0.36899862408064121</v>
      </c>
      <c r="D51" s="3">
        <f>1-($P$6/($P$6+SUM($AO$41:$AO51)))^$P$5</f>
        <v>0.35314684409642527</v>
      </c>
      <c r="E51" s="3">
        <f>1-($P$6/($P$6+SUM($AO$42:$AO51)))^$P$5</f>
        <v>0.33582924035781192</v>
      </c>
      <c r="F51" s="3">
        <f>1-($P$6/($P$6+SUM($AO$43:$AO51)))^$P$5</f>
        <v>0.31727758368261616</v>
      </c>
      <c r="G51" s="3">
        <f>1-($P$6/($P$6+SUM($AO$44:$AO51)))^$P$5</f>
        <v>0.29673673230904141</v>
      </c>
      <c r="H51" s="3">
        <f>1-($P$6/($P$6+SUM($AO$45:$AO51)))^$P$5</f>
        <v>0.27369908057201964</v>
      </c>
      <c r="I51" s="3">
        <f>1-($P$6/($P$6+SUM($AO$46:$AO51)))^$P$5</f>
        <v>0.24695043894415714</v>
      </c>
      <c r="J51" s="3">
        <f>1-($P$6/($P$6+SUM($AO$47:$AO51)))^$P$5</f>
        <v>0.21706742495498432</v>
      </c>
      <c r="K51" s="3">
        <f>1-($P$6/($P$6+SUM($AO$48:$AO51)))^$P$5</f>
        <v>0.18358658471154421</v>
      </c>
      <c r="L51" s="3">
        <f>1-($P$6/($P$6+SUM($AO$49:$AO51)))^$P$5</f>
        <v>0.14259294312500292</v>
      </c>
      <c r="M51" s="3">
        <f>1-($P$6/($P$6+SUM($AO$50:$AO51)))^$P$5</f>
        <v>9.9076949152484883E-2</v>
      </c>
      <c r="N51" s="3">
        <f>1-($P$6/($P$6+SUM($AO$51:$AO51)))^$P$5</f>
        <v>5.0829809215528488E-2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 t="shared" si="0"/>
        <v>2.4090125285313468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0.40173289272606227</v>
      </c>
      <c r="D52" s="3">
        <f>1-($P$6/($P$6+SUM($AO$41:$AO52)))^$P$5</f>
        <v>0.38670345076560142</v>
      </c>
      <c r="E52" s="3">
        <f>1-($P$6/($P$6+SUM($AO$42:$AO52)))^$P$5</f>
        <v>0.37028422714888809</v>
      </c>
      <c r="F52" s="3">
        <f>1-($P$6/($P$6+SUM($AO$43:$AO52)))^$P$5</f>
        <v>0.35269496918871213</v>
      </c>
      <c r="G52" s="3">
        <f>1-($P$6/($P$6+SUM($AO$44:$AO52)))^$P$5</f>
        <v>0.33321970938538858</v>
      </c>
      <c r="H52" s="3">
        <f>1-($P$6/($P$6+SUM($AO$45:$AO52)))^$P$5</f>
        <v>0.31137717498030293</v>
      </c>
      <c r="I52" s="3">
        <f>1-($P$6/($P$6+SUM($AO$46:$AO52)))^$P$5</f>
        <v>0.28601616459107604</v>
      </c>
      <c r="J52" s="3">
        <f>1-($P$6/($P$6+SUM($AO$47:$AO52)))^$P$5</f>
        <v>0.25768338273304126</v>
      </c>
      <c r="K52" s="3">
        <f>1-($P$6/($P$6+SUM($AO$48:$AO52)))^$P$5</f>
        <v>0.22594027735089162</v>
      </c>
      <c r="L52" s="3">
        <f>1-($P$6/($P$6+SUM($AO$49:$AO52)))^$P$5</f>
        <v>0.18707329373350845</v>
      </c>
      <c r="M52" s="3">
        <f>1-($P$6/($P$6+SUM($AO$50:$AO52)))^$P$5</f>
        <v>0.14581386336492141</v>
      </c>
      <c r="N52" s="3">
        <f>1-($P$6/($P$6+SUM($AO$51:$AO52)))^$P$5</f>
        <v>0.10006962579890821</v>
      </c>
      <c r="O52" s="3">
        <f>1-($P$6/($P$6+SUM($AO$52:$AO52)))^$P$5</f>
        <v>5.1876699311883989E-2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 t="shared" si="0"/>
        <v>2.4599737044315408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0.43308758103777556</v>
      </c>
      <c r="D53" s="3">
        <f>1-($P$6/($P$6+SUM($AO$41:$AO53)))^$P$5</f>
        <v>0.41884517459007076</v>
      </c>
      <c r="E53" s="3">
        <f>1-($P$6/($P$6+SUM($AO$42:$AO53)))^$P$5</f>
        <v>0.40328711422483932</v>
      </c>
      <c r="F53" s="3">
        <f>1-($P$6/($P$6+SUM($AO$43:$AO53)))^$P$5</f>
        <v>0.38661901385582953</v>
      </c>
      <c r="G53" s="3">
        <f>1-($P$6/($P$6+SUM($AO$44:$AO53)))^$P$5</f>
        <v>0.36816441595370952</v>
      </c>
      <c r="H53" s="3">
        <f>1-($P$6/($P$6+SUM($AO$45:$AO53)))^$P$5</f>
        <v>0.34746660787926431</v>
      </c>
      <c r="I53" s="3">
        <f>1-($P$6/($P$6+SUM($AO$46:$AO53)))^$P$5</f>
        <v>0.3234347205590774</v>
      </c>
      <c r="J53" s="3">
        <f>1-($P$6/($P$6+SUM($AO$47:$AO53)))^$P$5</f>
        <v>0.2965875876935602</v>
      </c>
      <c r="K53" s="3">
        <f>1-($P$6/($P$6+SUM($AO$48:$AO53)))^$P$5</f>
        <v>0.26650811242425176</v>
      </c>
      <c r="L53" s="3">
        <f>1-($P$6/($P$6+SUM($AO$49:$AO53)))^$P$5</f>
        <v>0.22967726030441782</v>
      </c>
      <c r="M53" s="3">
        <f>1-($P$6/($P$6+SUM($AO$50:$AO53)))^$P$5</f>
        <v>0.19058015942806239</v>
      </c>
      <c r="N53" s="3">
        <f>1-($P$6/($P$6+SUM($AO$51:$AO53)))^$P$5</f>
        <v>0.14723423846292549</v>
      </c>
      <c r="O53" s="3">
        <f>1-($P$6/($P$6+SUM($AO$52:$AO53)))^$P$5</f>
        <v>0.10156606625681752</v>
      </c>
      <c r="P53" s="3">
        <f>1-($P$6/($P$6+SUM($AO$53:$AO53)))^$P$5</f>
        <v>5.2408127622866174E-2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 t="shared" si="0"/>
        <v>2.4858571478299054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0.46499228785397173</v>
      </c>
      <c r="D54" s="3">
        <f>1-($P$6/($P$6+SUM($AO$41:$AO54)))^$P$5</f>
        <v>0.45155202469989719</v>
      </c>
      <c r="E54" s="3">
        <f>1-($P$6/($P$6+SUM($AO$42:$AO54)))^$P$5</f>
        <v>0.43686893222215617</v>
      </c>
      <c r="F54" s="3">
        <f>1-($P$6/($P$6+SUM($AO$43:$AO54)))^$P$5</f>
        <v>0.4211388794908657</v>
      </c>
      <c r="G54" s="3">
        <f>1-($P$6/($P$6+SUM($AO$44:$AO54)))^$P$5</f>
        <v>0.40372220776422652</v>
      </c>
      <c r="H54" s="3">
        <f>1-($P$6/($P$6+SUM($AO$45:$AO54)))^$P$5</f>
        <v>0.38419057697382542</v>
      </c>
      <c r="I54" s="3">
        <f>1-($P$6/($P$6+SUM($AO$46:$AO54)))^$P$5</f>
        <v>0.36151118179856145</v>
      </c>
      <c r="J54" s="3">
        <f>1-($P$6/($P$6+SUM($AO$47:$AO54)))^$P$5</f>
        <v>0.33617424347034142</v>
      </c>
      <c r="K54" s="3">
        <f>1-($P$6/($P$6+SUM($AO$48:$AO54)))^$P$5</f>
        <v>0.3077868129142084</v>
      </c>
      <c r="L54" s="3">
        <f>1-($P$6/($P$6+SUM($AO$49:$AO54)))^$P$5</f>
        <v>0.27302949663061171</v>
      </c>
      <c r="M54" s="3">
        <f>1-($P$6/($P$6+SUM($AO$50:$AO54)))^$P$5</f>
        <v>0.2361327030661784</v>
      </c>
      <c r="N54" s="3">
        <f>1-($P$6/($P$6+SUM($AO$51:$AO54)))^$P$5</f>
        <v>0.1952262045825891</v>
      </c>
      <c r="O54" s="3">
        <f>1-($P$6/($P$6+SUM($AO$52:$AO54)))^$P$5</f>
        <v>0.1521290878794106</v>
      </c>
      <c r="P54" s="3">
        <f>1-($P$6/($P$6+SUM($AO$53:$AO54)))^$P$5</f>
        <v>0.10573771206156624</v>
      </c>
      <c r="Q54" s="3">
        <f>1-($P$6/($P$6+SUM($AO$54:$AO54)))^$P$5</f>
        <v>5.627801711037006E-2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 t="shared" si="0"/>
        <v>2.6748294085418807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0.49635050053015739</v>
      </c>
      <c r="D55" s="3">
        <f>1-($P$6/($P$6+SUM($AO$41:$AO55)))^$P$5</f>
        <v>0.48369800663772089</v>
      </c>
      <c r="E55" s="3">
        <f>1-($P$6/($P$6+SUM($AO$42:$AO55)))^$P$5</f>
        <v>0.46987552892526596</v>
      </c>
      <c r="F55" s="3">
        <f>1-($P$6/($P$6+SUM($AO$43:$AO55)))^$P$5</f>
        <v>0.45506806105657915</v>
      </c>
      <c r="G55" s="3">
        <f>1-($P$6/($P$6+SUM($AO$44:$AO55)))^$P$5</f>
        <v>0.43867224458569742</v>
      </c>
      <c r="H55" s="3">
        <f>1-($P$6/($P$6+SUM($AO$45:$AO55)))^$P$5</f>
        <v>0.42028414736242858</v>
      </c>
      <c r="I55" s="3">
        <f>1-($P$6/($P$6+SUM($AO$46:$AO55)))^$P$5</f>
        <v>0.39893469495105749</v>
      </c>
      <c r="J55" s="3">
        <f>1-($P$6/($P$6+SUM($AO$47:$AO55)))^$P$5</f>
        <v>0.37508282138457805</v>
      </c>
      <c r="K55" s="3">
        <f>1-($P$6/($P$6+SUM($AO$48:$AO55)))^$P$5</f>
        <v>0.34835925298294024</v>
      </c>
      <c r="L55" s="3">
        <f>1-($P$6/($P$6+SUM($AO$49:$AO55)))^$P$5</f>
        <v>0.31563915465189785</v>
      </c>
      <c r="M55" s="3">
        <f>1-($P$6/($P$6+SUM($AO$50:$AO55)))^$P$5</f>
        <v>0.28090577780003789</v>
      </c>
      <c r="N55" s="3">
        <f>1-($P$6/($P$6+SUM($AO$51:$AO55)))^$P$5</f>
        <v>0.24239611869596289</v>
      </c>
      <c r="O55" s="3">
        <f>1-($P$6/($P$6+SUM($AO$52:$AO55)))^$P$5</f>
        <v>0.20182503763757842</v>
      </c>
      <c r="P55" s="3">
        <f>1-($P$6/($P$6+SUM($AO$53:$AO55)))^$P$5</f>
        <v>0.15815278267724775</v>
      </c>
      <c r="Q55" s="3">
        <f>1-($P$6/($P$6+SUM($AO$54:$AO55)))^$P$5</f>
        <v>0.11159303718865143</v>
      </c>
      <c r="R55" s="3">
        <f>1-($P$6/($P$6+SUM($AO$55:$AO55)))^$P$5</f>
        <v>5.8612636719755917E-2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 t="shared" si="0"/>
        <v>2.7891951524569212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0.5280423566283301</v>
      </c>
      <c r="D56" s="3">
        <f>1-($P$6/($P$6+SUM($AO$41:$AO56)))^$P$5</f>
        <v>0.51618601366249017</v>
      </c>
      <c r="E56" s="3">
        <f>1-($P$6/($P$6+SUM($AO$42:$AO56)))^$P$5</f>
        <v>0.50323330743794581</v>
      </c>
      <c r="F56" s="3">
        <f>1-($P$6/($P$6+SUM($AO$43:$AO56)))^$P$5</f>
        <v>0.48935815792486093</v>
      </c>
      <c r="G56" s="3">
        <f>1-($P$6/($P$6+SUM($AO$44:$AO56)))^$P$5</f>
        <v>0.47399405586597709</v>
      </c>
      <c r="H56" s="3">
        <f>1-($P$6/($P$6+SUM($AO$45:$AO56)))^$P$5</f>
        <v>0.4567630382518939</v>
      </c>
      <c r="I56" s="3">
        <f>1-($P$6/($P$6+SUM($AO$46:$AO56)))^$P$5</f>
        <v>0.43675638478285683</v>
      </c>
      <c r="J56" s="3">
        <f>1-($P$6/($P$6+SUM($AO$47:$AO56)))^$P$5</f>
        <v>0.41440537669018174</v>
      </c>
      <c r="K56" s="3">
        <f>1-($P$6/($P$6+SUM($AO$48:$AO56)))^$P$5</f>
        <v>0.38936405145643871</v>
      </c>
      <c r="L56" s="3">
        <f>1-($P$6/($P$6+SUM($AO$49:$AO56)))^$P$5</f>
        <v>0.35870216861732918</v>
      </c>
      <c r="M56" s="3">
        <f>1-($P$6/($P$6+SUM($AO$50:$AO56)))^$P$5</f>
        <v>0.32615511771541539</v>
      </c>
      <c r="N56" s="3">
        <f>1-($P$6/($P$6+SUM($AO$51:$AO56)))^$P$5</f>
        <v>0.29006790872063182</v>
      </c>
      <c r="O56" s="3">
        <f>1-($P$6/($P$6+SUM($AO$52:$AO56)))^$P$5</f>
        <v>0.25204973968504196</v>
      </c>
      <c r="P56" s="3">
        <f>1-($P$6/($P$6+SUM($AO$53:$AO56)))^$P$5</f>
        <v>0.21112553633787323</v>
      </c>
      <c r="Q56" s="3">
        <f>1-($P$6/($P$6+SUM($AO$54:$AO56)))^$P$5</f>
        <v>0.16749553614898494</v>
      </c>
      <c r="R56" s="3">
        <f>1-($P$6/($P$6+SUM($AO$55:$AO56)))^$P$5</f>
        <v>0.11784889701449308</v>
      </c>
      <c r="S56" s="3">
        <f>1-($P$6/($P$6+SUM($AO$56:$AO56)))^$P$5</f>
        <v>6.2925467229453802E-2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 t="shared" si="0"/>
        <v>3.0012268510550464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0.55834845088603735</v>
      </c>
      <c r="D57" s="3">
        <f>1-($P$6/($P$6+SUM($AO$41:$AO57)))^$P$5</f>
        <v>0.54725294360748256</v>
      </c>
      <c r="E57" s="3">
        <f>1-($P$6/($P$6+SUM($AO$42:$AO57)))^$P$5</f>
        <v>0.53513247979003875</v>
      </c>
      <c r="F57" s="3">
        <f>1-($P$6/($P$6+SUM($AO$43:$AO57)))^$P$5</f>
        <v>0.52214724238347132</v>
      </c>
      <c r="G57" s="3">
        <f>1-($P$6/($P$6+SUM($AO$44:$AO57)))^$P$5</f>
        <v>0.50777023902395901</v>
      </c>
      <c r="H57" s="3">
        <f>1-($P$6/($P$6+SUM($AO$45:$AO57)))^$P$5</f>
        <v>0.4916456689954305</v>
      </c>
      <c r="I57" s="3">
        <f>1-($P$6/($P$6+SUM($AO$46:$AO57)))^$P$5</f>
        <v>0.47292369376894128</v>
      </c>
      <c r="J57" s="3">
        <f>1-($P$6/($P$6+SUM($AO$47:$AO57)))^$P$5</f>
        <v>0.45200850930114722</v>
      </c>
      <c r="K57" s="3">
        <f>1-($P$6/($P$6+SUM($AO$48:$AO57)))^$P$5</f>
        <v>0.4285751774401978</v>
      </c>
      <c r="L57" s="3">
        <f>1-($P$6/($P$6+SUM($AO$49:$AO57)))^$P$5</f>
        <v>0.39988220415129083</v>
      </c>
      <c r="M57" s="3">
        <f>1-($P$6/($P$6+SUM($AO$50:$AO57)))^$P$5</f>
        <v>0.36942371604815416</v>
      </c>
      <c r="N57" s="3">
        <f>1-($P$6/($P$6+SUM($AO$51:$AO57)))^$P$5</f>
        <v>0.33565519642791186</v>
      </c>
      <c r="O57" s="3">
        <f>1-($P$6/($P$6+SUM($AO$52:$AO57)))^$P$5</f>
        <v>0.30007753341309418</v>
      </c>
      <c r="P57" s="3">
        <f>1-($P$6/($P$6+SUM($AO$53:$AO57)))^$P$5</f>
        <v>0.26178117753243968</v>
      </c>
      <c r="Q57" s="3">
        <f>1-($P$6/($P$6+SUM($AO$54:$AO57)))^$P$5</f>
        <v>0.22095277092589138</v>
      </c>
      <c r="R57" s="3">
        <f>1-($P$6/($P$6+SUM($AO$55:$AO57)))^$P$5</f>
        <v>0.17449498559992216</v>
      </c>
      <c r="S57" s="3">
        <f>1-($P$6/($P$6+SUM($AO$56:$AO57)))^$P$5</f>
        <v>0.12309643926018099</v>
      </c>
      <c r="T57" s="3">
        <f>1-($P$6/($P$6+SUM($AO$57:$AO57)))^$P$5</f>
        <v>6.4212550319160067E-2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 t="shared" si="0"/>
        <v>3.0647159560977029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0.58728759813255638</v>
      </c>
      <c r="D58" s="3">
        <f>1-($P$6/($P$6+SUM($AO$41:$AO58)))^$P$5</f>
        <v>0.57691959191084363</v>
      </c>
      <c r="E58" s="3">
        <f>1-($P$6/($P$6+SUM($AO$42:$AO58)))^$P$5</f>
        <v>0.56559284983606861</v>
      </c>
      <c r="F58" s="3">
        <f>1-($P$6/($P$6+SUM($AO$43:$AO58)))^$P$5</f>
        <v>0.55345896379781534</v>
      </c>
      <c r="G58" s="3">
        <f>1-($P$6/($P$6+SUM($AO$44:$AO58)))^$P$5</f>
        <v>0.54002402620384848</v>
      </c>
      <c r="H58" s="3">
        <f>1-($P$6/($P$6+SUM($AO$45:$AO58)))^$P$5</f>
        <v>0.52495603278089753</v>
      </c>
      <c r="I58" s="3">
        <f>1-($P$6/($P$6+SUM($AO$46:$AO58)))^$P$5</f>
        <v>0.50746083141563036</v>
      </c>
      <c r="J58" s="3">
        <f>1-($P$6/($P$6+SUM($AO$47:$AO58)))^$P$5</f>
        <v>0.48791556424221538</v>
      </c>
      <c r="K58" s="3">
        <f>1-($P$6/($P$6+SUM($AO$48:$AO58)))^$P$5</f>
        <v>0.46601769771016599</v>
      </c>
      <c r="L58" s="3">
        <f>1-($P$6/($P$6+SUM($AO$49:$AO58)))^$P$5</f>
        <v>0.43920482691498064</v>
      </c>
      <c r="M58" s="3">
        <f>1-($P$6/($P$6+SUM($AO$50:$AO58)))^$P$5</f>
        <v>0.41074278058917746</v>
      </c>
      <c r="N58" s="3">
        <f>1-($P$6/($P$6+SUM($AO$51:$AO58)))^$P$5</f>
        <v>0.37918628361835405</v>
      </c>
      <c r="O58" s="3">
        <f>1-($P$6/($P$6+SUM($AO$52:$AO58)))^$P$5</f>
        <v>0.34594056744456969</v>
      </c>
      <c r="P58" s="3">
        <f>1-($P$6/($P$6+SUM($AO$53:$AO58)))^$P$5</f>
        <v>0.31015361390018614</v>
      </c>
      <c r="Q58" s="3">
        <f>1-($P$6/($P$6+SUM($AO$54:$AO58)))^$P$5</f>
        <v>0.27200052447638612</v>
      </c>
      <c r="R58" s="3">
        <f>1-($P$6/($P$6+SUM($AO$55:$AO58)))^$P$5</f>
        <v>0.22858606987426977</v>
      </c>
      <c r="S58" s="3">
        <f>1-($P$6/($P$6+SUM($AO$56:$AO58)))^$P$5</f>
        <v>0.18055631484293255</v>
      </c>
      <c r="T58" s="3">
        <f>1-($P$6/($P$6+SUM($AO$57:$AO58)))^$P$5</f>
        <v>0.12553084441396256</v>
      </c>
      <c r="U58" s="3">
        <f>1-($P$6/($P$6+SUM($AO$58:$AO58)))^$P$5</f>
        <v>6.5525877821210776E-2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 t="shared" ref="AO58:AO74" si="8">EXP(SUMPRODUCT(TRANSPOSE(P$7),AR58))</f>
        <v>3.129548134043262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0.61516370404807952</v>
      </c>
      <c r="D59" s="3">
        <f>1-($P$6/($P$6+SUM($AO$41:$AO59)))^$P$5</f>
        <v>0.60549599090753725</v>
      </c>
      <c r="E59" s="3">
        <f>1-($P$6/($P$6+SUM($AO$42:$AO59)))^$P$5</f>
        <v>0.59493429844186996</v>
      </c>
      <c r="F59" s="3">
        <f>1-($P$6/($P$6+SUM($AO$43:$AO59)))^$P$5</f>
        <v>0.58361997946969946</v>
      </c>
      <c r="G59" s="3">
        <f>1-($P$6/($P$6+SUM($AO$44:$AO59)))^$P$5</f>
        <v>0.57109201054172665</v>
      </c>
      <c r="H59" s="3">
        <f>1-($P$6/($P$6+SUM($AO$45:$AO59)))^$P$5</f>
        <v>0.55704224071802511</v>
      </c>
      <c r="I59" s="3">
        <f>1-($P$6/($P$6+SUM($AO$46:$AO59)))^$P$5</f>
        <v>0.54072872927535376</v>
      </c>
      <c r="J59" s="3">
        <f>1-($P$6/($P$6+SUM($AO$47:$AO59)))^$P$5</f>
        <v>0.52250362097127501</v>
      </c>
      <c r="K59" s="3">
        <f>1-($P$6/($P$6+SUM($AO$48:$AO59)))^$P$5</f>
        <v>0.50208426368119174</v>
      </c>
      <c r="L59" s="3">
        <f>1-($P$6/($P$6+SUM($AO$49:$AO59)))^$P$5</f>
        <v>0.47708298509640212</v>
      </c>
      <c r="M59" s="3">
        <f>1-($P$6/($P$6+SUM($AO$50:$AO59)))^$P$5</f>
        <v>0.45054336953414897</v>
      </c>
      <c r="N59" s="3">
        <f>1-($P$6/($P$6+SUM($AO$51:$AO59)))^$P$5</f>
        <v>0.42111831384733789</v>
      </c>
      <c r="O59" s="3">
        <f>1-($P$6/($P$6+SUM($AO$52:$AO59)))^$P$5</f>
        <v>0.39011813500409187</v>
      </c>
      <c r="P59" s="3">
        <f>1-($P$6/($P$6+SUM($AO$53:$AO59)))^$P$5</f>
        <v>0.35674836326170878</v>
      </c>
      <c r="Q59" s="3">
        <f>1-($P$6/($P$6+SUM($AO$54:$AO59)))^$P$5</f>
        <v>0.32117227311588459</v>
      </c>
      <c r="R59" s="3">
        <f>1-($P$6/($P$6+SUM($AO$55:$AO59)))^$P$5</f>
        <v>0.28069018964943226</v>
      </c>
      <c r="S59" s="3">
        <f>1-($P$6/($P$6+SUM($AO$56:$AO59)))^$P$5</f>
        <v>0.23590454003406502</v>
      </c>
      <c r="T59" s="3">
        <f>1-($P$6/($P$6+SUM($AO$57:$AO59)))^$P$5</f>
        <v>0.18459569123927499</v>
      </c>
      <c r="U59" s="3">
        <f>1-($P$6/($P$6+SUM($AO$58:$AO59)))^$P$5</f>
        <v>0.12864367967365631</v>
      </c>
      <c r="V59" s="3">
        <f>1-($P$6/($P$6+SUM($AO$59:$AO59)))^$P$5</f>
        <v>6.7543659427260705E-2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 t="shared" si="8"/>
        <v>3.2293769776415484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0.64115695575950093</v>
      </c>
      <c r="D60" s="3">
        <f>1-($P$6/($P$6+SUM($AO$41:$AO60)))^$P$5</f>
        <v>0.6321418269383734</v>
      </c>
      <c r="E60" s="3">
        <f>1-($P$6/($P$6+SUM($AO$42:$AO60)))^$P$5</f>
        <v>0.62229349889774244</v>
      </c>
      <c r="F60" s="3">
        <f>1-($P$6/($P$6+SUM($AO$43:$AO60)))^$P$5</f>
        <v>0.61174380977109288</v>
      </c>
      <c r="G60" s="3">
        <f>1-($P$6/($P$6+SUM($AO$44:$AO60)))^$P$5</f>
        <v>0.60006202570969491</v>
      </c>
      <c r="H60" s="3">
        <f>1-($P$6/($P$6+SUM($AO$45:$AO60)))^$P$5</f>
        <v>0.58696077018857284</v>
      </c>
      <c r="I60" s="3">
        <f>1-($P$6/($P$6+SUM($AO$46:$AO60)))^$P$5</f>
        <v>0.57174911611850721</v>
      </c>
      <c r="J60" s="3">
        <f>1-($P$6/($P$6+SUM($AO$47:$AO60)))^$P$5</f>
        <v>0.55475497945544405</v>
      </c>
      <c r="K60" s="3">
        <f>1-($P$6/($P$6+SUM($AO$48:$AO60)))^$P$5</f>
        <v>0.5357153146008472</v>
      </c>
      <c r="L60" s="3">
        <f>1-($P$6/($P$6+SUM($AO$49:$AO60)))^$P$5</f>
        <v>0.51240325520341456</v>
      </c>
      <c r="M60" s="3">
        <f>1-($P$6/($P$6+SUM($AO$50:$AO60)))^$P$5</f>
        <v>0.48765568105453017</v>
      </c>
      <c r="N60" s="3">
        <f>1-($P$6/($P$6+SUM($AO$51:$AO60)))^$P$5</f>
        <v>0.46021810130757523</v>
      </c>
      <c r="O60" s="3">
        <f>1-($P$6/($P$6+SUM($AO$52:$AO60)))^$P$5</f>
        <v>0.43131115661510733</v>
      </c>
      <c r="P60" s="3">
        <f>1-($P$6/($P$6+SUM($AO$53:$AO60)))^$P$5</f>
        <v>0.40019526682478324</v>
      </c>
      <c r="Q60" s="3">
        <f>1-($P$6/($P$6+SUM($AO$54:$AO60)))^$P$5</f>
        <v>0.36702207916576979</v>
      </c>
      <c r="R60" s="3">
        <f>1-($P$6/($P$6+SUM($AO$55:$AO60)))^$P$5</f>
        <v>0.32927426184923947</v>
      </c>
      <c r="S60" s="3">
        <f>1-($P$6/($P$6+SUM($AO$56:$AO60)))^$P$5</f>
        <v>0.28751434355326089</v>
      </c>
      <c r="T60" s="3">
        <f>1-($P$6/($P$6+SUM($AO$57:$AO60)))^$P$5</f>
        <v>0.23967023803167598</v>
      </c>
      <c r="U60" s="3">
        <f>1-($P$6/($P$6+SUM($AO$58:$AO60)))^$P$5</f>
        <v>0.18749827421435239</v>
      </c>
      <c r="V60" s="3">
        <f>1-($P$6/($P$6+SUM($AO$59:$AO60)))^$P$5</f>
        <v>0.13052420761461259</v>
      </c>
      <c r="W60" s="3">
        <f>1-($P$6/($P$6+SUM($AO$60:$AO60)))^$P$5</f>
        <v>6.7543659427260705E-2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 t="shared" si="8"/>
        <v>3.2293769776415484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0.66664928059450301</v>
      </c>
      <c r="D61" s="3">
        <f>1-($P$6/($P$6+SUM($AO$41:$AO61)))^$P$5</f>
        <v>0.6582749688043924</v>
      </c>
      <c r="E61" s="3">
        <f>1-($P$6/($P$6+SUM($AO$42:$AO61)))^$P$5</f>
        <v>0.64912627930016198</v>
      </c>
      <c r="F61" s="3">
        <f>1-($P$6/($P$6+SUM($AO$43:$AO61)))^$P$5</f>
        <v>0.63932565392077922</v>
      </c>
      <c r="G61" s="3">
        <f>1-($P$6/($P$6+SUM($AO$44:$AO61)))^$P$5</f>
        <v>0.62847374754182161</v>
      </c>
      <c r="H61" s="3">
        <f>1-($P$6/($P$6+SUM($AO$45:$AO61)))^$P$5</f>
        <v>0.61630320941041949</v>
      </c>
      <c r="I61" s="3">
        <f>1-($P$6/($P$6+SUM($AO$46:$AO61)))^$P$5</f>
        <v>0.60217263779647801</v>
      </c>
      <c r="J61" s="3">
        <f>1-($P$6/($P$6+SUM($AO$47:$AO61)))^$P$5</f>
        <v>0.5863857875736207</v>
      </c>
      <c r="K61" s="3">
        <f>1-($P$6/($P$6+SUM($AO$48:$AO61)))^$P$5</f>
        <v>0.56869824740610375</v>
      </c>
      <c r="L61" s="3">
        <f>1-($P$6/($P$6+SUM($AO$49:$AO61)))^$P$5</f>
        <v>0.54704178129280456</v>
      </c>
      <c r="M61" s="3">
        <f>1-($P$6/($P$6+SUM($AO$50:$AO61)))^$P$5</f>
        <v>0.52405278562463886</v>
      </c>
      <c r="N61" s="3">
        <f>1-($P$6/($P$6+SUM($AO$51:$AO61)))^$P$5</f>
        <v>0.49856438033356021</v>
      </c>
      <c r="O61" s="3">
        <f>1-($P$6/($P$6+SUM($AO$52:$AO61)))^$P$5</f>
        <v>0.47171158077174569</v>
      </c>
      <c r="P61" s="3">
        <f>1-($P$6/($P$6+SUM($AO$53:$AO61)))^$P$5</f>
        <v>0.44280620585267105</v>
      </c>
      <c r="Q61" s="3">
        <f>1-($P$6/($P$6+SUM($AO$54:$AO61)))^$P$5</f>
        <v>0.41198968628641519</v>
      </c>
      <c r="R61" s="3">
        <f>1-($P$6/($P$6+SUM($AO$55:$AO61)))^$P$5</f>
        <v>0.37692352493719905</v>
      </c>
      <c r="S61" s="3">
        <f>1-($P$6/($P$6+SUM($AO$56:$AO61)))^$P$5</f>
        <v>0.33812955286200408</v>
      </c>
      <c r="T61" s="3">
        <f>1-($P$6/($P$6+SUM($AO$57:$AO61)))^$P$5</f>
        <v>0.29368430792520706</v>
      </c>
      <c r="U61" s="3">
        <f>1-($P$6/($P$6+SUM($AO$58:$AO61)))^$P$5</f>
        <v>0.2452186571325583</v>
      </c>
      <c r="V61" s="3">
        <f>1-($P$6/($P$6+SUM($AO$59:$AO61)))^$P$5</f>
        <v>0.19229294321311896</v>
      </c>
      <c r="W61" s="3">
        <f>1-($P$6/($P$6+SUM($AO$60:$AO61)))^$P$5</f>
        <v>0.13378565661146424</v>
      </c>
      <c r="X61" s="3">
        <f>1-($P$6/($P$6+SUM($AO$61:$AO61)))^$P$5</f>
        <v>7.1040320389767042E-2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 t="shared" si="8"/>
        <v>3.4028849045444107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0.69057084693008641</v>
      </c>
      <c r="D62" s="3">
        <f>1-($P$6/($P$6+SUM($AO$41:$AO62)))^$P$5</f>
        <v>0.68279748376051508</v>
      </c>
      <c r="E62" s="3">
        <f>1-($P$6/($P$6+SUM($AO$42:$AO62)))^$P$5</f>
        <v>0.6743053129619514</v>
      </c>
      <c r="F62" s="3">
        <f>1-($P$6/($P$6+SUM($AO$43:$AO62)))^$P$5</f>
        <v>0.66520761813593055</v>
      </c>
      <c r="G62" s="3">
        <f>1-($P$6/($P$6+SUM($AO$44:$AO62)))^$P$5</f>
        <v>0.655134443750507</v>
      </c>
      <c r="H62" s="3">
        <f>1-($P$6/($P$6+SUM($AO$45:$AO62)))^$P$5</f>
        <v>0.64383726252898366</v>
      </c>
      <c r="I62" s="3">
        <f>1-($P$6/($P$6+SUM($AO$46:$AO62)))^$P$5</f>
        <v>0.63072069968164668</v>
      </c>
      <c r="J62" s="3">
        <f>1-($P$6/($P$6+SUM($AO$47:$AO62)))^$P$5</f>
        <v>0.61606713890634857</v>
      </c>
      <c r="K62" s="3">
        <f>1-($P$6/($P$6+SUM($AO$48:$AO62)))^$P$5</f>
        <v>0.59964887353186258</v>
      </c>
      <c r="L62" s="3">
        <f>1-($P$6/($P$6+SUM($AO$49:$AO62)))^$P$5</f>
        <v>0.57954649613204667</v>
      </c>
      <c r="M62" s="3">
        <f>1-($P$6/($P$6+SUM($AO$50:$AO62)))^$P$5</f>
        <v>0.55820672228341417</v>
      </c>
      <c r="N62" s="3">
        <f>1-($P$6/($P$6+SUM($AO$51:$AO62)))^$P$5</f>
        <v>0.53454787981361451</v>
      </c>
      <c r="O62" s="3">
        <f>1-($P$6/($P$6+SUM($AO$52:$AO62)))^$P$5</f>
        <v>0.50962206282160172</v>
      </c>
      <c r="P62" s="3">
        <f>1-($P$6/($P$6+SUM($AO$53:$AO62)))^$P$5</f>
        <v>0.48279039102467036</v>
      </c>
      <c r="Q62" s="3">
        <f>1-($P$6/($P$6+SUM($AO$54:$AO62)))^$P$5</f>
        <v>0.45418526260726499</v>
      </c>
      <c r="R62" s="3">
        <f>1-($P$6/($P$6+SUM($AO$55:$AO62)))^$P$5</f>
        <v>0.42163608849800394</v>
      </c>
      <c r="S62" s="3">
        <f>1-($P$6/($P$6+SUM($AO$56:$AO62)))^$P$5</f>
        <v>0.38562600894874854</v>
      </c>
      <c r="T62" s="3">
        <f>1-($P$6/($P$6+SUM($AO$57:$AO62)))^$P$5</f>
        <v>0.34436946938573643</v>
      </c>
      <c r="U62" s="3">
        <f>1-($P$6/($P$6+SUM($AO$58:$AO62)))^$P$5</f>
        <v>0.2993817100841496</v>
      </c>
      <c r="V62" s="3">
        <f>1-($P$6/($P$6+SUM($AO$59:$AO62)))^$P$5</f>
        <v>0.25025477383840655</v>
      </c>
      <c r="W62" s="3">
        <f>1-($P$6/($P$6+SUM($AO$60:$AO62)))^$P$5</f>
        <v>0.19594513338061714</v>
      </c>
      <c r="X62" s="3">
        <f>1-($P$6/($P$6+SUM($AO$61:$AO62)))^$P$5</f>
        <v>0.13770239781270166</v>
      </c>
      <c r="Y62" s="3">
        <f>1-($P$6/($P$6+SUM($AO$62:$AO62)))^$P$5</f>
        <v>7.1759925522742907E-2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 t="shared" si="8"/>
        <v>3.4386895063006229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0.71322759906588162</v>
      </c>
      <c r="D63" s="3">
        <f>1-($P$6/($P$6+SUM($AO$41:$AO63)))^$P$5</f>
        <v>0.70602341032874494</v>
      </c>
      <c r="E63" s="3">
        <f>1-($P$6/($P$6+SUM($AO$42:$AO63)))^$P$5</f>
        <v>0.69815304586920846</v>
      </c>
      <c r="F63" s="3">
        <f>1-($P$6/($P$6+SUM($AO$43:$AO63)))^$P$5</f>
        <v>0.68972149453553189</v>
      </c>
      <c r="G63" s="3">
        <f>1-($P$6/($P$6+SUM($AO$44:$AO63)))^$P$5</f>
        <v>0.68038588935773769</v>
      </c>
      <c r="H63" s="3">
        <f>1-($P$6/($P$6+SUM($AO$45:$AO63)))^$P$5</f>
        <v>0.66991663344019658</v>
      </c>
      <c r="I63" s="3">
        <f>1-($P$6/($P$6+SUM($AO$46:$AO63)))^$P$5</f>
        <v>0.65776012717129473</v>
      </c>
      <c r="J63" s="3">
        <f>1-($P$6/($P$6+SUM($AO$47:$AO63)))^$P$5</f>
        <v>0.64417913670650262</v>
      </c>
      <c r="K63" s="3">
        <f>1-($P$6/($P$6+SUM($AO$48:$AO63)))^$P$5</f>
        <v>0.62896303526955966</v>
      </c>
      <c r="L63" s="3">
        <f>1-($P$6/($P$6+SUM($AO$49:$AO63)))^$P$5</f>
        <v>0.61033257665151641</v>
      </c>
      <c r="M63" s="3">
        <f>1-($P$6/($P$6+SUM($AO$50:$AO63)))^$P$5</f>
        <v>0.59055532515045095</v>
      </c>
      <c r="N63" s="3">
        <f>1-($P$6/($P$6+SUM($AO$51:$AO63)))^$P$5</f>
        <v>0.56862880985237574</v>
      </c>
      <c r="O63" s="3">
        <f>1-($P$6/($P$6+SUM($AO$52:$AO63)))^$P$5</f>
        <v>0.54552808933782604</v>
      </c>
      <c r="P63" s="3">
        <f>1-($P$6/($P$6+SUM($AO$53:$AO63)))^$P$5</f>
        <v>0.52066159503293119</v>
      </c>
      <c r="Q63" s="3">
        <f>1-($P$6/($P$6+SUM($AO$54:$AO63)))^$P$5</f>
        <v>0.4941504342590185</v>
      </c>
      <c r="R63" s="3">
        <f>1-($P$6/($P$6+SUM($AO$55:$AO63)))^$P$5</f>
        <v>0.46398454744699036</v>
      </c>
      <c r="S63" s="3">
        <f>1-($P$6/($P$6+SUM($AO$56:$AO63)))^$P$5</f>
        <v>0.4306111666008573</v>
      </c>
      <c r="T63" s="3">
        <f>1-($P$6/($P$6+SUM($AO$57:$AO63)))^$P$5</f>
        <v>0.39237682666575491</v>
      </c>
      <c r="U63" s="3">
        <f>1-($P$6/($P$6+SUM($AO$58:$AO63)))^$P$5</f>
        <v>0.35068177272431389</v>
      </c>
      <c r="V63" s="3">
        <f>1-($P$6/($P$6+SUM($AO$59:$AO63)))^$P$5</f>
        <v>0.3051519662463047</v>
      </c>
      <c r="W63" s="3">
        <f>1-($P$6/($P$6+SUM($AO$60:$AO63)))^$P$5</f>
        <v>0.25481976632993819</v>
      </c>
      <c r="X63" s="3">
        <f>1-($P$6/($P$6+SUM($AO$61:$AO63)))^$P$5</f>
        <v>0.20084168958139026</v>
      </c>
      <c r="Y63" s="3">
        <f>1-($P$6/($P$6+SUM($AO$62:$AO63)))^$P$5</f>
        <v>0.13972766745398257</v>
      </c>
      <c r="Z63" s="3">
        <f>1-($P$6/($P$6+SUM($AO$63:$AO63)))^$P$5</f>
        <v>7.3221129646171668E-2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 t="shared" si="8"/>
        <v>3.511432864303651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0.73508825186544846</v>
      </c>
      <c r="D64" s="3">
        <f>1-($P$6/($P$6+SUM($AO$41:$AO64)))^$P$5</f>
        <v>0.72843293675186949</v>
      </c>
      <c r="E64" s="3">
        <f>1-($P$6/($P$6+SUM($AO$42:$AO64)))^$P$5</f>
        <v>0.7211625219022515</v>
      </c>
      <c r="F64" s="3">
        <f>1-($P$6/($P$6+SUM($AO$43:$AO64)))^$P$5</f>
        <v>0.71337433530155459</v>
      </c>
      <c r="G64" s="3">
        <f>1-($P$6/($P$6+SUM($AO$44:$AO64)))^$P$5</f>
        <v>0.70475039264247941</v>
      </c>
      <c r="H64" s="3">
        <f>1-($P$6/($P$6+SUM($AO$45:$AO64)))^$P$5</f>
        <v>0.6950785415123506</v>
      </c>
      <c r="I64" s="3">
        <f>1-($P$6/($P$6+SUM($AO$46:$AO64)))^$P$5</f>
        <v>0.68384871293816174</v>
      </c>
      <c r="J64" s="3">
        <f>1-($P$6/($P$6+SUM($AO$47:$AO64)))^$P$5</f>
        <v>0.67130298710100222</v>
      </c>
      <c r="K64" s="3">
        <f>1-($P$6/($P$6+SUM($AO$48:$AO64)))^$P$5</f>
        <v>0.65724717361465768</v>
      </c>
      <c r="L64" s="3">
        <f>1-($P$6/($P$6+SUM($AO$49:$AO64)))^$P$5</f>
        <v>0.64003651474157752</v>
      </c>
      <c r="M64" s="3">
        <f>1-($P$6/($P$6+SUM($AO$50:$AO64)))^$P$5</f>
        <v>0.62176770217913702</v>
      </c>
      <c r="N64" s="3">
        <f>1-($P$6/($P$6+SUM($AO$51:$AO64)))^$P$5</f>
        <v>0.6015122246596103</v>
      </c>
      <c r="O64" s="3">
        <f>1-($P$6/($P$6+SUM($AO$52:$AO64)))^$P$5</f>
        <v>0.58017200537724467</v>
      </c>
      <c r="P64" s="3">
        <f>1-($P$6/($P$6+SUM($AO$53:$AO64)))^$P$5</f>
        <v>0.55720105779503548</v>
      </c>
      <c r="Q64" s="3">
        <f>1-($P$6/($P$6+SUM($AO$54:$AO64)))^$P$5</f>
        <v>0.53271133373488078</v>
      </c>
      <c r="R64" s="3">
        <f>1-($P$6/($P$6+SUM($AO$55:$AO64)))^$P$5</f>
        <v>0.50484444197100298</v>
      </c>
      <c r="S64" s="3">
        <f>1-($P$6/($P$6+SUM($AO$56:$AO64)))^$P$5</f>
        <v>0.47401566282686725</v>
      </c>
      <c r="T64" s="3">
        <f>1-($P$6/($P$6+SUM($AO$57:$AO64)))^$P$5</f>
        <v>0.43869530247504818</v>
      </c>
      <c r="U64" s="3">
        <f>1-($P$6/($P$6+SUM($AO$58:$AO64)))^$P$5</f>
        <v>0.40017995053765543</v>
      </c>
      <c r="V64" s="3">
        <f>1-($P$6/($P$6+SUM($AO$59:$AO64)))^$P$5</f>
        <v>0.35811950147958749</v>
      </c>
      <c r="W64" s="3">
        <f>1-($P$6/($P$6+SUM($AO$60:$AO64)))^$P$5</f>
        <v>0.31162483650685857</v>
      </c>
      <c r="X64" s="3">
        <f>1-($P$6/($P$6+SUM($AO$61:$AO64)))^$P$5</f>
        <v>0.26176150716956448</v>
      </c>
      <c r="Y64" s="3">
        <f>1-($P$6/($P$6+SUM($AO$62:$AO64)))^$P$5</f>
        <v>0.20530620538726596</v>
      </c>
      <c r="Z64" s="3">
        <f>1-($P$6/($P$6+SUM($AO$63:$AO64)))^$P$5</f>
        <v>0.14386945925704886</v>
      </c>
      <c r="AA64" s="3">
        <f>1-($P$6/($P$6+SUM($AO$64:$AO64)))^$P$5</f>
        <v>7.6229974452685423E-2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 t="shared" si="8"/>
        <v>3.6615686563101875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0.75590059786498009</v>
      </c>
      <c r="D65" s="3">
        <f>1-($P$6/($P$6+SUM($AO$41:$AO65)))^$P$5</f>
        <v>0.74976842420425327</v>
      </c>
      <c r="E65" s="3">
        <f>1-($P$6/($P$6+SUM($AO$42:$AO65)))^$P$5</f>
        <v>0.7430692047084726</v>
      </c>
      <c r="F65" s="3">
        <f>1-($P$6/($P$6+SUM($AO$43:$AO65)))^$P$5</f>
        <v>0.73589230542195683</v>
      </c>
      <c r="G65" s="3">
        <f>1-($P$6/($P$6+SUM($AO$44:$AO65)))^$P$5</f>
        <v>0.7279458794929432</v>
      </c>
      <c r="H65" s="3">
        <f>1-($P$6/($P$6+SUM($AO$45:$AO65)))^$P$5</f>
        <v>0.71903387118765183</v>
      </c>
      <c r="I65" s="3">
        <f>1-($P$6/($P$6+SUM($AO$46:$AO65)))^$P$5</f>
        <v>0.70868693056804166</v>
      </c>
      <c r="J65" s="3">
        <f>1-($P$6/($P$6+SUM($AO$47:$AO65)))^$P$5</f>
        <v>0.697126851417738</v>
      </c>
      <c r="K65" s="3">
        <f>1-($P$6/($P$6+SUM($AO$48:$AO65)))^$P$5</f>
        <v>0.68417497302372587</v>
      </c>
      <c r="L65" s="3">
        <f>1-($P$6/($P$6+SUM($AO$49:$AO65)))^$P$5</f>
        <v>0.66831680886481049</v>
      </c>
      <c r="M65" s="3">
        <f>1-($P$6/($P$6+SUM($AO$50:$AO65)))^$P$5</f>
        <v>0.65148249966468397</v>
      </c>
      <c r="N65" s="3">
        <f>1-($P$6/($P$6+SUM($AO$51:$AO65)))^$P$5</f>
        <v>0.63281874660529058</v>
      </c>
      <c r="O65" s="3">
        <f>1-($P$6/($P$6+SUM($AO$52:$AO65)))^$P$5</f>
        <v>0.6131555152474184</v>
      </c>
      <c r="P65" s="3">
        <f>1-($P$6/($P$6+SUM($AO$53:$AO65)))^$P$5</f>
        <v>0.5919892650315941</v>
      </c>
      <c r="Q65" s="3">
        <f>1-($P$6/($P$6+SUM($AO$54:$AO65)))^$P$5</f>
        <v>0.56942260393860611</v>
      </c>
      <c r="R65" s="3">
        <f>1-($P$6/($P$6+SUM($AO$55:$AO65)))^$P$5</f>
        <v>0.54374601224369901</v>
      </c>
      <c r="S65" s="3">
        <f>1-($P$6/($P$6+SUM($AO$56:$AO65)))^$P$5</f>
        <v>0.51533873774501293</v>
      </c>
      <c r="T65" s="3">
        <f>1-($P$6/($P$6+SUM($AO$57:$AO65)))^$P$5</f>
        <v>0.48279326210678397</v>
      </c>
      <c r="U65" s="3">
        <f>1-($P$6/($P$6+SUM($AO$58:$AO65)))^$P$5</f>
        <v>0.44730319040755451</v>
      </c>
      <c r="V65" s="3">
        <f>1-($P$6/($P$6+SUM($AO$59:$AO65)))^$P$5</f>
        <v>0.4085484200574957</v>
      </c>
      <c r="W65" s="3">
        <f>1-($P$6/($P$6+SUM($AO$60:$AO65)))^$P$5</f>
        <v>0.36570587360572615</v>
      </c>
      <c r="X65" s="3">
        <f>1-($P$6/($P$6+SUM($AO$61:$AO65)))^$P$5</f>
        <v>0.31975997288368185</v>
      </c>
      <c r="Y65" s="3">
        <f>1-($P$6/($P$6+SUM($AO$62:$AO65)))^$P$5</f>
        <v>0.26773998694615997</v>
      </c>
      <c r="Z65" s="3">
        <f>1-($P$6/($P$6+SUM($AO$63:$AO65)))^$P$5</f>
        <v>0.2111299154586842</v>
      </c>
      <c r="AA65" s="3">
        <f>1-($P$6/($P$6+SUM($AO$64:$AO65)))^$P$5</f>
        <v>0.1488044130299333</v>
      </c>
      <c r="AB65" s="3">
        <f>1-($P$6/($P$6+SUM($AO$65:$AO65)))^$P$5</f>
        <v>7.8563318325572284E-2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 t="shared" si="8"/>
        <v>3.7783683184527619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0.77527130181653603</v>
      </c>
      <c r="D66" s="3">
        <f>1-($P$6/($P$6+SUM($AO$41:$AO66)))^$P$5</f>
        <v>0.769625751717813</v>
      </c>
      <c r="E66" s="3">
        <f>1-($P$6/($P$6+SUM($AO$42:$AO66)))^$P$5</f>
        <v>0.76345815416133778</v>
      </c>
      <c r="F66" s="3">
        <f>1-($P$6/($P$6+SUM($AO$43:$AO66)))^$P$5</f>
        <v>0.75685105342697334</v>
      </c>
      <c r="G66" s="3">
        <f>1-($P$6/($P$6+SUM($AO$44:$AO66)))^$P$5</f>
        <v>0.74953550869847085</v>
      </c>
      <c r="H66" s="3">
        <f>1-($P$6/($P$6+SUM($AO$45:$AO66)))^$P$5</f>
        <v>0.74133073818252238</v>
      </c>
      <c r="I66" s="3">
        <f>1-($P$6/($P$6+SUM($AO$46:$AO66)))^$P$5</f>
        <v>0.7318043129775591</v>
      </c>
      <c r="J66" s="3">
        <f>1-($P$6/($P$6+SUM($AO$47:$AO66)))^$P$5</f>
        <v>0.7211615931853399</v>
      </c>
      <c r="K66" s="3">
        <f>1-($P$6/($P$6+SUM($AO$48:$AO66)))^$P$5</f>
        <v>0.70923752149532948</v>
      </c>
      <c r="L66" s="3">
        <f>1-($P$6/($P$6+SUM($AO$49:$AO66)))^$P$5</f>
        <v>0.69463779467961495</v>
      </c>
      <c r="M66" s="3">
        <f>1-($P$6/($P$6+SUM($AO$50:$AO66)))^$P$5</f>
        <v>0.67913938559579679</v>
      </c>
      <c r="N66" s="3">
        <f>1-($P$6/($P$6+SUM($AO$51:$AO66)))^$P$5</f>
        <v>0.66195670963830699</v>
      </c>
      <c r="O66" s="3">
        <f>1-($P$6/($P$6+SUM($AO$52:$AO66)))^$P$5</f>
        <v>0.64385386978479897</v>
      </c>
      <c r="P66" s="3">
        <f>1-($P$6/($P$6+SUM($AO$53:$AO66)))^$P$5</f>
        <v>0.62436728434099265</v>
      </c>
      <c r="Q66" s="3">
        <f>1-($P$6/($P$6+SUM($AO$54:$AO66)))^$P$5</f>
        <v>0.60359185885070477</v>
      </c>
      <c r="R66" s="3">
        <f>1-($P$6/($P$6+SUM($AO$55:$AO66)))^$P$5</f>
        <v>0.57995241359377392</v>
      </c>
      <c r="S66" s="3">
        <f>1-($P$6/($P$6+SUM($AO$56:$AO66)))^$P$5</f>
        <v>0.55379942116003478</v>
      </c>
      <c r="T66" s="3">
        <f>1-($P$6/($P$6+SUM($AO$57:$AO66)))^$P$5</f>
        <v>0.52383714650636748</v>
      </c>
      <c r="U66" s="3">
        <f>1-($P$6/($P$6+SUM($AO$58:$AO66)))^$P$5</f>
        <v>0.49116288928065355</v>
      </c>
      <c r="V66" s="3">
        <f>1-($P$6/($P$6+SUM($AO$59:$AO66)))^$P$5</f>
        <v>0.45548353483273185</v>
      </c>
      <c r="W66" s="3">
        <f>1-($P$6/($P$6+SUM($AO$60:$AO66)))^$P$5</f>
        <v>0.41604079303610064</v>
      </c>
      <c r="X66" s="3">
        <f>1-($P$6/($P$6+SUM($AO$61:$AO66)))^$P$5</f>
        <v>0.37374166142456533</v>
      </c>
      <c r="Y66" s="3">
        <f>1-($P$6/($P$6+SUM($AO$62:$AO66)))^$P$5</f>
        <v>0.32584906793066737</v>
      </c>
      <c r="Z66" s="3">
        <f>1-($P$6/($P$6+SUM($AO$63:$AO66)))^$P$5</f>
        <v>0.27373133409598549</v>
      </c>
      <c r="AA66" s="3">
        <f>1-($P$6/($P$6+SUM($AO$64:$AO66)))^$P$5</f>
        <v>0.21635172192900343</v>
      </c>
      <c r="AB66" s="3">
        <f>1-($P$6/($P$6+SUM($AO$65:$AO66)))^$P$5</f>
        <v>0.15168560748239768</v>
      </c>
      <c r="AC66" s="3">
        <f>1-($P$6/($P$6+SUM($AO$66:$AO66)))^$P$5</f>
        <v>7.9355802511228868E-2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 t="shared" si="8"/>
        <v>3.8181236956475129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0.79310482801074234</v>
      </c>
      <c r="D67" s="3">
        <f>1-($P$6/($P$6+SUM($AO$41:$AO67)))^$P$5</f>
        <v>0.78790728507074137</v>
      </c>
      <c r="E67" s="3">
        <f>1-($P$6/($P$6+SUM($AO$42:$AO67)))^$P$5</f>
        <v>0.78222912216794793</v>
      </c>
      <c r="F67" s="3">
        <f>1-($P$6/($P$6+SUM($AO$43:$AO67)))^$P$5</f>
        <v>0.77614658174201012</v>
      </c>
      <c r="G67" s="3">
        <f>1-($P$6/($P$6+SUM($AO$44:$AO67)))^$P$5</f>
        <v>0.76941131940890983</v>
      </c>
      <c r="H67" s="3">
        <f>1-($P$6/($P$6+SUM($AO$45:$AO67)))^$P$5</f>
        <v>0.76185764504169806</v>
      </c>
      <c r="I67" s="3">
        <f>1-($P$6/($P$6+SUM($AO$46:$AO67)))^$P$5</f>
        <v>0.75308719695396187</v>
      </c>
      <c r="J67" s="3">
        <f>1-($P$6/($P$6+SUM($AO$47:$AO67)))^$P$5</f>
        <v>0.74328903873178032</v>
      </c>
      <c r="K67" s="3">
        <f>1-($P$6/($P$6+SUM($AO$48:$AO67)))^$P$5</f>
        <v>0.73231150851404725</v>
      </c>
      <c r="L67" s="3">
        <f>1-($P$6/($P$6+SUM($AO$49:$AO67)))^$P$5</f>
        <v>0.71887005754217026</v>
      </c>
      <c r="M67" s="3">
        <f>1-($P$6/($P$6+SUM($AO$50:$AO67)))^$P$5</f>
        <v>0.70460219306448646</v>
      </c>
      <c r="N67" s="3">
        <f>1-($P$6/($P$6+SUM($AO$51:$AO67)))^$P$5</f>
        <v>0.68878240623128639</v>
      </c>
      <c r="O67" s="3">
        <f>1-($P$6/($P$6+SUM($AO$52:$AO67)))^$P$5</f>
        <v>0.67211613176209373</v>
      </c>
      <c r="P67" s="3">
        <f>1-($P$6/($P$6+SUM($AO$53:$AO67)))^$P$5</f>
        <v>0.65417591994438506</v>
      </c>
      <c r="Q67" s="3">
        <f>1-($P$6/($P$6+SUM($AO$54:$AO67)))^$P$5</f>
        <v>0.63504955019300091</v>
      </c>
      <c r="R67" s="3">
        <f>1-($P$6/($P$6+SUM($AO$55:$AO67)))^$P$5</f>
        <v>0.61328562690871813</v>
      </c>
      <c r="S67" s="3">
        <f>1-($P$6/($P$6+SUM($AO$56:$AO67)))^$P$5</f>
        <v>0.58920848224805056</v>
      </c>
      <c r="T67" s="3">
        <f>1-($P$6/($P$6+SUM($AO$57:$AO67)))^$P$5</f>
        <v>0.56162343187408093</v>
      </c>
      <c r="U67" s="3">
        <f>1-($P$6/($P$6+SUM($AO$58:$AO67)))^$P$5</f>
        <v>0.53154258664439435</v>
      </c>
      <c r="V67" s="3">
        <f>1-($P$6/($P$6+SUM($AO$59:$AO67)))^$P$5</f>
        <v>0.49869407590917758</v>
      </c>
      <c r="W67" s="3">
        <f>1-($P$6/($P$6+SUM($AO$60:$AO67)))^$P$5</f>
        <v>0.46238134454093283</v>
      </c>
      <c r="X67" s="3">
        <f>1-($P$6/($P$6+SUM($AO$61:$AO67)))^$P$5</f>
        <v>0.42343889446379879</v>
      </c>
      <c r="Y67" s="3">
        <f>1-($P$6/($P$6+SUM($AO$62:$AO67)))^$P$5</f>
        <v>0.37934754522377379</v>
      </c>
      <c r="Z67" s="3">
        <f>1-($P$6/($P$6+SUM($AO$63:$AO67)))^$P$5</f>
        <v>0.33136645158569566</v>
      </c>
      <c r="AA67" s="3">
        <f>1-($P$6/($P$6+SUM($AO$64:$AO67)))^$P$5</f>
        <v>0.27853875992332433</v>
      </c>
      <c r="AB67" s="3">
        <f>1-($P$6/($P$6+SUM($AO$65:$AO67)))^$P$5</f>
        <v>0.21900427688351987</v>
      </c>
      <c r="AC67" s="3">
        <f>1-($P$6/($P$6+SUM($AO$66:$AO67)))^$P$5</f>
        <v>0.1524152026395158</v>
      </c>
      <c r="AD67" s="3">
        <f>1-($P$6/($P$6+SUM($AO$67:$AO67)))^$P$5</f>
        <v>7.9355802511228868E-2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 t="shared" si="8"/>
        <v>3.8181236956475129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0.80968909344603035</v>
      </c>
      <c r="D68" s="3">
        <f>1-($P$6/($P$6+SUM($AO$41:$AO68)))^$P$5</f>
        <v>0.80490795760879807</v>
      </c>
      <c r="E68" s="3">
        <f>1-($P$6/($P$6+SUM($AO$42:$AO68)))^$P$5</f>
        <v>0.79968516044714089</v>
      </c>
      <c r="F68" s="3">
        <f>1-($P$6/($P$6+SUM($AO$43:$AO68)))^$P$5</f>
        <v>0.79408972597432692</v>
      </c>
      <c r="G68" s="3">
        <f>1-($P$6/($P$6+SUM($AO$44:$AO68)))^$P$5</f>
        <v>0.78789456929793955</v>
      </c>
      <c r="H68" s="3">
        <f>1-($P$6/($P$6+SUM($AO$45:$AO68)))^$P$5</f>
        <v>0.78094637326790384</v>
      </c>
      <c r="I68" s="3">
        <f>1-($P$6/($P$6+SUM($AO$46:$AO68)))^$P$5</f>
        <v>0.7728789362005376</v>
      </c>
      <c r="J68" s="3">
        <f>1-($P$6/($P$6+SUM($AO$47:$AO68)))^$P$5</f>
        <v>0.76386642911164426</v>
      </c>
      <c r="K68" s="3">
        <f>1-($P$6/($P$6+SUM($AO$48:$AO68)))^$P$5</f>
        <v>0.75376883375745951</v>
      </c>
      <c r="L68" s="3">
        <f>1-($P$6/($P$6+SUM($AO$49:$AO68)))^$P$5</f>
        <v>0.74140482015921627</v>
      </c>
      <c r="M68" s="3">
        <f>1-($P$6/($P$6+SUM($AO$50:$AO68)))^$P$5</f>
        <v>0.72828003321926316</v>
      </c>
      <c r="N68" s="3">
        <f>1-($P$6/($P$6+SUM($AO$51:$AO68)))^$P$5</f>
        <v>0.71372892931041332</v>
      </c>
      <c r="O68" s="3">
        <f>1-($P$6/($P$6+SUM($AO$52:$AO68)))^$P$5</f>
        <v>0.69839825218311047</v>
      </c>
      <c r="P68" s="3">
        <f>1-($P$6/($P$6+SUM($AO$53:$AO68)))^$P$5</f>
        <v>0.68189607026866916</v>
      </c>
      <c r="Q68" s="3">
        <f>1-($P$6/($P$6+SUM($AO$54:$AO68)))^$P$5</f>
        <v>0.66430280904034889</v>
      </c>
      <c r="R68" s="3">
        <f>1-($P$6/($P$6+SUM($AO$55:$AO68)))^$P$5</f>
        <v>0.64428380704476895</v>
      </c>
      <c r="S68" s="3">
        <f>1-($P$6/($P$6+SUM($AO$56:$AO68)))^$P$5</f>
        <v>0.62213579472496616</v>
      </c>
      <c r="T68" s="3">
        <f>1-($P$6/($P$6+SUM($AO$57:$AO68)))^$P$5</f>
        <v>0.59676229312649487</v>
      </c>
      <c r="U68" s="3">
        <f>1-($P$6/($P$6+SUM($AO$58:$AO68)))^$P$5</f>
        <v>0.56909263207869853</v>
      </c>
      <c r="V68" s="3">
        <f>1-($P$6/($P$6+SUM($AO$59:$AO68)))^$P$5</f>
        <v>0.53887715272535042</v>
      </c>
      <c r="W68" s="3">
        <f>1-($P$6/($P$6+SUM($AO$60:$AO68)))^$P$5</f>
        <v>0.50547513356637541</v>
      </c>
      <c r="X68" s="3">
        <f>1-($P$6/($P$6+SUM($AO$61:$AO68)))^$P$5</f>
        <v>0.46965359672275087</v>
      </c>
      <c r="Y68" s="3">
        <f>1-($P$6/($P$6+SUM($AO$62:$AO68)))^$P$5</f>
        <v>0.42909642375225676</v>
      </c>
      <c r="Z68" s="3">
        <f>1-($P$6/($P$6+SUM($AO$63:$AO68)))^$P$5</f>
        <v>0.38496129186049544</v>
      </c>
      <c r="AA68" s="3">
        <f>1-($P$6/($P$6+SUM($AO$64:$AO68)))^$P$5</f>
        <v>0.33636951832251971</v>
      </c>
      <c r="AB68" s="3">
        <f>1-($P$6/($P$6+SUM($AO$65:$AO68)))^$P$5</f>
        <v>0.28160559435311561</v>
      </c>
      <c r="AC68" s="3">
        <f>1-($P$6/($P$6+SUM($AO$66:$AO68)))^$P$5</f>
        <v>0.22035488454255925</v>
      </c>
      <c r="AD68" s="3">
        <f>1-($P$6/($P$6+SUM($AO$67:$AO68)))^$P$5</f>
        <v>0.15315169186360911</v>
      </c>
      <c r="AE68" s="3">
        <f>1-($P$6/($P$6+SUM($AO$68:$AO68)))^$P$5</f>
        <v>8.0156796244507111E-2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 t="shared" si="8"/>
        <v>3.8582973724580469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0.82509766467702073</v>
      </c>
      <c r="D69" s="3">
        <f>1-($P$6/($P$6+SUM($AO$41:$AO69)))^$P$5</f>
        <v>0.82070363472583485</v>
      </c>
      <c r="E69" s="3">
        <f>1-($P$6/($P$6+SUM($AO$42:$AO69)))^$P$5</f>
        <v>0.815903498284268</v>
      </c>
      <c r="F69" s="3">
        <f>1-($P$6/($P$6+SUM($AO$43:$AO69)))^$P$5</f>
        <v>0.81076109388560802</v>
      </c>
      <c r="G69" s="3">
        <f>1-($P$6/($P$6+SUM($AO$44:$AO69)))^$P$5</f>
        <v>0.80506752333307363</v>
      </c>
      <c r="H69" s="3">
        <f>1-($P$6/($P$6+SUM($AO$45:$AO69)))^$P$5</f>
        <v>0.7986821061903131</v>
      </c>
      <c r="I69" s="3">
        <f>1-($P$6/($P$6+SUM($AO$46:$AO69)))^$P$5</f>
        <v>0.79126785122869747</v>
      </c>
      <c r="J69" s="3">
        <f>1-($P$6/($P$6+SUM($AO$47:$AO69)))^$P$5</f>
        <v>0.78298480314645258</v>
      </c>
      <c r="K69" s="3">
        <f>1-($P$6/($P$6+SUM($AO$48:$AO69)))^$P$5</f>
        <v>0.77370475188008325</v>
      </c>
      <c r="L69" s="3">
        <f>1-($P$6/($P$6+SUM($AO$49:$AO69)))^$P$5</f>
        <v>0.76234178119000962</v>
      </c>
      <c r="M69" s="3">
        <f>1-($P$6/($P$6+SUM($AO$50:$AO69)))^$P$5</f>
        <v>0.75027990983533666</v>
      </c>
      <c r="N69" s="3">
        <f>1-($P$6/($P$6+SUM($AO$51:$AO69)))^$P$5</f>
        <v>0.73690693977650745</v>
      </c>
      <c r="O69" s="3">
        <f>1-($P$6/($P$6+SUM($AO$52:$AO69)))^$P$5</f>
        <v>0.72281751484425882</v>
      </c>
      <c r="P69" s="3">
        <f>1-($P$6/($P$6+SUM($AO$53:$AO69)))^$P$5</f>
        <v>0.70765143630961558</v>
      </c>
      <c r="Q69" s="3">
        <f>1-($P$6/($P$6+SUM($AO$54:$AO69)))^$P$5</f>
        <v>0.69148227545353047</v>
      </c>
      <c r="R69" s="3">
        <f>1-($P$6/($P$6+SUM($AO$55:$AO69)))^$P$5</f>
        <v>0.6730840966490983</v>
      </c>
      <c r="S69" s="3">
        <f>1-($P$6/($P$6+SUM($AO$56:$AO69)))^$P$5</f>
        <v>0.65273005230864967</v>
      </c>
      <c r="T69" s="3">
        <f>1-($P$6/($P$6+SUM($AO$57:$AO69)))^$P$5</f>
        <v>0.6294105372100387</v>
      </c>
      <c r="U69" s="3">
        <f>1-($P$6/($P$6+SUM($AO$58:$AO69)))^$P$5</f>
        <v>0.60398071767705819</v>
      </c>
      <c r="V69" s="3">
        <f>1-($P$6/($P$6+SUM($AO$59:$AO69)))^$P$5</f>
        <v>0.57621208200777141</v>
      </c>
      <c r="W69" s="3">
        <f>1-($P$6/($P$6+SUM($AO$60:$AO69)))^$P$5</f>
        <v>0.54551497045382158</v>
      </c>
      <c r="X69" s="3">
        <f>1-($P$6/($P$6+SUM($AO$61:$AO69)))^$P$5</f>
        <v>0.51259377005329188</v>
      </c>
      <c r="Y69" s="3">
        <f>1-($P$6/($P$6+SUM($AO$62:$AO69)))^$P$5</f>
        <v>0.47532036034811831</v>
      </c>
      <c r="Z69" s="3">
        <f>1-($P$6/($P$6+SUM($AO$63:$AO69)))^$P$5</f>
        <v>0.43475805818734248</v>
      </c>
      <c r="AA69" s="3">
        <f>1-($P$6/($P$6+SUM($AO$64:$AO69)))^$P$5</f>
        <v>0.39010053002289191</v>
      </c>
      <c r="AB69" s="3">
        <f>1-($P$6/($P$6+SUM($AO$65:$AO69)))^$P$5</f>
        <v>0.33977131416689665</v>
      </c>
      <c r="AC69" s="3">
        <f>1-($P$6/($P$6+SUM($AO$66:$AO69)))^$P$5</f>
        <v>0.28347905074156421</v>
      </c>
      <c r="AD69" s="3">
        <f>1-($P$6/($P$6+SUM($AO$67:$AO69)))^$P$5</f>
        <v>0.22171698174727572</v>
      </c>
      <c r="AE69" s="3">
        <f>1-($P$6/($P$6+SUM($AO$68:$AO69)))^$P$5</f>
        <v>0.15463213652275498</v>
      </c>
      <c r="AF69" s="3">
        <f>1-($P$6/($P$6+SUM($AO$69:$AO69)))^$P$5</f>
        <v>8.0964235454698774E-2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 t="shared" si="8"/>
        <v>3.8988937501649192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0.83925867699687018</v>
      </c>
      <c r="D70" s="3">
        <f>1-($P$6/($P$6+SUM($AO$41:$AO70)))^$P$5</f>
        <v>0.8352204108046507</v>
      </c>
      <c r="E70" s="3">
        <f>1-($P$6/($P$6+SUM($AO$42:$AO70)))^$P$5</f>
        <v>0.83080891863792272</v>
      </c>
      <c r="F70" s="3">
        <f>1-($P$6/($P$6+SUM($AO$43:$AO70)))^$P$5</f>
        <v>0.82608306341349136</v>
      </c>
      <c r="G70" s="3">
        <f>1-($P$6/($P$6+SUM($AO$44:$AO70)))^$P$5</f>
        <v>0.82085028117042858</v>
      </c>
      <c r="H70" s="3">
        <f>1-($P$6/($P$6+SUM($AO$45:$AO70)))^$P$5</f>
        <v>0.81498165554846846</v>
      </c>
      <c r="I70" s="3">
        <f>1-($P$6/($P$6+SUM($AO$46:$AO70)))^$P$5</f>
        <v>0.80816790304784902</v>
      </c>
      <c r="J70" s="3">
        <f>1-($P$6/($P$6+SUM($AO$47:$AO70)))^$P$5</f>
        <v>0.80055549407232918</v>
      </c>
      <c r="K70" s="3">
        <f>1-($P$6/($P$6+SUM($AO$48:$AO70)))^$P$5</f>
        <v>0.79202657363375295</v>
      </c>
      <c r="L70" s="3">
        <f>1-($P$6/($P$6+SUM($AO$49:$AO70)))^$P$5</f>
        <v>0.78158408215943609</v>
      </c>
      <c r="M70" s="3">
        <f>1-($P$6/($P$6+SUM($AO$50:$AO70)))^$P$5</f>
        <v>0.77049856081380885</v>
      </c>
      <c r="N70" s="3">
        <f>1-($P$6/($P$6+SUM($AO$51:$AO70)))^$P$5</f>
        <v>0.75820833669648624</v>
      </c>
      <c r="O70" s="3">
        <f>1-($P$6/($P$6+SUM($AO$52:$AO70)))^$P$5</f>
        <v>0.74525966565782786</v>
      </c>
      <c r="P70" s="3">
        <f>1-($P$6/($P$6+SUM($AO$53:$AO70)))^$P$5</f>
        <v>0.73132151255108535</v>
      </c>
      <c r="Q70" s="3">
        <f>1-($P$6/($P$6+SUM($AO$54:$AO70)))^$P$5</f>
        <v>0.71646180673043403</v>
      </c>
      <c r="R70" s="3">
        <f>1-($P$6/($P$6+SUM($AO$55:$AO70)))^$P$5</f>
        <v>0.69955292638816646</v>
      </c>
      <c r="S70" s="3">
        <f>1-($P$6/($P$6+SUM($AO$56:$AO70)))^$P$5</f>
        <v>0.68084649812272313</v>
      </c>
      <c r="T70" s="3">
        <f>1-($P$6/($P$6+SUM($AO$57:$AO70)))^$P$5</f>
        <v>0.6594150297352499</v>
      </c>
      <c r="U70" s="3">
        <f>1-($P$6/($P$6+SUM($AO$58:$AO70)))^$P$5</f>
        <v>0.63604492424200743</v>
      </c>
      <c r="V70" s="3">
        <f>1-($P$6/($P$6+SUM($AO$59:$AO70)))^$P$5</f>
        <v>0.61052417919103774</v>
      </c>
      <c r="W70" s="3">
        <f>1-($P$6/($P$6+SUM($AO$60:$AO70)))^$P$5</f>
        <v>0.58231200339941513</v>
      </c>
      <c r="X70" s="3">
        <f>1-($P$6/($P$6+SUM($AO$61:$AO70)))^$P$5</f>
        <v>0.55205624281950227</v>
      </c>
      <c r="Y70" s="3">
        <f>1-($P$6/($P$6+SUM($AO$62:$AO70)))^$P$5</f>
        <v>0.51780064623380551</v>
      </c>
      <c r="Z70" s="3">
        <f>1-($P$6/($P$6+SUM($AO$63:$AO70)))^$P$5</f>
        <v>0.48052301659126373</v>
      </c>
      <c r="AA70" s="3">
        <f>1-($P$6/($P$6+SUM($AO$64:$AO70)))^$P$5</f>
        <v>0.43948057431615462</v>
      </c>
      <c r="AB70" s="3">
        <f>1-($P$6/($P$6+SUM($AO$65:$AO70)))^$P$5</f>
        <v>0.39322622494276127</v>
      </c>
      <c r="AC70" s="3">
        <f>1-($P$6/($P$6+SUM($AO$66:$AO70)))^$P$5</f>
        <v>0.34149235267815969</v>
      </c>
      <c r="AD70" s="3">
        <f>1-($P$6/($P$6+SUM($AO$67:$AO70)))^$P$5</f>
        <v>0.28473086539769965</v>
      </c>
      <c r="AE70" s="3">
        <f>1-($P$6/($P$6+SUM($AO$68:$AO70)))^$P$5</f>
        <v>0.22307669926826423</v>
      </c>
      <c r="AF70" s="3">
        <f>1-($P$6/($P$6+SUM($AO$69:$AO70)))^$P$5</f>
        <v>0.15537513893325383</v>
      </c>
      <c r="AG70" s="3">
        <f>1-($P$6/($P$6+SUM($AO$70:$AO70)))^$P$5</f>
        <v>8.0964235454698774E-2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 t="shared" si="8"/>
        <v>3.8988937501649192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0.85227297532207535</v>
      </c>
      <c r="D71" s="3">
        <f>1-($P$6/($P$6+SUM($AO$41:$AO71)))^$P$5</f>
        <v>0.84856183239493088</v>
      </c>
      <c r="E71" s="3">
        <f>1-($P$6/($P$6+SUM($AO$42:$AO71)))^$P$5</f>
        <v>0.84450751781991928</v>
      </c>
      <c r="F71" s="3">
        <f>1-($P$6/($P$6+SUM($AO$43:$AO71)))^$P$5</f>
        <v>0.84016411521920187</v>
      </c>
      <c r="G71" s="3">
        <f>1-($P$6/($P$6+SUM($AO$44:$AO71)))^$P$5</f>
        <v>0.83535518398234654</v>
      </c>
      <c r="H71" s="3">
        <f>1-($P$6/($P$6+SUM($AO$45:$AO71)))^$P$5</f>
        <v>0.82996190191534547</v>
      </c>
      <c r="I71" s="3">
        <f>1-($P$6/($P$6+SUM($AO$46:$AO71)))^$P$5</f>
        <v>0.82369963784853928</v>
      </c>
      <c r="J71" s="3">
        <f>1-($P$6/($P$6+SUM($AO$47:$AO71)))^$P$5</f>
        <v>0.81670356951292877</v>
      </c>
      <c r="K71" s="3">
        <f>1-($P$6/($P$6+SUM($AO$48:$AO71)))^$P$5</f>
        <v>0.80886540750144642</v>
      </c>
      <c r="L71" s="3">
        <f>1-($P$6/($P$6+SUM($AO$49:$AO71)))^$P$5</f>
        <v>0.79926795996111211</v>
      </c>
      <c r="M71" s="3">
        <f>1-($P$6/($P$6+SUM($AO$50:$AO71)))^$P$5</f>
        <v>0.78907996937589298</v>
      </c>
      <c r="N71" s="3">
        <f>1-($P$6/($P$6+SUM($AO$51:$AO71)))^$P$5</f>
        <v>0.77778481385783871</v>
      </c>
      <c r="O71" s="3">
        <f>1-($P$6/($P$6+SUM($AO$52:$AO71)))^$P$5</f>
        <v>0.7658847819902691</v>
      </c>
      <c r="P71" s="3">
        <f>1-($P$6/($P$6+SUM($AO$53:$AO71)))^$P$5</f>
        <v>0.75307513501507417</v>
      </c>
      <c r="Q71" s="3">
        <f>1-($P$6/($P$6+SUM($AO$54:$AO71)))^$P$5</f>
        <v>0.73941825977348408</v>
      </c>
      <c r="R71" s="3">
        <f>1-($P$6/($P$6+SUM($AO$55:$AO71)))^$P$5</f>
        <v>0.72387870055694803</v>
      </c>
      <c r="S71" s="3">
        <f>1-($P$6/($P$6+SUM($AO$56:$AO71)))^$P$5</f>
        <v>0.70668716868377557</v>
      </c>
      <c r="T71" s="3">
        <f>1-($P$6/($P$6+SUM($AO$57:$AO71)))^$P$5</f>
        <v>0.68699092648347559</v>
      </c>
      <c r="U71" s="3">
        <f>1-($P$6/($P$6+SUM($AO$58:$AO71)))^$P$5</f>
        <v>0.66551226869346469</v>
      </c>
      <c r="V71" s="3">
        <f>1-($P$6/($P$6+SUM($AO$59:$AO71)))^$P$5</f>
        <v>0.64205818864923747</v>
      </c>
      <c r="W71" s="3">
        <f>1-($P$6/($P$6+SUM($AO$60:$AO71)))^$P$5</f>
        <v>0.61613021888692199</v>
      </c>
      <c r="X71" s="3">
        <f>1-($P$6/($P$6+SUM($AO$61:$AO71)))^$P$5</f>
        <v>0.58832458075319105</v>
      </c>
      <c r="Y71" s="3">
        <f>1-($P$6/($P$6+SUM($AO$62:$AO71)))^$P$5</f>
        <v>0.55684253225930536</v>
      </c>
      <c r="Z71" s="3">
        <f>1-($P$6/($P$6+SUM($AO$63:$AO71)))^$P$5</f>
        <v>0.52258207339190532</v>
      </c>
      <c r="AA71" s="3">
        <f>1-($P$6/($P$6+SUM($AO$64:$AO71)))^$P$5</f>
        <v>0.48486317299375548</v>
      </c>
      <c r="AB71" s="3">
        <f>1-($P$6/($P$6+SUM($AO$65:$AO71)))^$P$5</f>
        <v>0.44235443795984419</v>
      </c>
      <c r="AC71" s="3">
        <f>1-($P$6/($P$6+SUM($AO$66:$AO71)))^$P$5</f>
        <v>0.39480859278458724</v>
      </c>
      <c r="AD71" s="3">
        <f>1-($P$6/($P$6+SUM($AO$67:$AO71)))^$P$5</f>
        <v>0.34264281384046735</v>
      </c>
      <c r="AE71" s="3">
        <f>1-($P$6/($P$6+SUM($AO$68:$AO71)))^$P$5</f>
        <v>0.28598128576226534</v>
      </c>
      <c r="AF71" s="3">
        <f>1-($P$6/($P$6+SUM($AO$69:$AO71)))^$P$5</f>
        <v>0.22375954505666085</v>
      </c>
      <c r="AG71" s="3">
        <f>1-($P$6/($P$6+SUM($AO$70:$AO71)))^$P$5</f>
        <v>0.15537513893325383</v>
      </c>
      <c r="AH71" s="3">
        <f>1-($P$6/($P$6+SUM($AO$71:$AO71)))^$P$5</f>
        <v>8.0964235454698774E-2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 t="shared" si="8"/>
        <v>3.8988937501649192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0.8642337316642339</v>
      </c>
      <c r="D72" s="3">
        <f>1-($P$6/($P$6+SUM($AO$41:$AO72)))^$P$5</f>
        <v>0.86082306237348027</v>
      </c>
      <c r="E72" s="3">
        <f>1-($P$6/($P$6+SUM($AO$42:$AO72)))^$P$5</f>
        <v>0.85709700641511033</v>
      </c>
      <c r="F72" s="3">
        <f>1-($P$6/($P$6+SUM($AO$43:$AO72)))^$P$5</f>
        <v>0.85310543160280483</v>
      </c>
      <c r="G72" s="3">
        <f>1-($P$6/($P$6+SUM($AO$44:$AO72)))^$P$5</f>
        <v>0.8486856936278202</v>
      </c>
      <c r="H72" s="3">
        <f>1-($P$6/($P$6+SUM($AO$45:$AO72)))^$P$5</f>
        <v>0.84372890652727828</v>
      </c>
      <c r="I72" s="3">
        <f>1-($P$6/($P$6+SUM($AO$46:$AO72)))^$P$5</f>
        <v>0.83797366188289313</v>
      </c>
      <c r="J72" s="3">
        <f>1-($P$6/($P$6+SUM($AO$47:$AO72)))^$P$5</f>
        <v>0.83154402487130286</v>
      </c>
      <c r="K72" s="3">
        <f>1-($P$6/($P$6+SUM($AO$48:$AO72)))^$P$5</f>
        <v>0.82434047365449137</v>
      </c>
      <c r="L72" s="3">
        <f>1-($P$6/($P$6+SUM($AO$49:$AO72)))^$P$5</f>
        <v>0.81552048574388714</v>
      </c>
      <c r="M72" s="3">
        <f>1-($P$6/($P$6+SUM($AO$50:$AO72)))^$P$5</f>
        <v>0.80615737881756278</v>
      </c>
      <c r="N72" s="3">
        <f>1-($P$6/($P$6+SUM($AO$51:$AO72)))^$P$5</f>
        <v>0.79577674998006809</v>
      </c>
      <c r="O72" s="3">
        <f>1-($P$6/($P$6+SUM($AO$52:$AO72)))^$P$5</f>
        <v>0.78483998050311499</v>
      </c>
      <c r="P72" s="3">
        <f>1-($P$6/($P$6+SUM($AO$53:$AO72)))^$P$5</f>
        <v>0.77306721792601329</v>
      </c>
      <c r="Q72" s="3">
        <f>1-($P$6/($P$6+SUM($AO$54:$AO72)))^$P$5</f>
        <v>0.76051659290767371</v>
      </c>
      <c r="R72" s="3">
        <f>1-($P$6/($P$6+SUM($AO$55:$AO72)))^$P$5</f>
        <v>0.74623493219784742</v>
      </c>
      <c r="S72" s="3">
        <f>1-($P$6/($P$6+SUM($AO$56:$AO72)))^$P$5</f>
        <v>0.73043501782313824</v>
      </c>
      <c r="T72" s="3">
        <f>1-($P$6/($P$6+SUM($AO$57:$AO72)))^$P$5</f>
        <v>0.71233346681394571</v>
      </c>
      <c r="U72" s="3">
        <f>1-($P$6/($P$6+SUM($AO$58:$AO72)))^$P$5</f>
        <v>0.69259449470861512</v>
      </c>
      <c r="V72" s="3">
        <f>1-($P$6/($P$6+SUM($AO$59:$AO72)))^$P$5</f>
        <v>0.67103867374537551</v>
      </c>
      <c r="W72" s="3">
        <f>1-($P$6/($P$6+SUM($AO$60:$AO72)))^$P$5</f>
        <v>0.6472103339071843</v>
      </c>
      <c r="X72" s="3">
        <f>1-($P$6/($P$6+SUM($AO$61:$AO72)))^$P$5</f>
        <v>0.62165556633083652</v>
      </c>
      <c r="Y72" s="3">
        <f>1-($P$6/($P$6+SUM($AO$62:$AO72)))^$P$5</f>
        <v>0.59272243782376943</v>
      </c>
      <c r="Z72" s="3">
        <f>1-($P$6/($P$6+SUM($AO$63:$AO72)))^$P$5</f>
        <v>0.56123682506587613</v>
      </c>
      <c r="AA72" s="3">
        <f>1-($P$6/($P$6+SUM($AO$64:$AO72)))^$P$5</f>
        <v>0.52657135796119758</v>
      </c>
      <c r="AB72" s="3">
        <f>1-($P$6/($P$6+SUM($AO$65:$AO72)))^$P$5</f>
        <v>0.4875037845476583</v>
      </c>
      <c r="AC72" s="3">
        <f>1-($P$6/($P$6+SUM($AO$66:$AO72)))^$P$5</f>
        <v>0.44380806987332455</v>
      </c>
      <c r="AD72" s="3">
        <f>1-($P$6/($P$6+SUM($AO$67:$AO72)))^$P$5</f>
        <v>0.39586590656461873</v>
      </c>
      <c r="AE72" s="3">
        <f>1-($P$6/($P$6+SUM($AO$68:$AO72)))^$P$5</f>
        <v>0.34379126506273683</v>
      </c>
      <c r="AF72" s="3">
        <f>1-($P$6/($P$6+SUM($AO$69:$AO72)))^$P$5</f>
        <v>0.28660884407001397</v>
      </c>
      <c r="AG72" s="3">
        <f>1-($P$6/($P$6+SUM($AO$70:$AO72)))^$P$5</f>
        <v>0.22375954505666085</v>
      </c>
      <c r="AH72" s="3">
        <f>1-($P$6/($P$6+SUM($AO$71:$AO72)))^$P$5</f>
        <v>0.15537513893325383</v>
      </c>
      <c r="AI72" s="3">
        <f>1-($P$6/($P$6+SUM($AO$72:$AO72)))^$P$5</f>
        <v>8.0964235454698774E-2</v>
      </c>
      <c r="AJ72" s="1">
        <v>0</v>
      </c>
      <c r="AK72" s="1">
        <v>0</v>
      </c>
      <c r="AL72" s="1">
        <v>0</v>
      </c>
      <c r="AM72" s="1">
        <v>0</v>
      </c>
      <c r="AO72" s="1">
        <f t="shared" si="8"/>
        <v>3.8988937501649192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0.87522608230963339</v>
      </c>
      <c r="D73" s="3">
        <f>1-($P$6/($P$6+SUM($AO$41:$AO73)))^$P$5</f>
        <v>0.87209155873044286</v>
      </c>
      <c r="E73" s="3">
        <f>1-($P$6/($P$6+SUM($AO$42:$AO73)))^$P$5</f>
        <v>0.86866718384585329</v>
      </c>
      <c r="F73" s="3">
        <f>1-($P$6/($P$6+SUM($AO$43:$AO73)))^$P$5</f>
        <v>0.86499863802771793</v>
      </c>
      <c r="G73" s="3">
        <f>1-($P$6/($P$6+SUM($AO$44:$AO73)))^$P$5</f>
        <v>0.8609367407588191</v>
      </c>
      <c r="H73" s="3">
        <f>1-($P$6/($P$6+SUM($AO$45:$AO73)))^$P$5</f>
        <v>0.85638143558494317</v>
      </c>
      <c r="I73" s="3">
        <f>1-($P$6/($P$6+SUM($AO$46:$AO73)))^$P$5</f>
        <v>0.85109233111616955</v>
      </c>
      <c r="J73" s="3">
        <f>1-($P$6/($P$6+SUM($AO$47:$AO73)))^$P$5</f>
        <v>0.84518327787026237</v>
      </c>
      <c r="K73" s="3">
        <f>1-($P$6/($P$6+SUM($AO$48:$AO73)))^$P$5</f>
        <v>0.83856297137037106</v>
      </c>
      <c r="L73" s="3">
        <f>1-($P$6/($P$6+SUM($AO$49:$AO73)))^$P$5</f>
        <v>0.83045672857510699</v>
      </c>
      <c r="M73" s="3">
        <f>1-($P$6/($P$6+SUM($AO$50:$AO73)))^$P$5</f>
        <v>0.82185169844260142</v>
      </c>
      <c r="N73" s="3">
        <f>1-($P$6/($P$6+SUM($AO$51:$AO73)))^$P$5</f>
        <v>0.81231152928252293</v>
      </c>
      <c r="O73" s="3">
        <f>1-($P$6/($P$6+SUM($AO$52:$AO73)))^$P$5</f>
        <v>0.80226046651976812</v>
      </c>
      <c r="P73" s="3">
        <f>1-($P$6/($P$6+SUM($AO$53:$AO73)))^$P$5</f>
        <v>0.79144112022310775</v>
      </c>
      <c r="Q73" s="3">
        <f>1-($P$6/($P$6+SUM($AO$54:$AO73)))^$P$5</f>
        <v>0.77990618386964627</v>
      </c>
      <c r="R73" s="3">
        <f>1-($P$6/($P$6+SUM($AO$55:$AO73)))^$P$5</f>
        <v>0.76678108582541082</v>
      </c>
      <c r="S73" s="3">
        <f>1-($P$6/($P$6+SUM($AO$56:$AO73)))^$P$5</f>
        <v>0.75226041555953282</v>
      </c>
      <c r="T73" s="3">
        <f>1-($P$6/($P$6+SUM($AO$57:$AO73)))^$P$5</f>
        <v>0.73562475477366007</v>
      </c>
      <c r="U73" s="3">
        <f>1-($P$6/($P$6+SUM($AO$58:$AO73)))^$P$5</f>
        <v>0.71748334642191103</v>
      </c>
      <c r="V73" s="3">
        <f>1-($P$6/($P$6+SUM($AO$59:$AO73)))^$P$5</f>
        <v>0.69767344732312764</v>
      </c>
      <c r="W73" s="3">
        <f>1-($P$6/($P$6+SUM($AO$60:$AO73)))^$P$5</f>
        <v>0.67577403946488612</v>
      </c>
      <c r="X73" s="3">
        <f>1-($P$6/($P$6+SUM($AO$61:$AO73)))^$P$5</f>
        <v>0.65228870621928059</v>
      </c>
      <c r="Y73" s="3">
        <f>1-($P$6/($P$6+SUM($AO$62:$AO73)))^$P$5</f>
        <v>0.62569776982524528</v>
      </c>
      <c r="Z73" s="3">
        <f>1-($P$6/($P$6+SUM($AO$63:$AO73)))^$P$5</f>
        <v>0.59676095007289853</v>
      </c>
      <c r="AA73" s="3">
        <f>1-($P$6/($P$6+SUM($AO$64:$AO73)))^$P$5</f>
        <v>0.56490262906435973</v>
      </c>
      <c r="AB73" s="3">
        <f>1-($P$6/($P$6+SUM($AO$65:$AO73)))^$P$5</f>
        <v>0.5289986946419909</v>
      </c>
      <c r="AC73" s="3">
        <f>1-($P$6/($P$6+SUM($AO$66:$AO73)))^$P$5</f>
        <v>0.48883972426463584</v>
      </c>
      <c r="AD73" s="3">
        <f>1-($P$6/($P$6+SUM($AO$67:$AO73)))^$P$5</f>
        <v>0.44477977797271084</v>
      </c>
      <c r="AE73" s="3">
        <f>1-($P$6/($P$6+SUM($AO$68:$AO73)))^$P$5</f>
        <v>0.39692204269132692</v>
      </c>
      <c r="AF73" s="3">
        <f>1-($P$6/($P$6+SUM($AO$69:$AO73)))^$P$5</f>
        <v>0.34436801359189861</v>
      </c>
      <c r="AG73" s="3">
        <f>1-($P$6/($P$6+SUM($AO$70:$AO73)))^$P$5</f>
        <v>0.28660884407001397</v>
      </c>
      <c r="AH73" s="3">
        <f>1-($P$6/($P$6+SUM($AO$71:$AO73)))^$P$5</f>
        <v>0.22375954505666085</v>
      </c>
      <c r="AI73" s="3">
        <f>1-($P$6/($P$6+SUM($AO$72:$AO73)))^$P$5</f>
        <v>0.15537513893325383</v>
      </c>
      <c r="AJ73" s="3">
        <f>1-($P$6/($P$6+SUM($AO$73:$AO73)))^$P$5</f>
        <v>8.0964235454698774E-2</v>
      </c>
      <c r="AK73" s="1">
        <v>0</v>
      </c>
      <c r="AL73" s="1">
        <v>0</v>
      </c>
      <c r="AM73" s="1">
        <v>0</v>
      </c>
      <c r="AO73" s="1">
        <f t="shared" si="8"/>
        <v>3.8988937501649192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0.88532843447321952</v>
      </c>
      <c r="D74" s="3">
        <f>1-($P$6/($P$6+SUM($AO$41:$AO74)))^$P$5</f>
        <v>0.88244756788807577</v>
      </c>
      <c r="E74" s="3">
        <f>1-($P$6/($P$6+SUM($AO$42:$AO74)))^$P$5</f>
        <v>0.87930044489795511</v>
      </c>
      <c r="F74" s="3">
        <f>1-($P$6/($P$6+SUM($AO$43:$AO74)))^$P$5</f>
        <v>0.87592919558007787</v>
      </c>
      <c r="G74" s="3">
        <f>1-($P$6/($P$6+SUM($AO$44:$AO74)))^$P$5</f>
        <v>0.87219617500706204</v>
      </c>
      <c r="H74" s="3">
        <f>1-($P$6/($P$6+SUM($AO$45:$AO74)))^$P$5</f>
        <v>0.86800954939099095</v>
      </c>
      <c r="I74" s="3">
        <f>1-($P$6/($P$6+SUM($AO$46:$AO74)))^$P$5</f>
        <v>0.86314852668289077</v>
      </c>
      <c r="J74" s="3">
        <f>1-($P$6/($P$6+SUM($AO$47:$AO74)))^$P$5</f>
        <v>0.85771789541534016</v>
      </c>
      <c r="K74" s="3">
        <f>1-($P$6/($P$6+SUM($AO$48:$AO74)))^$P$5</f>
        <v>0.85163359696973173</v>
      </c>
      <c r="L74" s="3">
        <f>1-($P$6/($P$6+SUM($AO$49:$AO74)))^$P$5</f>
        <v>0.84418401590621706</v>
      </c>
      <c r="M74" s="3">
        <f>1-($P$6/($P$6+SUM($AO$50:$AO74)))^$P$5</f>
        <v>0.83627570301950604</v>
      </c>
      <c r="N74" s="3">
        <f>1-($P$6/($P$6+SUM($AO$51:$AO74)))^$P$5</f>
        <v>0.82750796582994268</v>
      </c>
      <c r="O74" s="3">
        <f>1-($P$6/($P$6+SUM($AO$52:$AO74)))^$P$5</f>
        <v>0.8182702966696509</v>
      </c>
      <c r="P74" s="3">
        <f>1-($P$6/($P$6+SUM($AO$53:$AO74)))^$P$5</f>
        <v>0.80832693047406901</v>
      </c>
      <c r="Q74" s="3">
        <f>1-($P$6/($P$6+SUM($AO$54:$AO74)))^$P$5</f>
        <v>0.79772613599275832</v>
      </c>
      <c r="R74" s="3">
        <f>1-($P$6/($P$6+SUM($AO$55:$AO74)))^$P$5</f>
        <v>0.78566347690776595</v>
      </c>
      <c r="S74" s="3">
        <f>1-($P$6/($P$6+SUM($AO$56:$AO74)))^$P$5</f>
        <v>0.7723187143854483</v>
      </c>
      <c r="T74" s="3">
        <f>1-($P$6/($P$6+SUM($AO$57:$AO74)))^$P$5</f>
        <v>0.75702969437928835</v>
      </c>
      <c r="U74" s="3">
        <f>1-($P$6/($P$6+SUM($AO$58:$AO74)))^$P$5</f>
        <v>0.74035737954622749</v>
      </c>
      <c r="V74" s="3">
        <f>1-($P$6/($P$6+SUM($AO$59:$AO74)))^$P$5</f>
        <v>0.72215108552107155</v>
      </c>
      <c r="W74" s="3">
        <f>1-($P$6/($P$6+SUM($AO$60:$AO74)))^$P$5</f>
        <v>0.7020250772958142</v>
      </c>
      <c r="X74" s="3">
        <f>1-($P$6/($P$6+SUM($AO$61:$AO74)))^$P$5</f>
        <v>0.68044088528205093</v>
      </c>
      <c r="Y74" s="3">
        <f>1-($P$6/($P$6+SUM($AO$62:$AO74)))^$P$5</f>
        <v>0.65600324563651613</v>
      </c>
      <c r="Z74" s="3">
        <f>1-($P$6/($P$6+SUM($AO$63:$AO74)))^$P$5</f>
        <v>0.62940971433521642</v>
      </c>
      <c r="AA74" s="3">
        <f>1-($P$6/($P$6+SUM($AO$64:$AO74)))^$P$5</f>
        <v>0.60013039899800735</v>
      </c>
      <c r="AB74" s="3">
        <f>1-($P$6/($P$6+SUM($AO$65:$AO74)))^$P$5</f>
        <v>0.56713295523121876</v>
      </c>
      <c r="AC74" s="3">
        <f>1-($P$6/($P$6+SUM($AO$66:$AO74)))^$P$5</f>
        <v>0.5302259467412842</v>
      </c>
      <c r="AD74" s="3">
        <f>1-($P$6/($P$6+SUM($AO$67:$AO74)))^$P$5</f>
        <v>0.48973275876067335</v>
      </c>
      <c r="AE74" s="3">
        <f>1-($P$6/($P$6+SUM($AO$68:$AO74)))^$P$5</f>
        <v>0.4457497884267716</v>
      </c>
      <c r="AF74" s="3">
        <f>1-($P$6/($P$6+SUM($AO$69:$AO74)))^$P$5</f>
        <v>0.3974520940398264</v>
      </c>
      <c r="AG74" s="3">
        <f>1-($P$6/($P$6+SUM($AO$70:$AO74)))^$P$5</f>
        <v>0.34436801359189861</v>
      </c>
      <c r="AH74" s="3">
        <f>1-($P$6/($P$6+SUM($AO$71:$AO74)))^$P$5</f>
        <v>0.28660884407001397</v>
      </c>
      <c r="AI74" s="3">
        <f>1-($P$6/($P$6+SUM($AO$72:$AO74)))^$P$5</f>
        <v>0.22375954505666085</v>
      </c>
      <c r="AJ74" s="3">
        <f>1-($P$6/($P$6+SUM($AO$73:$AO74)))^$P$5</f>
        <v>0.15537513893325383</v>
      </c>
      <c r="AK74" s="3">
        <f>1-($P$6/($P$6+SUM($AO$74:$AO74)))^$P$5</f>
        <v>8.0964235454698774E-2</v>
      </c>
      <c r="AL74" s="1">
        <v>0</v>
      </c>
      <c r="AM74" s="1">
        <v>0</v>
      </c>
      <c r="AO74" s="1">
        <f t="shared" si="8"/>
        <v>3.8988937501649192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FF97-9A71-7C45-8AB2-359062E63308}">
  <dimension ref="A1:AD50"/>
  <sheetViews>
    <sheetView topLeftCell="K1" workbookViewId="0">
      <selection activeCell="Z19" sqref="Z19"/>
    </sheetView>
  </sheetViews>
  <sheetFormatPr baseColWidth="10" defaultRowHeight="16"/>
  <cols>
    <col min="3" max="3" width="28.83203125" customWidth="1"/>
    <col min="4" max="4" width="13.33203125" customWidth="1"/>
    <col min="5" max="5" width="14.6640625" customWidth="1"/>
    <col min="6" max="6" width="13.6640625" customWidth="1"/>
    <col min="7" max="7" width="15.5" customWidth="1"/>
    <col min="8" max="8" width="14.5" customWidth="1"/>
    <col min="11" max="11" width="52.83203125" customWidth="1"/>
  </cols>
  <sheetData>
    <row r="1" spans="1:30">
      <c r="A1" s="44"/>
      <c r="B1" s="43" t="s">
        <v>68</v>
      </c>
      <c r="C1" s="43" t="s">
        <v>66</v>
      </c>
      <c r="D1" s="44"/>
      <c r="E1" s="44"/>
      <c r="F1" s="44"/>
      <c r="G1" s="44"/>
      <c r="H1" s="44"/>
      <c r="I1" s="44"/>
      <c r="J1" s="44"/>
      <c r="K1" s="44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4"/>
      <c r="AC1" s="44"/>
      <c r="AD1" s="44"/>
    </row>
    <row r="2" spans="1:30">
      <c r="A2" s="44"/>
      <c r="B2" s="43" t="s">
        <v>69</v>
      </c>
      <c r="C2" s="43" t="s">
        <v>70</v>
      </c>
      <c r="D2" s="44"/>
      <c r="E2" s="44"/>
      <c r="F2" s="44"/>
      <c r="G2" s="44"/>
      <c r="H2" s="44"/>
      <c r="I2" s="44"/>
      <c r="J2" s="44"/>
      <c r="K2" s="44"/>
      <c r="O2" s="66" t="s">
        <v>120</v>
      </c>
      <c r="P2" s="66"/>
      <c r="Q2" s="66"/>
      <c r="R2" s="66"/>
      <c r="S2" s="66" t="s">
        <v>121</v>
      </c>
      <c r="T2" s="66"/>
      <c r="U2" s="66"/>
      <c r="V2" s="66"/>
      <c r="W2" s="66" t="s">
        <v>122</v>
      </c>
      <c r="X2" s="66"/>
      <c r="Y2" s="66"/>
      <c r="Z2" s="66"/>
      <c r="AA2" s="66" t="s">
        <v>139</v>
      </c>
      <c r="AB2" s="66"/>
      <c r="AC2" s="66"/>
      <c r="AD2" s="66"/>
    </row>
    <row r="3" spans="1:30">
      <c r="A3" s="44"/>
      <c r="B3" s="66" t="s">
        <v>64</v>
      </c>
      <c r="C3" s="66"/>
      <c r="D3" s="66"/>
      <c r="E3" s="66"/>
      <c r="F3" s="66"/>
      <c r="G3" s="66"/>
      <c r="H3" s="66"/>
      <c r="I3" s="66"/>
      <c r="J3" s="66"/>
      <c r="K3" s="66"/>
      <c r="O3" s="43"/>
      <c r="P3" s="43" t="s">
        <v>123</v>
      </c>
      <c r="Q3" s="43">
        <f>EGS1_OOS_FINAL!$I$2</f>
        <v>1.0347200212508657E-4</v>
      </c>
      <c r="R3" s="43"/>
      <c r="S3" s="43"/>
      <c r="T3" s="43" t="s">
        <v>123</v>
      </c>
      <c r="U3" s="43">
        <f>EGS2_OSS_FINAL!K2</f>
        <v>1.0795577109045233E-4</v>
      </c>
      <c r="V3" s="43"/>
      <c r="W3" s="43"/>
      <c r="X3" s="43" t="s">
        <v>123</v>
      </c>
      <c r="Y3" s="43">
        <f>EGS3_OSS_HOMO!K2</f>
        <v>1.1676169021027298E-4</v>
      </c>
      <c r="Z3" s="43"/>
      <c r="AA3" s="43"/>
      <c r="AB3" s="43" t="s">
        <v>123</v>
      </c>
      <c r="AC3" s="43">
        <f>EGS3_OSS_FIN!$K$2</f>
        <v>1.127577430465562E-4</v>
      </c>
      <c r="AD3" s="43"/>
    </row>
    <row r="4" spans="1:30" ht="32" customHeight="1">
      <c r="A4" s="44"/>
      <c r="B4" s="63" t="s">
        <v>65</v>
      </c>
      <c r="C4" s="63"/>
      <c r="D4" s="45" t="s">
        <v>75</v>
      </c>
      <c r="E4" s="45" t="s">
        <v>67</v>
      </c>
      <c r="F4" s="45" t="s">
        <v>71</v>
      </c>
      <c r="G4" s="45" t="s">
        <v>72</v>
      </c>
      <c r="H4" s="45" t="s">
        <v>73</v>
      </c>
      <c r="I4" s="45" t="s">
        <v>74</v>
      </c>
      <c r="J4" s="45" t="s">
        <v>37</v>
      </c>
      <c r="K4" s="52" t="s">
        <v>99</v>
      </c>
      <c r="O4" s="43"/>
      <c r="P4" s="43" t="s">
        <v>38</v>
      </c>
      <c r="Q4" s="43">
        <f>EGS1_OOS_FINAL!$I$3</f>
        <v>7.8653186653174709E-3</v>
      </c>
      <c r="R4" s="43"/>
      <c r="S4" s="43"/>
      <c r="T4" s="43" t="s">
        <v>125</v>
      </c>
      <c r="U4" s="43">
        <f>EGS2_OSS_FINAL!K6</f>
        <v>464121.73333247058</v>
      </c>
      <c r="V4" s="43"/>
      <c r="W4" s="43"/>
      <c r="X4" s="43" t="s">
        <v>124</v>
      </c>
      <c r="Y4" s="43">
        <f>EGS3_OSS_HOMO!K6</f>
        <v>1.6666656098790544E-2</v>
      </c>
      <c r="Z4" s="43"/>
      <c r="AA4" s="43"/>
      <c r="AB4" s="43" t="s">
        <v>124</v>
      </c>
      <c r="AC4" s="43">
        <f>EGS3_OSS_FIN!$K$6</f>
        <v>2.1655175095704145E-2</v>
      </c>
      <c r="AD4" s="43"/>
    </row>
    <row r="5" spans="1:30" ht="17">
      <c r="A5" s="44"/>
      <c r="B5" s="75" t="s">
        <v>76</v>
      </c>
      <c r="C5" s="75"/>
      <c r="D5" s="43">
        <v>5</v>
      </c>
      <c r="E5" s="46">
        <f>'EGS1_OOS_Full '!Q4</f>
        <v>7.0938450221156316E-2</v>
      </c>
      <c r="F5" s="46">
        <f>'EGS1_OOS_Full '!Q9</f>
        <v>5.8137335474623929E-2</v>
      </c>
      <c r="G5" s="46">
        <f>'EGS1_OOS_Full '!T4</f>
        <v>1.4836358929754748E-2</v>
      </c>
      <c r="H5" s="46">
        <f>'EGS1_OOS_Full '!T9</f>
        <v>2.8489496511808977E-2</v>
      </c>
      <c r="I5" s="43">
        <f>'EGS1_OOS_Full '!H6</f>
        <v>-6256158.7375375461</v>
      </c>
      <c r="J5" s="43">
        <f>'EGS1_OOS_Full '!L4</f>
        <v>12512410.490086596</v>
      </c>
      <c r="K5" s="53" t="s">
        <v>100</v>
      </c>
      <c r="O5" s="43"/>
      <c r="P5" s="43" t="s">
        <v>53</v>
      </c>
      <c r="Q5" s="43">
        <f>EGS1_OOS_FINAL!$I$4</f>
        <v>1.7372507795125204E-2</v>
      </c>
      <c r="R5" s="43"/>
      <c r="S5" s="43"/>
      <c r="T5" s="43" t="s">
        <v>126</v>
      </c>
      <c r="U5" s="43">
        <f>EGS2_OSS_FINAL!K5</f>
        <v>1.0000000000000002E-4</v>
      </c>
      <c r="V5" s="43"/>
      <c r="W5" s="43"/>
      <c r="X5" s="43" t="s">
        <v>127</v>
      </c>
      <c r="Y5" s="43">
        <f>EGS3_OSS_HOMO!K3</f>
        <v>4.858994872337586E-3</v>
      </c>
      <c r="Z5" s="43"/>
      <c r="AA5" s="43"/>
      <c r="AB5" s="43" t="s">
        <v>127</v>
      </c>
      <c r="AC5" s="43">
        <f>EGS3_OSS_FIN!$K$3</f>
        <v>4.6127677386806534E-3</v>
      </c>
      <c r="AD5" s="43"/>
    </row>
    <row r="6" spans="1:30" ht="17">
      <c r="A6" s="44"/>
      <c r="B6" s="75" t="s">
        <v>77</v>
      </c>
      <c r="C6" s="75"/>
      <c r="D6" s="43">
        <v>4</v>
      </c>
      <c r="E6" s="46">
        <f>EGS1_OOS_HCNB!Q4</f>
        <v>7.0938450222367874E-2</v>
      </c>
      <c r="F6" s="46">
        <f>EGS1_OOS_HCNB!Q9</f>
        <v>5.8137335466151928E-2</v>
      </c>
      <c r="G6" s="46">
        <f>EGS1_OOS_HCNB!T4</f>
        <v>1.4836358860650137E-2</v>
      </c>
      <c r="H6" s="46">
        <f>EGS1_OOS_HCNB!T9</f>
        <v>2.8489496414657922E-2</v>
      </c>
      <c r="I6" s="43">
        <f>EGS1_OOS_HCNB!H6</f>
        <v>-6256158.7375360997</v>
      </c>
      <c r="J6" s="43">
        <f>EGS1_OOS_HCNB!L4</f>
        <v>12512391.887081403</v>
      </c>
      <c r="K6" s="53" t="s">
        <v>101</v>
      </c>
      <c r="O6" s="43"/>
      <c r="P6" s="43"/>
      <c r="Q6" s="43"/>
      <c r="R6" s="43"/>
      <c r="S6" s="43"/>
      <c r="T6" s="43" t="s">
        <v>127</v>
      </c>
      <c r="U6" s="43">
        <f>EGS2_OSS_FINAL!K4</f>
        <v>1.7664413175260116E-2</v>
      </c>
      <c r="V6" s="43"/>
      <c r="W6" s="43"/>
      <c r="X6" s="43" t="s">
        <v>61</v>
      </c>
      <c r="Y6" s="43">
        <f>EGS3_OSS_HOMO!K7</f>
        <v>1.2102003283145008E-2</v>
      </c>
      <c r="Z6" s="43"/>
      <c r="AA6" s="43"/>
      <c r="AB6" s="43" t="s">
        <v>61</v>
      </c>
      <c r="AC6" s="43">
        <f>EGS3_OSS_FIN!$K$7</f>
        <v>1.046686814687988E-2</v>
      </c>
      <c r="AD6" s="43"/>
    </row>
    <row r="7" spans="1:30" ht="17">
      <c r="A7" s="44"/>
      <c r="B7" s="75" t="s">
        <v>109</v>
      </c>
      <c r="C7" s="75"/>
      <c r="D7" s="43">
        <v>3</v>
      </c>
      <c r="E7" s="46">
        <f>EGS1_OOS_NO_STATE!Q4</f>
        <v>0.181049463105311</v>
      </c>
      <c r="F7" s="46">
        <f>EGS1_OOS_NO_STATE!Q9</f>
        <v>0.65615180688119878</v>
      </c>
      <c r="G7" s="46">
        <f>EGS1_OOS_NO_STATE!T4</f>
        <v>4.9896685939037212E-2</v>
      </c>
      <c r="H7" s="46">
        <f>EGS1_OOS_NO_STATE!T9</f>
        <v>0.332568772403742</v>
      </c>
      <c r="I7" s="43">
        <f>EGS1_OOS_NO_STATE!H6</f>
        <v>-6325389.0985311419</v>
      </c>
      <c r="J7" s="43">
        <f>EGS1_OOS_NO_STATE!L4</f>
        <v>12650815.403066885</v>
      </c>
      <c r="K7" s="53" t="s">
        <v>102</v>
      </c>
      <c r="O7" s="43"/>
      <c r="P7" s="43"/>
      <c r="Q7" s="43"/>
      <c r="R7" s="43"/>
      <c r="S7" s="43"/>
      <c r="T7" s="43" t="s">
        <v>61</v>
      </c>
      <c r="U7" s="43">
        <f>EGS2_OSS_FINAL!K8</f>
        <v>4.6688009381957454E-2</v>
      </c>
      <c r="V7" s="43"/>
      <c r="W7" s="43"/>
      <c r="X7" s="43" t="s">
        <v>27</v>
      </c>
      <c r="Y7" s="43">
        <f>EGS3_OSS_HOMO!K11</f>
        <v>0.86637465406771075</v>
      </c>
      <c r="Z7" s="43"/>
      <c r="AA7" s="43"/>
      <c r="AB7" s="43" t="s">
        <v>27</v>
      </c>
      <c r="AC7" s="43">
        <f>EGS3_OSS_FIN!$K$11</f>
        <v>0.8965875125181606</v>
      </c>
      <c r="AD7" s="43"/>
    </row>
    <row r="8" spans="1:30" ht="18" thickBot="1">
      <c r="A8" s="44"/>
      <c r="B8" s="75" t="s">
        <v>110</v>
      </c>
      <c r="C8" s="75"/>
      <c r="D8" s="43">
        <v>2</v>
      </c>
      <c r="E8" s="46">
        <f>EGS1_OOS_NO_CASE!Q4</f>
        <v>7.1663158618075151E-2</v>
      </c>
      <c r="F8" s="46">
        <f>EGS1_OOS_NO_CASE!Q9</f>
        <v>6.0620745591978546E-2</v>
      </c>
      <c r="G8" s="46">
        <f>EGS1_OOS_NO_CASE!T4</f>
        <v>1.6257475299915822E-2</v>
      </c>
      <c r="H8" s="46">
        <f>EGS1_OOS_NO_CASE!T9</f>
        <v>3.6336542075261595E-2</v>
      </c>
      <c r="I8" s="43">
        <f>EGS1_OOS_NO_CASE!H6</f>
        <v>-6256390.5485168602</v>
      </c>
      <c r="J8" s="43">
        <f>EGS1_OOS_NO_CASE!L4</f>
        <v>12512818.303038321</v>
      </c>
      <c r="K8" s="53" t="s">
        <v>103</v>
      </c>
      <c r="O8" s="43"/>
      <c r="P8" s="43"/>
      <c r="Q8" s="43"/>
      <c r="R8" s="43"/>
      <c r="S8" s="43"/>
      <c r="T8" s="43" t="s">
        <v>27</v>
      </c>
      <c r="U8" s="43">
        <f>EGS2_OSS_FINAL!K9</f>
        <v>0.94170577338610006</v>
      </c>
      <c r="V8" s="43"/>
      <c r="W8" s="43"/>
      <c r="X8" s="43" t="s">
        <v>128</v>
      </c>
      <c r="Y8" s="43">
        <f>EGS3_OSS_HOMO!K8</f>
        <v>1.1277199864334021E-2</v>
      </c>
      <c r="Z8" s="43"/>
      <c r="AA8" s="43"/>
      <c r="AB8" s="43" t="s">
        <v>128</v>
      </c>
      <c r="AC8" s="43">
        <f>EGS3_OSS_FIN!$K$8</f>
        <v>1.3276214170588161E-2</v>
      </c>
      <c r="AD8" s="43"/>
    </row>
    <row r="9" spans="1:30" ht="18" thickBot="1">
      <c r="A9" s="44"/>
      <c r="B9" s="64" t="s">
        <v>78</v>
      </c>
      <c r="C9" s="65"/>
      <c r="D9" s="47">
        <v>2</v>
      </c>
      <c r="E9" s="48">
        <f>EGS1_OOS_FINAL!R4</f>
        <v>7.4434838786719318E-2</v>
      </c>
      <c r="F9" s="48">
        <f>EGS1_OOS_FINAL!R9</f>
        <v>5.9416295302884163E-2</v>
      </c>
      <c r="G9" s="48">
        <f>EGS1_OOS_FINAL!U4</f>
        <v>1.3922147752947128E-2</v>
      </c>
      <c r="H9" s="48">
        <f>EGS1_OOS_FINAL!U9</f>
        <v>6.62994842088469E-3</v>
      </c>
      <c r="I9" s="47">
        <f>EGS1_OOS_FINAL!I6</f>
        <v>-10237340.959275013</v>
      </c>
      <c r="J9" s="47">
        <f>EGS1_OOS_FINAL!M4</f>
        <v>20474737.727556929</v>
      </c>
      <c r="K9" s="54" t="s">
        <v>104</v>
      </c>
      <c r="O9" s="43"/>
      <c r="P9" s="43"/>
      <c r="Q9" s="43"/>
      <c r="R9" s="43"/>
      <c r="S9" s="43"/>
      <c r="T9" s="43"/>
      <c r="U9" s="43"/>
      <c r="V9" s="43"/>
      <c r="W9" s="43"/>
      <c r="X9" s="43" t="s">
        <v>129</v>
      </c>
      <c r="Y9" s="43">
        <f>EGS3_OSS_HOMO!K10</f>
        <v>10.000937377175378</v>
      </c>
      <c r="Z9" s="43"/>
      <c r="AA9" s="43"/>
      <c r="AB9" s="43" t="s">
        <v>129</v>
      </c>
      <c r="AC9" s="43">
        <f>EGS3_OSS_FIN!$K$10</f>
        <v>10.001165324433156</v>
      </c>
      <c r="AD9" s="43"/>
    </row>
    <row r="10" spans="1:30">
      <c r="A10" s="44"/>
      <c r="B10" s="73"/>
      <c r="C10" s="73"/>
      <c r="D10" s="44"/>
      <c r="E10" s="44"/>
      <c r="F10" s="44"/>
      <c r="G10" s="44"/>
      <c r="H10" s="44"/>
      <c r="I10" s="44"/>
      <c r="J10" s="44"/>
      <c r="K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0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</row>
    <row r="13" spans="1:30">
      <c r="A13" s="44"/>
      <c r="B13" s="43" t="s">
        <v>68</v>
      </c>
      <c r="C13" s="43" t="s">
        <v>66</v>
      </c>
      <c r="D13" s="44"/>
      <c r="E13" s="44"/>
      <c r="F13" s="44"/>
      <c r="G13" s="44"/>
      <c r="H13" s="44"/>
      <c r="I13" s="44"/>
      <c r="J13" s="44"/>
      <c r="K13" s="44"/>
    </row>
    <row r="14" spans="1:30">
      <c r="A14" s="44"/>
      <c r="B14" s="43" t="s">
        <v>69</v>
      </c>
      <c r="C14" s="43" t="s">
        <v>70</v>
      </c>
      <c r="D14" s="44"/>
      <c r="E14" s="44"/>
      <c r="F14" s="44"/>
      <c r="G14" s="44"/>
      <c r="H14" s="44"/>
      <c r="I14" s="44"/>
      <c r="J14" s="44"/>
      <c r="K14" s="44"/>
    </row>
    <row r="15" spans="1:30">
      <c r="A15" s="44"/>
      <c r="B15" s="66" t="s">
        <v>91</v>
      </c>
      <c r="C15" s="66"/>
      <c r="D15" s="66"/>
      <c r="E15" s="66"/>
      <c r="F15" s="66"/>
      <c r="G15" s="66"/>
      <c r="H15" s="66"/>
      <c r="I15" s="66"/>
      <c r="J15" s="66"/>
      <c r="K15" s="66"/>
    </row>
    <row r="16" spans="1:30" ht="34">
      <c r="A16" s="44"/>
      <c r="B16" s="63" t="s">
        <v>65</v>
      </c>
      <c r="C16" s="63"/>
      <c r="D16" s="45" t="s">
        <v>75</v>
      </c>
      <c r="E16" s="45" t="s">
        <v>67</v>
      </c>
      <c r="F16" s="45" t="s">
        <v>71</v>
      </c>
      <c r="G16" s="45" t="s">
        <v>72</v>
      </c>
      <c r="H16" s="45" t="s">
        <v>73</v>
      </c>
      <c r="I16" s="45" t="s">
        <v>74</v>
      </c>
      <c r="J16" s="45" t="s">
        <v>37</v>
      </c>
      <c r="K16" s="52" t="s">
        <v>99</v>
      </c>
    </row>
    <row r="17" spans="1:11" ht="17">
      <c r="A17" s="44"/>
      <c r="B17" s="75" t="s">
        <v>92</v>
      </c>
      <c r="C17" s="75"/>
      <c r="D17" s="43">
        <v>10</v>
      </c>
      <c r="E17" s="46">
        <f>EGS2_OSS_Full!V3</f>
        <v>7.135396574109068E-2</v>
      </c>
      <c r="F17" s="46">
        <f>EGS2_OSS_Full!V8</f>
        <v>5.9557806689637942E-2</v>
      </c>
      <c r="G17" s="46">
        <f>EGS2_OSS_Full!Y3</f>
        <v>1.5478300105350866E-2</v>
      </c>
      <c r="H17" s="46">
        <f>EGS2_OSS_Full!Y8</f>
        <v>3.2528859323248928E-2</v>
      </c>
      <c r="I17" s="43">
        <f>EGS2_OSS_Full!J11</f>
        <v>-6256303.0637537818</v>
      </c>
      <c r="J17" s="43">
        <f>EGS2_OSS_Full!N3</f>
        <v>12512792.15753057</v>
      </c>
      <c r="K17" s="53" t="s">
        <v>113</v>
      </c>
    </row>
    <row r="18" spans="1:11" ht="17">
      <c r="A18" s="44"/>
      <c r="B18" s="75" t="s">
        <v>108</v>
      </c>
      <c r="C18" s="75"/>
      <c r="D18" s="43">
        <v>8</v>
      </c>
      <c r="E18" s="46">
        <f>EGS2_OSS_NO_CASE!V3</f>
        <v>7.1478393532738826E-2</v>
      </c>
      <c r="F18" s="46">
        <f>EGS2_OSS_NO_CASE!V8</f>
        <v>5.9857680931181559E-2</v>
      </c>
      <c r="G18" s="46">
        <f>EGS2_OSS_NO_CASE!Y3</f>
        <v>1.6245279320824008E-2</v>
      </c>
      <c r="H18" s="46">
        <f>EGS2_OSS_NO_CASE!Y8</f>
        <v>3.3684628759889403E-2</v>
      </c>
      <c r="I18" s="43">
        <f>EGS2_OSS_NO_CASE!J11</f>
        <v>-6256346.3789220434</v>
      </c>
      <c r="J18" s="43">
        <f>EGS2_OSS_NO_CASE!N3</f>
        <v>12512841.581862492</v>
      </c>
      <c r="K18" s="53" t="s">
        <v>107</v>
      </c>
    </row>
    <row r="19" spans="1:11" ht="18" thickBot="1">
      <c r="A19" s="44"/>
      <c r="B19" s="75" t="s">
        <v>111</v>
      </c>
      <c r="C19" s="75"/>
      <c r="D19" s="43">
        <v>7</v>
      </c>
      <c r="E19" s="46">
        <f>EGS2_OSS_HCNB!V3</f>
        <v>7.1478393532738729E-2</v>
      </c>
      <c r="F19" s="46">
        <f>EGS2_OSS_HCNB!V8</f>
        <v>5.9857680931181094E-2</v>
      </c>
      <c r="G19" s="46">
        <f>EGS2_OSS_HCNB!Y3</f>
        <v>1.6245279320823505E-2</v>
      </c>
      <c r="H19" s="46">
        <f>EGS2_OSS_HCNB!Y8</f>
        <v>3.3684628759888521E-2</v>
      </c>
      <c r="I19" s="43">
        <f>EGS2_OSS_HCNB!J11</f>
        <v>-6256346.3789220434</v>
      </c>
      <c r="J19" s="43">
        <f>EGS2_OSS_HCNB!N3</f>
        <v>12512822.978860192</v>
      </c>
      <c r="K19" s="53" t="s">
        <v>106</v>
      </c>
    </row>
    <row r="20" spans="1:11" ht="35" thickBot="1">
      <c r="A20" s="44"/>
      <c r="B20" s="64" t="s">
        <v>112</v>
      </c>
      <c r="C20" s="65"/>
      <c r="D20" s="47">
        <v>6</v>
      </c>
      <c r="E20" s="48">
        <f>EGS2_OSS_FINAL!W3</f>
        <v>7.1484661623702678E-2</v>
      </c>
      <c r="F20" s="48">
        <f>EGS2_OSS_FINAL!W8</f>
        <v>5.9869199850720888E-2</v>
      </c>
      <c r="G20" s="48">
        <f>EGS2_OSS_FINAL!Z3</f>
        <v>1.633168737389442E-2</v>
      </c>
      <c r="H20" s="48">
        <f>EGS2_OSS_HCNB!Y8</f>
        <v>3.3684628759888521E-2</v>
      </c>
      <c r="I20" s="47">
        <f>EGS2_OSS_FINAL!K11</f>
        <v>-6256348.7664610278</v>
      </c>
      <c r="J20" s="47">
        <f>EGS2_OSS_FINAL!O3</f>
        <v>12512809.15093586</v>
      </c>
      <c r="K20" s="54" t="s">
        <v>105</v>
      </c>
    </row>
    <row r="21" spans="1:11">
      <c r="A21" s="44"/>
      <c r="B21" s="70"/>
      <c r="C21" s="70"/>
      <c r="D21" s="49"/>
      <c r="E21" s="50"/>
      <c r="F21" s="50"/>
      <c r="G21" s="50"/>
      <c r="H21" s="50"/>
      <c r="I21" s="49"/>
      <c r="J21" s="49"/>
      <c r="K21" s="53"/>
    </row>
    <row r="22" spans="1:11">
      <c r="A22" s="44"/>
      <c r="B22" s="73"/>
      <c r="C22" s="73"/>
      <c r="D22" s="44"/>
      <c r="E22" s="44"/>
      <c r="F22" s="44"/>
      <c r="G22" s="44"/>
      <c r="H22" s="44"/>
      <c r="I22" s="44"/>
      <c r="J22" s="44"/>
      <c r="K22" s="44"/>
    </row>
    <row r="24" spans="1:11" s="44" customFormat="1"/>
    <row r="25" spans="1:11">
      <c r="A25" s="44"/>
      <c r="B25" s="43" t="s">
        <v>68</v>
      </c>
      <c r="C25" s="43" t="s">
        <v>66</v>
      </c>
      <c r="D25" s="44"/>
      <c r="E25" s="44"/>
      <c r="F25" s="44"/>
      <c r="G25" s="44"/>
      <c r="H25" s="44"/>
      <c r="I25" s="44"/>
      <c r="J25" s="44"/>
      <c r="K25" s="44"/>
    </row>
    <row r="26" spans="1:11">
      <c r="A26" s="44"/>
      <c r="B26" s="43" t="s">
        <v>69</v>
      </c>
      <c r="C26" s="43" t="s">
        <v>70</v>
      </c>
      <c r="D26" s="44"/>
      <c r="E26" s="44"/>
      <c r="F26" s="44"/>
      <c r="G26" s="44"/>
      <c r="H26" s="44"/>
      <c r="I26" s="44"/>
      <c r="J26" s="44"/>
      <c r="K26" s="44"/>
    </row>
    <row r="27" spans="1:11">
      <c r="A27" s="44"/>
      <c r="B27" s="66" t="s">
        <v>97</v>
      </c>
      <c r="C27" s="66"/>
      <c r="D27" s="66"/>
      <c r="E27" s="66"/>
      <c r="F27" s="66"/>
      <c r="G27" s="66"/>
      <c r="H27" s="66"/>
      <c r="I27" s="66"/>
      <c r="J27" s="66"/>
      <c r="K27" s="66"/>
    </row>
    <row r="28" spans="1:11" ht="34">
      <c r="A28" s="44"/>
      <c r="B28" s="63" t="s">
        <v>65</v>
      </c>
      <c r="C28" s="63"/>
      <c r="D28" s="45" t="s">
        <v>75</v>
      </c>
      <c r="E28" s="45" t="s">
        <v>67</v>
      </c>
      <c r="F28" s="45" t="s">
        <v>71</v>
      </c>
      <c r="G28" s="45" t="s">
        <v>72</v>
      </c>
      <c r="H28" s="45" t="s">
        <v>73</v>
      </c>
      <c r="I28" s="45" t="s">
        <v>74</v>
      </c>
      <c r="J28" s="45" t="s">
        <v>37</v>
      </c>
      <c r="K28" s="52" t="s">
        <v>99</v>
      </c>
    </row>
    <row r="29" spans="1:11" ht="17">
      <c r="A29" s="44"/>
      <c r="B29" s="75" t="s">
        <v>98</v>
      </c>
      <c r="C29" s="75"/>
      <c r="D29" s="43">
        <v>12</v>
      </c>
      <c r="E29" s="46">
        <f>EGS3_OOS_FULL2!W6</f>
        <v>6.1487176432122433E-2</v>
      </c>
      <c r="F29" s="46">
        <f>EGS3_OOS_FULL2!W11</f>
        <v>4.6605504554642664E-2</v>
      </c>
      <c r="G29" s="46">
        <f>EGS3_OOS_FULL2!Z6</f>
        <v>2.540110427570148E-2</v>
      </c>
      <c r="H29" s="46">
        <f>EGS3_OOS_FULL2!Z11</f>
        <v>2.0551132874687156E-2</v>
      </c>
      <c r="I29" s="43">
        <f>EGS3_OOS_FULL2!J13</f>
        <v>-6255990.3973266128</v>
      </c>
      <c r="J29" s="43">
        <f>EGS3_OOS_FULL2!O3</f>
        <v>12512204.030680835</v>
      </c>
      <c r="K29" s="53" t="s">
        <v>114</v>
      </c>
    </row>
    <row r="30" spans="1:11" ht="17">
      <c r="A30" s="44"/>
      <c r="B30" s="75" t="s">
        <v>117</v>
      </c>
      <c r="C30" s="75"/>
      <c r="D30" s="43">
        <v>10</v>
      </c>
      <c r="E30" s="46">
        <f>EGS3_OOS_FULL1!U6</f>
        <v>6.145803488462797E-2</v>
      </c>
      <c r="F30" s="46">
        <f>EGS3_OOS_FULL1!U11</f>
        <v>4.6651875871354172E-2</v>
      </c>
      <c r="G30" s="46">
        <f>EGS3_OOS_FULL1!X6</f>
        <v>2.5441422449505178E-2</v>
      </c>
      <c r="H30" s="46">
        <f>EGS3_OOS_FULL1!X11</f>
        <v>2.0801312263706084E-2</v>
      </c>
      <c r="I30" s="43">
        <f>EGS3_OOS_FULL1!J13</f>
        <v>-6255997.3540910585</v>
      </c>
      <c r="J30" s="43">
        <f>EGS3_OOS_FULL1!O3</f>
        <v>12512180.738205124</v>
      </c>
      <c r="K30" s="53" t="s">
        <v>115</v>
      </c>
    </row>
    <row r="31" spans="1:11" ht="18" thickBot="1">
      <c r="A31" s="44"/>
      <c r="B31" s="75" t="s">
        <v>116</v>
      </c>
      <c r="C31" s="75"/>
      <c r="D31" s="43">
        <v>9</v>
      </c>
      <c r="E31" s="46">
        <f>EGS3_OSS_HCNB!U6</f>
        <v>6.1458079821094844E-2</v>
      </c>
      <c r="F31" s="46">
        <f>EGS3_OSS_HCNB!U11</f>
        <v>4.6643091224831047E-2</v>
      </c>
      <c r="G31" s="46">
        <f>EGS3_OSS_HCNB!X6</f>
        <v>2.5441944981714128E-2</v>
      </c>
      <c r="H31" s="46">
        <f>EGS3_OSS_HCNB!X11</f>
        <v>2.080849196686348E-2</v>
      </c>
      <c r="I31" s="43">
        <f>EGS3_OSS_HCNB!J13</f>
        <v>-6255997.4116307227</v>
      </c>
      <c r="J31" s="43">
        <f>EGS3_OSS_HCNB!O3</f>
        <v>12512162.250282152</v>
      </c>
      <c r="K31" s="53" t="s">
        <v>106</v>
      </c>
    </row>
    <row r="32" spans="1:11" ht="18" thickBot="1">
      <c r="A32" s="44"/>
      <c r="B32" s="64" t="s">
        <v>118</v>
      </c>
      <c r="C32" s="65"/>
      <c r="D32" s="47">
        <v>7</v>
      </c>
      <c r="E32" s="48">
        <f>EGS3_OSS_HOMO!V6</f>
        <v>6.1471664757047489E-2</v>
      </c>
      <c r="F32" s="48">
        <f>EGS3_OSS_HOMO!V11</f>
        <v>4.6721415075993387E-2</v>
      </c>
      <c r="G32" s="48">
        <f>EGS3_OSS_HOMO!Y6</f>
        <v>2.5530319811870067E-2</v>
      </c>
      <c r="H32" s="48">
        <f>EGS3_OSS_HOMO!Y11</f>
        <v>2.0802911018299786E-2</v>
      </c>
      <c r="I32" s="47">
        <f>EGS3_OSS_HOMO!K13</f>
        <v>-6255999.0839945106</v>
      </c>
      <c r="J32" s="47">
        <f>EGS3_OSS_HOMO!P3</f>
        <v>12512128.389005126</v>
      </c>
      <c r="K32" s="54" t="s">
        <v>119</v>
      </c>
    </row>
    <row r="33" spans="1:13">
      <c r="A33" s="51"/>
      <c r="B33" s="70"/>
      <c r="C33" s="70"/>
      <c r="D33" s="49"/>
      <c r="E33" s="50"/>
      <c r="F33" s="50"/>
      <c r="G33" s="50"/>
      <c r="H33" s="50"/>
      <c r="I33" s="49"/>
      <c r="J33" s="49"/>
      <c r="K33" s="43"/>
    </row>
    <row r="34" spans="1:13">
      <c r="A34" s="44"/>
      <c r="B34" s="73"/>
      <c r="C34" s="73"/>
      <c r="D34" s="44"/>
      <c r="E34" s="44"/>
      <c r="F34" s="44"/>
      <c r="G34" s="44"/>
      <c r="H34" s="44"/>
      <c r="I34" s="44"/>
      <c r="J34" s="44"/>
      <c r="K34" s="44"/>
    </row>
    <row r="38" spans="1:13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</row>
    <row r="40" spans="1:13" ht="34" customHeight="1">
      <c r="A40" s="44"/>
      <c r="B40" s="63" t="s">
        <v>134</v>
      </c>
      <c r="C40" s="63"/>
      <c r="D40" s="63"/>
      <c r="E40" s="63"/>
      <c r="F40" s="63"/>
      <c r="G40" s="63"/>
      <c r="H40" s="63"/>
      <c r="I40" s="63"/>
      <c r="J40" s="63"/>
      <c r="K40" s="63"/>
      <c r="L40" s="44"/>
    </row>
    <row r="41" spans="1:13" ht="52" thickBot="1">
      <c r="A41" s="44"/>
      <c r="B41" s="63" t="s">
        <v>65</v>
      </c>
      <c r="C41" s="63"/>
      <c r="D41" s="45" t="s">
        <v>75</v>
      </c>
      <c r="E41" s="45" t="s">
        <v>67</v>
      </c>
      <c r="F41" s="45" t="s">
        <v>71</v>
      </c>
      <c r="G41" s="45" t="s">
        <v>72</v>
      </c>
      <c r="H41" s="45" t="s">
        <v>73</v>
      </c>
      <c r="I41" s="45" t="s">
        <v>74</v>
      </c>
      <c r="J41" s="45" t="s">
        <v>37</v>
      </c>
      <c r="K41" s="52" t="s">
        <v>99</v>
      </c>
      <c r="L41" s="44"/>
    </row>
    <row r="42" spans="1:13" ht="17">
      <c r="A42" s="44"/>
      <c r="B42" s="67" t="s">
        <v>130</v>
      </c>
      <c r="C42" s="68"/>
      <c r="D42" s="55">
        <v>2</v>
      </c>
      <c r="E42" s="56">
        <v>7.0920063810553186E-2</v>
      </c>
      <c r="F42" s="56">
        <v>5.8167295200716937E-2</v>
      </c>
      <c r="G42" s="56">
        <v>1.5369067279318542E-2</v>
      </c>
      <c r="H42" s="56">
        <v>2.8862276289305423E-2</v>
      </c>
      <c r="I42" s="55">
        <v>-6256164.7518094294</v>
      </c>
      <c r="J42" s="55">
        <v>12512385.31262576</v>
      </c>
      <c r="K42" s="57" t="s">
        <v>104</v>
      </c>
      <c r="L42" s="44"/>
    </row>
    <row r="43" spans="1:13" ht="34">
      <c r="A43" s="44"/>
      <c r="B43" s="69" t="s">
        <v>131</v>
      </c>
      <c r="C43" s="70"/>
      <c r="D43" s="49">
        <v>6</v>
      </c>
      <c r="E43" s="50">
        <v>7.1484661623702678E-2</v>
      </c>
      <c r="F43" s="50">
        <v>5.9869199850720888E-2</v>
      </c>
      <c r="G43" s="50">
        <v>1.633168737389442E-2</v>
      </c>
      <c r="H43" s="50">
        <v>3.3684628759888521E-2</v>
      </c>
      <c r="I43" s="49">
        <v>-6256348.7664610278</v>
      </c>
      <c r="J43" s="49">
        <v>12512809.15093586</v>
      </c>
      <c r="K43" s="58" t="s">
        <v>105</v>
      </c>
      <c r="L43" s="44"/>
    </row>
    <row r="44" spans="1:13" ht="18" thickBot="1">
      <c r="A44" s="44"/>
      <c r="B44" s="71" t="s">
        <v>132</v>
      </c>
      <c r="C44" s="72"/>
      <c r="D44" s="59">
        <v>7</v>
      </c>
      <c r="E44" s="60">
        <v>6.1471664757047489E-2</v>
      </c>
      <c r="F44" s="60">
        <v>4.6721415075993387E-2</v>
      </c>
      <c r="G44" s="60">
        <v>2.5530319811870067E-2</v>
      </c>
      <c r="H44" s="60">
        <v>2.0802911018299786E-2</v>
      </c>
      <c r="I44" s="59">
        <v>-6255999.0839945106</v>
      </c>
      <c r="J44" s="59">
        <v>12512128.389005126</v>
      </c>
      <c r="K44" s="61" t="s">
        <v>119</v>
      </c>
      <c r="L44" s="44"/>
    </row>
    <row r="45" spans="1:13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</row>
    <row r="48" spans="1:13">
      <c r="B48" s="63" t="s">
        <v>133</v>
      </c>
      <c r="C48" s="63"/>
      <c r="D48" s="63"/>
      <c r="E48" s="63"/>
      <c r="F48" s="63"/>
      <c r="G48" s="63"/>
      <c r="H48" s="63"/>
      <c r="I48" s="63"/>
      <c r="J48" s="63"/>
      <c r="K48" s="63"/>
    </row>
    <row r="49" spans="2:11" ht="35" thickBot="1">
      <c r="B49" s="63" t="s">
        <v>65</v>
      </c>
      <c r="C49" s="63"/>
      <c r="D49" s="45" t="s">
        <v>75</v>
      </c>
      <c r="E49" s="45" t="s">
        <v>135</v>
      </c>
      <c r="F49" s="45" t="s">
        <v>136</v>
      </c>
      <c r="G49" s="45" t="s">
        <v>137</v>
      </c>
      <c r="H49" s="45" t="s">
        <v>138</v>
      </c>
      <c r="I49" s="45" t="s">
        <v>74</v>
      </c>
      <c r="J49" s="45" t="s">
        <v>37</v>
      </c>
      <c r="K49" s="52" t="s">
        <v>99</v>
      </c>
    </row>
    <row r="50" spans="2:11" ht="18" thickBot="1">
      <c r="B50" s="64" t="s">
        <v>132</v>
      </c>
      <c r="C50" s="65"/>
      <c r="D50" s="47">
        <v>7</v>
      </c>
      <c r="E50" s="48">
        <f>EGS3_OSS_FIN!V6</f>
        <v>5.7765052587451113E-2</v>
      </c>
      <c r="F50" s="48">
        <f>EGS3_OSS_FIN!V8</f>
        <v>0.99195311038628586</v>
      </c>
      <c r="G50" s="48">
        <f>EGS3_OSS_FIN!Y6</f>
        <v>2.4279978014949518E-2</v>
      </c>
      <c r="H50" s="48">
        <f>EGS3_OSS_FIN!Y8</f>
        <v>0.99983627639265438</v>
      </c>
      <c r="I50" s="47">
        <f>EGS3_OSS_FIN!K13</f>
        <v>-10236590.156875888</v>
      </c>
      <c r="J50" s="47">
        <f>EGS3_OSS_FIN!P3</f>
        <v>20473310.534767881</v>
      </c>
      <c r="K50" s="54" t="s">
        <v>119</v>
      </c>
    </row>
  </sheetData>
  <mergeCells count="39">
    <mergeCell ref="B8:C8"/>
    <mergeCell ref="B3:K3"/>
    <mergeCell ref="B4:C4"/>
    <mergeCell ref="B5:C5"/>
    <mergeCell ref="B6:C6"/>
    <mergeCell ref="B7:C7"/>
    <mergeCell ref="B9:C9"/>
    <mergeCell ref="B10:C10"/>
    <mergeCell ref="B15:K15"/>
    <mergeCell ref="B16:C16"/>
    <mergeCell ref="B17:C17"/>
    <mergeCell ref="B33:C33"/>
    <mergeCell ref="B18:C18"/>
    <mergeCell ref="B19:C19"/>
    <mergeCell ref="B20:C20"/>
    <mergeCell ref="B21:C21"/>
    <mergeCell ref="B22:C22"/>
    <mergeCell ref="B27:K27"/>
    <mergeCell ref="B28:C28"/>
    <mergeCell ref="B29:C29"/>
    <mergeCell ref="B30:C30"/>
    <mergeCell ref="B31:C31"/>
    <mergeCell ref="B32:C32"/>
    <mergeCell ref="B48:K48"/>
    <mergeCell ref="B49:C49"/>
    <mergeCell ref="B50:C50"/>
    <mergeCell ref="AA2:AD2"/>
    <mergeCell ref="W2:Z2"/>
    <mergeCell ref="B42:C42"/>
    <mergeCell ref="B43:C43"/>
    <mergeCell ref="B44:C44"/>
    <mergeCell ref="B41:C41"/>
    <mergeCell ref="B40:K40"/>
    <mergeCell ref="B34:C34"/>
    <mergeCell ref="B38:E38"/>
    <mergeCell ref="F38:I38"/>
    <mergeCell ref="J38:M38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1B8F-0182-5342-92CC-A63938F76B6E}">
  <sheetPr>
    <pageSetUpPr fitToPage="1"/>
  </sheetPr>
  <dimension ref="A1:AD74"/>
  <sheetViews>
    <sheetView topLeftCell="F19" zoomScale="87" workbookViewId="0">
      <selection activeCell="A16" sqref="A16:AD16"/>
    </sheetView>
  </sheetViews>
  <sheetFormatPr baseColWidth="10" defaultColWidth="8.83203125" defaultRowHeight="13"/>
  <cols>
    <col min="1" max="3" width="8.83203125" style="1"/>
    <col min="4" max="4" width="13.1640625" style="1" bestFit="1" customWidth="1"/>
    <col min="5" max="5" width="9" style="1" bestFit="1" customWidth="1"/>
    <col min="6" max="7" width="11.6640625" style="1" bestFit="1" customWidth="1"/>
    <col min="8" max="8" width="15.83203125" style="1" bestFit="1" customWidth="1"/>
    <col min="9" max="9" width="12.33203125" style="1" bestFit="1" customWidth="1"/>
    <col min="10" max="10" width="11.5" style="1" customWidth="1"/>
    <col min="11" max="11" width="13.33203125" style="1" bestFit="1" customWidth="1"/>
    <col min="12" max="12" width="13.1640625" style="1" customWidth="1"/>
    <col min="13" max="13" width="12.33203125" style="1" bestFit="1" customWidth="1"/>
    <col min="14" max="14" width="20" style="1" bestFit="1" customWidth="1"/>
    <col min="15" max="15" width="13.33203125" style="1" customWidth="1"/>
    <col min="16" max="16" width="12.5" style="1" bestFit="1" customWidth="1"/>
    <col min="17" max="17" width="12.33203125" style="1" bestFit="1" customWidth="1"/>
    <col min="18" max="19" width="12.5" style="1" bestFit="1" customWidth="1"/>
    <col min="20" max="20" width="9.1640625" style="1" bestFit="1" customWidth="1"/>
    <col min="21" max="21" width="12.5" style="1" bestFit="1" customWidth="1"/>
    <col min="22" max="22" width="18.1640625" style="1" bestFit="1" customWidth="1"/>
    <col min="23" max="23" width="9.1640625" style="1" bestFit="1" customWidth="1"/>
    <col min="24" max="24" width="9" style="1" bestFit="1" customWidth="1"/>
    <col min="25" max="25" width="18.1640625" style="1" bestFit="1" customWidth="1"/>
    <col min="26" max="26" width="9.1640625" style="1" bestFit="1" customWidth="1"/>
    <col min="27" max="27" width="9" style="1" customWidth="1"/>
    <col min="28" max="29" width="9.1640625" style="1" bestFit="1" customWidth="1"/>
    <col min="30" max="30" width="9" style="1" bestFit="1" customWidth="1"/>
    <col min="31" max="16384" width="8.83203125" style="1"/>
  </cols>
  <sheetData>
    <row r="1" spans="1:30">
      <c r="A1" s="21"/>
      <c r="C1" s="1" t="s">
        <v>41</v>
      </c>
      <c r="D1" s="1" t="s">
        <v>40</v>
      </c>
      <c r="K1" s="16"/>
      <c r="L1" s="16"/>
    </row>
    <row r="2" spans="1:30" ht="17">
      <c r="A2" s="22"/>
      <c r="C2" s="1" t="s">
        <v>39</v>
      </c>
      <c r="D2" s="17">
        <v>120000000</v>
      </c>
      <c r="J2" s="1" t="s">
        <v>56</v>
      </c>
      <c r="K2" s="16">
        <v>1.1676169021027298E-4</v>
      </c>
      <c r="L2" s="16"/>
    </row>
    <row r="3" spans="1:30" ht="16">
      <c r="A3" s="22"/>
      <c r="J3" s="1" t="s">
        <v>38</v>
      </c>
      <c r="K3" s="4">
        <v>4.858994872337586E-3</v>
      </c>
      <c r="L3" s="4"/>
      <c r="O3" s="1" t="s">
        <v>37</v>
      </c>
      <c r="P3" s="1">
        <f>LN(D2)*7-2*K13</f>
        <v>12512128.389005126</v>
      </c>
    </row>
    <row r="4" spans="1:30" ht="16">
      <c r="A4" s="22"/>
      <c r="K4" s="4"/>
      <c r="L4" s="4"/>
    </row>
    <row r="5" spans="1:30" ht="16">
      <c r="A5" s="22"/>
      <c r="K5" s="16"/>
      <c r="L5" s="16"/>
      <c r="U5" s="62" t="s">
        <v>35</v>
      </c>
      <c r="V5" s="62"/>
      <c r="X5" s="62" t="s">
        <v>59</v>
      </c>
      <c r="Y5" s="62"/>
    </row>
    <row r="6" spans="1:30" ht="16">
      <c r="A6" s="22"/>
      <c r="J6" s="1" t="s">
        <v>56</v>
      </c>
      <c r="K6" s="16">
        <v>1.6666656098790544E-2</v>
      </c>
      <c r="L6" s="16"/>
      <c r="U6" s="1" t="s">
        <v>25</v>
      </c>
      <c r="V6" s="2">
        <f>AVERAGE(V17:V50)</f>
        <v>6.1471664757047489E-2</v>
      </c>
      <c r="X6" s="1" t="s">
        <v>25</v>
      </c>
      <c r="Y6" s="2">
        <f>AVERAGE(W17:W50)</f>
        <v>2.5530319811870067E-2</v>
      </c>
    </row>
    <row r="7" spans="1:30" ht="16">
      <c r="A7" s="22"/>
      <c r="J7" s="1" t="s">
        <v>33</v>
      </c>
      <c r="K7" s="4">
        <v>1.2102003283145008E-2</v>
      </c>
      <c r="L7" s="4"/>
      <c r="U7" s="1" t="s">
        <v>21</v>
      </c>
      <c r="V7" s="2">
        <f>MEDIAN(V17:V50)</f>
        <v>4.1980013290959198E-2</v>
      </c>
      <c r="X7" s="1" t="s">
        <v>21</v>
      </c>
      <c r="Y7" s="2">
        <f>MEDIAN(W17:W50)</f>
        <v>2.8768476152649262E-2</v>
      </c>
    </row>
    <row r="8" spans="1:30" ht="14" customHeight="1">
      <c r="A8" s="22"/>
      <c r="H8" s="1" t="s">
        <v>32</v>
      </c>
      <c r="I8" s="1" t="s">
        <v>31</v>
      </c>
      <c r="J8" s="1" t="s">
        <v>30</v>
      </c>
      <c r="K8" s="4">
        <v>1.1277199864334021E-2</v>
      </c>
      <c r="L8" s="4"/>
      <c r="U8" s="1" t="s">
        <v>20</v>
      </c>
      <c r="V8" s="15">
        <f>CORREL(O17:O50,E17:E50)^2</f>
        <v>0.978052546442437</v>
      </c>
      <c r="X8" s="1" t="s">
        <v>20</v>
      </c>
      <c r="Y8" s="15">
        <f>CORREL(N17:N50,D17:D50)^2</f>
        <v>0.99961595172549134</v>
      </c>
    </row>
    <row r="9" spans="1:30" ht="14" customHeight="1">
      <c r="A9" s="22"/>
      <c r="H9" s="1">
        <v>-27.354934767911359</v>
      </c>
      <c r="I9" s="1">
        <f>EXP(H9)</f>
        <v>1.3179616624903835E-12</v>
      </c>
      <c r="K9" s="4"/>
      <c r="L9" s="4"/>
    </row>
    <row r="10" spans="1:30" ht="16">
      <c r="A10" s="22"/>
      <c r="H10" s="1">
        <v>-29.224212250691448</v>
      </c>
      <c r="I10" s="1">
        <f>EXP(H10)</f>
        <v>2.0327589484399735E-13</v>
      </c>
      <c r="J10" s="1" t="s">
        <v>29</v>
      </c>
      <c r="K10" s="4">
        <v>10.000937377175378</v>
      </c>
      <c r="L10" s="4"/>
      <c r="U10" s="62" t="s">
        <v>28</v>
      </c>
      <c r="V10" s="62"/>
      <c r="X10" s="62" t="s">
        <v>60</v>
      </c>
      <c r="Y10" s="62"/>
    </row>
    <row r="11" spans="1:30" ht="16">
      <c r="A11" s="22"/>
      <c r="J11" s="1" t="s">
        <v>27</v>
      </c>
      <c r="K11" s="4">
        <f>I9/SUM(I9:I10)</f>
        <v>0.86637465406771075</v>
      </c>
      <c r="L11" s="4"/>
      <c r="U11" s="1" t="s">
        <v>25</v>
      </c>
      <c r="V11" s="2">
        <f>AVERAGE(V51:V57)</f>
        <v>4.6721415075993387E-2</v>
      </c>
      <c r="X11" s="1" t="s">
        <v>25</v>
      </c>
      <c r="Y11" s="2">
        <f>AVERAGE(W51:W57)</f>
        <v>2.0802911018299786E-2</v>
      </c>
      <c r="AB11" s="1" t="s">
        <v>24</v>
      </c>
      <c r="AC11" s="1">
        <v>0.1</v>
      </c>
    </row>
    <row r="12" spans="1:30" ht="16">
      <c r="A12" s="22"/>
      <c r="J12" s="1" t="s">
        <v>23</v>
      </c>
      <c r="K12" s="4">
        <f>I10/SUM(I9:I10)</f>
        <v>0.13362534593228925</v>
      </c>
      <c r="L12" s="4"/>
      <c r="V12" s="2"/>
      <c r="Y12" s="2"/>
      <c r="AC12" s="1">
        <v>0.2</v>
      </c>
    </row>
    <row r="13" spans="1:30">
      <c r="A13" s="21"/>
      <c r="J13" s="1" t="s">
        <v>22</v>
      </c>
      <c r="K13" s="16">
        <f>SUM(K17:K59)</f>
        <v>-6255999.0839945106</v>
      </c>
      <c r="L13" s="16"/>
      <c r="U13" s="1" t="s">
        <v>21</v>
      </c>
      <c r="V13" s="2">
        <f>MEDIAN(V51:V57)</f>
        <v>3.9984101525920211E-2</v>
      </c>
      <c r="X13" s="1" t="s">
        <v>21</v>
      </c>
      <c r="Y13" s="2">
        <f>MEDIAN(W51:W57)</f>
        <v>2.4236552333422222E-2</v>
      </c>
      <c r="AC13" s="1">
        <v>0.7</v>
      </c>
    </row>
    <row r="14" spans="1:30" ht="16">
      <c r="A14" s="22"/>
      <c r="K14" s="16"/>
      <c r="L14" s="16"/>
      <c r="U14" s="1" t="s">
        <v>20</v>
      </c>
      <c r="V14" s="15">
        <f>CORREL(O51:O57,E51:E57)^2</f>
        <v>0.89636163751531284</v>
      </c>
      <c r="X14" s="1" t="s">
        <v>20</v>
      </c>
      <c r="Y14" s="15">
        <f>CORREL(N51:N57,D51:D57)^2</f>
        <v>0.99939061728458911</v>
      </c>
    </row>
    <row r="15" spans="1:30" ht="17" thickBot="1">
      <c r="A15" s="22"/>
      <c r="D15" s="1" t="s">
        <v>19</v>
      </c>
      <c r="T15" s="14" t="s">
        <v>18</v>
      </c>
      <c r="U15" s="12"/>
    </row>
    <row r="16" spans="1:30" ht="16">
      <c r="A16" s="21" t="s">
        <v>48</v>
      </c>
      <c r="B16" s="1" t="s">
        <v>17</v>
      </c>
      <c r="C16" s="1" t="s">
        <v>17</v>
      </c>
      <c r="D16" s="1" t="s">
        <v>90</v>
      </c>
      <c r="E16" s="1" t="s">
        <v>89</v>
      </c>
      <c r="F16" s="13" t="s">
        <v>14</v>
      </c>
      <c r="G16" s="13"/>
      <c r="H16" s="13" t="s">
        <v>12</v>
      </c>
      <c r="I16" s="13" t="s">
        <v>11</v>
      </c>
      <c r="J16" s="13"/>
      <c r="N16" s="13" t="s">
        <v>87</v>
      </c>
      <c r="O16" s="13" t="s">
        <v>88</v>
      </c>
      <c r="P16" s="12" t="s">
        <v>8</v>
      </c>
      <c r="Q16" s="12" t="s">
        <v>7</v>
      </c>
      <c r="R16" s="12" t="s">
        <v>6</v>
      </c>
      <c r="S16" s="12" t="s">
        <v>5</v>
      </c>
      <c r="T16" s="11" t="s">
        <v>52</v>
      </c>
      <c r="U16" s="10" t="s">
        <v>52</v>
      </c>
      <c r="V16" s="1" t="s">
        <v>4</v>
      </c>
      <c r="W16" s="1" t="s">
        <v>3</v>
      </c>
      <c r="X16" t="s">
        <v>49</v>
      </c>
      <c r="Y16" s="1" t="s">
        <v>51</v>
      </c>
      <c r="Z16" s="1" t="s">
        <v>2</v>
      </c>
      <c r="AA16" s="1" t="s">
        <v>1</v>
      </c>
      <c r="AB16" s="1" t="s">
        <v>0</v>
      </c>
      <c r="AC16" s="1" t="s">
        <v>47</v>
      </c>
      <c r="AD16" s="30" t="s">
        <v>55</v>
      </c>
    </row>
    <row r="17" spans="1:30" ht="16">
      <c r="A17" s="22">
        <v>43876</v>
      </c>
      <c r="B17" s="1">
        <v>1</v>
      </c>
      <c r="D17" s="1">
        <f>E17</f>
        <v>12252</v>
      </c>
      <c r="E17" s="1">
        <v>12252</v>
      </c>
      <c r="F17" s="3">
        <f>1-EXP(-$K$2*P17)</f>
        <v>1.1675487382944993E-4</v>
      </c>
      <c r="G17" s="3"/>
      <c r="H17" s="3">
        <f t="shared" ref="H17:H39" si="0">F17*($K$11) + G17 *($K$12)</f>
        <v>1.011534634247089E-4</v>
      </c>
      <c r="I17" s="3">
        <f>H17</f>
        <v>1.011534634247089E-4</v>
      </c>
      <c r="J17" s="3"/>
      <c r="K17" s="4">
        <f t="shared" ref="K17:K47" si="1">E17*LN(I17)</f>
        <v>-112704.57673558462</v>
      </c>
      <c r="L17" s="4"/>
      <c r="N17" s="2">
        <f t="shared" ref="N17:N57" si="2">D$2*H17</f>
        <v>12138.415610965068</v>
      </c>
      <c r="O17" s="2">
        <f t="shared" ref="O17:O57" si="3">$D$2*I17</f>
        <v>12138.415610965068</v>
      </c>
      <c r="P17" s="1">
        <f>S17</f>
        <v>1</v>
      </c>
      <c r="R17" s="1">
        <f t="shared" ref="R17:R57" si="4">EXP(SUMPRODUCT(TRANSPOSE(K$7),U17))</f>
        <v>1</v>
      </c>
      <c r="S17" s="1">
        <f t="shared" ref="S17:S57" si="5">EXP(SUMPRODUCT(TRANSPOSE(K$3),T17))</f>
        <v>1</v>
      </c>
      <c r="T17" s="7">
        <f>X17+Y17+AD17</f>
        <v>0</v>
      </c>
      <c r="U17" s="6">
        <f>X17+Y17+AD17</f>
        <v>0</v>
      </c>
      <c r="V17" s="2">
        <f t="shared" ref="V17:V57" si="6">ABS(E17-O17)/E17</f>
        <v>9.2706814426160231E-3</v>
      </c>
      <c r="W17" s="1">
        <f t="shared" ref="W17:W57" si="7">ABS(D17-N17)/D17</f>
        <v>9.2706814426160231E-3</v>
      </c>
      <c r="X17">
        <v>0</v>
      </c>
      <c r="Y17">
        <v>0</v>
      </c>
      <c r="Z17" s="1">
        <f>AA17</f>
        <v>0</v>
      </c>
      <c r="AA17" s="1">
        <f>AB17+10*AC17</f>
        <v>0</v>
      </c>
      <c r="AB17" s="5">
        <v>0</v>
      </c>
      <c r="AC17" s="1">
        <v>0</v>
      </c>
      <c r="AD17">
        <v>0</v>
      </c>
    </row>
    <row r="18" spans="1:30" ht="16">
      <c r="A18" s="22">
        <v>43877</v>
      </c>
      <c r="B18" s="1">
        <f t="shared" ref="B18:B57" si="8">B17+1</f>
        <v>2</v>
      </c>
      <c r="D18" s="1">
        <f t="shared" ref="D18:D57" si="9">D17+E18</f>
        <v>25444</v>
      </c>
      <c r="E18" s="1">
        <v>13192</v>
      </c>
      <c r="F18" s="3">
        <f t="shared" ref="F18:F57" si="10">1-EXP(-$K$2*P18)</f>
        <v>2.3349611595824271E-4</v>
      </c>
      <c r="G18" s="3"/>
      <c r="H18" s="3">
        <f t="shared" si="0"/>
        <v>2.0229511668947662E-4</v>
      </c>
      <c r="I18" s="3">
        <f t="shared" ref="I18:I57" si="11">H18-H17</f>
        <v>1.0114165326476772E-4</v>
      </c>
      <c r="J18" s="3"/>
      <c r="K18" s="4">
        <f t="shared" si="1"/>
        <v>-121353.05650500038</v>
      </c>
      <c r="L18" s="4"/>
      <c r="N18" s="2">
        <f t="shared" si="2"/>
        <v>24275.414002737194</v>
      </c>
      <c r="O18" s="2">
        <f t="shared" si="3"/>
        <v>12136.998391772126</v>
      </c>
      <c r="P18" s="1">
        <f t="shared" ref="P18:P57" si="12">P17+S18</f>
        <v>2</v>
      </c>
      <c r="R18" s="1">
        <f t="shared" si="4"/>
        <v>1</v>
      </c>
      <c r="S18" s="1">
        <f t="shared" si="5"/>
        <v>1</v>
      </c>
      <c r="T18" s="7">
        <f t="shared" ref="T18:T57" si="13">X18+Y18+AD18</f>
        <v>0</v>
      </c>
      <c r="U18" s="6">
        <f t="shared" ref="U18:U57" si="14">X18+Y18+AD18</f>
        <v>0</v>
      </c>
      <c r="V18" s="2">
        <f t="shared" si="6"/>
        <v>7.9972832643107519E-2</v>
      </c>
      <c r="W18" s="1">
        <f t="shared" si="7"/>
        <v>4.5927762822779668E-2</v>
      </c>
      <c r="X18">
        <v>0</v>
      </c>
      <c r="Y18">
        <v>0</v>
      </c>
      <c r="Z18" s="1">
        <f>AA18</f>
        <v>0</v>
      </c>
      <c r="AA18" s="1">
        <f t="shared" ref="AA18:AA57" si="15">AB18+10*AC18</f>
        <v>0</v>
      </c>
      <c r="AB18" s="5">
        <v>0</v>
      </c>
      <c r="AC18" s="1">
        <v>0</v>
      </c>
      <c r="AD18">
        <v>0</v>
      </c>
    </row>
    <row r="19" spans="1:30" ht="16">
      <c r="A19" s="22">
        <v>43878</v>
      </c>
      <c r="B19" s="1">
        <f t="shared" si="8"/>
        <v>3</v>
      </c>
      <c r="D19" s="1">
        <f t="shared" si="9"/>
        <v>38118</v>
      </c>
      <c r="E19" s="1">
        <v>12674</v>
      </c>
      <c r="F19" s="3">
        <f t="shared" si="10"/>
        <v>3.5022372797810508E-4</v>
      </c>
      <c r="G19" s="3"/>
      <c r="H19" s="3">
        <f t="shared" si="0"/>
        <v>3.0342496117333483E-4</v>
      </c>
      <c r="I19" s="3">
        <f t="shared" si="11"/>
        <v>1.0112984448385821E-4</v>
      </c>
      <c r="J19" s="3"/>
      <c r="K19" s="4">
        <f t="shared" si="1"/>
        <v>-116589.46029129131</v>
      </c>
      <c r="L19" s="4"/>
      <c r="N19" s="2">
        <f t="shared" si="2"/>
        <v>36410.995340800182</v>
      </c>
      <c r="O19" s="2">
        <f t="shared" si="3"/>
        <v>12135.581338062984</v>
      </c>
      <c r="P19" s="1">
        <f t="shared" si="12"/>
        <v>3</v>
      </c>
      <c r="R19" s="1">
        <f t="shared" si="4"/>
        <v>1</v>
      </c>
      <c r="S19" s="1">
        <f t="shared" si="5"/>
        <v>1</v>
      </c>
      <c r="T19" s="7">
        <f t="shared" si="13"/>
        <v>0</v>
      </c>
      <c r="U19" s="6">
        <f t="shared" si="14"/>
        <v>0</v>
      </c>
      <c r="V19" s="2">
        <f t="shared" si="6"/>
        <v>4.2482141544659596E-2</v>
      </c>
      <c r="W19" s="1">
        <f t="shared" si="7"/>
        <v>4.4782114990288523E-2</v>
      </c>
      <c r="X19">
        <v>0</v>
      </c>
      <c r="Y19">
        <v>0</v>
      </c>
      <c r="Z19" s="1">
        <f>SUMPRODUCT(AA17:AA19,$AC$11:$AC$13)</f>
        <v>0</v>
      </c>
      <c r="AA19" s="1">
        <f t="shared" si="15"/>
        <v>0</v>
      </c>
      <c r="AB19" s="5">
        <v>0</v>
      </c>
      <c r="AC19" s="1">
        <v>0</v>
      </c>
      <c r="AD19">
        <v>0</v>
      </c>
    </row>
    <row r="20" spans="1:30" ht="16">
      <c r="A20" s="22">
        <v>43879</v>
      </c>
      <c r="B20" s="1">
        <f t="shared" si="8"/>
        <v>4</v>
      </c>
      <c r="D20" s="1">
        <f t="shared" si="9"/>
        <v>49763</v>
      </c>
      <c r="E20" s="1">
        <v>11645</v>
      </c>
      <c r="F20" s="3">
        <f t="shared" si="10"/>
        <v>4.6693771148043073E-4</v>
      </c>
      <c r="G20" s="3"/>
      <c r="H20" s="3">
        <f t="shared" si="0"/>
        <v>4.0454299825502669E-4</v>
      </c>
      <c r="I20" s="3">
        <f t="shared" si="11"/>
        <v>1.0111803708169186E-4</v>
      </c>
      <c r="J20" s="3"/>
      <c r="K20" s="4">
        <f t="shared" si="1"/>
        <v>-107124.94065027306</v>
      </c>
      <c r="L20" s="4"/>
      <c r="N20" s="2">
        <f t="shared" si="2"/>
        <v>48545.159790603204</v>
      </c>
      <c r="O20" s="2">
        <f t="shared" si="3"/>
        <v>12134.164449803024</v>
      </c>
      <c r="P20" s="1">
        <f t="shared" si="12"/>
        <v>4</v>
      </c>
      <c r="R20" s="1">
        <f t="shared" si="4"/>
        <v>1</v>
      </c>
      <c r="S20" s="1">
        <f t="shared" si="5"/>
        <v>1</v>
      </c>
      <c r="T20" s="7">
        <f t="shared" si="13"/>
        <v>0</v>
      </c>
      <c r="U20" s="6">
        <f t="shared" si="14"/>
        <v>0</v>
      </c>
      <c r="V20" s="2">
        <f t="shared" si="6"/>
        <v>4.2006393284931186E-2</v>
      </c>
      <c r="W20" s="1">
        <f t="shared" si="7"/>
        <v>2.447280528498676E-2</v>
      </c>
      <c r="X20">
        <v>0</v>
      </c>
      <c r="Y20">
        <v>0</v>
      </c>
      <c r="Z20" s="1">
        <f t="shared" ref="Z20:Z57" si="16">SUMPRODUCT(AA18:AA20,$AC$11:$AC$13)</f>
        <v>0</v>
      </c>
      <c r="AA20" s="1">
        <f t="shared" si="15"/>
        <v>0</v>
      </c>
      <c r="AB20" s="5">
        <v>0</v>
      </c>
      <c r="AC20" s="1">
        <v>0</v>
      </c>
      <c r="AD20">
        <v>0</v>
      </c>
    </row>
    <row r="21" spans="1:30" ht="16">
      <c r="A21" s="22">
        <v>43880</v>
      </c>
      <c r="B21" s="1">
        <f t="shared" si="8"/>
        <v>5</v>
      </c>
      <c r="D21" s="1">
        <f t="shared" si="9"/>
        <v>62122</v>
      </c>
      <c r="E21" s="1">
        <v>12359</v>
      </c>
      <c r="F21" s="3">
        <f t="shared" si="10"/>
        <v>5.8363806805628027E-4</v>
      </c>
      <c r="G21" s="3"/>
      <c r="H21" s="3">
        <f t="shared" si="0"/>
        <v>5.0564922931300689E-4</v>
      </c>
      <c r="I21" s="3">
        <f t="shared" si="11"/>
        <v>1.0110623105798021E-4</v>
      </c>
      <c r="J21" s="3"/>
      <c r="K21" s="4">
        <f t="shared" si="1"/>
        <v>-113694.62824422964</v>
      </c>
      <c r="L21" s="4"/>
      <c r="N21" s="2">
        <f t="shared" si="2"/>
        <v>60677.90751756083</v>
      </c>
      <c r="O21" s="2">
        <f t="shared" si="3"/>
        <v>12132.747726957625</v>
      </c>
      <c r="P21" s="1">
        <f t="shared" si="12"/>
        <v>5</v>
      </c>
      <c r="R21" s="1">
        <f t="shared" si="4"/>
        <v>1</v>
      </c>
      <c r="S21" s="1">
        <f t="shared" si="5"/>
        <v>1</v>
      </c>
      <c r="T21" s="7">
        <f t="shared" si="13"/>
        <v>0</v>
      </c>
      <c r="U21" s="6">
        <f t="shared" si="14"/>
        <v>0</v>
      </c>
      <c r="V21" s="2">
        <f t="shared" si="6"/>
        <v>1.8306681207409598E-2</v>
      </c>
      <c r="W21" s="1">
        <f t="shared" si="7"/>
        <v>2.3246071962254429E-2</v>
      </c>
      <c r="X21">
        <v>0</v>
      </c>
      <c r="Y21">
        <v>0</v>
      </c>
      <c r="Z21" s="1">
        <f t="shared" si="16"/>
        <v>0</v>
      </c>
      <c r="AA21" s="1">
        <f t="shared" si="15"/>
        <v>0</v>
      </c>
      <c r="AB21" s="5">
        <v>0</v>
      </c>
      <c r="AC21" s="1">
        <v>0</v>
      </c>
      <c r="AD21">
        <v>0</v>
      </c>
    </row>
    <row r="22" spans="1:30" ht="16">
      <c r="A22" s="22">
        <v>43881</v>
      </c>
      <c r="B22" s="1">
        <f t="shared" si="8"/>
        <v>6</v>
      </c>
      <c r="D22" s="1">
        <f t="shared" si="9"/>
        <v>74178</v>
      </c>
      <c r="E22" s="1">
        <v>12056</v>
      </c>
      <c r="F22" s="3">
        <f t="shared" si="10"/>
        <v>7.003247992966033E-4</v>
      </c>
      <c r="G22" s="3"/>
      <c r="H22" s="3">
        <f t="shared" si="0"/>
        <v>6.067436557256336E-4</v>
      </c>
      <c r="I22" s="3">
        <f t="shared" si="11"/>
        <v>1.010944264126267E-4</v>
      </c>
      <c r="J22" s="3"/>
      <c r="K22" s="4">
        <f t="shared" si="1"/>
        <v>-110908.63626641063</v>
      </c>
      <c r="L22" s="4"/>
      <c r="N22" s="2">
        <f t="shared" si="2"/>
        <v>72809.238687076038</v>
      </c>
      <c r="O22" s="2">
        <f t="shared" si="3"/>
        <v>12131.331169515204</v>
      </c>
      <c r="P22" s="1">
        <f t="shared" si="12"/>
        <v>6</v>
      </c>
      <c r="R22" s="1">
        <f t="shared" si="4"/>
        <v>1</v>
      </c>
      <c r="S22" s="1">
        <f t="shared" si="5"/>
        <v>1</v>
      </c>
      <c r="T22" s="7">
        <f t="shared" si="13"/>
        <v>0</v>
      </c>
      <c r="U22" s="6">
        <f t="shared" si="14"/>
        <v>0</v>
      </c>
      <c r="V22" s="2">
        <f t="shared" si="6"/>
        <v>6.2484380818848906E-3</v>
      </c>
      <c r="W22" s="1">
        <f t="shared" si="7"/>
        <v>1.8452389022674671E-2</v>
      </c>
      <c r="X22">
        <v>0</v>
      </c>
      <c r="Y22">
        <v>0</v>
      </c>
      <c r="Z22" s="1">
        <f t="shared" si="16"/>
        <v>0</v>
      </c>
      <c r="AA22" s="1">
        <f t="shared" si="15"/>
        <v>0</v>
      </c>
      <c r="AB22" s="5">
        <v>0</v>
      </c>
      <c r="AC22" s="1">
        <v>0</v>
      </c>
      <c r="AD22">
        <v>0</v>
      </c>
    </row>
    <row r="23" spans="1:30" ht="16">
      <c r="A23" s="22">
        <v>43882</v>
      </c>
      <c r="B23" s="1">
        <f t="shared" si="8"/>
        <v>7</v>
      </c>
      <c r="D23" s="1">
        <f t="shared" si="9"/>
        <v>85366</v>
      </c>
      <c r="E23" s="1">
        <v>11188</v>
      </c>
      <c r="F23" s="3">
        <f t="shared" si="10"/>
        <v>8.1699790679246043E-4</v>
      </c>
      <c r="G23" s="3"/>
      <c r="H23" s="3">
        <f t="shared" si="0"/>
        <v>7.0782627887136171E-4</v>
      </c>
      <c r="I23" s="3">
        <f t="shared" si="11"/>
        <v>1.0108262314572811E-4</v>
      </c>
      <c r="J23" s="3"/>
      <c r="K23" s="4">
        <f t="shared" si="1"/>
        <v>-102924.81516758585</v>
      </c>
      <c r="L23" s="4"/>
      <c r="N23" s="2">
        <f t="shared" si="2"/>
        <v>84939.153464563409</v>
      </c>
      <c r="O23" s="2">
        <f t="shared" si="3"/>
        <v>12129.914777487373</v>
      </c>
      <c r="P23" s="1">
        <f t="shared" si="12"/>
        <v>7</v>
      </c>
      <c r="R23" s="1">
        <f t="shared" si="4"/>
        <v>1</v>
      </c>
      <c r="S23" s="1">
        <f t="shared" si="5"/>
        <v>1</v>
      </c>
      <c r="T23" s="7">
        <f t="shared" si="13"/>
        <v>0</v>
      </c>
      <c r="U23" s="6">
        <f t="shared" si="14"/>
        <v>0</v>
      </c>
      <c r="V23" s="2">
        <f t="shared" si="6"/>
        <v>8.4189736993865991E-2</v>
      </c>
      <c r="W23" s="1">
        <f t="shared" si="7"/>
        <v>5.0001937004965765E-3</v>
      </c>
      <c r="X23">
        <v>0</v>
      </c>
      <c r="Y23">
        <v>0</v>
      </c>
      <c r="Z23" s="1">
        <f t="shared" si="16"/>
        <v>0</v>
      </c>
      <c r="AA23" s="1">
        <f t="shared" si="15"/>
        <v>0</v>
      </c>
      <c r="AB23" s="5">
        <v>0</v>
      </c>
      <c r="AC23" s="1">
        <v>0</v>
      </c>
      <c r="AD23">
        <v>0</v>
      </c>
    </row>
    <row r="24" spans="1:30" ht="16">
      <c r="A24" s="22">
        <v>43883</v>
      </c>
      <c r="B24" s="1">
        <f t="shared" si="8"/>
        <v>8</v>
      </c>
      <c r="D24" s="1">
        <f t="shared" si="9"/>
        <v>97575</v>
      </c>
      <c r="E24" s="1">
        <v>12209</v>
      </c>
      <c r="F24" s="3">
        <f t="shared" si="10"/>
        <v>9.3365739213435717E-4</v>
      </c>
      <c r="G24" s="3"/>
      <c r="H24" s="3">
        <f t="shared" si="0"/>
        <v>8.088971001281647E-4</v>
      </c>
      <c r="I24" s="3">
        <f t="shared" si="11"/>
        <v>1.0107082125680299E-4</v>
      </c>
      <c r="J24" s="3"/>
      <c r="K24" s="4">
        <f t="shared" si="1"/>
        <v>-112319.00405447629</v>
      </c>
      <c r="L24" s="4"/>
      <c r="N24" s="2">
        <f t="shared" si="2"/>
        <v>97067.652015379761</v>
      </c>
      <c r="O24" s="2">
        <f t="shared" si="3"/>
        <v>12128.498550816359</v>
      </c>
      <c r="P24" s="1">
        <f t="shared" si="12"/>
        <v>8</v>
      </c>
      <c r="R24" s="1">
        <f t="shared" si="4"/>
        <v>1</v>
      </c>
      <c r="S24" s="1">
        <f t="shared" si="5"/>
        <v>1</v>
      </c>
      <c r="T24" s="7">
        <f t="shared" si="13"/>
        <v>0</v>
      </c>
      <c r="U24" s="6">
        <f t="shared" si="14"/>
        <v>0</v>
      </c>
      <c r="V24" s="2">
        <f t="shared" si="6"/>
        <v>6.5936152988484674E-3</v>
      </c>
      <c r="W24" s="1">
        <f t="shared" si="7"/>
        <v>5.1995694042555884E-3</v>
      </c>
      <c r="X24">
        <v>0</v>
      </c>
      <c r="Y24">
        <v>0</v>
      </c>
      <c r="Z24" s="1">
        <f t="shared" si="16"/>
        <v>1.4</v>
      </c>
      <c r="AA24" s="1">
        <f t="shared" si="15"/>
        <v>2</v>
      </c>
      <c r="AB24" s="5">
        <v>2</v>
      </c>
      <c r="AC24" s="1">
        <v>0</v>
      </c>
      <c r="AD24">
        <v>0</v>
      </c>
    </row>
    <row r="25" spans="1:30" ht="16">
      <c r="A25" s="22">
        <v>43884</v>
      </c>
      <c r="B25" s="1">
        <f t="shared" si="8"/>
        <v>9</v>
      </c>
      <c r="D25" s="1">
        <f t="shared" si="9"/>
        <v>109348</v>
      </c>
      <c r="E25" s="1">
        <v>11773</v>
      </c>
      <c r="F25" s="3">
        <f t="shared" si="10"/>
        <v>1.050303256912799E-3</v>
      </c>
      <c r="G25" s="3"/>
      <c r="H25" s="3">
        <f t="shared" si="0"/>
        <v>9.0995612087401616E-4</v>
      </c>
      <c r="I25" s="3">
        <f t="shared" si="11"/>
        <v>1.0105902074585146E-4</v>
      </c>
      <c r="J25" s="3"/>
      <c r="K25" s="4">
        <f t="shared" si="1"/>
        <v>-108309.31424823032</v>
      </c>
      <c r="L25" s="4"/>
      <c r="N25" s="2">
        <f t="shared" si="2"/>
        <v>109194.73450488194</v>
      </c>
      <c r="O25" s="2">
        <f t="shared" si="3"/>
        <v>12127.082489502174</v>
      </c>
      <c r="P25" s="1">
        <f t="shared" si="12"/>
        <v>9</v>
      </c>
      <c r="R25" s="1">
        <f t="shared" si="4"/>
        <v>1</v>
      </c>
      <c r="S25" s="1">
        <f t="shared" si="5"/>
        <v>1</v>
      </c>
      <c r="T25" s="7">
        <f t="shared" si="13"/>
        <v>0</v>
      </c>
      <c r="U25" s="6">
        <f t="shared" si="14"/>
        <v>0</v>
      </c>
      <c r="V25" s="2">
        <f t="shared" si="6"/>
        <v>3.0075808162929943E-2</v>
      </c>
      <c r="W25" s="1">
        <f t="shared" si="7"/>
        <v>1.4016305293014901E-3</v>
      </c>
      <c r="X25">
        <v>0</v>
      </c>
      <c r="Y25">
        <v>0</v>
      </c>
      <c r="Z25" s="1">
        <f t="shared" si="16"/>
        <v>0.4</v>
      </c>
      <c r="AA25" s="1">
        <f t="shared" si="15"/>
        <v>0</v>
      </c>
      <c r="AB25" s="5">
        <v>0</v>
      </c>
      <c r="AC25" s="1">
        <v>0</v>
      </c>
      <c r="AD25">
        <v>0</v>
      </c>
    </row>
    <row r="26" spans="1:30" ht="16">
      <c r="A26" s="22">
        <v>43885</v>
      </c>
      <c r="B26" s="1">
        <f t="shared" si="8"/>
        <v>10</v>
      </c>
      <c r="D26" s="1">
        <f t="shared" si="9"/>
        <v>121475</v>
      </c>
      <c r="E26" s="1">
        <v>12127</v>
      </c>
      <c r="F26" s="3">
        <f t="shared" si="10"/>
        <v>1.1669355027179584E-3</v>
      </c>
      <c r="G26" s="3"/>
      <c r="H26" s="3">
        <f t="shared" si="0"/>
        <v>1.0110033424866013E-3</v>
      </c>
      <c r="I26" s="3">
        <f t="shared" si="11"/>
        <v>1.010472216125851E-4</v>
      </c>
      <c r="J26" s="3"/>
      <c r="K26" s="4">
        <f t="shared" si="1"/>
        <v>-111567.46148743725</v>
      </c>
      <c r="L26" s="4"/>
      <c r="N26" s="2">
        <f t="shared" si="2"/>
        <v>121320.40109839215</v>
      </c>
      <c r="O26" s="2">
        <f t="shared" si="3"/>
        <v>12125.666593510212</v>
      </c>
      <c r="P26" s="1">
        <f t="shared" si="12"/>
        <v>10</v>
      </c>
      <c r="R26" s="1">
        <f t="shared" si="4"/>
        <v>1</v>
      </c>
      <c r="S26" s="1">
        <f t="shared" si="5"/>
        <v>1</v>
      </c>
      <c r="T26" s="7">
        <f t="shared" si="13"/>
        <v>0</v>
      </c>
      <c r="U26" s="6">
        <f t="shared" si="14"/>
        <v>0</v>
      </c>
      <c r="V26" s="2">
        <f t="shared" si="6"/>
        <v>1.0995353259570409E-4</v>
      </c>
      <c r="W26" s="1">
        <f t="shared" si="7"/>
        <v>1.2726808117542942E-3</v>
      </c>
      <c r="X26">
        <v>0</v>
      </c>
      <c r="Y26">
        <v>0</v>
      </c>
      <c r="Z26" s="1">
        <f t="shared" si="16"/>
        <v>0.2</v>
      </c>
      <c r="AA26" s="1">
        <f t="shared" si="15"/>
        <v>0</v>
      </c>
      <c r="AB26" s="5">
        <v>0</v>
      </c>
      <c r="AC26" s="1">
        <v>0</v>
      </c>
      <c r="AD26">
        <v>0</v>
      </c>
    </row>
    <row r="27" spans="1:30" ht="16">
      <c r="A27" s="22">
        <v>43886</v>
      </c>
      <c r="B27" s="1">
        <f t="shared" si="8"/>
        <v>11</v>
      </c>
      <c r="D27" s="1">
        <f t="shared" si="9"/>
        <v>134058</v>
      </c>
      <c r="E27" s="1">
        <v>12583</v>
      </c>
      <c r="F27" s="3">
        <f t="shared" si="10"/>
        <v>1.2835541311400078E-3</v>
      </c>
      <c r="G27" s="3"/>
      <c r="H27" s="3">
        <f t="shared" si="0"/>
        <v>1.1120387663436054E-3</v>
      </c>
      <c r="I27" s="3">
        <f t="shared" si="11"/>
        <v>1.0103542385700415E-4</v>
      </c>
      <c r="J27" s="3"/>
      <c r="K27" s="4">
        <f t="shared" si="1"/>
        <v>-115764.09540978988</v>
      </c>
      <c r="L27" s="4"/>
      <c r="N27" s="2">
        <f t="shared" si="2"/>
        <v>133444.65196123265</v>
      </c>
      <c r="O27" s="2">
        <f t="shared" si="3"/>
        <v>12124.250862840498</v>
      </c>
      <c r="P27" s="1">
        <f t="shared" si="12"/>
        <v>11</v>
      </c>
      <c r="R27" s="1">
        <f t="shared" si="4"/>
        <v>1</v>
      </c>
      <c r="S27" s="1">
        <f t="shared" si="5"/>
        <v>1</v>
      </c>
      <c r="T27" s="7">
        <f t="shared" si="13"/>
        <v>0</v>
      </c>
      <c r="U27" s="6">
        <f t="shared" si="14"/>
        <v>0</v>
      </c>
      <c r="V27" s="2">
        <f t="shared" si="6"/>
        <v>3.6457850843161603E-2</v>
      </c>
      <c r="W27" s="1">
        <f t="shared" si="7"/>
        <v>4.5752438404820898E-3</v>
      </c>
      <c r="X27">
        <v>0</v>
      </c>
      <c r="Y27">
        <v>0</v>
      </c>
      <c r="Z27" s="1">
        <f t="shared" si="16"/>
        <v>0</v>
      </c>
      <c r="AA27" s="1">
        <f t="shared" si="15"/>
        <v>0</v>
      </c>
      <c r="AB27" s="5">
        <v>0</v>
      </c>
      <c r="AC27" s="1">
        <v>0</v>
      </c>
      <c r="AD27">
        <v>0</v>
      </c>
    </row>
    <row r="28" spans="1:30" ht="16">
      <c r="A28" s="22">
        <v>43887</v>
      </c>
      <c r="B28" s="1">
        <f t="shared" si="8"/>
        <v>12</v>
      </c>
      <c r="D28" s="1">
        <f t="shared" si="9"/>
        <v>146934</v>
      </c>
      <c r="E28" s="1">
        <v>12876</v>
      </c>
      <c r="F28" s="3">
        <f t="shared" si="10"/>
        <v>1.4001591437687866E-3</v>
      </c>
      <c r="G28" s="3"/>
      <c r="H28" s="3">
        <f t="shared" si="0"/>
        <v>1.2130623938224245E-3</v>
      </c>
      <c r="I28" s="3">
        <f t="shared" si="11"/>
        <v>1.0102362747881912E-4</v>
      </c>
      <c r="J28" s="3"/>
      <c r="K28" s="4">
        <f t="shared" si="1"/>
        <v>-118461.21036912334</v>
      </c>
      <c r="L28" s="4"/>
      <c r="N28" s="2">
        <f t="shared" si="2"/>
        <v>145567.48725869093</v>
      </c>
      <c r="O28" s="2">
        <f t="shared" si="3"/>
        <v>12122.835297458294</v>
      </c>
      <c r="P28" s="1">
        <f t="shared" si="12"/>
        <v>12</v>
      </c>
      <c r="R28" s="1">
        <f t="shared" si="4"/>
        <v>1</v>
      </c>
      <c r="S28" s="1">
        <f t="shared" si="5"/>
        <v>1</v>
      </c>
      <c r="T28" s="7">
        <f t="shared" si="13"/>
        <v>0</v>
      </c>
      <c r="U28" s="6">
        <f t="shared" si="14"/>
        <v>0</v>
      </c>
      <c r="V28" s="2">
        <f t="shared" si="6"/>
        <v>5.8493686124705339E-2</v>
      </c>
      <c r="W28" s="1">
        <f t="shared" si="7"/>
        <v>9.300180634223984E-3</v>
      </c>
      <c r="X28">
        <v>0</v>
      </c>
      <c r="Y28">
        <v>0</v>
      </c>
      <c r="Z28" s="1">
        <f t="shared" si="16"/>
        <v>0</v>
      </c>
      <c r="AA28" s="1">
        <f t="shared" si="15"/>
        <v>0</v>
      </c>
      <c r="AB28" s="5">
        <v>0</v>
      </c>
      <c r="AC28" s="1">
        <v>0</v>
      </c>
      <c r="AD28">
        <v>0</v>
      </c>
    </row>
    <row r="29" spans="1:30" ht="16">
      <c r="A29" s="22">
        <v>43888</v>
      </c>
      <c r="B29" s="1">
        <f t="shared" si="8"/>
        <v>13</v>
      </c>
      <c r="D29" s="1">
        <f t="shared" si="9"/>
        <v>158808</v>
      </c>
      <c r="E29" s="1">
        <v>11874</v>
      </c>
      <c r="F29" s="3">
        <f t="shared" si="10"/>
        <v>1.5167505421940231E-3</v>
      </c>
      <c r="G29" s="3"/>
      <c r="H29" s="3">
        <f t="shared" si="0"/>
        <v>1.3140742263003595E-3</v>
      </c>
      <c r="I29" s="3">
        <f t="shared" si="11"/>
        <v>1.0101183247793492E-4</v>
      </c>
      <c r="J29" s="3"/>
      <c r="K29" s="4">
        <f t="shared" si="1"/>
        <v>-109244.04035211948</v>
      </c>
      <c r="L29" s="4"/>
      <c r="N29" s="2">
        <f t="shared" si="2"/>
        <v>157688.90715604313</v>
      </c>
      <c r="O29" s="2">
        <f t="shared" si="3"/>
        <v>12121.419897352191</v>
      </c>
      <c r="P29" s="1">
        <f t="shared" si="12"/>
        <v>13</v>
      </c>
      <c r="R29" s="1">
        <f t="shared" si="4"/>
        <v>1</v>
      </c>
      <c r="S29" s="1">
        <f t="shared" si="5"/>
        <v>1</v>
      </c>
      <c r="T29" s="7">
        <f t="shared" si="13"/>
        <v>0</v>
      </c>
      <c r="U29" s="6">
        <f t="shared" si="14"/>
        <v>0</v>
      </c>
      <c r="V29" s="2">
        <f t="shared" si="6"/>
        <v>2.0837114481403966E-2</v>
      </c>
      <c r="W29" s="1">
        <f t="shared" si="7"/>
        <v>7.0468291519121644E-3</v>
      </c>
      <c r="X29">
        <v>0</v>
      </c>
      <c r="Y29">
        <v>0</v>
      </c>
      <c r="Z29" s="1">
        <f t="shared" si="16"/>
        <v>0</v>
      </c>
      <c r="AA29" s="1">
        <f t="shared" si="15"/>
        <v>0</v>
      </c>
      <c r="AB29" s="5">
        <v>0</v>
      </c>
      <c r="AC29" s="1">
        <v>0</v>
      </c>
      <c r="AD29">
        <v>0</v>
      </c>
    </row>
    <row r="30" spans="1:30" ht="16">
      <c r="A30" s="22">
        <v>43889</v>
      </c>
      <c r="B30" s="1">
        <f t="shared" si="8"/>
        <v>14</v>
      </c>
      <c r="D30" s="1">
        <f t="shared" si="9"/>
        <v>170440</v>
      </c>
      <c r="E30" s="1">
        <v>11632</v>
      </c>
      <c r="F30" s="3">
        <f t="shared" si="10"/>
        <v>1.6333283280053346E-3</v>
      </c>
      <c r="G30" s="3"/>
      <c r="H30" s="3">
        <f t="shared" si="0"/>
        <v>1.4150742651546141E-3</v>
      </c>
      <c r="I30" s="3">
        <f t="shared" si="11"/>
        <v>1.0100003885425463E-4</v>
      </c>
      <c r="J30" s="3"/>
      <c r="K30" s="4">
        <f t="shared" si="1"/>
        <v>-107018.93248356467</v>
      </c>
      <c r="L30" s="4"/>
      <c r="N30" s="2">
        <f t="shared" si="2"/>
        <v>169808.91181855369</v>
      </c>
      <c r="O30" s="2">
        <f t="shared" si="3"/>
        <v>12120.004662510555</v>
      </c>
      <c r="P30" s="1">
        <f t="shared" si="12"/>
        <v>14</v>
      </c>
      <c r="R30" s="1">
        <f t="shared" si="4"/>
        <v>1</v>
      </c>
      <c r="S30" s="1">
        <f t="shared" si="5"/>
        <v>1</v>
      </c>
      <c r="T30" s="7">
        <f t="shared" si="13"/>
        <v>0</v>
      </c>
      <c r="U30" s="6">
        <f t="shared" si="14"/>
        <v>0</v>
      </c>
      <c r="V30" s="2">
        <f t="shared" si="6"/>
        <v>4.1953633296987203E-2</v>
      </c>
      <c r="W30" s="1">
        <f t="shared" si="7"/>
        <v>3.7026999615483829E-3</v>
      </c>
      <c r="X30">
        <v>0</v>
      </c>
      <c r="Y30">
        <v>0</v>
      </c>
      <c r="Z30" s="1">
        <f t="shared" si="16"/>
        <v>0.7</v>
      </c>
      <c r="AA30" s="1">
        <f t="shared" si="15"/>
        <v>1</v>
      </c>
      <c r="AB30" s="5">
        <v>1</v>
      </c>
      <c r="AC30" s="1">
        <v>0</v>
      </c>
      <c r="AD30">
        <v>0</v>
      </c>
    </row>
    <row r="31" spans="1:30" ht="16">
      <c r="A31" s="22">
        <v>43890</v>
      </c>
      <c r="B31" s="1">
        <f t="shared" si="8"/>
        <v>15</v>
      </c>
      <c r="D31" s="1">
        <f t="shared" si="9"/>
        <v>181769</v>
      </c>
      <c r="E31" s="1">
        <v>11329</v>
      </c>
      <c r="F31" s="3">
        <f t="shared" si="10"/>
        <v>1.7498925027918943E-3</v>
      </c>
      <c r="G31" s="3"/>
      <c r="H31" s="3">
        <f t="shared" si="0"/>
        <v>1.5160625117620081E-3</v>
      </c>
      <c r="I31" s="3">
        <f t="shared" si="11"/>
        <v>1.00988246607394E-4</v>
      </c>
      <c r="J31" s="3"/>
      <c r="K31" s="4">
        <f t="shared" si="1"/>
        <v>-104232.53721086308</v>
      </c>
      <c r="L31" s="4"/>
      <c r="N31" s="2">
        <f t="shared" si="2"/>
        <v>181927.50141144096</v>
      </c>
      <c r="O31" s="2">
        <f t="shared" si="3"/>
        <v>12118.58959288728</v>
      </c>
      <c r="P31" s="1">
        <f t="shared" si="12"/>
        <v>15</v>
      </c>
      <c r="R31" s="1">
        <f t="shared" si="4"/>
        <v>1</v>
      </c>
      <c r="S31" s="1">
        <f t="shared" si="5"/>
        <v>1</v>
      </c>
      <c r="T31" s="7">
        <f t="shared" si="13"/>
        <v>0</v>
      </c>
      <c r="U31" s="6">
        <f t="shared" si="14"/>
        <v>0</v>
      </c>
      <c r="V31" s="2">
        <f t="shared" si="6"/>
        <v>6.969631855303024E-2</v>
      </c>
      <c r="W31" s="1">
        <f t="shared" si="7"/>
        <v>8.7199363720412654E-4</v>
      </c>
      <c r="X31">
        <v>0</v>
      </c>
      <c r="Y31">
        <v>0</v>
      </c>
      <c r="Z31" s="1">
        <f t="shared" si="16"/>
        <v>7.2</v>
      </c>
      <c r="AA31" s="1">
        <f t="shared" si="15"/>
        <v>10</v>
      </c>
      <c r="AB31" s="5">
        <v>0</v>
      </c>
      <c r="AC31" s="1">
        <v>1</v>
      </c>
      <c r="AD31">
        <v>0</v>
      </c>
    </row>
    <row r="32" spans="1:30" ht="16">
      <c r="A32" s="22">
        <v>43891</v>
      </c>
      <c r="B32" s="1">
        <f t="shared" si="8"/>
        <v>16</v>
      </c>
      <c r="D32" s="1">
        <f t="shared" si="9"/>
        <v>193246</v>
      </c>
      <c r="E32" s="1">
        <v>11477</v>
      </c>
      <c r="F32" s="3">
        <f t="shared" si="10"/>
        <v>1.8670107315396089E-3</v>
      </c>
      <c r="G32" s="3"/>
      <c r="H32" s="3">
        <f t="shared" si="0"/>
        <v>1.6175307766783324E-3</v>
      </c>
      <c r="I32" s="3">
        <f t="shared" si="11"/>
        <v>1.0146826491632429E-4</v>
      </c>
      <c r="J32" s="3"/>
      <c r="K32" s="4">
        <f t="shared" si="1"/>
        <v>-105539.7888140868</v>
      </c>
      <c r="L32" s="4"/>
      <c r="N32" s="2">
        <f t="shared" si="2"/>
        <v>194103.69320139987</v>
      </c>
      <c r="O32" s="2">
        <f t="shared" si="3"/>
        <v>12176.191789958915</v>
      </c>
      <c r="P32" s="1">
        <f t="shared" si="12"/>
        <v>16.004870818931177</v>
      </c>
      <c r="R32" s="1">
        <f t="shared" si="4"/>
        <v>1.0121755288276402</v>
      </c>
      <c r="S32" s="1">
        <f t="shared" si="5"/>
        <v>1.004870818931179</v>
      </c>
      <c r="T32" s="7">
        <f t="shared" si="13"/>
        <v>1</v>
      </c>
      <c r="U32" s="6">
        <f t="shared" si="14"/>
        <v>1</v>
      </c>
      <c r="V32" s="2">
        <f t="shared" si="6"/>
        <v>6.0921128340064065E-2</v>
      </c>
      <c r="W32" s="1">
        <f t="shared" si="7"/>
        <v>4.4383490545722758E-3</v>
      </c>
      <c r="X32">
        <v>1</v>
      </c>
      <c r="Y32">
        <v>0</v>
      </c>
      <c r="Z32" s="1">
        <f t="shared" si="16"/>
        <v>7.6999999999999993</v>
      </c>
      <c r="AA32" s="1">
        <f t="shared" si="15"/>
        <v>8</v>
      </c>
      <c r="AB32" s="5">
        <v>8</v>
      </c>
      <c r="AC32" s="1">
        <v>0</v>
      </c>
      <c r="AD32">
        <v>0</v>
      </c>
    </row>
    <row r="33" spans="1:30" ht="16">
      <c r="A33" s="23">
        <v>43892</v>
      </c>
      <c r="B33" s="1">
        <f t="shared" si="8"/>
        <v>17</v>
      </c>
      <c r="D33" s="1">
        <f t="shared" si="9"/>
        <v>206253</v>
      </c>
      <c r="E33" s="1">
        <v>13007</v>
      </c>
      <c r="F33" s="3">
        <f t="shared" si="10"/>
        <v>1.9846855806957553E-3</v>
      </c>
      <c r="G33" s="3"/>
      <c r="H33" s="3">
        <f t="shared" si="0"/>
        <v>1.7194812834084585E-3</v>
      </c>
      <c r="I33" s="3">
        <f t="shared" si="11"/>
        <v>1.0195050673012613E-4</v>
      </c>
      <c r="J33" s="3"/>
      <c r="K33" s="4">
        <f t="shared" si="1"/>
        <v>-119547.6373391388</v>
      </c>
      <c r="L33" s="4"/>
      <c r="N33" s="2">
        <f t="shared" si="2"/>
        <v>206337.75400901501</v>
      </c>
      <c r="O33" s="2">
        <f t="shared" si="3"/>
        <v>12234.060807615137</v>
      </c>
      <c r="P33" s="1">
        <f t="shared" si="12"/>
        <v>17.014636181670596</v>
      </c>
      <c r="R33" s="1">
        <f t="shared" si="4"/>
        <v>1.024499301157513</v>
      </c>
      <c r="S33" s="1">
        <f t="shared" si="5"/>
        <v>1.0097653627394183</v>
      </c>
      <c r="T33" s="7">
        <f t="shared" si="13"/>
        <v>2</v>
      </c>
      <c r="U33" s="6">
        <f t="shared" si="14"/>
        <v>2</v>
      </c>
      <c r="V33" s="2">
        <f t="shared" si="6"/>
        <v>5.9424862949555117E-2</v>
      </c>
      <c r="W33" s="1">
        <f t="shared" si="7"/>
        <v>4.1092255150234984E-4</v>
      </c>
      <c r="X33">
        <v>2</v>
      </c>
      <c r="Y33">
        <v>0</v>
      </c>
      <c r="Z33" s="1">
        <f t="shared" si="16"/>
        <v>41.8</v>
      </c>
      <c r="AA33" s="1">
        <f t="shared" si="15"/>
        <v>56</v>
      </c>
      <c r="AB33" s="5">
        <v>6</v>
      </c>
      <c r="AC33" s="1">
        <v>5</v>
      </c>
      <c r="AD33">
        <v>0</v>
      </c>
    </row>
    <row r="34" spans="1:30" ht="16">
      <c r="A34" s="23">
        <v>43893</v>
      </c>
      <c r="B34" s="1">
        <f t="shared" si="8"/>
        <v>18</v>
      </c>
      <c r="D34" s="1">
        <f t="shared" si="9"/>
        <v>221451</v>
      </c>
      <c r="E34" s="1">
        <v>15198</v>
      </c>
      <c r="F34" s="3">
        <f t="shared" si="10"/>
        <v>2.102346556580037E-3</v>
      </c>
      <c r="G34" s="3"/>
      <c r="H34" s="3">
        <f t="shared" si="0"/>
        <v>1.8214197706874725E-3</v>
      </c>
      <c r="I34" s="3">
        <f t="shared" si="11"/>
        <v>1.01938487279014E-4</v>
      </c>
      <c r="J34" s="3"/>
      <c r="K34" s="4">
        <f t="shared" si="1"/>
        <v>-139686.9608038539</v>
      </c>
      <c r="L34" s="4"/>
      <c r="N34" s="2">
        <f t="shared" si="2"/>
        <v>218570.37248249669</v>
      </c>
      <c r="O34" s="2">
        <f t="shared" si="3"/>
        <v>12232.61847348168</v>
      </c>
      <c r="P34" s="1">
        <f t="shared" si="12"/>
        <v>18.024401544410015</v>
      </c>
      <c r="R34" s="1">
        <f t="shared" si="4"/>
        <v>1.024499301157513</v>
      </c>
      <c r="S34" s="1">
        <f t="shared" si="5"/>
        <v>1.0097653627394183</v>
      </c>
      <c r="T34" s="7">
        <f t="shared" si="13"/>
        <v>2</v>
      </c>
      <c r="U34" s="6">
        <f t="shared" si="14"/>
        <v>2</v>
      </c>
      <c r="V34" s="9">
        <f t="shared" si="6"/>
        <v>0.19511656313451245</v>
      </c>
      <c r="W34" s="1">
        <f t="shared" si="7"/>
        <v>1.3007967981645186E-2</v>
      </c>
      <c r="X34">
        <v>2</v>
      </c>
      <c r="Y34">
        <v>0</v>
      </c>
      <c r="Z34" s="1">
        <f t="shared" si="16"/>
        <v>35.1</v>
      </c>
      <c r="AA34" s="1">
        <f t="shared" si="15"/>
        <v>33</v>
      </c>
      <c r="AB34" s="5">
        <v>23</v>
      </c>
      <c r="AC34" s="1">
        <v>1</v>
      </c>
      <c r="AD34">
        <v>0</v>
      </c>
    </row>
    <row r="35" spans="1:30" ht="16">
      <c r="A35" s="23">
        <v>43894</v>
      </c>
      <c r="B35" s="1">
        <f t="shared" si="8"/>
        <v>19</v>
      </c>
      <c r="D35" s="1">
        <f t="shared" si="9"/>
        <v>239764</v>
      </c>
      <c r="E35" s="1">
        <v>18313</v>
      </c>
      <c r="F35" s="3">
        <f t="shared" si="10"/>
        <v>2.2199936608283677E-3</v>
      </c>
      <c r="G35" s="3"/>
      <c r="H35" s="3">
        <f t="shared" si="0"/>
        <v>1.9233462399326879E-3</v>
      </c>
      <c r="I35" s="3">
        <f t="shared" si="11"/>
        <v>1.019264692452154E-4</v>
      </c>
      <c r="J35" s="3"/>
      <c r="K35" s="4">
        <f t="shared" si="1"/>
        <v>-168319.52413312445</v>
      </c>
      <c r="L35" s="4"/>
      <c r="N35" s="2">
        <f t="shared" si="2"/>
        <v>230801.54879192254</v>
      </c>
      <c r="O35" s="2">
        <f t="shared" si="3"/>
        <v>12231.176309425848</v>
      </c>
      <c r="P35" s="1">
        <f t="shared" si="12"/>
        <v>19.034166907149434</v>
      </c>
      <c r="R35" s="1">
        <f t="shared" si="4"/>
        <v>1.024499301157513</v>
      </c>
      <c r="S35" s="1">
        <f t="shared" si="5"/>
        <v>1.0097653627394183</v>
      </c>
      <c r="T35" s="7">
        <f t="shared" si="13"/>
        <v>2</v>
      </c>
      <c r="U35" s="6">
        <f t="shared" si="14"/>
        <v>2</v>
      </c>
      <c r="V35" s="9">
        <f t="shared" si="6"/>
        <v>0.33210417138503534</v>
      </c>
      <c r="W35" s="1">
        <f t="shared" si="7"/>
        <v>3.7380303999255342E-2</v>
      </c>
      <c r="X35">
        <v>2</v>
      </c>
      <c r="Y35">
        <v>0</v>
      </c>
      <c r="Z35" s="1">
        <f t="shared" si="16"/>
        <v>54.2</v>
      </c>
      <c r="AA35" s="1">
        <f t="shared" si="15"/>
        <v>60</v>
      </c>
      <c r="AB35" s="5">
        <v>20</v>
      </c>
      <c r="AC35" s="1">
        <v>4</v>
      </c>
      <c r="AD35">
        <v>0</v>
      </c>
    </row>
    <row r="36" spans="1:30" ht="16">
      <c r="A36" s="22">
        <v>43895</v>
      </c>
      <c r="B36" s="1">
        <f t="shared" si="8"/>
        <v>20</v>
      </c>
      <c r="D36" s="1">
        <f t="shared" si="9"/>
        <v>255514</v>
      </c>
      <c r="E36" s="1">
        <v>15750</v>
      </c>
      <c r="F36" s="3">
        <f t="shared" si="10"/>
        <v>2.3399354364910252E-3</v>
      </c>
      <c r="G36" s="3"/>
      <c r="H36" s="3">
        <f t="shared" si="0"/>
        <v>2.0272607543306898E-3</v>
      </c>
      <c r="I36" s="3">
        <f t="shared" si="11"/>
        <v>1.0391451439800193E-4</v>
      </c>
      <c r="J36" s="3"/>
      <c r="K36" s="4">
        <f t="shared" si="1"/>
        <v>-144458.08608693219</v>
      </c>
      <c r="L36" s="4"/>
      <c r="N36" s="2">
        <f t="shared" si="2"/>
        <v>243271.29051968278</v>
      </c>
      <c r="O36" s="2">
        <f t="shared" si="3"/>
        <v>12469.741727760233</v>
      </c>
      <c r="P36" s="1">
        <f t="shared" si="12"/>
        <v>20.06375001354353</v>
      </c>
      <c r="R36" s="1">
        <f t="shared" si="4"/>
        <v>1.0753132556107541</v>
      </c>
      <c r="S36" s="1">
        <f t="shared" si="5"/>
        <v>1.0295831063940954</v>
      </c>
      <c r="T36" s="7">
        <f t="shared" si="13"/>
        <v>6</v>
      </c>
      <c r="U36" s="6">
        <f t="shared" si="14"/>
        <v>6</v>
      </c>
      <c r="V36" s="9">
        <f t="shared" si="6"/>
        <v>0.20827036649141381</v>
      </c>
      <c r="W36" s="1">
        <f t="shared" si="7"/>
        <v>4.7914045728677183E-2</v>
      </c>
      <c r="X36">
        <v>6</v>
      </c>
      <c r="Y36">
        <v>0</v>
      </c>
      <c r="Z36" s="1">
        <f t="shared" si="16"/>
        <v>44</v>
      </c>
      <c r="AA36" s="1">
        <f t="shared" si="15"/>
        <v>41</v>
      </c>
      <c r="AB36" s="5">
        <v>31</v>
      </c>
      <c r="AC36" s="1">
        <v>1</v>
      </c>
      <c r="AD36">
        <v>0</v>
      </c>
    </row>
    <row r="37" spans="1:30" ht="16">
      <c r="A37" s="22">
        <v>43896</v>
      </c>
      <c r="B37" s="1">
        <f t="shared" si="8"/>
        <v>21</v>
      </c>
      <c r="D37" s="1">
        <f t="shared" si="9"/>
        <v>269597</v>
      </c>
      <c r="E37" s="1">
        <v>14083</v>
      </c>
      <c r="F37" s="3">
        <f t="shared" si="10"/>
        <v>2.4604469032779575E-3</v>
      </c>
      <c r="G37" s="3"/>
      <c r="H37" s="3">
        <f t="shared" si="0"/>
        <v>2.1316688346794104E-3</v>
      </c>
      <c r="I37" s="3">
        <f t="shared" si="11"/>
        <v>1.0440808034872058E-4</v>
      </c>
      <c r="J37" s="3"/>
      <c r="K37" s="4">
        <f t="shared" si="1"/>
        <v>-129101.72671494912</v>
      </c>
      <c r="L37" s="4"/>
      <c r="N37" s="2">
        <f t="shared" si="2"/>
        <v>255800.26016152924</v>
      </c>
      <c r="O37" s="2">
        <f t="shared" si="3"/>
        <v>12528.96964184647</v>
      </c>
      <c r="P37" s="1">
        <f t="shared" si="12"/>
        <v>21.09834803282347</v>
      </c>
      <c r="R37" s="1">
        <f t="shared" si="4"/>
        <v>1.0884057631531863</v>
      </c>
      <c r="S37" s="1">
        <f t="shared" si="5"/>
        <v>1.0345980192799418</v>
      </c>
      <c r="T37" s="7">
        <f t="shared" si="13"/>
        <v>7</v>
      </c>
      <c r="U37" s="6">
        <f t="shared" si="14"/>
        <v>7</v>
      </c>
      <c r="V37" s="9">
        <f t="shared" si="6"/>
        <v>0.11034796266090534</v>
      </c>
      <c r="W37" s="1">
        <f t="shared" si="7"/>
        <v>5.1175420492330266E-2</v>
      </c>
      <c r="X37">
        <v>7</v>
      </c>
      <c r="Y37">
        <v>0</v>
      </c>
      <c r="Z37" s="1">
        <f t="shared" si="16"/>
        <v>75.8</v>
      </c>
      <c r="AA37" s="1">
        <f t="shared" si="15"/>
        <v>88</v>
      </c>
      <c r="AB37" s="5">
        <v>68</v>
      </c>
      <c r="AC37" s="1">
        <v>2</v>
      </c>
      <c r="AD37">
        <v>0</v>
      </c>
    </row>
    <row r="38" spans="1:30" ht="16">
      <c r="A38" s="22">
        <v>43897</v>
      </c>
      <c r="B38" s="1">
        <f t="shared" si="8"/>
        <v>22</v>
      </c>
      <c r="D38" s="1">
        <f t="shared" si="9"/>
        <v>282373</v>
      </c>
      <c r="E38" s="1">
        <v>12776</v>
      </c>
      <c r="F38" s="3">
        <f t="shared" si="10"/>
        <v>2.5833085502758868E-3</v>
      </c>
      <c r="G38" s="3"/>
      <c r="H38" s="3">
        <f t="shared" si="0"/>
        <v>2.238113051595431E-3</v>
      </c>
      <c r="I38" s="3">
        <f t="shared" si="11"/>
        <v>1.0644421691602055E-4</v>
      </c>
      <c r="J38" s="3"/>
      <c r="K38" s="4">
        <f t="shared" si="1"/>
        <v>-116873.43618638352</v>
      </c>
      <c r="L38" s="4"/>
      <c r="N38" s="2">
        <f t="shared" si="2"/>
        <v>268573.56619145174</v>
      </c>
      <c r="O38" s="2">
        <f t="shared" si="3"/>
        <v>12773.306029922465</v>
      </c>
      <c r="P38" s="1">
        <f t="shared" si="12"/>
        <v>22.153251163655369</v>
      </c>
      <c r="R38" s="1">
        <f t="shared" si="4"/>
        <v>1.1423894025885908</v>
      </c>
      <c r="S38" s="1">
        <f t="shared" si="5"/>
        <v>1.0549031308318992</v>
      </c>
      <c r="T38" s="7">
        <f t="shared" si="13"/>
        <v>11</v>
      </c>
      <c r="U38" s="6">
        <f t="shared" si="14"/>
        <v>11</v>
      </c>
      <c r="V38" s="2">
        <f t="shared" si="6"/>
        <v>2.1086177814141254E-4</v>
      </c>
      <c r="W38" s="1">
        <f t="shared" si="7"/>
        <v>4.8869522966247692E-2</v>
      </c>
      <c r="X38">
        <v>11</v>
      </c>
      <c r="Y38">
        <v>0</v>
      </c>
      <c r="Z38" s="1">
        <f t="shared" si="16"/>
        <v>74.2</v>
      </c>
      <c r="AA38" s="1">
        <f t="shared" si="15"/>
        <v>75</v>
      </c>
      <c r="AB38" s="5">
        <v>45</v>
      </c>
      <c r="AC38" s="1">
        <v>3</v>
      </c>
      <c r="AD38">
        <v>0</v>
      </c>
    </row>
    <row r="39" spans="1:30" ht="16">
      <c r="A39" s="22">
        <v>43898</v>
      </c>
      <c r="B39" s="1">
        <f t="shared" si="8"/>
        <v>23</v>
      </c>
      <c r="C39" s="1">
        <v>0</v>
      </c>
      <c r="D39" s="1">
        <f t="shared" si="9"/>
        <v>295077</v>
      </c>
      <c r="E39" s="1">
        <v>12704</v>
      </c>
      <c r="F39" s="3">
        <f t="shared" si="10"/>
        <v>2.706753391157779E-3</v>
      </c>
      <c r="G39" s="3"/>
      <c r="H39" s="3">
        <f t="shared" si="0"/>
        <v>2.3450625329109239E-3</v>
      </c>
      <c r="I39" s="3">
        <f t="shared" si="11"/>
        <v>1.0694948131549295E-4</v>
      </c>
      <c r="J39" s="3"/>
      <c r="K39" s="4">
        <f t="shared" si="1"/>
        <v>-116154.62806324336</v>
      </c>
      <c r="L39" s="4"/>
      <c r="M39" s="1">
        <f t="shared" ref="M39:M57" si="17">(1/(1+EXP(-(C39-$K$10)*$K$8)))</f>
        <v>0.47183420678921323</v>
      </c>
      <c r="N39" s="2">
        <f t="shared" si="2"/>
        <v>281407.50394931086</v>
      </c>
      <c r="O39" s="2">
        <f t="shared" si="3"/>
        <v>12833.937757859154</v>
      </c>
      <c r="P39" s="1">
        <f t="shared" si="12"/>
        <v>23.213292536627485</v>
      </c>
      <c r="R39" s="1">
        <f t="shared" si="4"/>
        <v>1.1562985976921987</v>
      </c>
      <c r="S39" s="1">
        <f t="shared" si="5"/>
        <v>1.0600413729721152</v>
      </c>
      <c r="T39" s="7">
        <f t="shared" si="13"/>
        <v>12</v>
      </c>
      <c r="U39" s="6">
        <f t="shared" si="14"/>
        <v>12</v>
      </c>
      <c r="V39" s="2">
        <f t="shared" si="6"/>
        <v>1.0228098068258333E-2</v>
      </c>
      <c r="W39" s="1">
        <f t="shared" si="7"/>
        <v>4.6325183090139645E-2</v>
      </c>
      <c r="X39">
        <v>12</v>
      </c>
      <c r="Y39">
        <v>0</v>
      </c>
      <c r="Z39" s="1">
        <f t="shared" si="16"/>
        <v>135.1</v>
      </c>
      <c r="AA39" s="1">
        <f t="shared" si="15"/>
        <v>159</v>
      </c>
      <c r="AB39" s="5">
        <v>119</v>
      </c>
      <c r="AC39" s="1">
        <v>4</v>
      </c>
      <c r="AD39">
        <v>0</v>
      </c>
    </row>
    <row r="40" spans="1:30" ht="16">
      <c r="A40" s="22">
        <v>43899</v>
      </c>
      <c r="B40" s="1">
        <f t="shared" si="8"/>
        <v>24</v>
      </c>
      <c r="C40" s="1">
        <v>1</v>
      </c>
      <c r="D40" s="1">
        <f t="shared" si="9"/>
        <v>309342</v>
      </c>
      <c r="E40" s="1">
        <v>14265</v>
      </c>
      <c r="F40" s="3">
        <f t="shared" si="10"/>
        <v>2.8307841196074657E-3</v>
      </c>
      <c r="G40" s="3"/>
      <c r="H40" s="3" cm="1">
        <f t="array" ref="H40">F40*($K$11) + SUMPRODUCT(EGS3_OSS_HOMO!$L$40:$L$57,TRANSPOSE(LC_Special_HOMO!C40:T40))</f>
        <v>2.4662587233922114E-3</v>
      </c>
      <c r="I40" s="3">
        <f t="shared" si="11"/>
        <v>1.2119619048128749E-4</v>
      </c>
      <c r="J40" s="3"/>
      <c r="K40" s="4">
        <f t="shared" si="1"/>
        <v>-128643.19530880962</v>
      </c>
      <c r="L40" s="8">
        <f t="shared" ref="L40:L57" si="18">((M40-M39)/(1-$M$39)*($K$12))</f>
        <v>7.1123464969222888E-4</v>
      </c>
      <c r="M40" s="1">
        <f t="shared" si="17"/>
        <v>0.47464542355570932</v>
      </c>
      <c r="N40" s="2">
        <f t="shared" si="2"/>
        <v>295951.04680706537</v>
      </c>
      <c r="O40" s="2">
        <f t="shared" si="3"/>
        <v>14543.542857754499</v>
      </c>
      <c r="P40" s="1">
        <f t="shared" si="12"/>
        <v>24.278497179186907</v>
      </c>
      <c r="Q40" s="1">
        <f>R40</f>
        <v>1.1703771446017601</v>
      </c>
      <c r="R40" s="1">
        <f t="shared" si="4"/>
        <v>1.1703771446017601</v>
      </c>
      <c r="S40" s="1">
        <f t="shared" si="5"/>
        <v>1.0652046425594208</v>
      </c>
      <c r="T40" s="7">
        <f t="shared" si="13"/>
        <v>13</v>
      </c>
      <c r="U40" s="6">
        <f t="shared" si="14"/>
        <v>13</v>
      </c>
      <c r="V40" s="2">
        <f t="shared" si="6"/>
        <v>1.9526313196950508E-2</v>
      </c>
      <c r="W40" s="1">
        <f t="shared" si="7"/>
        <v>4.3288506549174141E-2</v>
      </c>
      <c r="X40">
        <v>13</v>
      </c>
      <c r="Y40">
        <v>0</v>
      </c>
      <c r="Z40" s="1">
        <f t="shared" si="16"/>
        <v>127.49999999999999</v>
      </c>
      <c r="AA40" s="1">
        <f t="shared" si="15"/>
        <v>126</v>
      </c>
      <c r="AB40" s="5">
        <v>116</v>
      </c>
      <c r="AC40" s="1">
        <v>1</v>
      </c>
      <c r="AD40">
        <v>0</v>
      </c>
    </row>
    <row r="41" spans="1:30" ht="16">
      <c r="A41" s="25">
        <v>43900</v>
      </c>
      <c r="B41" s="1">
        <f t="shared" si="8"/>
        <v>25</v>
      </c>
      <c r="C41" s="1">
        <f t="shared" ref="C41:C57" si="19">C40+1</f>
        <v>2</v>
      </c>
      <c r="D41" s="1">
        <f t="shared" si="9"/>
        <v>324475</v>
      </c>
      <c r="E41" s="1">
        <v>15133</v>
      </c>
      <c r="F41" s="3">
        <f t="shared" si="10"/>
        <v>2.9584679456928775E-3</v>
      </c>
      <c r="G41" s="3"/>
      <c r="H41" s="3" cm="1">
        <f t="array" ref="H41">F41*($K$11) + SUMPRODUCT(EGS3_OSS_HOMO!$L$40:$L$57,TRANSPOSE(LC_Special_HOMO!C41:T41))</f>
        <v>2.6061300428130972E-3</v>
      </c>
      <c r="I41" s="3">
        <f t="shared" si="11"/>
        <v>1.3987131942088575E-4</v>
      </c>
      <c r="J41" s="3"/>
      <c r="K41" s="4">
        <f t="shared" si="1"/>
        <v>-134302.16234011701</v>
      </c>
      <c r="L41" s="8">
        <f t="shared" si="18"/>
        <v>7.1164148639925762E-4</v>
      </c>
      <c r="M41" s="1">
        <f t="shared" si="17"/>
        <v>0.47745824837964823</v>
      </c>
      <c r="N41" s="2">
        <f t="shared" si="2"/>
        <v>312735.60513757163</v>
      </c>
      <c r="O41" s="2">
        <f t="shared" si="3"/>
        <v>16784.55833050629</v>
      </c>
      <c r="P41" s="1">
        <f t="shared" si="12"/>
        <v>25.375213884018649</v>
      </c>
      <c r="Q41" s="1">
        <f t="shared" ref="Q41:Q57" si="20">Q40+R41</f>
        <v>2.4288992022558968</v>
      </c>
      <c r="R41" s="1">
        <f t="shared" si="4"/>
        <v>1.2585220576541367</v>
      </c>
      <c r="S41" s="1">
        <f t="shared" si="5"/>
        <v>1.0967167048317406</v>
      </c>
      <c r="T41" s="7">
        <f t="shared" si="13"/>
        <v>19</v>
      </c>
      <c r="U41" s="6">
        <f t="shared" si="14"/>
        <v>19</v>
      </c>
      <c r="V41" s="2">
        <f t="shared" si="6"/>
        <v>0.10913621426724972</v>
      </c>
      <c r="W41" s="1">
        <f t="shared" si="7"/>
        <v>3.6179659025898349E-2</v>
      </c>
      <c r="X41">
        <v>19</v>
      </c>
      <c r="Y41">
        <v>0</v>
      </c>
      <c r="Z41" s="1">
        <f t="shared" si="16"/>
        <v>128.6</v>
      </c>
      <c r="AA41" s="1">
        <f t="shared" si="15"/>
        <v>125</v>
      </c>
      <c r="AB41" s="5">
        <v>65</v>
      </c>
      <c r="AC41" s="1">
        <v>6</v>
      </c>
      <c r="AD41">
        <v>0</v>
      </c>
    </row>
    <row r="42" spans="1:30" ht="16">
      <c r="A42" s="25">
        <v>43901</v>
      </c>
      <c r="B42" s="1">
        <f t="shared" si="8"/>
        <v>26</v>
      </c>
      <c r="C42" s="1">
        <f t="shared" si="19"/>
        <v>3</v>
      </c>
      <c r="D42" s="1">
        <f t="shared" si="9"/>
        <v>343476</v>
      </c>
      <c r="E42" s="1">
        <v>19001</v>
      </c>
      <c r="F42" s="3">
        <f t="shared" si="10"/>
        <v>3.0886408718688863E-3</v>
      </c>
      <c r="G42" s="3"/>
      <c r="H42" s="3" cm="1">
        <f t="array" ref="H42">F42*($K$11) + SUMPRODUCT(EGS3_OSS_HOMO!$L$40:$L$57,TRANSPOSE(LC_Special_HOMO!C42:T42))</f>
        <v>2.7644597999528049E-3</v>
      </c>
      <c r="I42" s="3">
        <f t="shared" si="11"/>
        <v>1.5832975713970772E-4</v>
      </c>
      <c r="J42" s="3"/>
      <c r="K42" s="4">
        <f t="shared" si="1"/>
        <v>-166274.53278806803</v>
      </c>
      <c r="L42" s="8">
        <f t="shared" si="18"/>
        <v>7.1200338424895493E-4</v>
      </c>
      <c r="M42" s="1">
        <f t="shared" si="17"/>
        <v>0.4802725036362907</v>
      </c>
      <c r="N42" s="2">
        <f t="shared" si="2"/>
        <v>331735.17599433661</v>
      </c>
      <c r="O42" s="2">
        <f t="shared" si="3"/>
        <v>18999.570856764927</v>
      </c>
      <c r="P42" s="1">
        <f t="shared" si="12"/>
        <v>26.493454847178278</v>
      </c>
      <c r="Q42" s="1">
        <f t="shared" si="20"/>
        <v>3.7498424664875127</v>
      </c>
      <c r="R42" s="1">
        <f t="shared" si="4"/>
        <v>1.3209432642316161</v>
      </c>
      <c r="S42" s="1">
        <f t="shared" si="5"/>
        <v>1.1182409631596293</v>
      </c>
      <c r="T42" s="7">
        <f t="shared" si="13"/>
        <v>23</v>
      </c>
      <c r="U42" s="6">
        <f t="shared" si="14"/>
        <v>23</v>
      </c>
      <c r="V42" s="2">
        <f t="shared" si="6"/>
        <v>7.5214106366656641E-5</v>
      </c>
      <c r="W42" s="1">
        <f t="shared" si="7"/>
        <v>3.4182370837157167E-2</v>
      </c>
      <c r="X42">
        <v>23</v>
      </c>
      <c r="Y42">
        <v>0</v>
      </c>
      <c r="Z42" s="1">
        <f t="shared" si="16"/>
        <v>356.1</v>
      </c>
      <c r="AA42" s="1">
        <f t="shared" si="15"/>
        <v>455</v>
      </c>
      <c r="AB42" s="5">
        <v>375</v>
      </c>
      <c r="AC42" s="1">
        <v>8</v>
      </c>
      <c r="AD42">
        <v>0</v>
      </c>
    </row>
    <row r="43" spans="1:30" ht="16">
      <c r="A43" s="25">
        <v>43902</v>
      </c>
      <c r="B43" s="1">
        <f t="shared" si="8"/>
        <v>27</v>
      </c>
      <c r="C43" s="1">
        <f t="shared" si="19"/>
        <v>4</v>
      </c>
      <c r="D43" s="1">
        <f t="shared" si="9"/>
        <v>364165</v>
      </c>
      <c r="E43" s="1">
        <v>20689</v>
      </c>
      <c r="F43" s="3">
        <f t="shared" si="10"/>
        <v>3.2232996360349597E-3</v>
      </c>
      <c r="G43" s="3"/>
      <c r="H43" s="3" cm="1">
        <f t="array" ref="H43">F43*($K$11) + SUMPRODUCT(EGS3_OSS_HOMO!$L$40:$L$57,TRANSPOSE(LC_Special_HOMO!C43:T43))</f>
        <v>2.9464421372008354E-3</v>
      </c>
      <c r="I43" s="3">
        <f t="shared" si="11"/>
        <v>1.8198233724803052E-4</v>
      </c>
      <c r="J43" s="3"/>
      <c r="K43" s="4">
        <f t="shared" si="1"/>
        <v>-178165.41151011264</v>
      </c>
      <c r="L43" s="8">
        <f t="shared" si="18"/>
        <v>7.1232025147947994E-4</v>
      </c>
      <c r="M43" s="1">
        <f t="shared" si="17"/>
        <v>0.48308801133820084</v>
      </c>
      <c r="N43" s="2">
        <f t="shared" si="2"/>
        <v>353573.05646410026</v>
      </c>
      <c r="O43" s="2">
        <f t="shared" si="3"/>
        <v>21837.880469763662</v>
      </c>
      <c r="P43" s="1">
        <f t="shared" si="12"/>
        <v>27.650384732740925</v>
      </c>
      <c r="Q43" s="1">
        <f t="shared" si="20"/>
        <v>5.1875647280755857</v>
      </c>
      <c r="R43" s="1">
        <f t="shared" si="4"/>
        <v>1.4377222615880734</v>
      </c>
      <c r="S43" s="1">
        <f t="shared" si="5"/>
        <v>1.1569298855626469</v>
      </c>
      <c r="T43" s="7">
        <f t="shared" si="13"/>
        <v>30</v>
      </c>
      <c r="U43" s="6">
        <f t="shared" si="14"/>
        <v>30</v>
      </c>
      <c r="V43" s="2">
        <f t="shared" si="6"/>
        <v>5.5530981186314582E-2</v>
      </c>
      <c r="W43" s="1">
        <f t="shared" si="7"/>
        <v>2.9085561588564918E-2</v>
      </c>
      <c r="X43">
        <v>30</v>
      </c>
      <c r="Y43">
        <v>0</v>
      </c>
      <c r="Z43" s="1">
        <f t="shared" si="16"/>
        <v>356.9</v>
      </c>
      <c r="AA43" s="1">
        <f t="shared" si="15"/>
        <v>362</v>
      </c>
      <c r="AB43" s="5">
        <v>322</v>
      </c>
      <c r="AC43" s="1">
        <v>4</v>
      </c>
      <c r="AD43">
        <v>0</v>
      </c>
    </row>
    <row r="44" spans="1:30" ht="16">
      <c r="A44" s="25">
        <v>43903</v>
      </c>
      <c r="B44" s="1">
        <f t="shared" si="8"/>
        <v>28</v>
      </c>
      <c r="C44" s="1">
        <f t="shared" si="19"/>
        <v>5</v>
      </c>
      <c r="D44" s="1">
        <f t="shared" si="9"/>
        <v>389866</v>
      </c>
      <c r="E44" s="1">
        <v>25701</v>
      </c>
      <c r="F44" s="3">
        <f t="shared" si="10"/>
        <v>3.36327663309266E-3</v>
      </c>
      <c r="G44" s="3"/>
      <c r="H44" s="3" cm="1">
        <f t="array" ref="H44">F44*($K$11) + SUMPRODUCT(EGS3_OSS_HOMO!$L$40:$L$57,TRANSPOSE(LC_Special_HOMO!C44:T44))</f>
        <v>3.156448084223583E-3</v>
      </c>
      <c r="I44" s="3">
        <f t="shared" si="11"/>
        <v>2.1000594702274764E-4</v>
      </c>
      <c r="J44" s="3"/>
      <c r="K44" s="4">
        <f t="shared" si="1"/>
        <v>-217645.69838294887</v>
      </c>
      <c r="L44" s="8">
        <f t="shared" si="18"/>
        <v>7.1259200768915374E-4</v>
      </c>
      <c r="M44" s="1">
        <f t="shared" si="17"/>
        <v>0.48590459318014811</v>
      </c>
      <c r="N44" s="2">
        <f t="shared" si="2"/>
        <v>378773.77010682994</v>
      </c>
      <c r="O44" s="2">
        <f t="shared" si="3"/>
        <v>25200.713642729716</v>
      </c>
      <c r="P44" s="1">
        <f t="shared" si="12"/>
        <v>28.853172263397916</v>
      </c>
      <c r="Q44" s="1">
        <f t="shared" si="20"/>
        <v>6.7714424976775884</v>
      </c>
      <c r="R44" s="1">
        <f t="shared" si="4"/>
        <v>1.5838777696020025</v>
      </c>
      <c r="S44" s="1">
        <f t="shared" si="5"/>
        <v>1.2027875306569908</v>
      </c>
      <c r="T44" s="7">
        <f t="shared" si="13"/>
        <v>38</v>
      </c>
      <c r="U44" s="6">
        <f t="shared" si="14"/>
        <v>38</v>
      </c>
      <c r="V44" s="2">
        <f t="shared" si="6"/>
        <v>1.9465637806711199E-2</v>
      </c>
      <c r="W44" s="1">
        <f t="shared" si="7"/>
        <v>2.8451390716733607E-2</v>
      </c>
      <c r="X44">
        <v>38</v>
      </c>
      <c r="Y44">
        <v>0</v>
      </c>
      <c r="Z44" s="1">
        <f t="shared" si="16"/>
        <v>434.29999999999995</v>
      </c>
      <c r="AA44" s="1">
        <f t="shared" si="15"/>
        <v>452</v>
      </c>
      <c r="AB44" s="5">
        <v>382</v>
      </c>
      <c r="AC44" s="1">
        <v>7</v>
      </c>
      <c r="AD44">
        <v>0</v>
      </c>
    </row>
    <row r="45" spans="1:30" ht="16">
      <c r="A45" s="25">
        <v>43904</v>
      </c>
      <c r="B45" s="1">
        <f t="shared" si="8"/>
        <v>29</v>
      </c>
      <c r="C45" s="1">
        <f t="shared" si="19"/>
        <v>6</v>
      </c>
      <c r="D45" s="1">
        <f t="shared" si="9"/>
        <v>423545</v>
      </c>
      <c r="E45" s="1">
        <v>33679</v>
      </c>
      <c r="F45" s="3">
        <f t="shared" si="10"/>
        <v>3.5109175002020487E-3</v>
      </c>
      <c r="G45" s="3"/>
      <c r="H45" s="3" cm="1">
        <f t="array" ref="H45">F45*($K$11) + SUMPRODUCT(EGS3_OSS_HOMO!$L$40:$L$57,TRANSPOSE(LC_Special_HOMO!C45:T45))</f>
        <v>3.4040783109136248E-3</v>
      </c>
      <c r="I45" s="3">
        <f t="shared" si="11"/>
        <v>2.4763022669004172E-4</v>
      </c>
      <c r="J45" s="3"/>
      <c r="K45" s="4">
        <f t="shared" si="1"/>
        <v>-279656.06692359544</v>
      </c>
      <c r="L45" s="8">
        <f t="shared" si="18"/>
        <v>7.1281858388003844E-4</v>
      </c>
      <c r="M45" s="1">
        <f t="shared" si="17"/>
        <v>0.48872207058418166</v>
      </c>
      <c r="N45" s="2">
        <f t="shared" si="2"/>
        <v>408489.39730963495</v>
      </c>
      <c r="O45" s="2">
        <f t="shared" si="3"/>
        <v>29715.627202805008</v>
      </c>
      <c r="P45" s="1">
        <f t="shared" si="12"/>
        <v>30.121996595213545</v>
      </c>
      <c r="Q45" s="1">
        <f t="shared" si="20"/>
        <v>8.5808476766665702</v>
      </c>
      <c r="R45" s="1">
        <f t="shared" si="4"/>
        <v>1.8094051789889811</v>
      </c>
      <c r="S45" s="1">
        <f t="shared" si="5"/>
        <v>1.2688243318156287</v>
      </c>
      <c r="T45" s="7">
        <f t="shared" si="13"/>
        <v>49</v>
      </c>
      <c r="U45" s="6">
        <f t="shared" si="14"/>
        <v>49</v>
      </c>
      <c r="V45" s="2">
        <f t="shared" si="6"/>
        <v>0.11768083367068476</v>
      </c>
      <c r="W45" s="1">
        <f t="shared" si="7"/>
        <v>3.5546642482770542E-2</v>
      </c>
      <c r="X45">
        <v>49</v>
      </c>
      <c r="Y45">
        <v>0</v>
      </c>
      <c r="Z45" s="1">
        <f t="shared" si="16"/>
        <v>536.79999999999995</v>
      </c>
      <c r="AA45" s="1">
        <f t="shared" si="15"/>
        <v>586</v>
      </c>
      <c r="AB45" s="5">
        <v>516</v>
      </c>
      <c r="AC45" s="1">
        <v>7</v>
      </c>
      <c r="AD45">
        <v>0</v>
      </c>
    </row>
    <row r="46" spans="1:30" ht="16">
      <c r="A46" s="25">
        <v>43905</v>
      </c>
      <c r="B46" s="1">
        <f t="shared" si="8"/>
        <v>30</v>
      </c>
      <c r="C46" s="1">
        <f t="shared" si="19"/>
        <v>7</v>
      </c>
      <c r="D46" s="1">
        <f t="shared" si="9"/>
        <v>462088</v>
      </c>
      <c r="E46" s="1">
        <v>38543</v>
      </c>
      <c r="F46" s="3">
        <f t="shared" si="10"/>
        <v>3.6636434293821907E-3</v>
      </c>
      <c r="G46" s="3"/>
      <c r="H46" s="3" cm="1">
        <f t="array" ref="H46">F46*($K$11) + SUMPRODUCT(EGS3_OSS_HOMO!$L$40:$L$57,TRANSPOSE(LC_Special_HOMO!C46:T46))</f>
        <v>3.685682255347684E-3</v>
      </c>
      <c r="I46" s="3">
        <f t="shared" si="11"/>
        <v>2.8160394443405923E-4</v>
      </c>
      <c r="J46" s="3"/>
      <c r="K46" s="4">
        <f t="shared" si="1"/>
        <v>-315089.36905621958</v>
      </c>
      <c r="L46" s="8">
        <f t="shared" si="18"/>
        <v>7.1299992249501394E-4</v>
      </c>
      <c r="M46" s="1">
        <f t="shared" si="17"/>
        <v>0.49154026474485107</v>
      </c>
      <c r="N46" s="2">
        <f t="shared" si="2"/>
        <v>442281.87064172205</v>
      </c>
      <c r="O46" s="2">
        <f t="shared" si="3"/>
        <v>33792.473332087109</v>
      </c>
      <c r="P46" s="1">
        <f t="shared" si="12"/>
        <v>31.43471973572419</v>
      </c>
      <c r="Q46" s="1">
        <f t="shared" si="20"/>
        <v>10.550214701357399</v>
      </c>
      <c r="R46" s="1">
        <f t="shared" si="4"/>
        <v>1.9693670246908297</v>
      </c>
      <c r="S46" s="1">
        <f t="shared" si="5"/>
        <v>1.312723140510645</v>
      </c>
      <c r="T46" s="7">
        <f t="shared" si="13"/>
        <v>56</v>
      </c>
      <c r="U46" s="6">
        <f t="shared" si="14"/>
        <v>56</v>
      </c>
      <c r="V46" s="2">
        <f t="shared" si="6"/>
        <v>0.12325264426518151</v>
      </c>
      <c r="W46" s="1">
        <f t="shared" si="7"/>
        <v>4.2862245629139789E-2</v>
      </c>
      <c r="X46">
        <v>51</v>
      </c>
      <c r="Y46">
        <v>1</v>
      </c>
      <c r="Z46" s="1">
        <f t="shared" si="16"/>
        <v>609</v>
      </c>
      <c r="AA46" s="1">
        <f t="shared" si="15"/>
        <v>638</v>
      </c>
      <c r="AB46" s="5">
        <v>548</v>
      </c>
      <c r="AC46" s="1">
        <v>9</v>
      </c>
      <c r="AD46">
        <v>4</v>
      </c>
    </row>
    <row r="47" spans="1:30" ht="16">
      <c r="A47" s="25">
        <v>43906</v>
      </c>
      <c r="B47" s="1">
        <f t="shared" si="8"/>
        <v>31</v>
      </c>
      <c r="C47" s="1">
        <f t="shared" si="19"/>
        <v>8</v>
      </c>
      <c r="D47" s="1">
        <f t="shared" si="9"/>
        <v>504410</v>
      </c>
      <c r="E47" s="1">
        <v>42322</v>
      </c>
      <c r="F47" s="3">
        <f t="shared" si="10"/>
        <v>3.8216287370737012E-3</v>
      </c>
      <c r="G47" s="3"/>
      <c r="H47" s="3" cm="1">
        <f t="array" ref="H47">F47*($K$11) + SUMPRODUCT(EGS3_OSS_HOMO!$L$40:$L$57,TRANSPOSE(LC_Special_HOMO!C47:T47))</f>
        <v>4.0045942026868658E-3</v>
      </c>
      <c r="I47" s="3">
        <f t="shared" si="11"/>
        <v>3.1891194733918177E-4</v>
      </c>
      <c r="J47" s="3"/>
      <c r="K47" s="4">
        <f t="shared" si="1"/>
        <v>-340717.30361571617</v>
      </c>
      <c r="L47" s="8">
        <f t="shared" si="18"/>
        <v>7.131359774489003E-4</v>
      </c>
      <c r="M47" s="1">
        <f t="shared" si="17"/>
        <v>0.4943589966745503</v>
      </c>
      <c r="N47" s="2">
        <f t="shared" si="2"/>
        <v>480551.30432242388</v>
      </c>
      <c r="O47" s="2">
        <f t="shared" si="3"/>
        <v>38269.433680701812</v>
      </c>
      <c r="P47" s="1">
        <f t="shared" si="12"/>
        <v>32.792860496759445</v>
      </c>
      <c r="Q47" s="1">
        <f t="shared" si="20"/>
        <v>12.693685120794742</v>
      </c>
      <c r="R47" s="1">
        <f t="shared" si="4"/>
        <v>2.1434704194373424</v>
      </c>
      <c r="S47" s="1">
        <f t="shared" si="5"/>
        <v>1.358140761035258</v>
      </c>
      <c r="T47" s="7">
        <f t="shared" si="13"/>
        <v>63</v>
      </c>
      <c r="U47" s="6">
        <f t="shared" si="14"/>
        <v>63</v>
      </c>
      <c r="V47" s="2">
        <f t="shared" si="6"/>
        <v>9.5755548397953513E-2</v>
      </c>
      <c r="W47" s="1">
        <f t="shared" si="7"/>
        <v>4.73002035597552E-2</v>
      </c>
      <c r="X47">
        <v>53</v>
      </c>
      <c r="Y47">
        <v>1</v>
      </c>
      <c r="Z47" s="1">
        <f t="shared" si="16"/>
        <v>880.6</v>
      </c>
      <c r="AA47" s="1">
        <f t="shared" si="15"/>
        <v>992</v>
      </c>
      <c r="AB47" s="5">
        <v>772</v>
      </c>
      <c r="AC47" s="1">
        <v>22</v>
      </c>
      <c r="AD47">
        <v>9</v>
      </c>
    </row>
    <row r="48" spans="1:30" ht="16">
      <c r="A48" s="25">
        <v>43907</v>
      </c>
      <c r="B48" s="1">
        <f t="shared" si="8"/>
        <v>32</v>
      </c>
      <c r="C48" s="1">
        <f t="shared" si="19"/>
        <v>9</v>
      </c>
      <c r="D48" s="1">
        <f t="shared" si="9"/>
        <v>550845</v>
      </c>
      <c r="E48" s="1">
        <v>46435</v>
      </c>
      <c r="F48" s="3">
        <f t="shared" si="10"/>
        <v>3.9915308371111236E-3</v>
      </c>
      <c r="G48" s="3"/>
      <c r="H48" s="3" cm="1">
        <f t="array" ref="H48">F48*($K$11) + SUMPRODUCT(EGS3_OSS_HOMO!$L$40:$L$57,TRANSPOSE(LC_Special_HOMO!C48:T48))</f>
        <v>4.3915686856038829E-3</v>
      </c>
      <c r="I48" s="3">
        <f t="shared" si="11"/>
        <v>3.8697448291701714E-4</v>
      </c>
      <c r="J48" s="3"/>
      <c r="K48" s="4">
        <f t="shared" ref="K48:K50" si="21">E48*LN(I48)</f>
        <v>-364846.84395945567</v>
      </c>
      <c r="L48" s="8">
        <f t="shared" si="18"/>
        <v>7.1322671415327348E-4</v>
      </c>
      <c r="M48" s="1">
        <f t="shared" si="17"/>
        <v>0.49717808724895951</v>
      </c>
      <c r="N48" s="2">
        <f t="shared" si="2"/>
        <v>526988.24227246596</v>
      </c>
      <c r="O48" s="2">
        <f t="shared" si="3"/>
        <v>46436.937950042055</v>
      </c>
      <c r="P48" s="1">
        <f t="shared" si="12"/>
        <v>34.253685869883441</v>
      </c>
      <c r="Q48" s="1">
        <f t="shared" si="20"/>
        <v>15.263814542001285</v>
      </c>
      <c r="R48" s="1">
        <f t="shared" si="4"/>
        <v>2.570129421206544</v>
      </c>
      <c r="S48" s="1">
        <f t="shared" si="5"/>
        <v>1.4608253731239982</v>
      </c>
      <c r="T48" s="7">
        <f t="shared" si="13"/>
        <v>78</v>
      </c>
      <c r="U48" s="6">
        <f t="shared" si="14"/>
        <v>78</v>
      </c>
      <c r="V48" s="2">
        <f t="shared" si="6"/>
        <v>4.1734683795726954E-5</v>
      </c>
      <c r="W48" s="1">
        <f t="shared" si="7"/>
        <v>4.3309384178006595E-2</v>
      </c>
      <c r="X48">
        <v>54</v>
      </c>
      <c r="Y48">
        <v>1</v>
      </c>
      <c r="Z48" s="1">
        <f t="shared" si="16"/>
        <v>1216.3</v>
      </c>
      <c r="AA48" s="1">
        <f t="shared" si="15"/>
        <v>1363</v>
      </c>
      <c r="AB48" s="5">
        <v>1133</v>
      </c>
      <c r="AC48" s="1">
        <v>23</v>
      </c>
      <c r="AD48">
        <v>23</v>
      </c>
    </row>
    <row r="49" spans="1:30" ht="16">
      <c r="A49" s="25">
        <v>43908</v>
      </c>
      <c r="B49" s="1">
        <f t="shared" si="8"/>
        <v>33</v>
      </c>
      <c r="C49" s="1">
        <f t="shared" si="19"/>
        <v>10</v>
      </c>
      <c r="D49" s="1">
        <f t="shared" si="9"/>
        <v>599856</v>
      </c>
      <c r="E49" s="1">
        <v>49011</v>
      </c>
      <c r="F49" s="3">
        <f t="shared" si="10"/>
        <v>4.1622313099973773E-3</v>
      </c>
      <c r="G49" s="3"/>
      <c r="H49" s="3" cm="1">
        <f t="array" ref="H49">F49*($K$11) + SUMPRODUCT(EGS3_OSS_HOMO!$L$40:$L$57,TRANSPOSE(LC_Special_HOMO!C49:T49))</f>
        <v>4.8021824002645111E-3</v>
      </c>
      <c r="I49" s="3">
        <f t="shared" si="11"/>
        <v>4.106137146606282E-4</v>
      </c>
      <c r="J49" s="3"/>
      <c r="K49" s="4">
        <f t="shared" si="21"/>
        <v>-382180.80140303809</v>
      </c>
      <c r="L49" s="8">
        <f t="shared" si="18"/>
        <v>7.1327210953524322E-4</v>
      </c>
      <c r="M49" s="1">
        <f t="shared" si="17"/>
        <v>0.49999735725256128</v>
      </c>
      <c r="N49" s="2">
        <f t="shared" si="2"/>
        <v>576261.88803174137</v>
      </c>
      <c r="O49" s="2">
        <f t="shared" si="3"/>
        <v>49273.645759275387</v>
      </c>
      <c r="P49" s="1">
        <f t="shared" si="12"/>
        <v>35.721626658889996</v>
      </c>
      <c r="Q49" s="1">
        <f t="shared" si="20"/>
        <v>17.865236648066496</v>
      </c>
      <c r="R49" s="1">
        <f t="shared" si="4"/>
        <v>2.6014221060652107</v>
      </c>
      <c r="S49" s="1">
        <f t="shared" si="5"/>
        <v>1.467940789006557</v>
      </c>
      <c r="T49" s="7">
        <f t="shared" si="13"/>
        <v>79</v>
      </c>
      <c r="U49" s="6">
        <f t="shared" si="14"/>
        <v>79</v>
      </c>
      <c r="V49" s="2">
        <f t="shared" si="6"/>
        <v>5.3589145146066561E-3</v>
      </c>
      <c r="W49" s="1">
        <f t="shared" si="7"/>
        <v>3.9332959857463504E-2</v>
      </c>
      <c r="X49">
        <v>54</v>
      </c>
      <c r="Y49">
        <v>1</v>
      </c>
      <c r="Z49" s="1">
        <f t="shared" si="16"/>
        <v>1693.3999999999999</v>
      </c>
      <c r="AA49" s="1">
        <f t="shared" si="15"/>
        <v>1888</v>
      </c>
      <c r="AB49" s="5">
        <v>1788</v>
      </c>
      <c r="AC49" s="1">
        <v>10</v>
      </c>
      <c r="AD49">
        <v>24</v>
      </c>
    </row>
    <row r="50" spans="1:30" ht="16">
      <c r="A50" s="25">
        <v>43909</v>
      </c>
      <c r="B50" s="1">
        <f t="shared" si="8"/>
        <v>34</v>
      </c>
      <c r="C50" s="1">
        <f t="shared" si="19"/>
        <v>11</v>
      </c>
      <c r="D50" s="1">
        <f t="shared" si="9"/>
        <v>652812</v>
      </c>
      <c r="E50" s="1">
        <v>52956</v>
      </c>
      <c r="F50" s="3">
        <f t="shared" si="10"/>
        <v>4.3370993911515665E-3</v>
      </c>
      <c r="G50" s="3"/>
      <c r="H50" s="3" cm="1">
        <f t="array" ref="H50">F50*($K$11) + SUMPRODUCT(EGS3_OSS_HOMO!$L$40:$L$57,TRANSPOSE(LC_Special_HOMO!C50:T50))</f>
        <v>5.2527027747807202E-3</v>
      </c>
      <c r="I50" s="3">
        <f t="shared" si="11"/>
        <v>4.505203745162091E-4</v>
      </c>
      <c r="J50" s="3"/>
      <c r="K50" s="4">
        <f t="shared" si="21"/>
        <v>-408031.65982159565</v>
      </c>
      <c r="L50" s="8">
        <f t="shared" si="18"/>
        <v>7.1327215204979694E-4</v>
      </c>
      <c r="M50" s="1">
        <f t="shared" si="17"/>
        <v>0.50281662742420552</v>
      </c>
      <c r="N50" s="2">
        <f t="shared" si="2"/>
        <v>630324.3329736864</v>
      </c>
      <c r="O50" s="2">
        <f t="shared" si="3"/>
        <v>54062.44494194509</v>
      </c>
      <c r="P50" s="1">
        <f t="shared" si="12"/>
        <v>37.225667784450316</v>
      </c>
      <c r="Q50" s="1">
        <f t="shared" si="20"/>
        <v>20.62893088332509</v>
      </c>
      <c r="R50" s="1">
        <f t="shared" si="4"/>
        <v>2.7636942352585923</v>
      </c>
      <c r="S50" s="1">
        <f t="shared" si="5"/>
        <v>1.5040411255603194</v>
      </c>
      <c r="T50" s="7">
        <f t="shared" si="13"/>
        <v>84</v>
      </c>
      <c r="U50" s="6">
        <f t="shared" si="14"/>
        <v>84</v>
      </c>
      <c r="V50" s="2">
        <f t="shared" si="6"/>
        <v>2.0893665343777668E-2</v>
      </c>
      <c r="W50" s="1">
        <f t="shared" si="7"/>
        <v>3.4447386117769901E-2</v>
      </c>
      <c r="X50">
        <v>54</v>
      </c>
      <c r="Y50">
        <v>2</v>
      </c>
      <c r="Z50" s="1">
        <f t="shared" si="16"/>
        <v>2041.3</v>
      </c>
      <c r="AA50" s="1">
        <f t="shared" si="15"/>
        <v>2182</v>
      </c>
      <c r="AB50" s="5">
        <v>1362</v>
      </c>
      <c r="AC50" s="1">
        <v>82</v>
      </c>
      <c r="AD50">
        <v>28</v>
      </c>
    </row>
    <row r="51" spans="1:30" ht="16">
      <c r="A51" s="25">
        <v>43910</v>
      </c>
      <c r="B51" s="1">
        <f t="shared" si="8"/>
        <v>35</v>
      </c>
      <c r="C51" s="1">
        <f t="shared" si="19"/>
        <v>12</v>
      </c>
      <c r="D51" s="1">
        <f t="shared" si="9"/>
        <v>706104</v>
      </c>
      <c r="E51" s="1">
        <v>53292</v>
      </c>
      <c r="F51" s="3">
        <f t="shared" si="10"/>
        <v>4.5119367656517584E-3</v>
      </c>
      <c r="G51" s="3"/>
      <c r="H51" s="3" cm="1">
        <f t="array" ref="H51">F51*($K$11) + SUMPRODUCT(EGS3_OSS_HOMO!$L$40:$L$57,TRANSPOSE(LC_Special_HOMO!C51:T51))</f>
        <v>5.7218425906361853E-3</v>
      </c>
      <c r="I51" s="3">
        <f t="shared" si="11"/>
        <v>4.6913981585546514E-4</v>
      </c>
      <c r="J51" s="3"/>
      <c r="K51" s="4"/>
      <c r="L51" s="8">
        <f t="shared" si="18"/>
        <v>7.1322684168612083E-4</v>
      </c>
      <c r="M51" s="1">
        <f t="shared" si="17"/>
        <v>0.50563571850269939</v>
      </c>
      <c r="N51" s="2">
        <f t="shared" si="2"/>
        <v>686621.11087634228</v>
      </c>
      <c r="O51" s="2">
        <f t="shared" si="3"/>
        <v>56296.77790265582</v>
      </c>
      <c r="P51" s="1">
        <f t="shared" si="12"/>
        <v>38.729708910010636</v>
      </c>
      <c r="Q51" s="1">
        <f t="shared" si="20"/>
        <v>23.39262511858368</v>
      </c>
      <c r="R51" s="1">
        <f t="shared" si="4"/>
        <v>2.7636942352585923</v>
      </c>
      <c r="S51" s="1">
        <f t="shared" si="5"/>
        <v>1.5040411255603194</v>
      </c>
      <c r="T51" s="7">
        <f t="shared" si="13"/>
        <v>84</v>
      </c>
      <c r="U51" s="6">
        <f t="shared" si="14"/>
        <v>84</v>
      </c>
      <c r="V51" s="2">
        <f t="shared" si="6"/>
        <v>5.6383282718903777E-2</v>
      </c>
      <c r="W51" s="1">
        <f t="shared" si="7"/>
        <v>2.7592095673806858E-2</v>
      </c>
      <c r="X51">
        <v>54</v>
      </c>
      <c r="Y51">
        <v>2</v>
      </c>
      <c r="Z51" s="1">
        <f t="shared" si="16"/>
        <v>5058.2999999999993</v>
      </c>
      <c r="AA51" s="1">
        <f t="shared" si="15"/>
        <v>6333</v>
      </c>
      <c r="AB51" s="5">
        <v>5893</v>
      </c>
      <c r="AC51" s="1">
        <v>44</v>
      </c>
      <c r="AD51">
        <v>28</v>
      </c>
    </row>
    <row r="52" spans="1:30" ht="16">
      <c r="A52" s="25">
        <v>43911</v>
      </c>
      <c r="B52" s="1">
        <f t="shared" si="8"/>
        <v>36</v>
      </c>
      <c r="C52" s="1">
        <f t="shared" si="19"/>
        <v>13</v>
      </c>
      <c r="D52" s="1">
        <f t="shared" si="9"/>
        <v>764726</v>
      </c>
      <c r="E52" s="1">
        <v>58622</v>
      </c>
      <c r="F52" s="3">
        <f t="shared" si="10"/>
        <v>4.6884503381128262E-3</v>
      </c>
      <c r="G52" s="3"/>
      <c r="H52" s="3" cm="1">
        <f t="array" ref="H52">F52*($K$11) + SUMPRODUCT(EGS3_OSS_HOMO!$L$40:$L$57,TRANSPOSE(LC_Special_HOMO!C52:T52))</f>
        <v>6.2182639856689283E-3</v>
      </c>
      <c r="I52" s="3">
        <f t="shared" si="11"/>
        <v>4.9642139503274299E-4</v>
      </c>
      <c r="J52" s="3"/>
      <c r="K52" s="4"/>
      <c r="L52" s="8">
        <f t="shared" si="18"/>
        <v>7.1313618996755672E-4</v>
      </c>
      <c r="M52" s="1">
        <f t="shared" si="17"/>
        <v>0.50845445127239708</v>
      </c>
      <c r="N52" s="2">
        <f t="shared" si="2"/>
        <v>746191.67828027136</v>
      </c>
      <c r="O52" s="2">
        <f t="shared" si="3"/>
        <v>59570.567403929155</v>
      </c>
      <c r="P52" s="1">
        <f t="shared" si="12"/>
        <v>40.248437542737058</v>
      </c>
      <c r="Q52" s="1">
        <f t="shared" si="20"/>
        <v>26.224027931219155</v>
      </c>
      <c r="R52" s="1">
        <f t="shared" si="4"/>
        <v>2.8314028126354747</v>
      </c>
      <c r="S52" s="1">
        <f t="shared" si="5"/>
        <v>1.5187286327264189</v>
      </c>
      <c r="T52" s="7">
        <f t="shared" si="13"/>
        <v>86</v>
      </c>
      <c r="U52" s="6">
        <f t="shared" si="14"/>
        <v>86</v>
      </c>
      <c r="V52" s="2">
        <f t="shared" si="6"/>
        <v>1.61810822545999E-2</v>
      </c>
      <c r="W52" s="1">
        <f t="shared" si="7"/>
        <v>2.4236552333422222E-2</v>
      </c>
      <c r="X52">
        <v>54</v>
      </c>
      <c r="Y52">
        <v>4</v>
      </c>
      <c r="Z52" s="1">
        <f t="shared" si="16"/>
        <v>5719.8</v>
      </c>
      <c r="AA52" s="1">
        <f t="shared" si="15"/>
        <v>6050</v>
      </c>
      <c r="AB52" s="5">
        <v>5420</v>
      </c>
      <c r="AC52" s="1">
        <v>63</v>
      </c>
      <c r="AD52">
        <v>28</v>
      </c>
    </row>
    <row r="53" spans="1:30" ht="16">
      <c r="A53" s="25">
        <v>43912</v>
      </c>
      <c r="B53" s="1">
        <f t="shared" si="8"/>
        <v>37</v>
      </c>
      <c r="C53" s="1">
        <f t="shared" si="19"/>
        <v>14</v>
      </c>
      <c r="D53" s="1">
        <f t="shared" si="9"/>
        <v>829532</v>
      </c>
      <c r="E53" s="1">
        <v>64806</v>
      </c>
      <c r="F53" s="3">
        <f t="shared" si="10"/>
        <v>4.8657921489329015E-3</v>
      </c>
      <c r="G53" s="3"/>
      <c r="H53" s="3" cm="1">
        <f t="array" ref="H53">F53*($K$11) + SUMPRODUCT(EGS3_OSS_HOMO!$L$40:$L$57,TRANSPOSE(LC_Special_HOMO!C53:T53))</f>
        <v>6.7367205716398551E-3</v>
      </c>
      <c r="I53" s="3">
        <f t="shared" si="11"/>
        <v>5.1845658597092677E-4</v>
      </c>
      <c r="J53" s="3"/>
      <c r="K53" s="4"/>
      <c r="L53" s="8">
        <f t="shared" si="18"/>
        <v>7.130002199455496E-4</v>
      </c>
      <c r="M53" s="1">
        <f t="shared" si="17"/>
        <v>0.51127264660876559</v>
      </c>
      <c r="N53" s="2">
        <f t="shared" si="2"/>
        <v>808406.46859678265</v>
      </c>
      <c r="O53" s="2">
        <f t="shared" si="3"/>
        <v>62214.790316511215</v>
      </c>
      <c r="P53" s="1">
        <f t="shared" si="12"/>
        <v>41.774563627639083</v>
      </c>
      <c r="Q53" s="1">
        <f t="shared" si="20"/>
        <v>29.089904570422533</v>
      </c>
      <c r="R53" s="1">
        <f t="shared" si="4"/>
        <v>2.8658766392033796</v>
      </c>
      <c r="S53" s="1">
        <f t="shared" si="5"/>
        <v>1.5261260849020264</v>
      </c>
      <c r="T53" s="7">
        <f t="shared" si="13"/>
        <v>87</v>
      </c>
      <c r="U53" s="6">
        <f t="shared" si="14"/>
        <v>87</v>
      </c>
      <c r="V53" s="2">
        <f t="shared" si="6"/>
        <v>3.9984101525920211E-2</v>
      </c>
      <c r="W53" s="1">
        <f t="shared" si="7"/>
        <v>2.5466807070995873E-2</v>
      </c>
      <c r="X53">
        <v>54</v>
      </c>
      <c r="Y53">
        <v>5</v>
      </c>
      <c r="Z53" s="1">
        <f t="shared" si="16"/>
        <v>7078.5999999999995</v>
      </c>
      <c r="AA53" s="1">
        <f t="shared" si="15"/>
        <v>7479</v>
      </c>
      <c r="AB53" s="5">
        <v>6389</v>
      </c>
      <c r="AC53" s="1">
        <v>109</v>
      </c>
      <c r="AD53">
        <v>28</v>
      </c>
    </row>
    <row r="54" spans="1:30" ht="16">
      <c r="A54" s="25">
        <v>43913</v>
      </c>
      <c r="B54" s="1">
        <f t="shared" si="8"/>
        <v>38</v>
      </c>
      <c r="C54" s="1">
        <f t="shared" si="19"/>
        <v>15</v>
      </c>
      <c r="D54" s="1">
        <f t="shared" si="9"/>
        <v>899615</v>
      </c>
      <c r="E54" s="1">
        <v>70083</v>
      </c>
      <c r="F54" s="3">
        <f t="shared" si="10"/>
        <v>5.0492363781784455E-3</v>
      </c>
      <c r="G54" s="3"/>
      <c r="H54" s="3" cm="1">
        <f t="array" ref="H54">F54*($K$11) + SUMPRODUCT(EGS3_OSS_HOMO!$L$40:$L$57,TRANSPOSE(LC_Special_HOMO!C54:T54))</f>
        <v>7.3095150531714802E-3</v>
      </c>
      <c r="I54" s="3">
        <f t="shared" si="11"/>
        <v>5.7279448153162507E-4</v>
      </c>
      <c r="J54" s="3"/>
      <c r="K54" s="4"/>
      <c r="L54" s="8">
        <f t="shared" si="18"/>
        <v>7.1281896618672659E-4</v>
      </c>
      <c r="M54" s="1">
        <f t="shared" si="17"/>
        <v>0.51409012552389954</v>
      </c>
      <c r="N54" s="2">
        <f t="shared" si="2"/>
        <v>877141.80638057762</v>
      </c>
      <c r="O54" s="2">
        <f t="shared" si="3"/>
        <v>68735.33778379501</v>
      </c>
      <c r="P54" s="1">
        <f t="shared" si="12"/>
        <v>43.353490652250173</v>
      </c>
      <c r="Q54" s="1">
        <f t="shared" si="20"/>
        <v>32.209141221017575</v>
      </c>
      <c r="R54" s="1">
        <f t="shared" si="4"/>
        <v>3.1192366505950431</v>
      </c>
      <c r="S54" s="1">
        <f t="shared" si="5"/>
        <v>1.5789270246110889</v>
      </c>
      <c r="T54" s="7">
        <f t="shared" si="13"/>
        <v>94</v>
      </c>
      <c r="U54" s="6">
        <f t="shared" si="14"/>
        <v>94</v>
      </c>
      <c r="V54" s="2">
        <f t="shared" si="6"/>
        <v>1.9229516661743787E-2</v>
      </c>
      <c r="W54" s="1">
        <f t="shared" si="7"/>
        <v>2.4980901407182385E-2</v>
      </c>
      <c r="X54">
        <v>54</v>
      </c>
      <c r="Y54">
        <v>11</v>
      </c>
      <c r="Z54" s="1">
        <f t="shared" si="16"/>
        <v>8489</v>
      </c>
      <c r="AA54" s="1">
        <f t="shared" si="15"/>
        <v>9126</v>
      </c>
      <c r="AB54" s="5">
        <v>7776</v>
      </c>
      <c r="AC54" s="1">
        <v>135</v>
      </c>
      <c r="AD54">
        <v>29</v>
      </c>
    </row>
    <row r="55" spans="1:30" ht="16">
      <c r="A55" s="25">
        <v>43914</v>
      </c>
      <c r="B55" s="1">
        <f t="shared" si="8"/>
        <v>39</v>
      </c>
      <c r="C55" s="1">
        <f t="shared" si="19"/>
        <v>16</v>
      </c>
      <c r="D55" s="1">
        <f t="shared" si="9"/>
        <v>971725</v>
      </c>
      <c r="E55" s="1">
        <v>72110</v>
      </c>
      <c r="F55" s="3">
        <f t="shared" si="10"/>
        <v>5.2362460816487433E-3</v>
      </c>
      <c r="G55" s="3"/>
      <c r="H55" s="3" cm="1">
        <f t="array" ref="H55">F55*($K$11) + SUMPRODUCT(EGS3_OSS_HOMO!$L$40:$L$57,TRANSPOSE(LC_Special_HOMO!C55:T55))</f>
        <v>7.9212344583074676E-3</v>
      </c>
      <c r="I55" s="3">
        <f t="shared" si="11"/>
        <v>6.1171940513598741E-4</v>
      </c>
      <c r="J55" s="3"/>
      <c r="K55" s="4"/>
      <c r="L55" s="8">
        <f t="shared" si="18"/>
        <v>7.1259247475499081E-4</v>
      </c>
      <c r="M55" s="1">
        <f t="shared" si="17"/>
        <v>0.51690670921196513</v>
      </c>
      <c r="N55" s="2">
        <f t="shared" si="2"/>
        <v>950548.13499689614</v>
      </c>
      <c r="O55" s="2">
        <f t="shared" si="3"/>
        <v>73406.328616318482</v>
      </c>
      <c r="P55" s="1">
        <f t="shared" si="12"/>
        <v>44.963405837257547</v>
      </c>
      <c r="Q55" s="1">
        <f t="shared" si="20"/>
        <v>35.483088322769724</v>
      </c>
      <c r="R55" s="1">
        <f t="shared" si="4"/>
        <v>3.2739471017521473</v>
      </c>
      <c r="S55" s="1">
        <f t="shared" si="5"/>
        <v>1.6099151850073765</v>
      </c>
      <c r="T55" s="7">
        <f t="shared" si="13"/>
        <v>98</v>
      </c>
      <c r="U55" s="6">
        <f t="shared" si="14"/>
        <v>98</v>
      </c>
      <c r="V55" s="2">
        <f t="shared" si="6"/>
        <v>1.7977099103015978E-2</v>
      </c>
      <c r="W55" s="1">
        <f t="shared" si="7"/>
        <v>2.1793063884436293E-2</v>
      </c>
      <c r="X55">
        <v>54</v>
      </c>
      <c r="Y55">
        <v>15</v>
      </c>
      <c r="Z55" s="1">
        <f t="shared" si="16"/>
        <v>10926.2</v>
      </c>
      <c r="AA55" s="1">
        <f t="shared" si="15"/>
        <v>11933</v>
      </c>
      <c r="AB55" s="5">
        <v>10393</v>
      </c>
      <c r="AC55" s="1">
        <v>154</v>
      </c>
      <c r="AD55">
        <v>29</v>
      </c>
    </row>
    <row r="56" spans="1:30" ht="16">
      <c r="A56" s="25">
        <v>43915</v>
      </c>
      <c r="B56" s="1">
        <f t="shared" si="8"/>
        <v>40</v>
      </c>
      <c r="C56" s="1">
        <f t="shared" si="19"/>
        <v>17</v>
      </c>
      <c r="D56" s="1">
        <f t="shared" si="9"/>
        <v>1046353</v>
      </c>
      <c r="E56" s="1">
        <v>74628</v>
      </c>
      <c r="F56" s="3">
        <f t="shared" si="10"/>
        <v>5.4296889551911365E-3</v>
      </c>
      <c r="G56" s="3"/>
      <c r="H56" s="3" cm="1">
        <f t="array" ref="H56">F56*($K$11) + SUMPRODUCT(EGS3_OSS_HOMO!$L$40:$L$57,TRANSPOSE(LC_Special_HOMO!C56:T56))</f>
        <v>8.5922581901667697E-3</v>
      </c>
      <c r="I56" s="3">
        <f t="shared" si="11"/>
        <v>6.7102373185930209E-4</v>
      </c>
      <c r="J56" s="3"/>
      <c r="K56" s="4"/>
      <c r="L56" s="8">
        <f t="shared" si="18"/>
        <v>7.1232080318570762E-4</v>
      </c>
      <c r="M56" s="1">
        <f t="shared" si="17"/>
        <v>0.51972221909454208</v>
      </c>
      <c r="N56" s="2">
        <f t="shared" si="2"/>
        <v>1031070.9828200124</v>
      </c>
      <c r="O56" s="2">
        <f t="shared" si="3"/>
        <v>80522.847823116244</v>
      </c>
      <c r="P56" s="1">
        <f t="shared" si="12"/>
        <v>46.629020898874877</v>
      </c>
      <c r="Q56" s="1">
        <f t="shared" si="20"/>
        <v>39.046471216575434</v>
      </c>
      <c r="R56" s="1">
        <f t="shared" si="4"/>
        <v>3.5633828938057079</v>
      </c>
      <c r="S56" s="1">
        <f t="shared" si="5"/>
        <v>1.6656150616173329</v>
      </c>
      <c r="T56" s="7">
        <f t="shared" si="13"/>
        <v>105</v>
      </c>
      <c r="U56" s="6">
        <f t="shared" si="14"/>
        <v>105</v>
      </c>
      <c r="V56" s="2">
        <f t="shared" si="6"/>
        <v>7.8989760185402852E-2</v>
      </c>
      <c r="W56" s="1">
        <f t="shared" si="7"/>
        <v>1.4605030214456905E-2</v>
      </c>
      <c r="X56">
        <v>54</v>
      </c>
      <c r="Y56">
        <v>21</v>
      </c>
      <c r="Z56" s="1">
        <f t="shared" si="16"/>
        <v>12002.3</v>
      </c>
      <c r="AA56" s="1">
        <f t="shared" si="15"/>
        <v>12433</v>
      </c>
      <c r="AB56" s="5">
        <v>10073</v>
      </c>
      <c r="AC56" s="1">
        <v>236</v>
      </c>
      <c r="AD56">
        <v>30</v>
      </c>
    </row>
    <row r="57" spans="1:30" ht="16">
      <c r="A57" s="25">
        <v>43916</v>
      </c>
      <c r="B57" s="1">
        <f t="shared" si="8"/>
        <v>41</v>
      </c>
      <c r="C57" s="1">
        <f t="shared" si="19"/>
        <v>18</v>
      </c>
      <c r="D57" s="1">
        <f t="shared" si="9"/>
        <v>1122496</v>
      </c>
      <c r="E57" s="1">
        <v>76143</v>
      </c>
      <c r="F57" s="3">
        <f t="shared" si="10"/>
        <v>5.6249826986585205E-3</v>
      </c>
      <c r="G57" s="3"/>
      <c r="H57" s="3" cm="1">
        <f t="array" ref="H57">F57*($K$11) + SUMPRODUCT(EGS3_OSS_HOMO!$L$40:$L$57,TRANSPOSE(LC_Special_HOMO!C57:T57))</f>
        <v>9.2891602103191088E-3</v>
      </c>
      <c r="I57" s="3">
        <f t="shared" si="11"/>
        <v>6.9690202015233911E-4</v>
      </c>
      <c r="J57" s="3"/>
      <c r="K57" s="4"/>
      <c r="L57" s="8">
        <f t="shared" si="18"/>
        <v>7.1200402045562214E-4</v>
      </c>
      <c r="M57" s="1">
        <f t="shared" si="17"/>
        <v>0.5225364768658467</v>
      </c>
      <c r="N57" s="2">
        <f t="shared" si="2"/>
        <v>1114699.2252382929</v>
      </c>
      <c r="O57" s="2">
        <f t="shared" si="3"/>
        <v>83628.242418280686</v>
      </c>
      <c r="P57" s="1">
        <f t="shared" si="12"/>
        <v>48.310901295753141</v>
      </c>
      <c r="Q57" s="1">
        <f t="shared" si="20"/>
        <v>42.697154501036017</v>
      </c>
      <c r="R57" s="1">
        <f t="shared" si="4"/>
        <v>3.6506832844605843</v>
      </c>
      <c r="S57" s="1">
        <f t="shared" si="5"/>
        <v>1.6818803968782645</v>
      </c>
      <c r="T57" s="7">
        <f t="shared" si="13"/>
        <v>107</v>
      </c>
      <c r="U57" s="6">
        <f t="shared" si="14"/>
        <v>107</v>
      </c>
      <c r="V57" s="2">
        <f t="shared" si="6"/>
        <v>9.8305063082367208E-2</v>
      </c>
      <c r="W57" s="1">
        <f t="shared" si="7"/>
        <v>6.9459265437979787E-3</v>
      </c>
      <c r="X57">
        <v>54</v>
      </c>
      <c r="Y57">
        <v>23</v>
      </c>
      <c r="Z57" s="1">
        <f t="shared" si="16"/>
        <v>13978.3</v>
      </c>
      <c r="AA57" s="1">
        <f t="shared" si="15"/>
        <v>14712</v>
      </c>
      <c r="AB57" s="5">
        <v>12042</v>
      </c>
      <c r="AC57" s="1">
        <v>267</v>
      </c>
      <c r="AD57">
        <v>30</v>
      </c>
    </row>
    <row r="58" spans="1:30">
      <c r="A58" s="25">
        <f>A57+1</f>
        <v>43917</v>
      </c>
      <c r="G58" s="3"/>
      <c r="H58" s="3"/>
      <c r="I58" s="3"/>
      <c r="J58" s="3"/>
      <c r="N58" s="2"/>
    </row>
    <row r="59" spans="1:30">
      <c r="A59" s="25">
        <f t="shared" ref="A59:A74" si="22">A58+1</f>
        <v>43918</v>
      </c>
      <c r="G59" s="3"/>
      <c r="H59" s="3">
        <f>D2 - SUM(E17:E50)</f>
        <v>119347188</v>
      </c>
      <c r="I59" s="3">
        <f>1-H50</f>
        <v>0.99474729722521926</v>
      </c>
      <c r="J59" s="3"/>
      <c r="K59" s="4">
        <f>H59*LN(I59)</f>
        <v>-628547.54126714193</v>
      </c>
      <c r="N59" s="2"/>
    </row>
    <row r="60" spans="1:30">
      <c r="A60" s="25">
        <f t="shared" si="22"/>
        <v>43919</v>
      </c>
      <c r="G60" s="3"/>
      <c r="H60" s="3"/>
      <c r="I60" s="3"/>
      <c r="J60" s="3"/>
      <c r="N60" s="2"/>
    </row>
    <row r="61" spans="1:30">
      <c r="A61" s="25">
        <f t="shared" si="22"/>
        <v>43920</v>
      </c>
      <c r="G61" s="3"/>
      <c r="H61" s="3"/>
      <c r="I61" s="3"/>
      <c r="J61" s="3"/>
      <c r="N61" s="2"/>
    </row>
    <row r="62" spans="1:30">
      <c r="A62" s="25">
        <f t="shared" si="22"/>
        <v>43921</v>
      </c>
      <c r="G62" s="3"/>
      <c r="H62" s="3"/>
      <c r="I62" s="3"/>
      <c r="J62" s="3"/>
      <c r="N62" s="2"/>
    </row>
    <row r="63" spans="1:30">
      <c r="A63" s="25">
        <f t="shared" si="22"/>
        <v>43922</v>
      </c>
      <c r="G63" s="3"/>
      <c r="H63" s="3"/>
      <c r="I63" s="3"/>
      <c r="J63" s="3"/>
      <c r="N63" s="2"/>
    </row>
    <row r="64" spans="1:30">
      <c r="A64" s="25">
        <f t="shared" si="22"/>
        <v>43923</v>
      </c>
      <c r="G64" s="3"/>
      <c r="H64" s="3"/>
      <c r="I64" s="3"/>
      <c r="J64" s="3"/>
      <c r="N64" s="2"/>
    </row>
    <row r="65" spans="1:14">
      <c r="A65" s="25">
        <f t="shared" si="22"/>
        <v>43924</v>
      </c>
      <c r="G65" s="3"/>
      <c r="H65" s="3"/>
      <c r="I65" s="3"/>
      <c r="J65" s="3"/>
      <c r="N65" s="2"/>
    </row>
    <row r="66" spans="1:14">
      <c r="A66" s="25">
        <f t="shared" si="22"/>
        <v>43925</v>
      </c>
      <c r="G66" s="3"/>
      <c r="H66" s="3"/>
      <c r="I66" s="3"/>
      <c r="J66" s="3"/>
      <c r="N66" s="2"/>
    </row>
    <row r="67" spans="1:14">
      <c r="A67" s="25">
        <f t="shared" si="22"/>
        <v>43926</v>
      </c>
      <c r="G67" s="3"/>
      <c r="H67" s="3"/>
      <c r="I67" s="3"/>
      <c r="J67" s="3"/>
      <c r="N67" s="2"/>
    </row>
    <row r="68" spans="1:14">
      <c r="A68" s="25">
        <f t="shared" si="22"/>
        <v>43927</v>
      </c>
      <c r="G68" s="3"/>
      <c r="H68" s="3"/>
      <c r="I68" s="3"/>
      <c r="J68" s="3"/>
      <c r="N68" s="2"/>
    </row>
    <row r="69" spans="1:14">
      <c r="A69" s="25">
        <f t="shared" si="22"/>
        <v>43928</v>
      </c>
    </row>
    <row r="70" spans="1:14">
      <c r="A70" s="25">
        <f t="shared" si="22"/>
        <v>43929</v>
      </c>
    </row>
    <row r="71" spans="1:14">
      <c r="A71" s="25">
        <f t="shared" si="22"/>
        <v>43930</v>
      </c>
    </row>
    <row r="72" spans="1:14">
      <c r="A72" s="25">
        <f t="shared" si="22"/>
        <v>43931</v>
      </c>
    </row>
    <row r="73" spans="1:14">
      <c r="A73" s="25">
        <f t="shared" si="22"/>
        <v>43932</v>
      </c>
    </row>
    <row r="74" spans="1:14">
      <c r="A74" s="25">
        <f t="shared" si="22"/>
        <v>43933</v>
      </c>
    </row>
  </sheetData>
  <mergeCells count="4">
    <mergeCell ref="U5:V5"/>
    <mergeCell ref="X5:Y5"/>
    <mergeCell ref="U10:V10"/>
    <mergeCell ref="X10:Y10"/>
  </mergeCells>
  <conditionalFormatting sqref="V17:V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1041-1505-644A-9D8B-E861B94FE9AF}">
  <sheetPr>
    <pageSetUpPr fitToPage="1"/>
  </sheetPr>
  <dimension ref="A1:BA80"/>
  <sheetViews>
    <sheetView topLeftCell="V1" zoomScale="84" workbookViewId="0">
      <selection activeCell="AQ15" sqref="AQ15:AR7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20.832031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v>1000000000</v>
      </c>
      <c r="Q5" s="16"/>
      <c r="AR5" s="62"/>
      <c r="AS5" s="62"/>
      <c r="AU5" s="62"/>
      <c r="AV5" s="62"/>
    </row>
    <row r="6" spans="1:53">
      <c r="O6" s="1" t="s">
        <v>34</v>
      </c>
      <c r="P6" s="16">
        <f>P5/EGS3_OSS_HOMO!K6</f>
        <v>60000038044.378166</v>
      </c>
      <c r="Q6" s="16"/>
      <c r="AS6" s="2"/>
      <c r="AV6" s="2"/>
    </row>
    <row r="7" spans="1:53">
      <c r="O7" s="1" t="s">
        <v>33</v>
      </c>
      <c r="P7" s="16">
        <f>EGS3_OSS_HOMO!K7</f>
        <v>1.2102003283145008E-2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EGS3_OSS_HOMO!K8</f>
        <v>1.1277199864334021E-2</v>
      </c>
      <c r="Q8" s="4"/>
      <c r="AS8" s="15"/>
      <c r="AV8" s="15"/>
    </row>
    <row r="9" spans="1:53" ht="14" customHeight="1">
      <c r="M9" s="16">
        <f>EGS3_OSS_HOMO!H9</f>
        <v>-27.354934767911359</v>
      </c>
      <c r="N9" s="16">
        <f>EGS3_OSS_HOMO!I9</f>
        <v>1.3179616624903835E-12</v>
      </c>
      <c r="P9" s="16"/>
      <c r="Q9" s="4"/>
    </row>
    <row r="10" spans="1:53">
      <c r="M10" s="16">
        <f>EGS3_OSS_HOMO!H10</f>
        <v>-29.224212250691448</v>
      </c>
      <c r="N10" s="16">
        <f>EGS3_OSS_HOMO!I10</f>
        <v>2.0327589484399735E-13</v>
      </c>
      <c r="O10" s="1" t="s">
        <v>29</v>
      </c>
      <c r="P10" s="16">
        <f>EGS3_OSS_HOMO!K10</f>
        <v>10.000937377175378</v>
      </c>
      <c r="Q10" s="4"/>
      <c r="AR10" s="62"/>
      <c r="AS10" s="62"/>
      <c r="AU10" s="62"/>
      <c r="AV10" s="62"/>
    </row>
    <row r="11" spans="1:53">
      <c r="M11" s="16"/>
      <c r="N11" s="16"/>
      <c r="O11" s="1" t="s">
        <v>27</v>
      </c>
      <c r="P11" s="16">
        <f>EGS3_OSS_HOMO!K11</f>
        <v>0.86637465406771075</v>
      </c>
      <c r="Q11" s="4"/>
      <c r="R11" s="16"/>
      <c r="AS11" s="2"/>
      <c r="AV11" s="2"/>
      <c r="AY11" s="1" t="s">
        <v>24</v>
      </c>
      <c r="AZ11" s="1">
        <f>EGS3_OSS_HOMO!AC11</f>
        <v>0.1</v>
      </c>
    </row>
    <row r="12" spans="1:53">
      <c r="O12" s="1" t="s">
        <v>23</v>
      </c>
      <c r="P12" s="16">
        <f>EGS3_OSS_HOMO!K12</f>
        <v>0.13362534593228925</v>
      </c>
      <c r="Q12" s="4"/>
      <c r="AS12" s="2"/>
      <c r="AV12" s="2"/>
      <c r="AZ12" s="1">
        <f>EGS3_OSS_HOMO!AC12</f>
        <v>0.2</v>
      </c>
    </row>
    <row r="13" spans="1:53">
      <c r="P13" s="16"/>
      <c r="Q13" s="16"/>
      <c r="AS13" s="2"/>
      <c r="AV13" s="2"/>
      <c r="AZ13" s="1">
        <f>EGS3_OSS_HOMO!AC13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 t="shared" si="0"/>
        <v>1.0121755288276402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 t="shared" si="0"/>
        <v>1.024499301157513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 t="shared" si="0"/>
        <v>1.024499301157513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 t="shared" si="0"/>
        <v>1.024499301157513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 t="shared" si="0"/>
        <v>1.0753132556107541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 t="shared" si="0"/>
        <v>1.0884057631531863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 t="shared" si="0"/>
        <v>1.1423894025885908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 t="shared" si="0"/>
        <v>1.1562985976921987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1.9317268967238177E-2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 t="shared" si="0"/>
        <v>1.1703771446017601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3.9673183176111904E-2</v>
      </c>
      <c r="D41" s="3">
        <f>1-($P$6/($P$6+SUM($AO$41:$AO41)))^$P$5</f>
        <v>2.0756880447375226E-2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 t="shared" si="0"/>
        <v>1.2585220576541367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6.0584439074608643E-2</v>
      </c>
      <c r="D42" s="3">
        <f>1-($P$6/($P$6+SUM($AO$41:$AO42)))^$P$5</f>
        <v>4.2080041837202042E-2</v>
      </c>
      <c r="E42" s="3">
        <f>1-($P$6/($P$6+SUM($AO$42:$AO42)))^$P$5</f>
        <v>2.177514541108716E-2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 t="shared" si="0"/>
        <v>1.3209432642316161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8.2827109041145541E-2</v>
      </c>
      <c r="D43" s="3">
        <f>1-($P$6/($P$6+SUM($AO$41:$AO43)))^$P$5</f>
        <v>6.4760946117911611E-2</v>
      </c>
      <c r="E43" s="3">
        <f>1-($P$6/($P$6+SUM($AO$42:$AO43)))^$P$5</f>
        <v>4.4936814119737711E-2</v>
      </c>
      <c r="F43" s="3">
        <f>1-($P$6/($P$6+SUM($AO$43:$AO43)))^$P$5</f>
        <v>2.3677244145379417E-2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 t="shared" si="0"/>
        <v>1.4377222615880734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0.10672195928442829</v>
      </c>
      <c r="D44" s="3">
        <f>1-($P$6/($P$6+SUM($AO$41:$AO44)))^$P$5</f>
        <v>8.9126368422295044E-2</v>
      </c>
      <c r="E44" s="3">
        <f>1-($P$6/($P$6+SUM($AO$42:$AO44)))^$P$5</f>
        <v>6.9818603018757086E-2</v>
      </c>
      <c r="F44" s="3">
        <f>1-($P$6/($P$6+SUM($AO$43:$AO44)))^$P$5</f>
        <v>4.9112898330078592E-2</v>
      </c>
      <c r="G44" s="3">
        <f>1-($P$6/($P$6+SUM($AO$44:$AO44)))^$P$5</f>
        <v>2.6052613759060983E-2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 t="shared" si="0"/>
        <v>1.5838777696020025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0.13325810505390101</v>
      </c>
      <c r="D45" s="3">
        <f>1-($P$6/($P$6+SUM($AO$41:$AO45)))^$P$5</f>
        <v>0.11618521701453421</v>
      </c>
      <c r="E45" s="3">
        <f>1-($P$6/($P$6+SUM($AO$42:$AO45)))^$P$5</f>
        <v>9.7451118134226911E-2</v>
      </c>
      <c r="F45" s="3">
        <f>1-($P$6/($P$6+SUM($AO$43:$AO45)))^$P$5</f>
        <v>7.736061149594875E-2</v>
      </c>
      <c r="G45" s="3">
        <f>1-($P$6/($P$6+SUM($AO$44:$AO45)))^$P$5</f>
        <v>5.4985162169241875E-2</v>
      </c>
      <c r="H45" s="3">
        <f>1-($P$6/($P$6+SUM($AO$45:$AO45)))^$P$5</f>
        <v>2.9706479664049934E-2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 t="shared" si="0"/>
        <v>1.8094051789889811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0.16124513512056637</v>
      </c>
      <c r="D46" s="3">
        <f>1-($P$6/($P$6+SUM($AO$41:$AO46)))^$P$5</f>
        <v>0.14472352922550424</v>
      </c>
      <c r="E46" s="3">
        <f>1-($P$6/($P$6+SUM($AO$42:$AO46)))^$P$5</f>
        <v>0.12659435236267313</v>
      </c>
      <c r="F46" s="3">
        <f>1-($P$6/($P$6+SUM($AO$43:$AO46)))^$P$5</f>
        <v>0.10715246814516066</v>
      </c>
      <c r="G46" s="3">
        <f>1-($P$6/($P$6+SUM($AO$44:$AO46)))^$P$5</f>
        <v>8.549961934153183E-2</v>
      </c>
      <c r="H46" s="3">
        <f>1-($P$6/($P$6+SUM($AO$45:$AO46)))^$P$5</f>
        <v>6.1037287825080222E-2</v>
      </c>
      <c r="I46" s="3">
        <f>1-($P$6/($P$6+SUM($AO$46:$AO46)))^$P$5</f>
        <v>3.2289923710256296E-2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 t="shared" si="0"/>
        <v>1.9693670246908297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0.19068035200176547</v>
      </c>
      <c r="D47" s="3">
        <f>1-($P$6/($P$6+SUM($AO$41:$AO47)))^$P$5</f>
        <v>0.1747385553243922</v>
      </c>
      <c r="E47" s="3">
        <f>1-($P$6/($P$6+SUM($AO$42:$AO47)))^$P$5</f>
        <v>0.15724560278558819</v>
      </c>
      <c r="F47" s="3">
        <f>1-($P$6/($P$6+SUM($AO$43:$AO47)))^$P$5</f>
        <v>0.13848591444222402</v>
      </c>
      <c r="G47" s="3">
        <f>1-($P$6/($P$6+SUM($AO$44:$AO47)))^$P$5</f>
        <v>0.11759304497339895</v>
      </c>
      <c r="H47" s="3">
        <f>1-($P$6/($P$6+SUM($AO$45:$AO47)))^$P$5</f>
        <v>9.3989093271228175E-2</v>
      </c>
      <c r="I47" s="3">
        <f>1-($P$6/($P$6+SUM($AO$46:$AO47)))^$P$5</f>
        <v>6.6250687769532468E-2</v>
      </c>
      <c r="J47" s="3">
        <f>1-($P$6/($P$6+SUM($AO$47:$AO47)))^$P$5</f>
        <v>3.5093944853900938E-2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 t="shared" si="0"/>
        <v>2.1434704194373424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0.22461596043668364</v>
      </c>
      <c r="D48" s="3">
        <f>1-($P$6/($P$6+SUM($AO$41:$AO48)))^$P$5</f>
        <v>0.20934253108241807</v>
      </c>
      <c r="E48" s="3">
        <f>1-($P$6/($P$6+SUM($AO$42:$AO48)))^$P$5</f>
        <v>0.19258307541330877</v>
      </c>
      <c r="F48" s="3">
        <f>1-($P$6/($P$6+SUM($AO$43:$AO48)))^$P$5</f>
        <v>0.17461009063008404</v>
      </c>
      <c r="G48" s="3">
        <f>1-($P$6/($P$6+SUM($AO$44:$AO48)))^$P$5</f>
        <v>0.15459318670429933</v>
      </c>
      <c r="H48" s="3">
        <f>1-($P$6/($P$6+SUM($AO$45:$AO48)))^$P$5</f>
        <v>0.13197906611657895</v>
      </c>
      <c r="I48" s="3">
        <f>1-($P$6/($P$6+SUM($AO$46:$AO48)))^$P$5</f>
        <v>0.10540366221088804</v>
      </c>
      <c r="J48" s="3">
        <f>1-($P$6/($P$6+SUM($AO$47:$AO48)))^$P$5</f>
        <v>7.5553349898118793E-2</v>
      </c>
      <c r="K48" s="3">
        <f>1-($P$6/($P$6+SUM($AO$48:$AO48)))^$P$5</f>
        <v>4.1931033228855719E-2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 t="shared" si="0"/>
        <v>2.570129421206544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0.25751581789484235</v>
      </c>
      <c r="D49" s="3">
        <f>1-($P$6/($P$6+SUM($AO$41:$AO49)))^$P$5</f>
        <v>0.24289061415441715</v>
      </c>
      <c r="E49" s="3">
        <f>1-($P$6/($P$6+SUM($AO$42:$AO49)))^$P$5</f>
        <v>0.22684227170116533</v>
      </c>
      <c r="F49" s="3">
        <f>1-($P$6/($P$6+SUM($AO$43:$AO49)))^$P$5</f>
        <v>0.20963189075657029</v>
      </c>
      <c r="G49" s="3">
        <f>1-($P$6/($P$6+SUM($AO$44:$AO49)))^$P$5</f>
        <v>0.19046431772669081</v>
      </c>
      <c r="H49" s="3">
        <f>1-($P$6/($P$6+SUM($AO$45:$AO49)))^$P$5</f>
        <v>0.16880963657047121</v>
      </c>
      <c r="I49" s="3">
        <f>1-($P$6/($P$6+SUM($AO$46:$AO49)))^$P$5</f>
        <v>0.14336183947890935</v>
      </c>
      <c r="J49" s="3">
        <f>1-($P$6/($P$6+SUM($AO$47:$AO49)))^$P$5</f>
        <v>0.11477818960565633</v>
      </c>
      <c r="K49" s="3">
        <f>1-($P$6/($P$6+SUM($AO$48:$AO49)))^$P$5</f>
        <v>8.2582386949876629E-2</v>
      </c>
      <c r="L49" s="3">
        <f>1-($P$6/($P$6+SUM($AO$49:$AO49)))^$P$5</f>
        <v>4.243061518503255E-2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 t="shared" si="0"/>
        <v>2.6014221060652107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0.29094012926032997</v>
      </c>
      <c r="D50" s="3">
        <f>1-($P$6/($P$6+SUM($AO$41:$AO50)))^$P$5</f>
        <v>0.2769733061175923</v>
      </c>
      <c r="E50" s="3">
        <f>1-($P$6/($P$6+SUM($AO$42:$AO50)))^$P$5</f>
        <v>0.26164732783989664</v>
      </c>
      <c r="F50" s="3">
        <f>1-($P$6/($P$6+SUM($AO$43:$AO50)))^$P$5</f>
        <v>0.2452117023054381</v>
      </c>
      <c r="G50" s="3">
        <f>1-($P$6/($P$6+SUM($AO$44:$AO50)))^$P$5</f>
        <v>0.22690707648614916</v>
      </c>
      <c r="H50" s="3">
        <f>1-($P$6/($P$6+SUM($AO$45:$AO50)))^$P$5</f>
        <v>0.20622722175919694</v>
      </c>
      <c r="I50" s="3">
        <f>1-($P$6/($P$6+SUM($AO$46:$AO50)))^$P$5</f>
        <v>0.18192500542657175</v>
      </c>
      <c r="J50" s="3">
        <f>1-($P$6/($P$6+SUM($AO$47:$AO50)))^$P$5</f>
        <v>0.15462791382841556</v>
      </c>
      <c r="K50" s="3">
        <f>1-($P$6/($P$6+SUM($AO$48:$AO50)))^$P$5</f>
        <v>0.12388165202473389</v>
      </c>
      <c r="L50" s="3">
        <f>1-($P$6/($P$6+SUM($AO$49:$AO50)))^$P$5</f>
        <v>8.5537286143743452E-2</v>
      </c>
      <c r="M50" s="3">
        <f>1-($P$6/($P$6+SUM($AO$50:$AO50)))^$P$5</f>
        <v>4.5016865922950067E-2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 t="shared" si="0"/>
        <v>2.7636942352585923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0.32285970722153234</v>
      </c>
      <c r="D51" s="3">
        <f>1-($P$6/($P$6+SUM($AO$41:$AO51)))^$P$5</f>
        <v>0.30952154926108477</v>
      </c>
      <c r="E51" s="3">
        <f>1-($P$6/($P$6+SUM($AO$42:$AO51)))^$P$5</f>
        <v>0.29488557278652772</v>
      </c>
      <c r="F51" s="3">
        <f>1-($P$6/($P$6+SUM($AO$43:$AO51)))^$P$5</f>
        <v>0.27918990646981157</v>
      </c>
      <c r="G51" s="3">
        <f>1-($P$6/($P$6+SUM($AO$44:$AO51)))^$P$5</f>
        <v>0.26170921531649582</v>
      </c>
      <c r="H51" s="3">
        <f>1-($P$6/($P$6+SUM($AO$45:$AO51)))^$P$5</f>
        <v>0.24196038354100102</v>
      </c>
      <c r="I51" s="3">
        <f>1-($P$6/($P$6+SUM($AO$46:$AO51)))^$P$5</f>
        <v>0.21875208978293537</v>
      </c>
      <c r="J51" s="3">
        <f>1-($P$6/($P$6+SUM($AO$47:$AO51)))^$P$5</f>
        <v>0.1926839155662361</v>
      </c>
      <c r="K51" s="3">
        <f>1-($P$6/($P$6+SUM($AO$48:$AO51)))^$P$5</f>
        <v>0.1633215688684494</v>
      </c>
      <c r="L51" s="3">
        <f>1-($P$6/($P$6+SUM($AO$49:$AO51)))^$P$5</f>
        <v>0.12670343402899309</v>
      </c>
      <c r="M51" s="3">
        <f>1-($P$6/($P$6+SUM($AO$50:$AO51)))^$P$5</f>
        <v>8.8007112379379415E-2</v>
      </c>
      <c r="N51" s="3">
        <f>1-($P$6/($P$6+SUM($AO$51:$AO51)))^$P$5</f>
        <v>4.5016865922950067E-2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 t="shared" si="0"/>
        <v>2.7636942352585923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0.35407173735391928</v>
      </c>
      <c r="D52" s="3">
        <f>1-($P$6/($P$6+SUM($AO$41:$AO52)))^$P$5</f>
        <v>0.34134838676339463</v>
      </c>
      <c r="E52" s="3">
        <f>1-($P$6/($P$6+SUM($AO$42:$AO52)))^$P$5</f>
        <v>0.32738704068118007</v>
      </c>
      <c r="F52" s="3">
        <f>1-($P$6/($P$6+SUM($AO$43:$AO52)))^$P$5</f>
        <v>0.31241477214033275</v>
      </c>
      <c r="G52" s="3">
        <f>1-($P$6/($P$6+SUM($AO$44:$AO52)))^$P$5</f>
        <v>0.29573983163868423</v>
      </c>
      <c r="H52" s="3">
        <f>1-($P$6/($P$6+SUM($AO$45:$AO52)))^$P$5</f>
        <v>0.27690129841701272</v>
      </c>
      <c r="I52" s="3">
        <f>1-($P$6/($P$6+SUM($AO$46:$AO52)))^$P$5</f>
        <v>0.25476284560383566</v>
      </c>
      <c r="J52" s="3">
        <f>1-($P$6/($P$6+SUM($AO$47:$AO52)))^$P$5</f>
        <v>0.22989625367226207</v>
      </c>
      <c r="K52" s="3">
        <f>1-($P$6/($P$6+SUM($AO$48:$AO52)))^$P$5</f>
        <v>0.20188742137527615</v>
      </c>
      <c r="L52" s="3">
        <f>1-($P$6/($P$6+SUM($AO$49:$AO52)))^$P$5</f>
        <v>0.16695707073978716</v>
      </c>
      <c r="M52" s="3">
        <f>1-($P$6/($P$6+SUM($AO$50:$AO52)))^$P$5</f>
        <v>0.1300443155071026</v>
      </c>
      <c r="N52" s="3">
        <f>1-($P$6/($P$6+SUM($AO$51:$AO52)))^$P$5</f>
        <v>8.903575383892337E-2</v>
      </c>
      <c r="O52" s="3">
        <f>1-($P$6/($P$6+SUM($AO$52:$AO52)))^$P$5</f>
        <v>4.6093890453373088E-2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 t="shared" si="0"/>
        <v>2.8314028126354747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0.38419898632915483</v>
      </c>
      <c r="D53" s="3">
        <f>1-($P$6/($P$6+SUM($AO$41:$AO53)))^$P$5</f>
        <v>0.37206907788688215</v>
      </c>
      <c r="E53" s="3">
        <f>1-($P$6/($P$6+SUM($AO$42:$AO53)))^$P$5</f>
        <v>0.35875891317202691</v>
      </c>
      <c r="F53" s="3">
        <f>1-($P$6/($P$6+SUM($AO$43:$AO53)))^$P$5</f>
        <v>0.34448505046095867</v>
      </c>
      <c r="G53" s="3">
        <f>1-($P$6/($P$6+SUM($AO$44:$AO53)))^$P$5</f>
        <v>0.32858778772680208</v>
      </c>
      <c r="H53" s="3">
        <f>1-($P$6/($P$6+SUM($AO$45:$AO53)))^$P$5</f>
        <v>0.31062791747298135</v>
      </c>
      <c r="I53" s="3">
        <f>1-($P$6/($P$6+SUM($AO$46:$AO53)))^$P$5</f>
        <v>0.28952204156350181</v>
      </c>
      <c r="J53" s="3">
        <f>1-($P$6/($P$6+SUM($AO$47:$AO53)))^$P$5</f>
        <v>0.26581527180053144</v>
      </c>
      <c r="K53" s="3">
        <f>1-($P$6/($P$6+SUM($AO$48:$AO53)))^$P$5</f>
        <v>0.23911273580677272</v>
      </c>
      <c r="L53" s="3">
        <f>1-($P$6/($P$6+SUM($AO$49:$AO53)))^$P$5</f>
        <v>0.20581168477753253</v>
      </c>
      <c r="M53" s="3">
        <f>1-($P$6/($P$6+SUM($AO$50:$AO53)))^$P$5</f>
        <v>0.17062069892312814</v>
      </c>
      <c r="N53" s="3">
        <f>1-($P$6/($P$6+SUM($AO$51:$AO53)))^$P$5</f>
        <v>0.13152475687308018</v>
      </c>
      <c r="O53" s="3">
        <f>1-($P$6/($P$6+SUM($AO$52:$AO53)))^$P$5</f>
        <v>9.0585779566274449E-2</v>
      </c>
      <c r="P53" s="3">
        <f>1-($P$6/($P$6+SUM($AO$53:$AO53)))^$P$5</f>
        <v>4.6641790660863602E-2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 t="shared" si="0"/>
        <v>2.8658766392033796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0.4153948989723274</v>
      </c>
      <c r="D54" s="3">
        <f>1-($P$6/($P$6+SUM($AO$41:$AO54)))^$P$5</f>
        <v>0.40387947953602543</v>
      </c>
      <c r="E54" s="3">
        <f>1-($P$6/($P$6+SUM($AO$42:$AO54)))^$P$5</f>
        <v>0.39124359541589349</v>
      </c>
      <c r="F54" s="3">
        <f>1-($P$6/($P$6+SUM($AO$43:$AO54)))^$P$5</f>
        <v>0.37769276455658651</v>
      </c>
      <c r="G54" s="3">
        <f>1-($P$6/($P$6+SUM($AO$44:$AO54)))^$P$5</f>
        <v>0.36260091258377192</v>
      </c>
      <c r="H54" s="3">
        <f>1-($P$6/($P$6+SUM($AO$45:$AO54)))^$P$5</f>
        <v>0.34555087209838897</v>
      </c>
      <c r="I54" s="3">
        <f>1-($P$6/($P$6+SUM($AO$46:$AO54)))^$P$5</f>
        <v>0.32551420148782617</v>
      </c>
      <c r="J54" s="3">
        <f>1-($P$6/($P$6+SUM($AO$47:$AO54)))^$P$5</f>
        <v>0.30300839538578517</v>
      </c>
      <c r="K54" s="3">
        <f>1-($P$6/($P$6+SUM($AO$48:$AO54)))^$P$5</f>
        <v>0.27765858511977537</v>
      </c>
      <c r="L54" s="3">
        <f>1-($P$6/($P$6+SUM($AO$49:$AO54)))^$P$5</f>
        <v>0.24604453330119247</v>
      </c>
      <c r="M54" s="3">
        <f>1-($P$6/($P$6+SUM($AO$50:$AO54)))^$P$5</f>
        <v>0.21263620289950347</v>
      </c>
      <c r="N54" s="3">
        <f>1-($P$6/($P$6+SUM($AO$51:$AO54)))^$P$5</f>
        <v>0.17552082313785644</v>
      </c>
      <c r="O54" s="3">
        <f>1-($P$6/($P$6+SUM($AO$52:$AO54)))^$P$5</f>
        <v>0.13665577101896265</v>
      </c>
      <c r="P54" s="3">
        <f>1-($P$6/($P$6+SUM($AO$53:$AO54)))^$P$5</f>
        <v>9.4938040675708879E-2</v>
      </c>
      <c r="Q54" s="3">
        <f>1-($P$6/($P$6+SUM($AO$54:$AO54)))^$P$5</f>
        <v>5.0659080048976457E-2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 t="shared" si="0"/>
        <v>3.1192366505950431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0.4464395884979957</v>
      </c>
      <c r="D55" s="3">
        <f>1-($P$6/($P$6+SUM($AO$41:$AO55)))^$P$5</f>
        <v>0.43553574191887201</v>
      </c>
      <c r="E55" s="3">
        <f>1-($P$6/($P$6+SUM($AO$42:$AO55)))^$P$5</f>
        <v>0.42357087096395796</v>
      </c>
      <c r="F55" s="3">
        <f>1-($P$6/($P$6+SUM($AO$43:$AO55)))^$P$5</f>
        <v>0.4107395753917199</v>
      </c>
      <c r="G55" s="3">
        <f>1-($P$6/($P$6+SUM($AO$44:$AO55)))^$P$5</f>
        <v>0.39644922225984203</v>
      </c>
      <c r="H55" s="3">
        <f>1-($P$6/($P$6+SUM($AO$45:$AO55)))^$P$5</f>
        <v>0.38030453524933683</v>
      </c>
      <c r="I55" s="3">
        <f>1-($P$6/($P$6+SUM($AO$46:$AO55)))^$P$5</f>
        <v>0.36133188661744475</v>
      </c>
      <c r="J55" s="3">
        <f>1-($P$6/($P$6+SUM($AO$47:$AO55)))^$P$5</f>
        <v>0.34002129516185564</v>
      </c>
      <c r="K55" s="3">
        <f>1-($P$6/($P$6+SUM($AO$48:$AO55)))^$P$5</f>
        <v>0.31601765710456098</v>
      </c>
      <c r="L55" s="3">
        <f>1-($P$6/($P$6+SUM($AO$49:$AO55)))^$P$5</f>
        <v>0.28608243106656361</v>
      </c>
      <c r="M55" s="3">
        <f>1-($P$6/($P$6+SUM($AO$50:$AO55)))^$P$5</f>
        <v>0.25444820948527969</v>
      </c>
      <c r="N55" s="3">
        <f>1-($P$6/($P$6+SUM($AO$51:$AO55)))^$P$5</f>
        <v>0.21930370907926222</v>
      </c>
      <c r="O55" s="3">
        <f>1-($P$6/($P$6+SUM($AO$52:$AO55)))^$P$5</f>
        <v>0.18250262733369282</v>
      </c>
      <c r="P55" s="3">
        <f>1-($P$6/($P$6+SUM($AO$53:$AO55)))^$P$5</f>
        <v>0.14300026552735745</v>
      </c>
      <c r="Q55" s="3">
        <f>1-($P$6/($P$6+SUM($AO$54:$AO55)))^$P$5</f>
        <v>0.10107258650986928</v>
      </c>
      <c r="R55" s="3">
        <f>1-($P$6/($P$6+SUM($AO$55:$AO55)))^$P$5</f>
        <v>5.3103795813282728E-2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 t="shared" si="0"/>
        <v>3.2739471017521473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0.47835818474263969</v>
      </c>
      <c r="D56" s="3">
        <f>1-($P$6/($P$6+SUM($AO$41:$AO56)))^$P$5</f>
        <v>0.46808300051796292</v>
      </c>
      <c r="E56" s="3">
        <f>1-($P$6/($P$6+SUM($AO$42:$AO56)))^$P$5</f>
        <v>0.45680803033149564</v>
      </c>
      <c r="F56" s="3">
        <f>1-($P$6/($P$6+SUM($AO$43:$AO56)))^$P$5</f>
        <v>0.44471665441506658</v>
      </c>
      <c r="G56" s="3">
        <f>1-($P$6/($P$6+SUM($AO$44:$AO56)))^$P$5</f>
        <v>0.43125028985657765</v>
      </c>
      <c r="H56" s="3">
        <f>1-($P$6/($P$6+SUM($AO$45:$AO56)))^$P$5</f>
        <v>0.41603651416239606</v>
      </c>
      <c r="I56" s="3">
        <f>1-($P$6/($P$6+SUM($AO$46:$AO56)))^$P$5</f>
        <v>0.3981578378376569</v>
      </c>
      <c r="J56" s="3">
        <f>1-($P$6/($P$6+SUM($AO$47:$AO56)))^$P$5</f>
        <v>0.37807595782654024</v>
      </c>
      <c r="K56" s="3">
        <f>1-($P$6/($P$6+SUM($AO$48:$AO56)))^$P$5</f>
        <v>0.35545638114227973</v>
      </c>
      <c r="L56" s="3">
        <f>1-($P$6/($P$6+SUM($AO$49:$AO56)))^$P$5</f>
        <v>0.32724715971027363</v>
      </c>
      <c r="M56" s="3">
        <f>1-($P$6/($P$6+SUM($AO$50:$AO56)))^$P$5</f>
        <v>0.29743713392542914</v>
      </c>
      <c r="N56" s="3">
        <f>1-($P$6/($P$6+SUM($AO$51:$AO56)))^$P$5</f>
        <v>0.2643190847473097</v>
      </c>
      <c r="O56" s="3">
        <f>1-($P$6/($P$6+SUM($AO$52:$AO56)))^$P$5</f>
        <v>0.22963997139263781</v>
      </c>
      <c r="P56" s="3">
        <f>1-($P$6/($P$6+SUM($AO$53:$AO56)))^$P$5</f>
        <v>0.19241515980736934</v>
      </c>
      <c r="Q56" s="3">
        <f>1-($P$6/($P$6+SUM($AO$54:$AO56)))^$P$5</f>
        <v>0.15290523292287883</v>
      </c>
      <c r="R56" s="3">
        <f>1-($P$6/($P$6+SUM($AO$55:$AO56)))^$P$5</f>
        <v>0.10770234878133478</v>
      </c>
      <c r="S56" s="3">
        <f>1-($P$6/($P$6+SUM($AO$56:$AO56)))^$P$5</f>
        <v>5.7660546669628499E-2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 t="shared" si="0"/>
        <v>3.5633828938057079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0.50915101639800953</v>
      </c>
      <c r="D57" s="3">
        <f>1-($P$6/($P$6+SUM($AO$41:$AO57)))^$P$5</f>
        <v>0.49948243899948597</v>
      </c>
      <c r="E57" s="3">
        <f>1-($P$6/($P$6+SUM($AO$42:$AO57)))^$P$5</f>
        <v>0.48887298072461272</v>
      </c>
      <c r="F57" s="3">
        <f>1-($P$6/($P$6+SUM($AO$43:$AO57)))^$P$5</f>
        <v>0.47749536583057228</v>
      </c>
      <c r="G57" s="3">
        <f>1-($P$6/($P$6+SUM($AO$44:$AO57)))^$P$5</f>
        <v>0.46482392922407545</v>
      </c>
      <c r="H57" s="3">
        <f>1-($P$6/($P$6+SUM($AO$45:$AO57)))^$P$5</f>
        <v>0.45050823284452424</v>
      </c>
      <c r="I57" s="3">
        <f>1-($P$6/($P$6+SUM($AO$46:$AO57)))^$P$5</f>
        <v>0.43368500729827197</v>
      </c>
      <c r="J57" s="3">
        <f>1-($P$6/($P$6+SUM($AO$47:$AO57)))^$P$5</f>
        <v>0.41478850942593781</v>
      </c>
      <c r="K57" s="3">
        <f>1-($P$6/($P$6+SUM($AO$48:$AO57)))^$P$5</f>
        <v>0.39350424638176218</v>
      </c>
      <c r="L57" s="3">
        <f>1-($P$6/($P$6+SUM($AO$49:$AO57)))^$P$5</f>
        <v>0.36696023630884433</v>
      </c>
      <c r="M57" s="3">
        <f>1-($P$6/($P$6+SUM($AO$50:$AO57)))^$P$5</f>
        <v>0.33890984446920236</v>
      </c>
      <c r="N57" s="3">
        <f>1-($P$6/($P$6+SUM($AO$51:$AO57)))^$P$5</f>
        <v>0.30774677409734508</v>
      </c>
      <c r="O57" s="3">
        <f>1-($P$6/($P$6+SUM($AO$52:$AO57)))^$P$5</f>
        <v>0.27511479021085394</v>
      </c>
      <c r="P57" s="3">
        <f>1-($P$6/($P$6+SUM($AO$53:$AO57)))^$P$5</f>
        <v>0.24008746463643349</v>
      </c>
      <c r="Q57" s="3">
        <f>1-($P$6/($P$6+SUM($AO$54:$AO57)))^$P$5</f>
        <v>0.20290966046573733</v>
      </c>
      <c r="R57" s="3">
        <f>1-($P$6/($P$6+SUM($AO$55:$AO57)))^$P$5</f>
        <v>0.16037521816364742</v>
      </c>
      <c r="S57" s="3">
        <f>1-($P$6/($P$6+SUM($AO$56:$AO57)))^$P$5</f>
        <v>0.11328741357457384</v>
      </c>
      <c r="T57" s="3">
        <f>1-($P$6/($P$6+SUM($AO$57:$AO57)))^$P$5</f>
        <v>5.9030603924663527E-2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 t="shared" si="0"/>
        <v>3.6506832844605843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0.53881413000009748</v>
      </c>
      <c r="D58" s="3">
        <f>1-($P$6/($P$6+SUM($AO$41:$AO58)))^$P$5</f>
        <v>0.5297297942379583</v>
      </c>
      <c r="E58" s="3">
        <f>1-($P$6/($P$6+SUM($AO$42:$AO58)))^$P$5</f>
        <v>0.51976154155916965</v>
      </c>
      <c r="F58" s="3">
        <f>1-($P$6/($P$6+SUM($AO$43:$AO58)))^$P$5</f>
        <v>0.50907150146468516</v>
      </c>
      <c r="G58" s="3">
        <f>1-($P$6/($P$6+SUM($AO$44:$AO58)))^$P$5</f>
        <v>0.49716577351664615</v>
      </c>
      <c r="H58" s="3">
        <f>1-($P$6/($P$6+SUM($AO$45:$AO58)))^$P$5</f>
        <v>0.48371526197547832</v>
      </c>
      <c r="I58" s="3">
        <f>1-($P$6/($P$6+SUM($AO$46:$AO58)))^$P$5</f>
        <v>0.46790864257152365</v>
      </c>
      <c r="J58" s="3">
        <f>1-($P$6/($P$6+SUM($AO$47:$AO58)))^$P$5</f>
        <v>0.450154162935686</v>
      </c>
      <c r="K58" s="3">
        <f>1-($P$6/($P$6+SUM($AO$48:$AO58)))^$P$5</f>
        <v>0.43015609123986842</v>
      </c>
      <c r="L58" s="3">
        <f>1-($P$6/($P$6+SUM($AO$49:$AO58)))^$P$5</f>
        <v>0.40521625827443164</v>
      </c>
      <c r="M58" s="3">
        <f>1-($P$6/($P$6+SUM($AO$50:$AO58)))^$P$5</f>
        <v>0.37886094576415297</v>
      </c>
      <c r="N58" s="3">
        <f>1-($P$6/($P$6+SUM($AO$51:$AO58)))^$P$5</f>
        <v>0.34958127225411928</v>
      </c>
      <c r="O58" s="3">
        <f>1-($P$6/($P$6+SUM($AO$52:$AO58)))^$P$5</f>
        <v>0.318921241881997</v>
      </c>
      <c r="P58" s="3">
        <f>1-($P$6/($P$6+SUM($AO$53:$AO58)))^$P$5</f>
        <v>0.28601069644103216</v>
      </c>
      <c r="Q58" s="3">
        <f>1-($P$6/($P$6+SUM($AO$54:$AO58)))^$P$5</f>
        <v>0.25107971298473852</v>
      </c>
      <c r="R58" s="3">
        <f>1-($P$6/($P$6+SUM($AO$55:$AO58)))^$P$5</f>
        <v>0.21111555207762367</v>
      </c>
      <c r="S58" s="3">
        <f>1-($P$6/($P$6+SUM($AO$56:$AO58)))^$P$5</f>
        <v>0.16687336637008543</v>
      </c>
      <c r="T58" s="3">
        <f>1-($P$6/($P$6+SUM($AO$57:$AO58)))^$P$5</f>
        <v>0.11589550996790698</v>
      </c>
      <c r="U58" s="3">
        <f>1-($P$6/($P$6+SUM($AO$58:$AO58)))^$P$5</f>
        <v>6.0432154443739283E-2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 t="shared" ref="AO58:AO74" si="8">EXP(SUMPRODUCT(TRANSPOSE(P$7),AR58))</f>
        <v>3.7401224736772836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0.56768215076697692</v>
      </c>
      <c r="D59" s="3">
        <f>1-($P$6/($P$6+SUM($AO$41:$AO59)))^$P$5</f>
        <v>0.5591664989817926</v>
      </c>
      <c r="E59" s="3">
        <f>1-($P$6/($P$6+SUM($AO$42:$AO59)))^$P$5</f>
        <v>0.54982216351844015</v>
      </c>
      <c r="F59" s="3">
        <f>1-($P$6/($P$6+SUM($AO$43:$AO59)))^$P$5</f>
        <v>0.53980126901018655</v>
      </c>
      <c r="G59" s="3">
        <f>1-($P$6/($P$6+SUM($AO$44:$AO59)))^$P$5</f>
        <v>0.52864083440227605</v>
      </c>
      <c r="H59" s="3">
        <f>1-($P$6/($P$6+SUM($AO$45:$AO59)))^$P$5</f>
        <v>0.51603220799909577</v>
      </c>
      <c r="I59" s="3">
        <f>1-($P$6/($P$6+SUM($AO$46:$AO59)))^$P$5</f>
        <v>0.50121500812252651</v>
      </c>
      <c r="J59" s="3">
        <f>1-($P$6/($P$6+SUM($AO$47:$AO59)))^$P$5</f>
        <v>0.48457187259798573</v>
      </c>
      <c r="K59" s="3">
        <f>1-($P$6/($P$6+SUM($AO$48:$AO59)))^$P$5</f>
        <v>0.46582564344374811</v>
      </c>
      <c r="L59" s="3">
        <f>1-($P$6/($P$6+SUM($AO$49:$AO59)))^$P$5</f>
        <v>0.44244686475803963</v>
      </c>
      <c r="M59" s="3">
        <f>1-($P$6/($P$6+SUM($AO$50:$AO59)))^$P$5</f>
        <v>0.41774133240111422</v>
      </c>
      <c r="N59" s="3">
        <f>1-($P$6/($P$6+SUM($AO$51:$AO59)))^$P$5</f>
        <v>0.39029429277141681</v>
      </c>
      <c r="O59" s="3">
        <f>1-($P$6/($P$6+SUM($AO$52:$AO59)))^$P$5</f>
        <v>0.36155350167344569</v>
      </c>
      <c r="P59" s="3">
        <f>1-($P$6/($P$6+SUM($AO$53:$AO59)))^$P$5</f>
        <v>0.33070292502954746</v>
      </c>
      <c r="Q59" s="3">
        <f>1-($P$6/($P$6+SUM($AO$54:$AO59)))^$P$5</f>
        <v>0.29795844950902051</v>
      </c>
      <c r="R59" s="3">
        <f>1-($P$6/($P$6+SUM($AO$55:$AO59)))^$P$5</f>
        <v>0.26049601358656216</v>
      </c>
      <c r="S59" s="3">
        <f>1-($P$6/($P$6+SUM($AO$56:$AO59)))^$P$5</f>
        <v>0.21902317937861704</v>
      </c>
      <c r="T59" s="3">
        <f>1-($P$6/($P$6+SUM($AO$57:$AO59)))^$P$5</f>
        <v>0.1712362068362735</v>
      </c>
      <c r="U59" s="3">
        <f>1-($P$6/($P$6+SUM($AO$58:$AO59)))^$P$5</f>
        <v>0.11924468788369058</v>
      </c>
      <c r="V59" s="3">
        <f>1-($P$6/($P$6+SUM($AO$59:$AO59)))^$P$5</f>
        <v>6.2595094356152403E-2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 t="shared" si="8"/>
        <v>3.8784064779396115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0.59474317241203378</v>
      </c>
      <c r="D60" s="3">
        <f>1-($P$6/($P$6+SUM($AO$41:$AO60)))^$P$5</f>
        <v>0.58676051430202092</v>
      </c>
      <c r="E60" s="3">
        <f>1-($P$6/($P$6+SUM($AO$42:$AO60)))^$P$5</f>
        <v>0.57800113403093545</v>
      </c>
      <c r="F60" s="3">
        <f>1-($P$6/($P$6+SUM($AO$43:$AO60)))^$P$5</f>
        <v>0.56860749907662567</v>
      </c>
      <c r="G60" s="3">
        <f>1-($P$6/($P$6+SUM($AO$44:$AO60)))^$P$5</f>
        <v>0.55814560479661912</v>
      </c>
      <c r="H60" s="3">
        <f>1-($P$6/($P$6+SUM($AO$45:$AO60)))^$P$5</f>
        <v>0.54632621808570792</v>
      </c>
      <c r="I60" s="3">
        <f>1-($P$6/($P$6+SUM($AO$46:$AO60)))^$P$5</f>
        <v>0.5324365543622378</v>
      </c>
      <c r="J60" s="3">
        <f>1-($P$6/($P$6+SUM($AO$47:$AO60)))^$P$5</f>
        <v>0.51683519875368433</v>
      </c>
      <c r="K60" s="3">
        <f>1-($P$6/($P$6+SUM($AO$48:$AO60)))^$P$5</f>
        <v>0.49926233893171224</v>
      </c>
      <c r="L60" s="3">
        <f>1-($P$6/($P$6+SUM($AO$49:$AO60)))^$P$5</f>
        <v>0.47734701401462154</v>
      </c>
      <c r="M60" s="3">
        <f>1-($P$6/($P$6+SUM($AO$50:$AO60)))^$P$5</f>
        <v>0.45418786979501913</v>
      </c>
      <c r="N60" s="3">
        <f>1-($P$6/($P$6+SUM($AO$51:$AO60)))^$P$5</f>
        <v>0.42845900587076891</v>
      </c>
      <c r="O60" s="3">
        <f>1-($P$6/($P$6+SUM($AO$52:$AO60)))^$P$5</f>
        <v>0.40151718556793004</v>
      </c>
      <c r="P60" s="3">
        <f>1-($P$6/($P$6+SUM($AO$53:$AO60)))^$P$5</f>
        <v>0.37259777580886244</v>
      </c>
      <c r="Q60" s="3">
        <f>1-($P$6/($P$6+SUM($AO$54:$AO60)))^$P$5</f>
        <v>0.34190295287209105</v>
      </c>
      <c r="R60" s="3">
        <f>1-($P$6/($P$6+SUM($AO$55:$AO60)))^$P$5</f>
        <v>0.30678533583553658</v>
      </c>
      <c r="S60" s="3">
        <f>1-($P$6/($P$6+SUM($AO$56:$AO60)))^$P$5</f>
        <v>0.26790849750429047</v>
      </c>
      <c r="T60" s="3">
        <f>1-($P$6/($P$6+SUM($AO$57:$AO60)))^$P$5</f>
        <v>0.22311284019084088</v>
      </c>
      <c r="U60" s="3">
        <f>1-($P$6/($P$6+SUM($AO$58:$AO60)))^$P$5</f>
        <v>0.17437565064931726</v>
      </c>
      <c r="V60" s="3">
        <f>1-($P$6/($P$6+SUM($AO$59:$AO60)))^$P$5</f>
        <v>0.12127223799203268</v>
      </c>
      <c r="W60" s="3">
        <f>1-($P$6/($P$6+SUM($AO$60:$AO60)))^$P$5</f>
        <v>6.2595094356152403E-2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 t="shared" si="8"/>
        <v>3.8784064779396115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0.62163897437140059</v>
      </c>
      <c r="D61" s="3">
        <f>1-($P$6/($P$6+SUM($AO$41:$AO61)))^$P$5</f>
        <v>0.61418614680470363</v>
      </c>
      <c r="E61" s="3">
        <f>1-($P$6/($P$6+SUM($AO$42:$AO61)))^$P$5</f>
        <v>0.60600810628146329</v>
      </c>
      <c r="F61" s="3">
        <f>1-($P$6/($P$6+SUM($AO$43:$AO61)))^$P$5</f>
        <v>0.59723785767623838</v>
      </c>
      <c r="G61" s="3">
        <f>1-($P$6/($P$6+SUM($AO$44:$AO61)))^$P$5</f>
        <v>0.5874703371359199</v>
      </c>
      <c r="H61" s="3">
        <f>1-($P$6/($P$6+SUM($AO$45:$AO61)))^$P$5</f>
        <v>0.5764353710459843</v>
      </c>
      <c r="I61" s="3">
        <f>1-($P$6/($P$6+SUM($AO$46:$AO61)))^$P$5</f>
        <v>0.56346747976673306</v>
      </c>
      <c r="J61" s="3">
        <f>1-($P$6/($P$6+SUM($AO$47:$AO61)))^$P$5</f>
        <v>0.54890159585718301</v>
      </c>
      <c r="K61" s="3">
        <f>1-($P$6/($P$6+SUM($AO$48:$AO61)))^$P$5</f>
        <v>0.53249500138210526</v>
      </c>
      <c r="L61" s="3">
        <f>1-($P$6/($P$6+SUM($AO$49:$AO61)))^$P$5</f>
        <v>0.5120340853437233</v>
      </c>
      <c r="M61" s="3">
        <f>1-($P$6/($P$6+SUM($AO$50:$AO61)))^$P$5</f>
        <v>0.49041200754825587</v>
      </c>
      <c r="N61" s="3">
        <f>1-($P$6/($P$6+SUM($AO$51:$AO61)))^$P$5</f>
        <v>0.46639058305789005</v>
      </c>
      <c r="O61" s="3">
        <f>1-($P$6/($P$6+SUM($AO$52:$AO61)))^$P$5</f>
        <v>0.44123687829449942</v>
      </c>
      <c r="P61" s="3">
        <f>1-($P$6/($P$6+SUM($AO$53:$AO61)))^$P$5</f>
        <v>0.41423670601961182</v>
      </c>
      <c r="Q61" s="3">
        <f>1-($P$6/($P$6+SUM($AO$54:$AO61)))^$P$5</f>
        <v>0.38557901127134764</v>
      </c>
      <c r="R61" s="3">
        <f>1-($P$6/($P$6+SUM($AO$55:$AO61)))^$P$5</f>
        <v>0.35279219722778254</v>
      </c>
      <c r="S61" s="3">
        <f>1-($P$6/($P$6+SUM($AO$56:$AO61)))^$P$5</f>
        <v>0.31649551548699728</v>
      </c>
      <c r="T61" s="3">
        <f>1-($P$6/($P$6+SUM($AO$57:$AO61)))^$P$5</f>
        <v>0.27467274840124056</v>
      </c>
      <c r="U61" s="3">
        <f>1-($P$6/($P$6+SUM($AO$58:$AO61)))^$P$5</f>
        <v>0.22917019929227089</v>
      </c>
      <c r="V61" s="3">
        <f>1-($P$6/($P$6+SUM($AO$59:$AO61)))^$P$5</f>
        <v>0.17959103294589152</v>
      </c>
      <c r="W61" s="3">
        <f>1-($P$6/($P$6+SUM($AO$60:$AO61)))^$P$5</f>
        <v>0.12480822948383385</v>
      </c>
      <c r="X61" s="3">
        <f>1-($P$6/($P$6+SUM($AO$61:$AO61)))^$P$5</f>
        <v>6.6367409488199303E-2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 t="shared" si="8"/>
        <v>4.1203346431479098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0.64704500825187583</v>
      </c>
      <c r="D62" s="3">
        <f>1-($P$6/($P$6+SUM($AO$41:$AO62)))^$P$5</f>
        <v>0.64009262046017001</v>
      </c>
      <c r="E62" s="3">
        <f>1-($P$6/($P$6+SUM($AO$42:$AO62)))^$P$5</f>
        <v>0.63246371398140477</v>
      </c>
      <c r="F62" s="3">
        <f>1-($P$6/($P$6+SUM($AO$43:$AO62)))^$P$5</f>
        <v>0.62428240846339533</v>
      </c>
      <c r="G62" s="3">
        <f>1-($P$6/($P$6+SUM($AO$44:$AO62)))^$P$5</f>
        <v>0.61517071133004575</v>
      </c>
      <c r="H62" s="3">
        <f>1-($P$6/($P$6+SUM($AO$45:$AO62)))^$P$5</f>
        <v>0.60487671934914089</v>
      </c>
      <c r="I62" s="3">
        <f>1-($P$6/($P$6+SUM($AO$46:$AO62)))^$P$5</f>
        <v>0.59277959066728503</v>
      </c>
      <c r="J62" s="3">
        <f>1-($P$6/($P$6+SUM($AO$47:$AO62)))^$P$5</f>
        <v>0.57919176931875938</v>
      </c>
      <c r="K62" s="3">
        <f>1-($P$6/($P$6+SUM($AO$48:$AO62)))^$P$5</f>
        <v>0.56388683824840835</v>
      </c>
      <c r="L62" s="3">
        <f>1-($P$6/($P$6+SUM($AO$49:$AO62)))^$P$5</f>
        <v>0.54479987575053856</v>
      </c>
      <c r="M62" s="3">
        <f>1-($P$6/($P$6+SUM($AO$50:$AO62)))^$P$5</f>
        <v>0.52462961812109477</v>
      </c>
      <c r="N62" s="3">
        <f>1-($P$6/($P$6+SUM($AO$51:$AO62)))^$P$5</f>
        <v>0.50222117533870936</v>
      </c>
      <c r="O62" s="3">
        <f>1-($P$6/($P$6+SUM($AO$52:$AO62)))^$P$5</f>
        <v>0.47875647989881875</v>
      </c>
      <c r="P62" s="3">
        <f>1-($P$6/($P$6+SUM($AO$53:$AO62)))^$P$5</f>
        <v>0.45356936666855174</v>
      </c>
      <c r="Q62" s="3">
        <f>1-($P$6/($P$6+SUM($AO$54:$AO62)))^$P$5</f>
        <v>0.42683596915486399</v>
      </c>
      <c r="R62" s="3">
        <f>1-($P$6/($P$6+SUM($AO$55:$AO62)))^$P$5</f>
        <v>0.39625064605560978</v>
      </c>
      <c r="S62" s="3">
        <f>1-($P$6/($P$6+SUM($AO$56:$AO62)))^$P$5</f>
        <v>0.36239119985387047</v>
      </c>
      <c r="T62" s="3">
        <f>1-($P$6/($P$6+SUM($AO$57:$AO62)))^$P$5</f>
        <v>0.32337673200766404</v>
      </c>
      <c r="U62" s="3">
        <f>1-($P$6/($P$6+SUM($AO$58:$AO62)))^$P$5</f>
        <v>0.28092956969148197</v>
      </c>
      <c r="V62" s="3">
        <f>1-($P$6/($P$6+SUM($AO$59:$AO62)))^$P$5</f>
        <v>0.23467960840943713</v>
      </c>
      <c r="W62" s="3">
        <f>1-($P$6/($P$6+SUM($AO$60:$AO62)))^$P$5</f>
        <v>0.18357525542395947</v>
      </c>
      <c r="X62" s="3">
        <f>1-($P$6/($P$6+SUM($AO$61:$AO62)))^$P$5</f>
        <v>0.1290585957158723</v>
      </c>
      <c r="Y62" s="3">
        <f>1-($P$6/($P$6+SUM($AO$62:$AO62)))^$P$5</f>
        <v>6.7147598297631061E-2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 t="shared" si="8"/>
        <v>4.1705018963750815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0.67130535998588048</v>
      </c>
      <c r="D63" s="3">
        <f>1-($P$6/($P$6+SUM($AO$41:$AO63)))^$P$5</f>
        <v>0.66483076915099015</v>
      </c>
      <c r="E63" s="3">
        <f>1-($P$6/($P$6+SUM($AO$42:$AO63)))^$P$5</f>
        <v>0.65772623295971822</v>
      </c>
      <c r="F63" s="3">
        <f>1-($P$6/($P$6+SUM($AO$43:$AO63)))^$P$5</f>
        <v>0.6501072678056512</v>
      </c>
      <c r="G63" s="3">
        <f>1-($P$6/($P$6+SUM($AO$44:$AO63)))^$P$5</f>
        <v>0.64162186199919824</v>
      </c>
      <c r="H63" s="3">
        <f>1-($P$6/($P$6+SUM($AO$45:$AO63)))^$P$5</f>
        <v>0.63203546380187303</v>
      </c>
      <c r="I63" s="3">
        <f>1-($P$6/($P$6+SUM($AO$46:$AO63)))^$P$5</f>
        <v>0.62076987094790437</v>
      </c>
      <c r="J63" s="3">
        <f>1-($P$6/($P$6+SUM($AO$47:$AO63)))^$P$5</f>
        <v>0.60811592197087538</v>
      </c>
      <c r="K63" s="3">
        <f>1-($P$6/($P$6+SUM($AO$48:$AO63)))^$P$5</f>
        <v>0.59386301922783602</v>
      </c>
      <c r="L63" s="3">
        <f>1-($P$6/($P$6+SUM($AO$49:$AO63)))^$P$5</f>
        <v>0.57608794804088648</v>
      </c>
      <c r="M63" s="3">
        <f>1-($P$6/($P$6+SUM($AO$50:$AO63)))^$P$5</f>
        <v>0.55730408823711275</v>
      </c>
      <c r="N63" s="3">
        <f>1-($P$6/($P$6+SUM($AO$51:$AO63)))^$P$5</f>
        <v>0.53643593730870898</v>
      </c>
      <c r="O63" s="3">
        <f>1-($P$6/($P$6+SUM($AO$52:$AO63)))^$P$5</f>
        <v>0.51458403107967032</v>
      </c>
      <c r="P63" s="3">
        <f>1-($P$6/($P$6+SUM($AO$53:$AO63)))^$P$5</f>
        <v>0.49112820400277712</v>
      </c>
      <c r="Q63" s="3">
        <f>1-($P$6/($P$6+SUM($AO$54:$AO63)))^$P$5</f>
        <v>0.46623232266823311</v>
      </c>
      <c r="R63" s="3">
        <f>1-($P$6/($P$6+SUM($AO$55:$AO63)))^$P$5</f>
        <v>0.43774921545875556</v>
      </c>
      <c r="S63" s="3">
        <f>1-($P$6/($P$6+SUM($AO$56:$AO63)))^$P$5</f>
        <v>0.40621715398095215</v>
      </c>
      <c r="T63" s="3">
        <f>1-($P$6/($P$6+SUM($AO$57:$AO63)))^$P$5</f>
        <v>0.36988434269788661</v>
      </c>
      <c r="U63" s="3">
        <f>1-($P$6/($P$6+SUM($AO$58:$AO63)))^$P$5</f>
        <v>0.33035478092418669</v>
      </c>
      <c r="V63" s="3">
        <f>1-($P$6/($P$6+SUM($AO$59:$AO63)))^$P$5</f>
        <v>0.2872837259447244</v>
      </c>
      <c r="W63" s="3">
        <f>1-($P$6/($P$6+SUM($AO$60:$AO63)))^$P$5</f>
        <v>0.23969210129589646</v>
      </c>
      <c r="X63" s="3">
        <f>1-($P$6/($P$6+SUM($AO$61:$AO63)))^$P$5</f>
        <v>0.18892254784624252</v>
      </c>
      <c r="Y63" s="3">
        <f>1-($P$6/($P$6+SUM($AO$62:$AO63)))^$P$5</f>
        <v>0.13126708406370058</v>
      </c>
      <c r="Z63" s="3">
        <f>1-($P$6/($P$6+SUM($AO$63:$AO63)))^$P$5</f>
        <v>6.8734763694763723E-2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 t="shared" si="8"/>
        <v>4.2726762783123542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0.69497733944628792</v>
      </c>
      <c r="D64" s="3">
        <f>1-($P$6/($P$6+SUM($AO$41:$AO64)))^$P$5</f>
        <v>0.68896910555775714</v>
      </c>
      <c r="E64" s="3">
        <f>1-($P$6/($P$6+SUM($AO$42:$AO64)))^$P$5</f>
        <v>0.68237619147866968</v>
      </c>
      <c r="F64" s="3">
        <f>1-($P$6/($P$6+SUM($AO$43:$AO64)))^$P$5</f>
        <v>0.67530593037231867</v>
      </c>
      <c r="G64" s="3">
        <f>1-($P$6/($P$6+SUM($AO$44:$AO64)))^$P$5</f>
        <v>0.66743166489814898</v>
      </c>
      <c r="H64" s="3">
        <f>1-($P$6/($P$6+SUM($AO$45:$AO64)))^$P$5</f>
        <v>0.65853562483176864</v>
      </c>
      <c r="I64" s="3">
        <f>1-($P$6/($P$6+SUM($AO$46:$AO64)))^$P$5</f>
        <v>0.64808136100238145</v>
      </c>
      <c r="J64" s="3">
        <f>1-($P$6/($P$6+SUM($AO$47:$AO64)))^$P$5</f>
        <v>0.63633872813775405</v>
      </c>
      <c r="K64" s="3">
        <f>1-($P$6/($P$6+SUM($AO$48:$AO64)))^$P$5</f>
        <v>0.6231122913409356</v>
      </c>
      <c r="L64" s="3">
        <f>1-($P$6/($P$6+SUM($AO$49:$AO64)))^$P$5</f>
        <v>0.60661735029575758</v>
      </c>
      <c r="M64" s="3">
        <f>1-($P$6/($P$6+SUM($AO$50:$AO64)))^$P$5</f>
        <v>0.58918631921199927</v>
      </c>
      <c r="N64" s="3">
        <f>1-($P$6/($P$6+SUM($AO$51:$AO64)))^$P$5</f>
        <v>0.56982100837872296</v>
      </c>
      <c r="O64" s="3">
        <f>1-($P$6/($P$6+SUM($AO$52:$AO64)))^$P$5</f>
        <v>0.54954284022542921</v>
      </c>
      <c r="P64" s="3">
        <f>1-($P$6/($P$6+SUM($AO$53:$AO64)))^$P$5</f>
        <v>0.52777626060417715</v>
      </c>
      <c r="Q64" s="3">
        <f>1-($P$6/($P$6+SUM($AO$54:$AO64)))^$P$5</f>
        <v>0.5046732823793767</v>
      </c>
      <c r="R64" s="3">
        <f>1-($P$6/($P$6+SUM($AO$55:$AO64)))^$P$5</f>
        <v>0.47824153314390139</v>
      </c>
      <c r="S64" s="3">
        <f>1-($P$6/($P$6+SUM($AO$56:$AO64)))^$P$5</f>
        <v>0.4489803565376983</v>
      </c>
      <c r="T64" s="3">
        <f>1-($P$6/($P$6+SUM($AO$57:$AO64)))^$P$5</f>
        <v>0.41526416750024187</v>
      </c>
      <c r="U64" s="3">
        <f>1-($P$6/($P$6+SUM($AO$58:$AO64)))^$P$5</f>
        <v>0.37858145574475532</v>
      </c>
      <c r="V64" s="3">
        <f>1-($P$6/($P$6+SUM($AO$59:$AO64)))^$P$5</f>
        <v>0.3386123778782244</v>
      </c>
      <c r="W64" s="3">
        <f>1-($P$6/($P$6+SUM($AO$60:$AO64)))^$P$5</f>
        <v>0.29444814646624284</v>
      </c>
      <c r="X64" s="3">
        <f>1-($P$6/($P$6+SUM($AO$61:$AO64)))^$P$5</f>
        <v>0.24733500920689999</v>
      </c>
      <c r="Y64" s="3">
        <f>1-($P$6/($P$6+SUM($AO$62:$AO64)))^$P$5</f>
        <v>0.19383170858559173</v>
      </c>
      <c r="Z64" s="3">
        <f>1-($P$6/($P$6+SUM($AO$63:$AO64)))^$P$5</f>
        <v>0.13580295188630898</v>
      </c>
      <c r="AA64" s="3">
        <f>1-($P$6/($P$6+SUM($AO$64:$AO64)))^$P$5</f>
        <v>7.2018249666304546E-2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 t="shared" si="8"/>
        <v>4.4845959717219115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0.71772566878299737</v>
      </c>
      <c r="D65" s="3">
        <f>1-($P$6/($P$6+SUM($AO$41:$AO65)))^$P$5</f>
        <v>0.71216552418797963</v>
      </c>
      <c r="E65" s="3">
        <f>1-($P$6/($P$6+SUM($AO$42:$AO65)))^$P$5</f>
        <v>0.70606433741475272</v>
      </c>
      <c r="F65" s="3">
        <f>1-($P$6/($P$6+SUM($AO$43:$AO65)))^$P$5</f>
        <v>0.69952137169370787</v>
      </c>
      <c r="G65" s="3">
        <f>1-($P$6/($P$6+SUM($AO$44:$AO65)))^$P$5</f>
        <v>0.69223432812031016</v>
      </c>
      <c r="H65" s="3">
        <f>1-($P$6/($P$6+SUM($AO$45:$AO65)))^$P$5</f>
        <v>0.68400174762404697</v>
      </c>
      <c r="I65" s="3">
        <f>1-($P$6/($P$6+SUM($AO$46:$AO65)))^$P$5</f>
        <v>0.67432715323355708</v>
      </c>
      <c r="J65" s="3">
        <f>1-($P$6/($P$6+SUM($AO$47:$AO65)))^$P$5</f>
        <v>0.6634603120702518</v>
      </c>
      <c r="K65" s="3">
        <f>1-($P$6/($P$6+SUM($AO$48:$AO65)))^$P$5</f>
        <v>0.651220254686528</v>
      </c>
      <c r="L65" s="3">
        <f>1-($P$6/($P$6+SUM($AO$49:$AO65)))^$P$5</f>
        <v>0.63595553364671753</v>
      </c>
      <c r="M65" s="3">
        <f>1-($P$6/($P$6+SUM($AO$50:$AO65)))^$P$5</f>
        <v>0.61982445036485356</v>
      </c>
      <c r="N65" s="3">
        <f>1-($P$6/($P$6+SUM($AO$51:$AO65)))^$P$5</f>
        <v>0.60190339133305126</v>
      </c>
      <c r="O65" s="3">
        <f>1-($P$6/($P$6+SUM($AO$52:$AO65)))^$P$5</f>
        <v>0.58313759630989093</v>
      </c>
      <c r="P65" s="3">
        <f>1-($P$6/($P$6+SUM($AO$53:$AO65)))^$P$5</f>
        <v>0.56299435193812486</v>
      </c>
      <c r="Q65" s="3">
        <f>1-($P$6/($P$6+SUM($AO$54:$AO65)))^$P$5</f>
        <v>0.54161437784549438</v>
      </c>
      <c r="R65" s="3">
        <f>1-($P$6/($P$6+SUM($AO$55:$AO65)))^$P$5</f>
        <v>0.51715388840347642</v>
      </c>
      <c r="S65" s="3">
        <f>1-($P$6/($P$6+SUM($AO$56:$AO65)))^$P$5</f>
        <v>0.49007493151781156</v>
      </c>
      <c r="T65" s="3">
        <f>1-($P$6/($P$6+SUM($AO$57:$AO65)))^$P$5</f>
        <v>0.45887326804017314</v>
      </c>
      <c r="U65" s="3">
        <f>1-($P$6/($P$6+SUM($AO$58:$AO65)))^$P$5</f>
        <v>0.42492632050992274</v>
      </c>
      <c r="V65" s="3">
        <f>1-($P$6/($P$6+SUM($AO$59:$AO65)))^$P$5</f>
        <v>0.38793810091309155</v>
      </c>
      <c r="W65" s="3">
        <f>1-($P$6/($P$6+SUM($AO$60:$AO65)))^$P$5</f>
        <v>0.34706760094567635</v>
      </c>
      <c r="X65" s="3">
        <f>1-($P$6/($P$6+SUM($AO$61:$AO65)))^$P$5</f>
        <v>0.30346812274327051</v>
      </c>
      <c r="Y65" s="3">
        <f>1-($P$6/($P$6+SUM($AO$62:$AO65)))^$P$5</f>
        <v>0.25395505109659433</v>
      </c>
      <c r="Z65" s="3">
        <f>1-($P$6/($P$6+SUM($AO$63:$AO65)))^$P$5</f>
        <v>0.20025403075606096</v>
      </c>
      <c r="AA65" s="3">
        <f>1-($P$6/($P$6+SUM($AO$64:$AO65)))^$P$5</f>
        <v>0.14122643182993078</v>
      </c>
      <c r="AB65" s="3">
        <f>1-($P$6/($P$6+SUM($AO$65:$AO65)))^$P$5</f>
        <v>7.4579146319850076E-2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 t="shared" si="8"/>
        <v>4.6504054854030743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0.73902387378499257</v>
      </c>
      <c r="D66" s="3">
        <f>1-($P$6/($P$6+SUM($AO$41:$AO66)))^$P$5</f>
        <v>0.73388322445641863</v>
      </c>
      <c r="E66" s="3">
        <f>1-($P$6/($P$6+SUM($AO$42:$AO66)))^$P$5</f>
        <v>0.72824238371983596</v>
      </c>
      <c r="F66" s="3">
        <f>1-($P$6/($P$6+SUM($AO$43:$AO66)))^$P$5</f>
        <v>0.72219306715955767</v>
      </c>
      <c r="G66" s="3">
        <f>1-($P$6/($P$6+SUM($AO$44:$AO66)))^$P$5</f>
        <v>0.7154558770459587</v>
      </c>
      <c r="H66" s="3">
        <f>1-($P$6/($P$6+SUM($AO$45:$AO66)))^$P$5</f>
        <v>0.70784446247569055</v>
      </c>
      <c r="I66" s="3">
        <f>1-($P$6/($P$6+SUM($AO$46:$AO66)))^$P$5</f>
        <v>0.69889983643986509</v>
      </c>
      <c r="J66" s="3">
        <f>1-($P$6/($P$6+SUM($AO$47:$AO66)))^$P$5</f>
        <v>0.68885292028772027</v>
      </c>
      <c r="K66" s="3">
        <f>1-($P$6/($P$6+SUM($AO$48:$AO66)))^$P$5</f>
        <v>0.67753640025822848</v>
      </c>
      <c r="L66" s="3">
        <f>1-($P$6/($P$6+SUM($AO$49:$AO66)))^$P$5</f>
        <v>0.66342343233416012</v>
      </c>
      <c r="M66" s="3">
        <f>1-($P$6/($P$6+SUM($AO$50:$AO66)))^$P$5</f>
        <v>0.648509512013554</v>
      </c>
      <c r="N66" s="3">
        <f>1-($P$6/($P$6+SUM($AO$51:$AO66)))^$P$5</f>
        <v>0.6319406335666673</v>
      </c>
      <c r="O66" s="3">
        <f>1-($P$6/($P$6+SUM($AO$52:$AO66)))^$P$5</f>
        <v>0.61459075781036276</v>
      </c>
      <c r="P66" s="3">
        <f>1-($P$6/($P$6+SUM($AO$53:$AO66)))^$P$5</f>
        <v>0.59596732180789291</v>
      </c>
      <c r="Q66" s="3">
        <f>1-($P$6/($P$6+SUM($AO$54:$AO66)))^$P$5</f>
        <v>0.576200556550999</v>
      </c>
      <c r="R66" s="3">
        <f>1-($P$6/($P$6+SUM($AO$55:$AO66)))^$P$5</f>
        <v>0.5535856140808133</v>
      </c>
      <c r="S66" s="3">
        <f>1-($P$6/($P$6+SUM($AO$56:$AO66)))^$P$5</f>
        <v>0.5285498213385813</v>
      </c>
      <c r="T66" s="3">
        <f>1-($P$6/($P$6+SUM($AO$57:$AO66)))^$P$5</f>
        <v>0.49970244243238926</v>
      </c>
      <c r="U66" s="3">
        <f>1-($P$6/($P$6+SUM($AO$58:$AO66)))^$P$5</f>
        <v>0.46831680551984978</v>
      </c>
      <c r="V66" s="3">
        <f>1-($P$6/($P$6+SUM($AO$59:$AO66)))^$P$5</f>
        <v>0.43411942301672812</v>
      </c>
      <c r="W66" s="3">
        <f>1-($P$6/($P$6+SUM($AO$60:$AO66)))^$P$5</f>
        <v>0.39633275178038185</v>
      </c>
      <c r="X66" s="3">
        <f>1-($P$6/($P$6+SUM($AO$61:$AO66)))^$P$5</f>
        <v>0.35602287692751111</v>
      </c>
      <c r="Y66" s="3">
        <f>1-($P$6/($P$6+SUM($AO$62:$AO66)))^$P$5</f>
        <v>0.31024574555331585</v>
      </c>
      <c r="Z66" s="3">
        <f>1-($P$6/($P$6+SUM($AO$63:$AO66)))^$P$5</f>
        <v>0.26059658101092531</v>
      </c>
      <c r="AA66" s="3">
        <f>1-($P$6/($P$6+SUM($AO$64:$AO66)))^$P$5</f>
        <v>0.20602256562764087</v>
      </c>
      <c r="AB66" s="3">
        <f>1-($P$6/($P$6+SUM($AO$65:$AO66)))^$P$5</f>
        <v>0.14440404176887323</v>
      </c>
      <c r="AC66" s="3">
        <f>1-($P$6/($P$6+SUM($AO$66:$AO66)))^$P$5</f>
        <v>7.5452044371385973E-2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 t="shared" si="8"/>
        <v>4.7070266314508151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0.75871505599585021</v>
      </c>
      <c r="D67" s="3">
        <f>1-($P$6/($P$6+SUM($AO$41:$AO67)))^$P$5</f>
        <v>0.75396230643892459</v>
      </c>
      <c r="E67" s="3">
        <f>1-($P$6/($P$6+SUM($AO$42:$AO67)))^$P$5</f>
        <v>0.74874708020072633</v>
      </c>
      <c r="F67" s="3">
        <f>1-($P$6/($P$6+SUM($AO$43:$AO67)))^$P$5</f>
        <v>0.74315419750650347</v>
      </c>
      <c r="G67" s="3">
        <f>1-($P$6/($P$6+SUM($AO$44:$AO67)))^$P$5</f>
        <v>0.73692534307800439</v>
      </c>
      <c r="H67" s="3">
        <f>1-($P$6/($P$6+SUM($AO$45:$AO67)))^$P$5</f>
        <v>0.72988822489832561</v>
      </c>
      <c r="I67" s="3">
        <f>1-($P$6/($P$6+SUM($AO$46:$AO67)))^$P$5</f>
        <v>0.7216184592040934</v>
      </c>
      <c r="J67" s="3">
        <f>1-($P$6/($P$6+SUM($AO$47:$AO67)))^$P$5</f>
        <v>0.71232960376072896</v>
      </c>
      <c r="K67" s="3">
        <f>1-($P$6/($P$6+SUM($AO$48:$AO67)))^$P$5</f>
        <v>0.70186697176995283</v>
      </c>
      <c r="L67" s="3">
        <f>1-($P$6/($P$6+SUM($AO$49:$AO67)))^$P$5</f>
        <v>0.68881885780130414</v>
      </c>
      <c r="M67" s="3">
        <f>1-($P$6/($P$6+SUM($AO$50:$AO67)))^$P$5</f>
        <v>0.67503018824662842</v>
      </c>
      <c r="N67" s="3">
        <f>1-($P$6/($P$6+SUM($AO$51:$AO67)))^$P$5</f>
        <v>0.65971146455887175</v>
      </c>
      <c r="O67" s="3">
        <f>1-($P$6/($P$6+SUM($AO$52:$AO67)))^$P$5</f>
        <v>0.64367067372151343</v>
      </c>
      <c r="P67" s="3">
        <f>1-($P$6/($P$6+SUM($AO$53:$AO67)))^$P$5</f>
        <v>0.62645241165893784</v>
      </c>
      <c r="Q67" s="3">
        <f>1-($P$6/($P$6+SUM($AO$54:$AO67)))^$P$5</f>
        <v>0.60817708927772263</v>
      </c>
      <c r="R67" s="3">
        <f>1-($P$6/($P$6+SUM($AO$55:$AO67)))^$P$5</f>
        <v>0.58726853881314889</v>
      </c>
      <c r="S67" s="3">
        <f>1-($P$6/($P$6+SUM($AO$56:$AO67)))^$P$5</f>
        <v>0.56412174901275325</v>
      </c>
      <c r="T67" s="3">
        <f>1-($P$6/($P$6+SUM($AO$57:$AO67)))^$P$5</f>
        <v>0.53745091677122947</v>
      </c>
      <c r="U67" s="3">
        <f>1-($P$6/($P$6+SUM($AO$58:$AO67)))^$P$5</f>
        <v>0.50843344483174635</v>
      </c>
      <c r="V67" s="3">
        <f>1-($P$6/($P$6+SUM($AO$59:$AO67)))^$P$5</f>
        <v>0.47681627014219563</v>
      </c>
      <c r="W67" s="3">
        <f>1-($P$6/($P$6+SUM($AO$60:$AO67)))^$P$5</f>
        <v>0.44188067988923618</v>
      </c>
      <c r="X67" s="3">
        <f>1-($P$6/($P$6+SUM($AO$61:$AO67)))^$P$5</f>
        <v>0.40461226641161263</v>
      </c>
      <c r="Y67" s="3">
        <f>1-($P$6/($P$6+SUM($AO$62:$AO67)))^$P$5</f>
        <v>0.36228911434339306</v>
      </c>
      <c r="Z67" s="3">
        <f>1-($P$6/($P$6+SUM($AO$63:$AO67)))^$P$5</f>
        <v>0.31638608162404103</v>
      </c>
      <c r="AA67" s="3">
        <f>1-($P$6/($P$6+SUM($AO$64:$AO67)))^$P$5</f>
        <v>0.26592986709674948</v>
      </c>
      <c r="AB67" s="3">
        <f>1-($P$6/($P$6+SUM($AO$65:$AO67)))^$P$5</f>
        <v>0.20896059326610839</v>
      </c>
      <c r="AC67" s="3">
        <f>1-($P$6/($P$6+SUM($AO$66:$AO67)))^$P$5</f>
        <v>0.1452111726450861</v>
      </c>
      <c r="AD67" s="3">
        <f>1-($P$6/($P$6+SUM($AO$67:$AO67)))^$P$5</f>
        <v>7.5452044371385973E-2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 t="shared" si="8"/>
        <v>4.7070266314508151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0.77713349097525308</v>
      </c>
      <c r="D68" s="3">
        <f>1-($P$6/($P$6+SUM($AO$41:$AO68)))^$P$5</f>
        <v>0.77274351632223248</v>
      </c>
      <c r="E68" s="3">
        <f>1-($P$6/($P$6+SUM($AO$42:$AO68)))^$P$5</f>
        <v>0.76792639172454091</v>
      </c>
      <c r="F68" s="3">
        <f>1-($P$6/($P$6+SUM($AO$43:$AO68)))^$P$5</f>
        <v>0.76276046651057183</v>
      </c>
      <c r="G68" s="3">
        <f>1-($P$6/($P$6+SUM($AO$44:$AO68)))^$P$5</f>
        <v>0.75700706327052059</v>
      </c>
      <c r="H68" s="3">
        <f>1-($P$6/($P$6+SUM($AO$45:$AO68)))^$P$5</f>
        <v>0.75050714971760313</v>
      </c>
      <c r="I68" s="3">
        <f>1-($P$6/($P$6+SUM($AO$46:$AO68)))^$P$5</f>
        <v>0.74286868324031941</v>
      </c>
      <c r="J68" s="3">
        <f>1-($P$6/($P$6+SUM($AO$47:$AO68)))^$P$5</f>
        <v>0.73428886196534049</v>
      </c>
      <c r="K68" s="3">
        <f>1-($P$6/($P$6+SUM($AO$48:$AO68)))^$P$5</f>
        <v>0.72462489247349282</v>
      </c>
      <c r="L68" s="3">
        <f>1-($P$6/($P$6+SUM($AO$49:$AO68)))^$P$5</f>
        <v>0.71257277141366138</v>
      </c>
      <c r="M68" s="3">
        <f>1-($P$6/($P$6+SUM($AO$50:$AO68)))^$P$5</f>
        <v>0.69983665663526562</v>
      </c>
      <c r="N68" s="3">
        <f>1-($P$6/($P$6+SUM($AO$51:$AO68)))^$P$5</f>
        <v>0.68568731764351809</v>
      </c>
      <c r="O68" s="3">
        <f>1-($P$6/($P$6+SUM($AO$52:$AO68)))^$P$5</f>
        <v>0.67087095921631579</v>
      </c>
      <c r="P68" s="3">
        <f>1-($P$6/($P$6+SUM($AO$53:$AO68)))^$P$5</f>
        <v>0.65496708607561005</v>
      </c>
      <c r="Q68" s="3">
        <f>1-($P$6/($P$6+SUM($AO$54:$AO68)))^$P$5</f>
        <v>0.63808676687956756</v>
      </c>
      <c r="R68" s="3">
        <f>1-($P$6/($P$6+SUM($AO$55:$AO68)))^$P$5</f>
        <v>0.61877426141748204</v>
      </c>
      <c r="S68" s="3">
        <f>1-($P$6/($P$6+SUM($AO$56:$AO68)))^$P$5</f>
        <v>0.59739442120400088</v>
      </c>
      <c r="T68" s="3">
        <f>1-($P$6/($P$6+SUM($AO$57:$AO68)))^$P$5</f>
        <v>0.57275949977728402</v>
      </c>
      <c r="U68" s="3">
        <f>1-($P$6/($P$6+SUM($AO$58:$AO68)))^$P$5</f>
        <v>0.54595707262839932</v>
      </c>
      <c r="V68" s="3">
        <f>1-($P$6/($P$6+SUM($AO$59:$AO68)))^$P$5</f>
        <v>0.51675338759823841</v>
      </c>
      <c r="W68" s="3">
        <f>1-($P$6/($P$6+SUM($AO$60:$AO68)))^$P$5</f>
        <v>0.48448459853956227</v>
      </c>
      <c r="X68" s="3">
        <f>1-($P$6/($P$6+SUM($AO$61:$AO68)))^$P$5</f>
        <v>0.45006106119516065</v>
      </c>
      <c r="Y68" s="3">
        <f>1-($P$6/($P$6+SUM($AO$62:$AO68)))^$P$5</f>
        <v>0.41096863544298956</v>
      </c>
      <c r="Z68" s="3">
        <f>1-($P$6/($P$6+SUM($AO$63:$AO68)))^$P$5</f>
        <v>0.36856953211096521</v>
      </c>
      <c r="AA68" s="3">
        <f>1-($P$6/($P$6+SUM($AO$64:$AO68)))^$P$5</f>
        <v>0.3219649533528407</v>
      </c>
      <c r="AB68" s="3">
        <f>1-($P$6/($P$6+SUM($AO$65:$AO68)))^$P$5</f>
        <v>0.26934441594745051</v>
      </c>
      <c r="AC68" s="3">
        <f>1-($P$6/($P$6+SUM($AO$66:$AO68)))^$P$5</f>
        <v>0.21046120519968881</v>
      </c>
      <c r="AD68" s="3">
        <f>1-($P$6/($P$6+SUM($AO$67:$AO68)))^$P$5</f>
        <v>0.14602730783222395</v>
      </c>
      <c r="AE68" s="3">
        <f>1-($P$6/($P$6+SUM($AO$68:$AO68)))^$P$5</f>
        <v>7.633478414253303E-2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 t="shared" si="8"/>
        <v>4.7643371698945138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0.79434487787121211</v>
      </c>
      <c r="D69" s="3">
        <f>1-($P$6/($P$6+SUM($AO$41:$AO69)))^$P$5</f>
        <v>0.7902939288969224</v>
      </c>
      <c r="E69" s="3">
        <f>1-($P$6/($P$6+SUM($AO$42:$AO69)))^$P$5</f>
        <v>0.78584881904695802</v>
      </c>
      <c r="F69" s="3">
        <f>1-($P$6/($P$6+SUM($AO$43:$AO69)))^$P$5</f>
        <v>0.78108186862740636</v>
      </c>
      <c r="G69" s="3">
        <f>1-($P$6/($P$6+SUM($AO$44:$AO69)))^$P$5</f>
        <v>0.77577276090339775</v>
      </c>
      <c r="H69" s="3">
        <f>1-($P$6/($P$6+SUM($AO$45:$AO69)))^$P$5</f>
        <v>0.76977479220622014</v>
      </c>
      <c r="I69" s="3">
        <f>1-($P$6/($P$6+SUM($AO$46:$AO69)))^$P$5</f>
        <v>0.76272622347542463</v>
      </c>
      <c r="J69" s="3">
        <f>1-($P$6/($P$6+SUM($AO$47:$AO69)))^$P$5</f>
        <v>0.75480902517088388</v>
      </c>
      <c r="K69" s="3">
        <f>1-($P$6/($P$6+SUM($AO$48:$AO69)))^$P$5</f>
        <v>0.74589135085370573</v>
      </c>
      <c r="L69" s="3">
        <f>1-($P$6/($P$6+SUM($AO$49:$AO69)))^$P$5</f>
        <v>0.73477001111012541</v>
      </c>
      <c r="M69" s="3">
        <f>1-($P$6/($P$6+SUM($AO$50:$AO69)))^$P$5</f>
        <v>0.72301750236160767</v>
      </c>
      <c r="N69" s="3">
        <f>1-($P$6/($P$6+SUM($AO$51:$AO69)))^$P$5</f>
        <v>0.70996088046380867</v>
      </c>
      <c r="O69" s="3">
        <f>1-($P$6/($P$6+SUM($AO$52:$AO69)))^$P$5</f>
        <v>0.69628875267005386</v>
      </c>
      <c r="P69" s="3">
        <f>1-($P$6/($P$6+SUM($AO$53:$AO69)))^$P$5</f>
        <v>0.68161305954965445</v>
      </c>
      <c r="Q69" s="3">
        <f>1-($P$6/($P$6+SUM($AO$54:$AO69)))^$P$5</f>
        <v>0.66603639865676523</v>
      </c>
      <c r="R69" s="3">
        <f>1-($P$6/($P$6+SUM($AO$55:$AO69)))^$P$5</f>
        <v>0.64821530939825278</v>
      </c>
      <c r="S69" s="3">
        <f>1-($P$6/($P$6+SUM($AO$56:$AO69)))^$P$5</f>
        <v>0.62848657601800106</v>
      </c>
      <c r="T69" s="3">
        <f>1-($P$6/($P$6+SUM($AO$57:$AO69)))^$P$5</f>
        <v>0.60575414649088577</v>
      </c>
      <c r="U69" s="3">
        <f>1-($P$6/($P$6+SUM($AO$58:$AO69)))^$P$5</f>
        <v>0.58102155106449149</v>
      </c>
      <c r="V69" s="3">
        <f>1-($P$6/($P$6+SUM($AO$59:$AO69)))^$P$5</f>
        <v>0.55407323554026044</v>
      </c>
      <c r="W69" s="3">
        <f>1-($P$6/($P$6+SUM($AO$60:$AO69)))^$P$5</f>
        <v>0.5242964804866479</v>
      </c>
      <c r="X69" s="3">
        <f>1-($P$6/($P$6+SUM($AO$61:$AO69)))^$P$5</f>
        <v>0.49253138078552361</v>
      </c>
      <c r="Y69" s="3">
        <f>1-($P$6/($P$6+SUM($AO$62:$AO69)))^$P$5</f>
        <v>0.45645795938348155</v>
      </c>
      <c r="Z69" s="3">
        <f>1-($P$6/($P$6+SUM($AO$63:$AO69)))^$P$5</f>
        <v>0.41733328779015821</v>
      </c>
      <c r="AA69" s="3">
        <f>1-($P$6/($P$6+SUM($AO$64:$AO69)))^$P$5</f>
        <v>0.37432772230459277</v>
      </c>
      <c r="AB69" s="3">
        <f>1-($P$6/($P$6+SUM($AO$65:$AO69)))^$P$5</f>
        <v>0.32577092633627502</v>
      </c>
      <c r="AC69" s="3">
        <f>1-($P$6/($P$6+SUM($AO$66:$AO69)))^$P$5</f>
        <v>0.27143518325097282</v>
      </c>
      <c r="AD69" s="3">
        <f>1-($P$6/($P$6+SUM($AO$67:$AO69)))^$P$5</f>
        <v>0.21197725567038972</v>
      </c>
      <c r="AE69" s="3">
        <f>1-($P$6/($P$6+SUM($AO$68:$AO69)))^$P$5</f>
        <v>0.14766698800002653</v>
      </c>
      <c r="AF69" s="3">
        <f>1-($P$6/($P$6+SUM($AO$69:$AO69)))^$P$5</f>
        <v>7.7227233361626402E-2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 t="shared" si="8"/>
        <v>4.822345494451163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0.81022707450882037</v>
      </c>
      <c r="D70" s="3">
        <f>1-($P$6/($P$6+SUM($AO$41:$AO70)))^$P$5</f>
        <v>0.80648896949234827</v>
      </c>
      <c r="E70" s="3">
        <f>1-($P$6/($P$6+SUM($AO$42:$AO70)))^$P$5</f>
        <v>0.8023871430256192</v>
      </c>
      <c r="F70" s="3">
        <f>1-($P$6/($P$6+SUM($AO$43:$AO70)))^$P$5</f>
        <v>0.79798831009644045</v>
      </c>
      <c r="G70" s="3">
        <f>1-($P$6/($P$6+SUM($AO$44:$AO70)))^$P$5</f>
        <v>0.79308923316224011</v>
      </c>
      <c r="H70" s="3">
        <f>1-($P$6/($P$6+SUM($AO$45:$AO70)))^$P$5</f>
        <v>0.7875544952911071</v>
      </c>
      <c r="I70" s="3">
        <f>1-($P$6/($P$6+SUM($AO$46:$AO70)))^$P$5</f>
        <v>0.7810502215920494</v>
      </c>
      <c r="J70" s="3">
        <f>1-($P$6/($P$6+SUM($AO$47:$AO70)))^$P$5</f>
        <v>0.77374447183503747</v>
      </c>
      <c r="K70" s="3">
        <f>1-($P$6/($P$6+SUM($AO$48:$AO70)))^$P$5</f>
        <v>0.76551551076190227</v>
      </c>
      <c r="L70" s="3">
        <f>1-($P$6/($P$6+SUM($AO$49:$AO70)))^$P$5</f>
        <v>0.755253016568735</v>
      </c>
      <c r="M70" s="3">
        <f>1-($P$6/($P$6+SUM($AO$50:$AO70)))^$P$5</f>
        <v>0.74440812337427908</v>
      </c>
      <c r="N70" s="3">
        <f>1-($P$6/($P$6+SUM($AO$51:$AO70)))^$P$5</f>
        <v>0.73235980008632939</v>
      </c>
      <c r="O70" s="3">
        <f>1-($P$6/($P$6+SUM($AO$52:$AO70)))^$P$5</f>
        <v>0.71974353159907634</v>
      </c>
      <c r="P70" s="3">
        <f>1-($P$6/($P$6+SUM($AO$53:$AO70)))^$P$5</f>
        <v>0.70620123537283086</v>
      </c>
      <c r="Q70" s="3">
        <f>1-($P$6/($P$6+SUM($AO$54:$AO70)))^$P$5</f>
        <v>0.69182748427573881</v>
      </c>
      <c r="R70" s="3">
        <f>1-($P$6/($P$6+SUM($AO$55:$AO70)))^$P$5</f>
        <v>0.67538270418940782</v>
      </c>
      <c r="S70" s="3">
        <f>1-($P$6/($P$6+SUM($AO$56:$AO70)))^$P$5</f>
        <v>0.65717756736738064</v>
      </c>
      <c r="T70" s="3">
        <f>1-($P$6/($P$6+SUM($AO$57:$AO70)))^$P$5</f>
        <v>0.63620070180147203</v>
      </c>
      <c r="U70" s="3">
        <f>1-($P$6/($P$6+SUM($AO$58:$AO70)))^$P$5</f>
        <v>0.61337818196347671</v>
      </c>
      <c r="V70" s="3">
        <f>1-($P$6/($P$6+SUM($AO$59:$AO70)))^$P$5</f>
        <v>0.58851097251283968</v>
      </c>
      <c r="W70" s="3">
        <f>1-($P$6/($P$6+SUM($AO$60:$AO70)))^$P$5</f>
        <v>0.56103379503363793</v>
      </c>
      <c r="X70" s="3">
        <f>1-($P$6/($P$6+SUM($AO$61:$AO70)))^$P$5</f>
        <v>0.53172188310300761</v>
      </c>
      <c r="Y70" s="3">
        <f>1-($P$6/($P$6+SUM($AO$62:$AO70)))^$P$5</f>
        <v>0.49843426370057053</v>
      </c>
      <c r="Z70" s="3">
        <f>1-($P$6/($P$6+SUM($AO$63:$AO70)))^$P$5</f>
        <v>0.46233102659156844</v>
      </c>
      <c r="AA70" s="3">
        <f>1-($P$6/($P$6+SUM($AO$64:$AO70)))^$P$5</f>
        <v>0.42264678961433821</v>
      </c>
      <c r="AB70" s="3">
        <f>1-($P$6/($P$6+SUM($AO$65:$AO70)))^$P$5</f>
        <v>0.37783990883483143</v>
      </c>
      <c r="AC70" s="3">
        <f>1-($P$6/($P$6+SUM($AO$66:$AO70)))^$P$5</f>
        <v>0.32770037885101222</v>
      </c>
      <c r="AD70" s="3">
        <f>1-($P$6/($P$6+SUM($AO$67:$AO70)))^$P$5</f>
        <v>0.27283423394584616</v>
      </c>
      <c r="AE70" s="3">
        <f>1-($P$6/($P$6+SUM($AO$68:$AO70)))^$P$5</f>
        <v>0.21349039487857602</v>
      </c>
      <c r="AF70" s="3">
        <f>1-($P$6/($P$6+SUM($AO$69:$AO70)))^$P$5</f>
        <v>0.14849061022409105</v>
      </c>
      <c r="AG70" s="3">
        <f>1-($P$6/($P$6+SUM($AO$70:$AO70)))^$P$5</f>
        <v>7.7227233361626402E-2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 t="shared" si="8"/>
        <v>4.822345494451163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0.82488273192386963</v>
      </c>
      <c r="D71" s="3">
        <f>1-($P$6/($P$6+SUM($AO$41:$AO71)))^$P$5</f>
        <v>0.82143331104214601</v>
      </c>
      <c r="E71" s="3">
        <f>1-($P$6/($P$6+SUM($AO$42:$AO71)))^$P$5</f>
        <v>0.81764825740697267</v>
      </c>
      <c r="F71" s="3">
        <f>1-($P$6/($P$6+SUM($AO$43:$AO71)))^$P$5</f>
        <v>0.81358911292736757</v>
      </c>
      <c r="G71" s="3">
        <f>1-($P$6/($P$6+SUM($AO$44:$AO71)))^$P$5</f>
        <v>0.8090684000217927</v>
      </c>
      <c r="H71" s="3">
        <f>1-($P$6/($P$6+SUM($AO$45:$AO71)))^$P$5</f>
        <v>0.80396107339919809</v>
      </c>
      <c r="I71" s="3">
        <f>1-($P$6/($P$6+SUM($AO$46:$AO71)))^$P$5</f>
        <v>0.79795915191055722</v>
      </c>
      <c r="J71" s="3">
        <f>1-($P$6/($P$6+SUM($AO$47:$AO71)))^$P$5</f>
        <v>0.79121758312796819</v>
      </c>
      <c r="K71" s="3">
        <f>1-($P$6/($P$6+SUM($AO$48:$AO71)))^$P$5</f>
        <v>0.7836240997033137</v>
      </c>
      <c r="L71" s="3">
        <f>1-($P$6/($P$6+SUM($AO$49:$AO71)))^$P$5</f>
        <v>0.77415417469078407</v>
      </c>
      <c r="M71" s="3">
        <f>1-($P$6/($P$6+SUM($AO$50:$AO71)))^$P$5</f>
        <v>0.76414680314842143</v>
      </c>
      <c r="N71" s="3">
        <f>1-($P$6/($P$6+SUM($AO$51:$AO71)))^$P$5</f>
        <v>0.75302896697546196</v>
      </c>
      <c r="O71" s="3">
        <f>1-($P$6/($P$6+SUM($AO$52:$AO71)))^$P$5</f>
        <v>0.74138702162592462</v>
      </c>
      <c r="P71" s="3">
        <f>1-($P$6/($P$6+SUM($AO$53:$AO71)))^$P$5</f>
        <v>0.72889053088175637</v>
      </c>
      <c r="Q71" s="3">
        <f>1-($P$6/($P$6+SUM($AO$54:$AO71)))^$P$5</f>
        <v>0.71562685797731318</v>
      </c>
      <c r="R71" s="3">
        <f>1-($P$6/($P$6+SUM($AO$55:$AO71)))^$P$5</f>
        <v>0.70045203430531944</v>
      </c>
      <c r="S71" s="3">
        <f>1-($P$6/($P$6+SUM($AO$56:$AO71)))^$P$5</f>
        <v>0.68365279644763266</v>
      </c>
      <c r="T71" s="3">
        <f>1-($P$6/($P$6+SUM($AO$57:$AO71)))^$P$5</f>
        <v>0.66429595184383927</v>
      </c>
      <c r="U71" s="3">
        <f>1-($P$6/($P$6+SUM($AO$58:$AO71)))^$P$5</f>
        <v>0.6432359156484897</v>
      </c>
      <c r="V71" s="3">
        <f>1-($P$6/($P$6+SUM($AO$59:$AO71)))^$P$5</f>
        <v>0.62028917130626082</v>
      </c>
      <c r="W71" s="3">
        <f>1-($P$6/($P$6+SUM($AO$60:$AO71)))^$P$5</f>
        <v>0.59493403074825046</v>
      </c>
      <c r="X71" s="3">
        <f>1-($P$6/($P$6+SUM($AO$61:$AO71)))^$P$5</f>
        <v>0.56788570578328268</v>
      </c>
      <c r="Y71" s="3">
        <f>1-($P$6/($P$6+SUM($AO$62:$AO71)))^$P$5</f>
        <v>0.53716885005361026</v>
      </c>
      <c r="Z71" s="3">
        <f>1-($P$6/($P$6+SUM($AO$63:$AO71)))^$P$5</f>
        <v>0.50385382474460039</v>
      </c>
      <c r="AA71" s="3">
        <f>1-($P$6/($P$6+SUM($AO$64:$AO71)))^$P$5</f>
        <v>0.46723418095489277</v>
      </c>
      <c r="AB71" s="3">
        <f>1-($P$6/($P$6+SUM($AO$65:$AO71)))^$P$5</f>
        <v>0.42588761178282697</v>
      </c>
      <c r="AC71" s="3">
        <f>1-($P$6/($P$6+SUM($AO$66:$AO71)))^$P$5</f>
        <v>0.37962021658619505</v>
      </c>
      <c r="AD71" s="3">
        <f>1-($P$6/($P$6+SUM($AO$67:$AO71)))^$P$5</f>
        <v>0.32899123550332243</v>
      </c>
      <c r="AE71" s="3">
        <f>1-($P$6/($P$6+SUM($AO$68:$AO71)))^$P$5</f>
        <v>0.27423043695537574</v>
      </c>
      <c r="AF71" s="3">
        <f>1-($P$6/($P$6+SUM($AO$69:$AO71)))^$P$5</f>
        <v>0.21425032382826448</v>
      </c>
      <c r="AG71" s="3">
        <f>1-($P$6/($P$6+SUM($AO$70:$AO71)))^$P$5</f>
        <v>0.14849061022409105</v>
      </c>
      <c r="AH71" s="3">
        <f>1-($P$6/($P$6+SUM($AO$71:$AO71)))^$P$5</f>
        <v>7.7227233361626402E-2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 t="shared" si="8"/>
        <v>4.822345494451163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0.83840657197925406</v>
      </c>
      <c r="D72" s="3">
        <f>1-($P$6/($P$6+SUM($AO$41:$AO72)))^$P$5</f>
        <v>0.83522354133000021</v>
      </c>
      <c r="E72" s="3">
        <f>1-($P$6/($P$6+SUM($AO$42:$AO72)))^$P$5</f>
        <v>0.83173079752614387</v>
      </c>
      <c r="F72" s="3">
        <f>1-($P$6/($P$6+SUM($AO$43:$AO72)))^$P$5</f>
        <v>0.82798514879092089</v>
      </c>
      <c r="G72" s="3">
        <f>1-($P$6/($P$6+SUM($AO$44:$AO72)))^$P$5</f>
        <v>0.82381355833733871</v>
      </c>
      <c r="H72" s="3">
        <f>1-($P$6/($P$6+SUM($AO$45:$AO72)))^$P$5</f>
        <v>0.8191006574176305</v>
      </c>
      <c r="I72" s="3">
        <f>1-($P$6/($P$6+SUM($AO$46:$AO72)))^$P$5</f>
        <v>0.81356222722172988</v>
      </c>
      <c r="J72" s="3">
        <f>1-($P$6/($P$6+SUM($AO$47:$AO72)))^$P$5</f>
        <v>0.80734129252115527</v>
      </c>
      <c r="K72" s="3">
        <f>1-($P$6/($P$6+SUM($AO$48:$AO72)))^$P$5</f>
        <v>0.80033425624702104</v>
      </c>
      <c r="L72" s="3">
        <f>1-($P$6/($P$6+SUM($AO$49:$AO72)))^$P$5</f>
        <v>0.79159564587052211</v>
      </c>
      <c r="M72" s="3">
        <f>1-($P$6/($P$6+SUM($AO$50:$AO72)))^$P$5</f>
        <v>0.78236111796475938</v>
      </c>
      <c r="N72" s="3">
        <f>1-($P$6/($P$6+SUM($AO$51:$AO72)))^$P$5</f>
        <v>0.77210185728243474</v>
      </c>
      <c r="O72" s="3">
        <f>1-($P$6/($P$6+SUM($AO$52:$AO72)))^$P$5</f>
        <v>0.76135898629352117</v>
      </c>
      <c r="P72" s="3">
        <f>1-($P$6/($P$6+SUM($AO$53:$AO72)))^$P$5</f>
        <v>0.74982756591493815</v>
      </c>
      <c r="Q72" s="3">
        <f>1-($P$6/($P$6+SUM($AO$54:$AO72)))^$P$5</f>
        <v>0.73758820959566163</v>
      </c>
      <c r="R72" s="3">
        <f>1-($P$6/($P$6+SUM($AO$55:$AO72)))^$P$5</f>
        <v>0.72358532544381782</v>
      </c>
      <c r="S72" s="3">
        <f>1-($P$6/($P$6+SUM($AO$56:$AO72)))^$P$5</f>
        <v>0.70808348117515107</v>
      </c>
      <c r="T72" s="3">
        <f>1-($P$6/($P$6+SUM($AO$57:$AO72)))^$P$5</f>
        <v>0.69022148156629193</v>
      </c>
      <c r="U72" s="3">
        <f>1-($P$6/($P$6+SUM($AO$58:$AO72)))^$P$5</f>
        <v>0.67078789174231801</v>
      </c>
      <c r="V72" s="3">
        <f>1-($P$6/($P$6+SUM($AO$59:$AO72)))^$P$5</f>
        <v>0.64961322687240486</v>
      </c>
      <c r="W72" s="3">
        <f>1-($P$6/($P$6+SUM($AO$60:$AO72)))^$P$5</f>
        <v>0.62621615318089074</v>
      </c>
      <c r="X72" s="3">
        <f>1-($P$6/($P$6+SUM($AO$61:$AO72)))^$P$5</f>
        <v>0.60125678609411914</v>
      </c>
      <c r="Y72" s="3">
        <f>1-($P$6/($P$6+SUM($AO$62:$AO72)))^$P$5</f>
        <v>0.57291206529766125</v>
      </c>
      <c r="Z72" s="3">
        <f>1-($P$6/($P$6+SUM($AO$63:$AO72)))^$P$5</f>
        <v>0.54216987252515714</v>
      </c>
      <c r="AA72" s="3">
        <f>1-($P$6/($P$6+SUM($AO$64:$AO72)))^$P$5</f>
        <v>0.50837832114342651</v>
      </c>
      <c r="AB72" s="3">
        <f>1-($P$6/($P$6+SUM($AO$65:$AO72)))^$P$5</f>
        <v>0.47022484091090277</v>
      </c>
      <c r="AC72" s="3">
        <f>1-($P$6/($P$6+SUM($AO$66:$AO72)))^$P$5</f>
        <v>0.42753055840814147</v>
      </c>
      <c r="AD72" s="3">
        <f>1-($P$6/($P$6+SUM($AO$67:$AO72)))^$P$5</f>
        <v>0.38081145272232697</v>
      </c>
      <c r="AE72" s="3">
        <f>1-($P$6/($P$6+SUM($AO$68:$AO72)))^$P$5</f>
        <v>0.33027968773574945</v>
      </c>
      <c r="AF72" s="3">
        <f>1-($P$6/($P$6+SUM($AO$69:$AO72)))^$P$5</f>
        <v>0.27493175912345946</v>
      </c>
      <c r="AG72" s="3">
        <f>1-($P$6/($P$6+SUM($AO$70:$AO72)))^$P$5</f>
        <v>0.21425032382826448</v>
      </c>
      <c r="AH72" s="3">
        <f>1-($P$6/($P$6+SUM($AO$71:$AO72)))^$P$5</f>
        <v>0.14849061022409105</v>
      </c>
      <c r="AI72" s="3">
        <f>1-($P$6/($P$6+SUM($AO$72:$AO72)))^$P$5</f>
        <v>7.7227233361626402E-2</v>
      </c>
      <c r="AJ72" s="1">
        <v>0</v>
      </c>
      <c r="AK72" s="1">
        <v>0</v>
      </c>
      <c r="AL72" s="1">
        <v>0</v>
      </c>
      <c r="AM72" s="1">
        <v>0</v>
      </c>
      <c r="AO72" s="1">
        <f t="shared" si="8"/>
        <v>4.822345494451163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0.85088600070698117</v>
      </c>
      <c r="D73" s="3">
        <f>1-($P$6/($P$6+SUM($AO$41:$AO73)))^$P$5</f>
        <v>0.84794878616215286</v>
      </c>
      <c r="E73" s="3">
        <f>1-($P$6/($P$6+SUM($AO$42:$AO73)))^$P$5</f>
        <v>0.84472577977681229</v>
      </c>
      <c r="F73" s="3">
        <f>1-($P$6/($P$6+SUM($AO$43:$AO73)))^$P$5</f>
        <v>0.8412693976996739</v>
      </c>
      <c r="G73" s="3">
        <f>1-($P$6/($P$6+SUM($AO$44:$AO73)))^$P$5</f>
        <v>0.83741995001349412</v>
      </c>
      <c r="H73" s="3">
        <f>1-($P$6/($P$6+SUM($AO$45:$AO73)))^$P$5</f>
        <v>0.83307101375995685</v>
      </c>
      <c r="I73" s="3">
        <f>1-($P$6/($P$6+SUM($AO$46:$AO73)))^$P$5</f>
        <v>0.8279603202451673</v>
      </c>
      <c r="J73" s="3">
        <f>1-($P$6/($P$6+SUM($AO$47:$AO73)))^$P$5</f>
        <v>0.8222198111698602</v>
      </c>
      <c r="K73" s="3">
        <f>1-($P$6/($P$6+SUM($AO$48:$AO73)))^$P$5</f>
        <v>0.81575388814072436</v>
      </c>
      <c r="L73" s="3">
        <f>1-($P$6/($P$6+SUM($AO$49:$AO73)))^$P$5</f>
        <v>0.80769015854324477</v>
      </c>
      <c r="M73" s="3">
        <f>1-($P$6/($P$6+SUM($AO$50:$AO73)))^$P$5</f>
        <v>0.79916876658201308</v>
      </c>
      <c r="N73" s="3">
        <f>1-($P$6/($P$6+SUM($AO$51:$AO73)))^$P$5</f>
        <v>0.78970184715868375</v>
      </c>
      <c r="O73" s="3">
        <f>1-($P$6/($P$6+SUM($AO$52:$AO73)))^$P$5</f>
        <v>0.77978862139486527</v>
      </c>
      <c r="P73" s="3">
        <f>1-($P$6/($P$6+SUM($AO$53:$AO73)))^$P$5</f>
        <v>0.76914774216843373</v>
      </c>
      <c r="Q73" s="3">
        <f>1-($P$6/($P$6+SUM($AO$54:$AO73)))^$P$5</f>
        <v>0.75785359992435031</v>
      </c>
      <c r="R73" s="3">
        <f>1-($P$6/($P$6+SUM($AO$55:$AO73)))^$P$5</f>
        <v>0.74493209511388758</v>
      </c>
      <c r="S73" s="3">
        <f>1-($P$6/($P$6+SUM($AO$56:$AO73)))^$P$5</f>
        <v>0.73062738622793777</v>
      </c>
      <c r="T73" s="3">
        <f>1-($P$6/($P$6+SUM($AO$57:$AO73)))^$P$5</f>
        <v>0.71414485156678342</v>
      </c>
      <c r="U73" s="3">
        <f>1-($P$6/($P$6+SUM($AO$58:$AO73)))^$P$5</f>
        <v>0.69621203295238754</v>
      </c>
      <c r="V73" s="3">
        <f>1-($P$6/($P$6+SUM($AO$59:$AO73)))^$P$5</f>
        <v>0.67667266449138208</v>
      </c>
      <c r="W73" s="3">
        <f>1-($P$6/($P$6+SUM($AO$60:$AO73)))^$P$5</f>
        <v>0.65508244554670902</v>
      </c>
      <c r="X73" s="3">
        <f>1-($P$6/($P$6+SUM($AO$61:$AO73)))^$P$5</f>
        <v>0.63205061969130438</v>
      </c>
      <c r="Y73" s="3">
        <f>1-($P$6/($P$6+SUM($AO$62:$AO73)))^$P$5</f>
        <v>0.60589488594293484</v>
      </c>
      <c r="Z73" s="3">
        <f>1-($P$6/($P$6+SUM($AO$63:$AO73)))^$P$5</f>
        <v>0.57752682626010921</v>
      </c>
      <c r="AA73" s="3">
        <f>1-($P$6/($P$6+SUM($AO$64:$AO73)))^$P$5</f>
        <v>0.54634495456003274</v>
      </c>
      <c r="AB73" s="3">
        <f>1-($P$6/($P$6+SUM($AO$65:$AO73)))^$P$5</f>
        <v>0.51113791147165066</v>
      </c>
      <c r="AC73" s="3">
        <f>1-($P$6/($P$6+SUM($AO$66:$AO73)))^$P$5</f>
        <v>0.47174079000445157</v>
      </c>
      <c r="AD73" s="3">
        <f>1-($P$6/($P$6+SUM($AO$67:$AO73)))^$P$5</f>
        <v>0.42862973457400655</v>
      </c>
      <c r="AE73" s="3">
        <f>1-($P$6/($P$6+SUM($AO$68:$AO73)))^$P$5</f>
        <v>0.38200040100193466</v>
      </c>
      <c r="AF73" s="3">
        <f>1-($P$6/($P$6+SUM($AO$69:$AO73)))^$P$5</f>
        <v>0.33092684867945832</v>
      </c>
      <c r="AG73" s="3">
        <f>1-($P$6/($P$6+SUM($AO$70:$AO73)))^$P$5</f>
        <v>0.27493175912345946</v>
      </c>
      <c r="AH73" s="3">
        <f>1-($P$6/($P$6+SUM($AO$71:$AO73)))^$P$5</f>
        <v>0.21425032382826448</v>
      </c>
      <c r="AI73" s="3">
        <f>1-($P$6/($P$6+SUM($AO$72:$AO73)))^$P$5</f>
        <v>0.14849061022409105</v>
      </c>
      <c r="AJ73" s="3">
        <f>1-($P$6/($P$6+SUM($AO$73:$AO73)))^$P$5</f>
        <v>7.7227233361626402E-2</v>
      </c>
      <c r="AK73" s="1">
        <v>0</v>
      </c>
      <c r="AL73" s="1">
        <v>0</v>
      </c>
      <c r="AM73" s="1">
        <v>0</v>
      </c>
      <c r="AO73" s="1">
        <f t="shared" si="8"/>
        <v>4.822345494451163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0.86240167775065846</v>
      </c>
      <c r="D74" s="3">
        <f>1-($P$6/($P$6+SUM($AO$41:$AO74)))^$P$5</f>
        <v>0.85969131207934446</v>
      </c>
      <c r="E74" s="3">
        <f>1-($P$6/($P$6+SUM($AO$42:$AO74)))^$P$5</f>
        <v>0.85671719230243404</v>
      </c>
      <c r="F74" s="3">
        <f>1-($P$6/($P$6+SUM($AO$43:$AO74)))^$P$5</f>
        <v>0.85352773729535947</v>
      </c>
      <c r="G74" s="3">
        <f>1-($P$6/($P$6+SUM($AO$44:$AO74)))^$P$5</f>
        <v>0.84997558930187811</v>
      </c>
      <c r="H74" s="3">
        <f>1-($P$6/($P$6+SUM($AO$45:$AO74)))^$P$5</f>
        <v>0.84596250994438971</v>
      </c>
      <c r="I74" s="3">
        <f>1-($P$6/($P$6+SUM($AO$46:$AO74)))^$P$5</f>
        <v>0.84124648662789847</v>
      </c>
      <c r="J74" s="3">
        <f>1-($P$6/($P$6+SUM($AO$47:$AO74)))^$P$5</f>
        <v>0.83594928350035147</v>
      </c>
      <c r="K74" s="3">
        <f>1-($P$6/($P$6+SUM($AO$48:$AO74)))^$P$5</f>
        <v>0.82998274399413674</v>
      </c>
      <c r="L74" s="3">
        <f>1-($P$6/($P$6+SUM($AO$49:$AO74)))^$P$5</f>
        <v>0.82254173516075368</v>
      </c>
      <c r="M74" s="3">
        <f>1-($P$6/($P$6+SUM($AO$50:$AO74)))^$P$5</f>
        <v>0.81467844716728188</v>
      </c>
      <c r="N74" s="3">
        <f>1-($P$6/($P$6+SUM($AO$51:$AO74)))^$P$5</f>
        <v>0.80594259090064013</v>
      </c>
      <c r="O74" s="3">
        <f>1-($P$6/($P$6+SUM($AO$52:$AO74)))^$P$5</f>
        <v>0.79679493690455361</v>
      </c>
      <c r="P74" s="3">
        <f>1-($P$6/($P$6+SUM($AO$53:$AO74)))^$P$5</f>
        <v>0.78697582340165706</v>
      </c>
      <c r="Q74" s="3">
        <f>1-($P$6/($P$6+SUM($AO$54:$AO74)))^$P$5</f>
        <v>0.77655389722693902</v>
      </c>
      <c r="R74" s="3">
        <f>1-($P$6/($P$6+SUM($AO$55:$AO74)))^$P$5</f>
        <v>0.76463030986109504</v>
      </c>
      <c r="S74" s="3">
        <f>1-($P$6/($P$6+SUM($AO$56:$AO74)))^$P$5</f>
        <v>0.75143034392182773</v>
      </c>
      <c r="T74" s="3">
        <f>1-($P$6/($P$6+SUM($AO$57:$AO74)))^$P$5</f>
        <v>0.73622068378245331</v>
      </c>
      <c r="U74" s="3">
        <f>1-($P$6/($P$6+SUM($AO$58:$AO74)))^$P$5</f>
        <v>0.71967279888517555</v>
      </c>
      <c r="V74" s="3">
        <f>1-($P$6/($P$6+SUM($AO$59:$AO74)))^$P$5</f>
        <v>0.70164234124925806</v>
      </c>
      <c r="W74" s="3">
        <f>1-($P$6/($P$6+SUM($AO$60:$AO74)))^$P$5</f>
        <v>0.68171954540499458</v>
      </c>
      <c r="X74" s="3">
        <f>1-($P$6/($P$6+SUM($AO$61:$AO74)))^$P$5</f>
        <v>0.66046633179172154</v>
      </c>
      <c r="Y74" s="3">
        <f>1-($P$6/($P$6+SUM($AO$62:$AO74)))^$P$5</f>
        <v>0.63633061276717995</v>
      </c>
      <c r="Z74" s="3">
        <f>1-($P$6/($P$6+SUM($AO$63:$AO74)))^$P$5</f>
        <v>0.61015334529620158</v>
      </c>
      <c r="AA74" s="3">
        <f>1-($P$6/($P$6+SUM($AO$64:$AO74)))^$P$5</f>
        <v>0.58137952446117325</v>
      </c>
      <c r="AB74" s="3">
        <f>1-($P$6/($P$6+SUM($AO$65:$AO74)))^$P$5</f>
        <v>0.54889147916647119</v>
      </c>
      <c r="AC74" s="3">
        <f>1-($P$6/($P$6+SUM($AO$66:$AO74)))^$P$5</f>
        <v>0.51253689618589182</v>
      </c>
      <c r="AD74" s="3">
        <f>1-($P$6/($P$6+SUM($AO$67:$AO74)))^$P$5</f>
        <v>0.47275513877819453</v>
      </c>
      <c r="AE74" s="3">
        <f>1-($P$6/($P$6+SUM($AO$68:$AO74)))^$P$5</f>
        <v>0.42972686384458858</v>
      </c>
      <c r="AF74" s="3">
        <f>1-($P$6/($P$6+SUM($AO$69:$AO74)))^$P$5</f>
        <v>0.38259758348715289</v>
      </c>
      <c r="AG74" s="3">
        <f>1-($P$6/($P$6+SUM($AO$70:$AO74)))^$P$5</f>
        <v>0.33092684867945832</v>
      </c>
      <c r="AH74" s="3">
        <f>1-($P$6/($P$6+SUM($AO$71:$AO74)))^$P$5</f>
        <v>0.27493175912345946</v>
      </c>
      <c r="AI74" s="3">
        <f>1-($P$6/($P$6+SUM($AO$72:$AO74)))^$P$5</f>
        <v>0.21425032382826448</v>
      </c>
      <c r="AJ74" s="3">
        <f>1-($P$6/($P$6+SUM($AO$73:$AO74)))^$P$5</f>
        <v>0.14849061022409105</v>
      </c>
      <c r="AK74" s="3">
        <f>1-($P$6/($P$6+SUM($AO$74:$AO74)))^$P$5</f>
        <v>7.7227233361626402E-2</v>
      </c>
      <c r="AL74" s="1">
        <v>0</v>
      </c>
      <c r="AM74" s="1">
        <v>0</v>
      </c>
      <c r="AO74" s="1">
        <f t="shared" si="8"/>
        <v>4.822345494451163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DA8F-F586-804C-8D1E-582BD4AA0044}">
  <sheetPr>
    <pageSetUpPr fitToPage="1"/>
  </sheetPr>
  <dimension ref="A1:AC68"/>
  <sheetViews>
    <sheetView zoomScale="75" workbookViewId="0">
      <selection activeCell="O4" sqref="O4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3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3.33203125" style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19" width="9.1640625" style="1" bestFit="1" customWidth="1"/>
    <col min="20" max="20" width="12.5" style="1" bestFit="1" customWidth="1"/>
    <col min="21" max="21" width="18.1640625" style="1" bestFit="1" customWidth="1"/>
    <col min="22" max="22" width="9.1640625" style="1" bestFit="1" customWidth="1"/>
    <col min="23" max="23" width="9" style="1" bestFit="1" customWidth="1"/>
    <col min="24" max="24" width="18.1640625" style="1" bestFit="1" customWidth="1"/>
    <col min="25" max="25" width="9.1640625" style="1" bestFit="1" customWidth="1"/>
    <col min="26" max="26" width="9" style="1" customWidth="1"/>
    <col min="27" max="28" width="9.1640625" style="1" bestFit="1" customWidth="1"/>
    <col min="29" max="29" width="9" style="1" bestFit="1" customWidth="1"/>
    <col min="30" max="16384" width="8.83203125" style="1"/>
  </cols>
  <sheetData>
    <row r="1" spans="1:29">
      <c r="B1" s="1" t="s">
        <v>41</v>
      </c>
      <c r="C1" s="1" t="s">
        <v>40</v>
      </c>
      <c r="I1" s="1" t="s">
        <v>36</v>
      </c>
      <c r="J1" s="16">
        <v>16686.914555105886</v>
      </c>
      <c r="K1" s="16"/>
    </row>
    <row r="2" spans="1:29" ht="17">
      <c r="B2" s="1" t="s">
        <v>39</v>
      </c>
      <c r="C2" s="17">
        <v>120000000</v>
      </c>
      <c r="I2" s="1" t="s">
        <v>34</v>
      </c>
      <c r="J2" s="16">
        <v>142898365.80589399</v>
      </c>
      <c r="K2" s="16"/>
    </row>
    <row r="3" spans="1:29">
      <c r="I3" s="1" t="s">
        <v>38</v>
      </c>
      <c r="J3" s="4">
        <v>4.8675090297207561E-3</v>
      </c>
      <c r="K3" s="4"/>
      <c r="N3" s="1" t="s">
        <v>37</v>
      </c>
      <c r="O3" s="1">
        <f>LN(C2)*9-2*J13</f>
        <v>12512162.250282152</v>
      </c>
    </row>
    <row r="4" spans="1:29">
      <c r="J4" s="4"/>
      <c r="K4" s="4"/>
    </row>
    <row r="5" spans="1:29">
      <c r="I5" s="1" t="s">
        <v>36</v>
      </c>
      <c r="J5" s="16">
        <v>4999999.9999940945</v>
      </c>
      <c r="K5" s="16"/>
      <c r="T5" s="62" t="s">
        <v>35</v>
      </c>
      <c r="U5" s="62"/>
      <c r="W5" s="62" t="s">
        <v>59</v>
      </c>
      <c r="X5" s="62"/>
    </row>
    <row r="6" spans="1:29">
      <c r="I6" s="1" t="s">
        <v>34</v>
      </c>
      <c r="J6" s="16">
        <v>300000015.19017798</v>
      </c>
      <c r="K6" s="16"/>
      <c r="T6" s="1" t="s">
        <v>25</v>
      </c>
      <c r="U6" s="2">
        <f>AVERAGE(U17:U50)</f>
        <v>6.1458079821094844E-2</v>
      </c>
      <c r="W6" s="1" t="s">
        <v>25</v>
      </c>
      <c r="X6" s="2">
        <f>AVERAGE(V17:V50)</f>
        <v>2.5441944981714128E-2</v>
      </c>
    </row>
    <row r="7" spans="1:29">
      <c r="I7" s="1" t="s">
        <v>33</v>
      </c>
      <c r="J7" s="4">
        <v>1.2100600111765218E-2</v>
      </c>
      <c r="K7" s="4"/>
      <c r="T7" s="1" t="s">
        <v>21</v>
      </c>
      <c r="U7" s="2">
        <f>MEDIAN(U17:U50)</f>
        <v>4.2099096117590537E-2</v>
      </c>
      <c r="W7" s="1" t="s">
        <v>21</v>
      </c>
      <c r="X7" s="2">
        <f>MEDIAN(V17:V50)</f>
        <v>2.8652452710945901E-2</v>
      </c>
    </row>
    <row r="8" spans="1:29" ht="14" customHeight="1">
      <c r="G8" s="1" t="s">
        <v>32</v>
      </c>
      <c r="H8" s="1" t="s">
        <v>31</v>
      </c>
      <c r="I8" s="1" t="s">
        <v>30</v>
      </c>
      <c r="J8" s="4">
        <v>1.1271757583528006E-2</v>
      </c>
      <c r="K8" s="4"/>
      <c r="T8" s="1" t="s">
        <v>20</v>
      </c>
      <c r="U8" s="15">
        <f>CORREL(N17:N50,D17:D50)^2</f>
        <v>0.97805671137338679</v>
      </c>
      <c r="W8" s="1" t="s">
        <v>20</v>
      </c>
      <c r="X8" s="15">
        <f>CORREL(M17:M50,C17:C50)^2</f>
        <v>0.99961611402241102</v>
      </c>
    </row>
    <row r="9" spans="1:29" ht="14" customHeight="1">
      <c r="G9" s="1">
        <v>-27.354912388297333</v>
      </c>
      <c r="H9" s="1">
        <f>EXP(G9)</f>
        <v>1.3179911582937434E-12</v>
      </c>
      <c r="J9" s="4"/>
      <c r="K9" s="4"/>
    </row>
    <row r="10" spans="1:29">
      <c r="G10" s="1">
        <v>-29.224212250691448</v>
      </c>
      <c r="H10" s="1">
        <f>EXP(G10)</f>
        <v>2.0327589484399735E-13</v>
      </c>
      <c r="I10" s="1" t="s">
        <v>29</v>
      </c>
      <c r="J10" s="4">
        <v>10.000937372951544</v>
      </c>
      <c r="K10" s="4"/>
      <c r="T10" s="62" t="s">
        <v>28</v>
      </c>
      <c r="U10" s="62"/>
      <c r="W10" s="62" t="s">
        <v>60</v>
      </c>
      <c r="X10" s="62"/>
    </row>
    <row r="11" spans="1:29">
      <c r="I11" s="1" t="s">
        <v>27</v>
      </c>
      <c r="J11" s="4">
        <f>H9/SUM(H9:H10)</f>
        <v>0.8663772449257191</v>
      </c>
      <c r="K11" s="4"/>
      <c r="T11" s="1" t="s">
        <v>25</v>
      </c>
      <c r="U11" s="2">
        <f>AVERAGE(U51:U57)</f>
        <v>4.6643091224831047E-2</v>
      </c>
      <c r="W11" s="1" t="s">
        <v>25</v>
      </c>
      <c r="X11" s="2">
        <f>AVERAGE(V51:V57)</f>
        <v>2.080849196686348E-2</v>
      </c>
      <c r="AA11" s="1" t="s">
        <v>24</v>
      </c>
      <c r="AB11" s="1">
        <v>0.1</v>
      </c>
    </row>
    <row r="12" spans="1:29">
      <c r="I12" s="1" t="s">
        <v>23</v>
      </c>
      <c r="J12" s="4">
        <f>H10/SUM(H9:H10)</f>
        <v>0.13362275507428087</v>
      </c>
      <c r="K12" s="4"/>
      <c r="U12" s="2"/>
      <c r="X12" s="2"/>
      <c r="AB12" s="1">
        <v>0.2</v>
      </c>
    </row>
    <row r="13" spans="1:29">
      <c r="I13" s="1" t="s">
        <v>22</v>
      </c>
      <c r="J13" s="16">
        <f>SUM(J17:J59)</f>
        <v>-6255997.4116307227</v>
      </c>
      <c r="K13" s="16"/>
      <c r="T13" s="1" t="s">
        <v>21</v>
      </c>
      <c r="U13" s="2">
        <f>MEDIAN(U51:U57)</f>
        <v>4.0126528868044603E-2</v>
      </c>
      <c r="W13" s="1" t="s">
        <v>21</v>
      </c>
      <c r="X13" s="2">
        <f>MEDIAN(V51:V57)</f>
        <v>2.4216599967934328E-2</v>
      </c>
      <c r="AB13" s="1">
        <v>0.7</v>
      </c>
    </row>
    <row r="14" spans="1:29">
      <c r="J14" s="16"/>
      <c r="K14" s="16"/>
      <c r="T14" s="1" t="s">
        <v>20</v>
      </c>
      <c r="U14" s="15">
        <f>CORREL(N51:N57,D51:D57)^2</f>
        <v>0.89635207518762472</v>
      </c>
      <c r="W14" s="1" t="s">
        <v>20</v>
      </c>
      <c r="X14" s="15">
        <f>CORREL(M51:M57,C51:C57)^2</f>
        <v>0.99939104983954408</v>
      </c>
    </row>
    <row r="15" spans="1:29" ht="14" thickBot="1">
      <c r="C15" s="1" t="s">
        <v>19</v>
      </c>
      <c r="S15" s="14" t="s">
        <v>18</v>
      </c>
      <c r="T15" s="12"/>
    </row>
    <row r="16" spans="1:29" ht="16">
      <c r="A16" s="1" t="s">
        <v>17</v>
      </c>
      <c r="B16" s="1" t="s">
        <v>17</v>
      </c>
      <c r="C16" s="1" t="s">
        <v>16</v>
      </c>
      <c r="D16" s="13" t="s">
        <v>15</v>
      </c>
      <c r="E16" s="13" t="s">
        <v>14</v>
      </c>
      <c r="F16" s="13"/>
      <c r="G16" s="13" t="s">
        <v>12</v>
      </c>
      <c r="H16" s="13" t="s">
        <v>11</v>
      </c>
      <c r="I16" s="13"/>
      <c r="M16" s="13" t="s">
        <v>10</v>
      </c>
      <c r="N16" s="13" t="s">
        <v>9</v>
      </c>
      <c r="O16" s="12" t="s">
        <v>8</v>
      </c>
      <c r="P16" s="12" t="s">
        <v>7</v>
      </c>
      <c r="Q16" s="12" t="s">
        <v>6</v>
      </c>
      <c r="R16" s="12" t="s">
        <v>5</v>
      </c>
      <c r="S16" s="11" t="s">
        <v>52</v>
      </c>
      <c r="T16" s="10" t="s">
        <v>52</v>
      </c>
      <c r="U16" s="1" t="s">
        <v>4</v>
      </c>
      <c r="V16" s="1" t="s">
        <v>3</v>
      </c>
      <c r="W16" t="s">
        <v>49</v>
      </c>
      <c r="X16" s="1" t="s">
        <v>51</v>
      </c>
      <c r="Y16" s="1" t="s">
        <v>2</v>
      </c>
      <c r="Z16" s="1" t="s">
        <v>1</v>
      </c>
      <c r="AA16" s="1" t="s">
        <v>0</v>
      </c>
      <c r="AB16" s="1" t="s">
        <v>47</v>
      </c>
      <c r="AC16" s="30" t="s">
        <v>55</v>
      </c>
    </row>
    <row r="17" spans="1:29" ht="16">
      <c r="A17" s="1">
        <v>1</v>
      </c>
      <c r="C17" s="1">
        <f>D17</f>
        <v>12252</v>
      </c>
      <c r="D17" s="1">
        <v>12252</v>
      </c>
      <c r="E17" s="3">
        <f t="shared" ref="E17:E57" si="0">1-(J$2/(J$2+O17))^J$1</f>
        <v>1.1676788749626077E-4</v>
      </c>
      <c r="F17" s="3"/>
      <c r="G17" s="3">
        <f t="shared" ref="G17:G39" si="1">E17*($J$11) + F17 *($J$12)</f>
        <v>1.0116504066480672E-4</v>
      </c>
      <c r="H17" s="3">
        <f>G17</f>
        <v>1.0116504066480672E-4</v>
      </c>
      <c r="I17" s="3"/>
      <c r="J17" s="4">
        <f t="shared" ref="J17:J47" si="2">D17*LN(H17)</f>
        <v>-112703.17454702582</v>
      </c>
      <c r="K17" s="4"/>
      <c r="M17" s="2">
        <f t="shared" ref="M17:M57" si="3">C$2*G17</f>
        <v>12139.804879776808</v>
      </c>
      <c r="N17" s="2">
        <f t="shared" ref="N17:N57" si="4">$C$2*H17</f>
        <v>12139.804879776808</v>
      </c>
      <c r="O17" s="1">
        <f>R17</f>
        <v>1</v>
      </c>
      <c r="Q17" s="1">
        <f t="shared" ref="Q17:Q57" si="5">EXP(SUMPRODUCT(TRANSPOSE(J$7),T17))</f>
        <v>1</v>
      </c>
      <c r="R17" s="1">
        <f t="shared" ref="R17:R57" si="6">EXP(SUMPRODUCT(TRANSPOSE(J$3),S17))</f>
        <v>1</v>
      </c>
      <c r="S17" s="7">
        <f>W17+X17+AC17</f>
        <v>0</v>
      </c>
      <c r="T17" s="6">
        <f>W17+X17+AC17</f>
        <v>0</v>
      </c>
      <c r="U17" s="2">
        <f t="shared" ref="U17:U57" si="7">ABS(D17-N17)/D17</f>
        <v>9.157290256545228E-3</v>
      </c>
      <c r="V17" s="1">
        <f t="shared" ref="V17:V57" si="8">ABS(C17-M17)/C17</f>
        <v>9.157290256545228E-3</v>
      </c>
      <c r="W17">
        <v>0</v>
      </c>
      <c r="X17">
        <v>0</v>
      </c>
      <c r="Y17" s="1">
        <f>Z17</f>
        <v>0</v>
      </c>
      <c r="Z17" s="1">
        <f>AA17+10*AB17</f>
        <v>0</v>
      </c>
      <c r="AA17" s="5">
        <v>0</v>
      </c>
      <c r="AB17" s="1">
        <v>0</v>
      </c>
      <c r="AC17">
        <v>0</v>
      </c>
    </row>
    <row r="18" spans="1:29" ht="16">
      <c r="A18" s="1">
        <f t="shared" ref="A18:A57" si="9">A17+1</f>
        <v>2</v>
      </c>
      <c r="C18" s="1">
        <f t="shared" ref="C18:C57" si="10">C17+D18</f>
        <v>25444</v>
      </c>
      <c r="D18" s="1">
        <v>13192</v>
      </c>
      <c r="E18" s="3">
        <f t="shared" si="0"/>
        <v>2.3352213921767895E-4</v>
      </c>
      <c r="F18" s="3"/>
      <c r="G18" s="3">
        <f t="shared" si="1"/>
        <v>2.0231826760457291E-4</v>
      </c>
      <c r="H18" s="3">
        <f t="shared" ref="H18:H57" si="11">G18-G17</f>
        <v>1.0115322693976619E-4</v>
      </c>
      <c r="I18" s="3"/>
      <c r="J18" s="4">
        <f t="shared" si="2"/>
        <v>-121351.54702615847</v>
      </c>
      <c r="K18" s="4"/>
      <c r="M18" s="2">
        <f t="shared" si="3"/>
        <v>24278.19211254875</v>
      </c>
      <c r="N18" s="2">
        <f t="shared" si="4"/>
        <v>12138.387232771942</v>
      </c>
      <c r="O18" s="1">
        <f t="shared" ref="O18:O57" si="12">O17+R18</f>
        <v>2</v>
      </c>
      <c r="Q18" s="1">
        <f t="shared" si="5"/>
        <v>1</v>
      </c>
      <c r="R18" s="1">
        <f t="shared" si="6"/>
        <v>1</v>
      </c>
      <c r="S18" s="7">
        <f t="shared" ref="S18:S57" si="13">W18+X18+AC18</f>
        <v>0</v>
      </c>
      <c r="T18" s="6">
        <f t="shared" ref="T18:T57" si="14">W18+X18+AC18</f>
        <v>0</v>
      </c>
      <c r="U18" s="2">
        <f t="shared" si="7"/>
        <v>7.9867553610374328E-2</v>
      </c>
      <c r="V18" s="1">
        <f t="shared" si="8"/>
        <v>4.5818577560574211E-2</v>
      </c>
      <c r="W18">
        <v>0</v>
      </c>
      <c r="X18">
        <v>0</v>
      </c>
      <c r="Y18" s="1">
        <f>Z18</f>
        <v>0</v>
      </c>
      <c r="Z18" s="1">
        <f t="shared" ref="Z18:Z57" si="15">AA18+10*AB18</f>
        <v>0</v>
      </c>
      <c r="AA18" s="5">
        <v>0</v>
      </c>
      <c r="AB18" s="1">
        <v>0</v>
      </c>
      <c r="AC18">
        <v>0</v>
      </c>
    </row>
    <row r="19" spans="1:29" ht="16">
      <c r="A19" s="1">
        <f t="shared" si="9"/>
        <v>3</v>
      </c>
      <c r="C19" s="1">
        <f t="shared" si="10"/>
        <v>38118</v>
      </c>
      <c r="D19" s="1">
        <v>12674</v>
      </c>
      <c r="E19" s="3">
        <f t="shared" si="0"/>
        <v>3.5026275675686946E-4</v>
      </c>
      <c r="F19" s="3"/>
      <c r="G19" s="3">
        <f t="shared" si="1"/>
        <v>3.0345968219910386E-4</v>
      </c>
      <c r="H19" s="3">
        <f t="shared" si="11"/>
        <v>1.0114141459453095E-4</v>
      </c>
      <c r="I19" s="3"/>
      <c r="J19" s="4">
        <f t="shared" si="2"/>
        <v>-116588.01036129639</v>
      </c>
      <c r="K19" s="4"/>
      <c r="M19" s="2">
        <f t="shared" si="3"/>
        <v>36415.161863892463</v>
      </c>
      <c r="N19" s="2">
        <f t="shared" si="4"/>
        <v>12136.969751343713</v>
      </c>
      <c r="O19" s="1">
        <f t="shared" si="12"/>
        <v>3</v>
      </c>
      <c r="Q19" s="1">
        <f t="shared" si="5"/>
        <v>1</v>
      </c>
      <c r="R19" s="1">
        <f t="shared" si="6"/>
        <v>1</v>
      </c>
      <c r="S19" s="7">
        <f t="shared" si="13"/>
        <v>0</v>
      </c>
      <c r="T19" s="6">
        <f t="shared" si="14"/>
        <v>0</v>
      </c>
      <c r="U19" s="2">
        <f t="shared" si="7"/>
        <v>4.2372593392479632E-2</v>
      </c>
      <c r="V19" s="1">
        <f t="shared" si="8"/>
        <v>4.4672809069403879E-2</v>
      </c>
      <c r="W19">
        <v>0</v>
      </c>
      <c r="X19">
        <v>0</v>
      </c>
      <c r="Y19" s="1">
        <f>SUMPRODUCT(Z17:Z19,$AB$11:$AB$13)</f>
        <v>0</v>
      </c>
      <c r="Z19" s="1">
        <f t="shared" si="15"/>
        <v>0</v>
      </c>
      <c r="AA19" s="5">
        <v>0</v>
      </c>
      <c r="AB19" s="1">
        <v>0</v>
      </c>
      <c r="AC19">
        <v>0</v>
      </c>
    </row>
    <row r="20" spans="1:29" ht="16">
      <c r="A20" s="1">
        <f t="shared" si="9"/>
        <v>4</v>
      </c>
      <c r="C20" s="1">
        <f t="shared" si="10"/>
        <v>49763</v>
      </c>
      <c r="D20" s="1">
        <v>11645</v>
      </c>
      <c r="E20" s="3">
        <f t="shared" si="0"/>
        <v>4.6698974170611418E-4</v>
      </c>
      <c r="F20" s="3"/>
      <c r="G20" s="3">
        <f t="shared" si="1"/>
        <v>4.0458928582791636E-4</v>
      </c>
      <c r="H20" s="3">
        <f t="shared" si="11"/>
        <v>1.011296036288125E-4</v>
      </c>
      <c r="I20" s="3"/>
      <c r="J20" s="4">
        <f t="shared" si="2"/>
        <v>-107123.60869464783</v>
      </c>
      <c r="K20" s="4"/>
      <c r="M20" s="2">
        <f t="shared" si="3"/>
        <v>48550.714299349966</v>
      </c>
      <c r="N20" s="2">
        <f t="shared" si="4"/>
        <v>12135.552435457501</v>
      </c>
      <c r="O20" s="1">
        <f t="shared" si="12"/>
        <v>4</v>
      </c>
      <c r="Q20" s="1">
        <f t="shared" si="5"/>
        <v>1</v>
      </c>
      <c r="R20" s="1">
        <f t="shared" si="6"/>
        <v>1</v>
      </c>
      <c r="S20" s="7">
        <f t="shared" si="13"/>
        <v>0</v>
      </c>
      <c r="T20" s="6">
        <f t="shared" si="14"/>
        <v>0</v>
      </c>
      <c r="U20" s="2">
        <f t="shared" si="7"/>
        <v>4.2125584839630824E-2</v>
      </c>
      <c r="V20" s="1">
        <f t="shared" si="8"/>
        <v>2.4361186034805669E-2</v>
      </c>
      <c r="W20">
        <v>0</v>
      </c>
      <c r="X20">
        <v>0</v>
      </c>
      <c r="Y20" s="1">
        <f t="shared" ref="Y20:Y57" si="16">SUMPRODUCT(Z18:Z20,$AB$11:$AB$13)</f>
        <v>0</v>
      </c>
      <c r="Z20" s="1">
        <f t="shared" si="15"/>
        <v>0</v>
      </c>
      <c r="AA20" s="5">
        <v>0</v>
      </c>
      <c r="AB20" s="1">
        <v>0</v>
      </c>
      <c r="AC20">
        <v>0</v>
      </c>
    </row>
    <row r="21" spans="1:29" ht="16">
      <c r="A21" s="1">
        <f t="shared" si="9"/>
        <v>5</v>
      </c>
      <c r="C21" s="1">
        <f t="shared" si="10"/>
        <v>62122</v>
      </c>
      <c r="D21" s="1">
        <v>12359</v>
      </c>
      <c r="E21" s="3">
        <f t="shared" si="0"/>
        <v>5.8370309565736189E-4</v>
      </c>
      <c r="F21" s="3"/>
      <c r="G21" s="3">
        <f t="shared" si="1"/>
        <v>5.0570707987023867E-4</v>
      </c>
      <c r="H21" s="3">
        <f t="shared" si="11"/>
        <v>1.0111779404232231E-4</v>
      </c>
      <c r="I21" s="3"/>
      <c r="J21" s="4">
        <f t="shared" si="2"/>
        <v>-113693.2148916513</v>
      </c>
      <c r="K21" s="4"/>
      <c r="M21" s="2">
        <f t="shared" si="3"/>
        <v>60684.849584428637</v>
      </c>
      <c r="N21" s="2">
        <f t="shared" si="4"/>
        <v>12134.135285078677</v>
      </c>
      <c r="O21" s="1">
        <f t="shared" si="12"/>
        <v>5</v>
      </c>
      <c r="Q21" s="1">
        <f t="shared" si="5"/>
        <v>1</v>
      </c>
      <c r="R21" s="1">
        <f t="shared" si="6"/>
        <v>1</v>
      </c>
      <c r="S21" s="7">
        <f t="shared" si="13"/>
        <v>0</v>
      </c>
      <c r="T21" s="6">
        <f t="shared" si="14"/>
        <v>0</v>
      </c>
      <c r="U21" s="2">
        <f t="shared" si="7"/>
        <v>1.8194410140086006E-2</v>
      </c>
      <c r="V21" s="1">
        <f t="shared" si="8"/>
        <v>2.3134323034856619E-2</v>
      </c>
      <c r="W21">
        <v>0</v>
      </c>
      <c r="X21">
        <v>0</v>
      </c>
      <c r="Y21" s="1">
        <f t="shared" si="16"/>
        <v>0</v>
      </c>
      <c r="Z21" s="1">
        <f t="shared" si="15"/>
        <v>0</v>
      </c>
      <c r="AA21" s="5">
        <v>0</v>
      </c>
      <c r="AB21" s="1">
        <v>0</v>
      </c>
      <c r="AC21">
        <v>0</v>
      </c>
    </row>
    <row r="22" spans="1:29" ht="16">
      <c r="A22" s="1">
        <f t="shared" si="9"/>
        <v>6</v>
      </c>
      <c r="C22" s="1">
        <f t="shared" si="10"/>
        <v>74178</v>
      </c>
      <c r="D22" s="1">
        <v>12056</v>
      </c>
      <c r="E22" s="3">
        <f t="shared" si="0"/>
        <v>7.0040282020267242E-4</v>
      </c>
      <c r="F22" s="3"/>
      <c r="G22" s="3">
        <f t="shared" si="1"/>
        <v>6.0681306570539511E-4</v>
      </c>
      <c r="H22" s="3">
        <f t="shared" si="11"/>
        <v>1.0110598583515644E-4</v>
      </c>
      <c r="I22" s="3"/>
      <c r="J22" s="4">
        <f t="shared" si="2"/>
        <v>-110907.25782809172</v>
      </c>
      <c r="K22" s="4"/>
      <c r="M22" s="2">
        <f t="shared" si="3"/>
        <v>72817.567884647418</v>
      </c>
      <c r="N22" s="2">
        <f t="shared" si="4"/>
        <v>12132.718300218774</v>
      </c>
      <c r="O22" s="1">
        <f t="shared" si="12"/>
        <v>6</v>
      </c>
      <c r="Q22" s="1">
        <f t="shared" si="5"/>
        <v>1</v>
      </c>
      <c r="R22" s="1">
        <f t="shared" si="6"/>
        <v>1</v>
      </c>
      <c r="S22" s="7">
        <f t="shared" si="13"/>
        <v>0</v>
      </c>
      <c r="T22" s="6">
        <f t="shared" si="14"/>
        <v>0</v>
      </c>
      <c r="U22" s="2">
        <f t="shared" si="7"/>
        <v>6.3634953731564322E-3</v>
      </c>
      <c r="V22" s="1">
        <f t="shared" si="8"/>
        <v>1.8340102393601627E-2</v>
      </c>
      <c r="W22">
        <v>0</v>
      </c>
      <c r="X22">
        <v>0</v>
      </c>
      <c r="Y22" s="1">
        <f t="shared" si="16"/>
        <v>0</v>
      </c>
      <c r="Z22" s="1">
        <f t="shared" si="15"/>
        <v>0</v>
      </c>
      <c r="AA22" s="5">
        <v>0</v>
      </c>
      <c r="AB22" s="1">
        <v>0</v>
      </c>
      <c r="AC22">
        <v>0</v>
      </c>
    </row>
    <row r="23" spans="1:29" ht="16">
      <c r="A23" s="1">
        <f t="shared" si="9"/>
        <v>7</v>
      </c>
      <c r="C23" s="1">
        <f t="shared" si="10"/>
        <v>85366</v>
      </c>
      <c r="D23" s="1">
        <v>11188</v>
      </c>
      <c r="E23" s="3">
        <f t="shared" si="0"/>
        <v>8.1708891878473633E-4</v>
      </c>
      <c r="F23" s="3"/>
      <c r="G23" s="3">
        <f t="shared" si="1"/>
        <v>7.0790724631605449E-4</v>
      </c>
      <c r="H23" s="3">
        <f t="shared" si="11"/>
        <v>1.0109418061065938E-4</v>
      </c>
      <c r="I23" s="3"/>
      <c r="J23" s="4">
        <f t="shared" si="2"/>
        <v>-102923.53604045168</v>
      </c>
      <c r="K23" s="4"/>
      <c r="M23" s="2">
        <f t="shared" si="3"/>
        <v>84948.869557926533</v>
      </c>
      <c r="N23" s="2">
        <f t="shared" si="4"/>
        <v>12131.301673279126</v>
      </c>
      <c r="O23" s="1">
        <f t="shared" si="12"/>
        <v>7</v>
      </c>
      <c r="Q23" s="1">
        <f t="shared" si="5"/>
        <v>1</v>
      </c>
      <c r="R23" s="1">
        <f t="shared" si="6"/>
        <v>1</v>
      </c>
      <c r="S23" s="7">
        <f t="shared" si="13"/>
        <v>0</v>
      </c>
      <c r="T23" s="6">
        <f t="shared" si="14"/>
        <v>0</v>
      </c>
      <c r="U23" s="2">
        <f t="shared" si="7"/>
        <v>8.4313699792556818E-2</v>
      </c>
      <c r="V23" s="1">
        <f t="shared" si="8"/>
        <v>4.8863768019289508E-3</v>
      </c>
      <c r="W23">
        <v>0</v>
      </c>
      <c r="X23">
        <v>0</v>
      </c>
      <c r="Y23" s="1">
        <f t="shared" si="16"/>
        <v>0</v>
      </c>
      <c r="Z23" s="1">
        <f t="shared" si="15"/>
        <v>0</v>
      </c>
      <c r="AA23" s="5">
        <v>0</v>
      </c>
      <c r="AB23" s="1">
        <v>0</v>
      </c>
      <c r="AC23">
        <v>0</v>
      </c>
    </row>
    <row r="24" spans="1:29" ht="16">
      <c r="A24" s="1">
        <f t="shared" si="9"/>
        <v>8</v>
      </c>
      <c r="C24" s="1">
        <f t="shared" si="10"/>
        <v>97575</v>
      </c>
      <c r="D24" s="1">
        <v>12209</v>
      </c>
      <c r="E24" s="3">
        <f t="shared" si="0"/>
        <v>9.3376138929279762E-4</v>
      </c>
      <c r="F24" s="3"/>
      <c r="G24" s="3">
        <f t="shared" si="1"/>
        <v>8.0898961987350591E-4</v>
      </c>
      <c r="H24" s="3">
        <f t="shared" si="11"/>
        <v>1.0108237355745142E-4</v>
      </c>
      <c r="I24" s="3"/>
      <c r="J24" s="4">
        <f t="shared" si="2"/>
        <v>-112317.60865690268</v>
      </c>
      <c r="K24" s="4"/>
      <c r="M24" s="2">
        <f t="shared" si="3"/>
        <v>97078.754384820713</v>
      </c>
      <c r="N24" s="2">
        <f t="shared" si="4"/>
        <v>12129.884826894169</v>
      </c>
      <c r="O24" s="1">
        <f t="shared" si="12"/>
        <v>8</v>
      </c>
      <c r="Q24" s="1">
        <f t="shared" si="5"/>
        <v>1</v>
      </c>
      <c r="R24" s="1">
        <f t="shared" si="6"/>
        <v>1</v>
      </c>
      <c r="S24" s="7">
        <f t="shared" si="13"/>
        <v>0</v>
      </c>
      <c r="T24" s="6">
        <f t="shared" si="14"/>
        <v>0</v>
      </c>
      <c r="U24" s="2">
        <f t="shared" si="7"/>
        <v>6.4800698751601906E-3</v>
      </c>
      <c r="V24" s="1">
        <f t="shared" si="8"/>
        <v>5.0857864737820823E-3</v>
      </c>
      <c r="W24">
        <v>0</v>
      </c>
      <c r="X24">
        <v>0</v>
      </c>
      <c r="Y24" s="1">
        <f t="shared" si="16"/>
        <v>1.4</v>
      </c>
      <c r="Z24" s="1">
        <f t="shared" si="15"/>
        <v>2</v>
      </c>
      <c r="AA24" s="5">
        <v>2</v>
      </c>
      <c r="AB24" s="1">
        <v>0</v>
      </c>
      <c r="AC24">
        <v>0</v>
      </c>
    </row>
    <row r="25" spans="1:29" ht="16">
      <c r="A25" s="1">
        <f t="shared" si="9"/>
        <v>9</v>
      </c>
      <c r="C25" s="1">
        <f t="shared" si="10"/>
        <v>109348</v>
      </c>
      <c r="D25" s="1">
        <v>11773</v>
      </c>
      <c r="E25" s="3">
        <f t="shared" si="0"/>
        <v>1.0504202370200666E-3</v>
      </c>
      <c r="F25" s="3"/>
      <c r="G25" s="3">
        <f t="shared" si="1"/>
        <v>9.1006019096366618E-4</v>
      </c>
      <c r="H25" s="3">
        <f t="shared" si="11"/>
        <v>1.0107057109016028E-4</v>
      </c>
      <c r="I25" s="3"/>
      <c r="J25" s="4">
        <f t="shared" si="2"/>
        <v>-108307.96875297194</v>
      </c>
      <c r="K25" s="4"/>
      <c r="M25" s="2">
        <f t="shared" si="3"/>
        <v>109207.22291563994</v>
      </c>
      <c r="N25" s="2">
        <f t="shared" si="4"/>
        <v>12128.468530819233</v>
      </c>
      <c r="O25" s="1">
        <f t="shared" si="12"/>
        <v>9</v>
      </c>
      <c r="Q25" s="1">
        <f t="shared" si="5"/>
        <v>1</v>
      </c>
      <c r="R25" s="1">
        <f t="shared" si="6"/>
        <v>1</v>
      </c>
      <c r="S25" s="7">
        <f t="shared" si="13"/>
        <v>0</v>
      </c>
      <c r="T25" s="6">
        <f t="shared" si="14"/>
        <v>0</v>
      </c>
      <c r="U25" s="2">
        <f t="shared" si="7"/>
        <v>3.0193538674869014E-2</v>
      </c>
      <c r="V25" s="1">
        <f t="shared" si="8"/>
        <v>1.2874225807519043E-3</v>
      </c>
      <c r="W25">
        <v>0</v>
      </c>
      <c r="X25">
        <v>0</v>
      </c>
      <c r="Y25" s="1">
        <f t="shared" si="16"/>
        <v>0.4</v>
      </c>
      <c r="Z25" s="1">
        <f t="shared" si="15"/>
        <v>0</v>
      </c>
      <c r="AA25" s="5">
        <v>0</v>
      </c>
      <c r="AB25" s="1">
        <v>0</v>
      </c>
      <c r="AC25">
        <v>0</v>
      </c>
    </row>
    <row r="26" spans="1:29" ht="16">
      <c r="A26" s="1">
        <f t="shared" si="9"/>
        <v>10</v>
      </c>
      <c r="C26" s="1">
        <f t="shared" si="10"/>
        <v>121475</v>
      </c>
      <c r="D26" s="1">
        <v>12127</v>
      </c>
      <c r="E26" s="3">
        <f t="shared" si="0"/>
        <v>1.1670654617066401E-3</v>
      </c>
      <c r="F26" s="3"/>
      <c r="G26" s="3">
        <f t="shared" si="1"/>
        <v>1.0111189593613611E-3</v>
      </c>
      <c r="H26" s="3">
        <f t="shared" si="11"/>
        <v>1.0105876839769487E-4</v>
      </c>
      <c r="I26" s="3"/>
      <c r="J26" s="4">
        <f t="shared" si="2"/>
        <v>-111566.0758000247</v>
      </c>
      <c r="K26" s="4"/>
      <c r="M26" s="2">
        <f t="shared" si="3"/>
        <v>121334.27512336333</v>
      </c>
      <c r="N26" s="2">
        <f t="shared" si="4"/>
        <v>12127.052207723385</v>
      </c>
      <c r="O26" s="1">
        <f t="shared" si="12"/>
        <v>10</v>
      </c>
      <c r="Q26" s="1">
        <f t="shared" si="5"/>
        <v>1</v>
      </c>
      <c r="R26" s="1">
        <f t="shared" si="6"/>
        <v>1</v>
      </c>
      <c r="S26" s="7">
        <f t="shared" si="13"/>
        <v>0</v>
      </c>
      <c r="T26" s="6">
        <f t="shared" si="14"/>
        <v>0</v>
      </c>
      <c r="U26" s="2">
        <f t="shared" si="7"/>
        <v>4.3050815028808538E-6</v>
      </c>
      <c r="V26" s="1">
        <f t="shared" si="8"/>
        <v>1.1584678051999864E-3</v>
      </c>
      <c r="W26">
        <v>0</v>
      </c>
      <c r="X26">
        <v>0</v>
      </c>
      <c r="Y26" s="1">
        <f t="shared" si="16"/>
        <v>0.2</v>
      </c>
      <c r="Z26" s="1">
        <f t="shared" si="15"/>
        <v>0</v>
      </c>
      <c r="AA26" s="5">
        <v>0</v>
      </c>
      <c r="AB26" s="1">
        <v>0</v>
      </c>
      <c r="AC26">
        <v>0</v>
      </c>
    </row>
    <row r="27" spans="1:29" ht="16">
      <c r="A27" s="1">
        <f t="shared" si="9"/>
        <v>11</v>
      </c>
      <c r="C27" s="1">
        <f t="shared" si="10"/>
        <v>134058</v>
      </c>
      <c r="D27" s="1">
        <v>12583</v>
      </c>
      <c r="E27" s="3">
        <f t="shared" si="0"/>
        <v>1.2836970630932809E-3</v>
      </c>
      <c r="F27" s="3"/>
      <c r="G27" s="3">
        <f t="shared" si="1"/>
        <v>1.1121659248419938E-3</v>
      </c>
      <c r="H27" s="3">
        <f t="shared" si="11"/>
        <v>1.0104696548063276E-4</v>
      </c>
      <c r="I27" s="3"/>
      <c r="J27" s="4">
        <f t="shared" si="2"/>
        <v>-115762.65809255753</v>
      </c>
      <c r="K27" s="4"/>
      <c r="M27" s="2">
        <f t="shared" si="3"/>
        <v>133459.91098103925</v>
      </c>
      <c r="N27" s="2">
        <f t="shared" si="4"/>
        <v>12125.63585767593</v>
      </c>
      <c r="O27" s="1">
        <f t="shared" si="12"/>
        <v>11</v>
      </c>
      <c r="Q27" s="1">
        <f t="shared" si="5"/>
        <v>1</v>
      </c>
      <c r="R27" s="1">
        <f t="shared" si="6"/>
        <v>1</v>
      </c>
      <c r="S27" s="7">
        <f t="shared" si="13"/>
        <v>0</v>
      </c>
      <c r="T27" s="6">
        <f t="shared" si="14"/>
        <v>0</v>
      </c>
      <c r="U27" s="2">
        <f t="shared" si="7"/>
        <v>3.6347782112697263E-2</v>
      </c>
      <c r="V27" s="1">
        <f t="shared" si="8"/>
        <v>4.4614198254542461E-3</v>
      </c>
      <c r="W27">
        <v>0</v>
      </c>
      <c r="X27">
        <v>0</v>
      </c>
      <c r="Y27" s="1">
        <f t="shared" si="16"/>
        <v>0</v>
      </c>
      <c r="Z27" s="1">
        <f t="shared" si="15"/>
        <v>0</v>
      </c>
      <c r="AA27" s="5">
        <v>0</v>
      </c>
      <c r="AB27" s="1">
        <v>0</v>
      </c>
      <c r="AC27">
        <v>0</v>
      </c>
    </row>
    <row r="28" spans="1:29" ht="16">
      <c r="A28" s="1">
        <f t="shared" si="9"/>
        <v>12</v>
      </c>
      <c r="C28" s="1">
        <f t="shared" si="10"/>
        <v>146934</v>
      </c>
      <c r="D28" s="1">
        <v>12876</v>
      </c>
      <c r="E28" s="3">
        <f t="shared" si="0"/>
        <v>1.4003150483214988E-3</v>
      </c>
      <c r="F28" s="3"/>
      <c r="G28" s="3">
        <f t="shared" si="1"/>
        <v>1.2132010935928053E-3</v>
      </c>
      <c r="H28" s="3">
        <f t="shared" si="11"/>
        <v>1.0103516875081147E-4</v>
      </c>
      <c r="I28" s="3"/>
      <c r="J28" s="4">
        <f t="shared" si="2"/>
        <v>-118459.73945648692</v>
      </c>
      <c r="K28" s="4"/>
      <c r="M28" s="2">
        <f t="shared" si="3"/>
        <v>145584.13123113662</v>
      </c>
      <c r="N28" s="2">
        <f t="shared" si="4"/>
        <v>12124.220250097376</v>
      </c>
      <c r="O28" s="1">
        <f t="shared" si="12"/>
        <v>12</v>
      </c>
      <c r="Q28" s="1">
        <f t="shared" si="5"/>
        <v>1</v>
      </c>
      <c r="R28" s="1">
        <f t="shared" si="6"/>
        <v>1</v>
      </c>
      <c r="S28" s="7">
        <f t="shared" si="13"/>
        <v>0</v>
      </c>
      <c r="T28" s="6">
        <f t="shared" si="14"/>
        <v>0</v>
      </c>
      <c r="U28" s="2">
        <f t="shared" si="7"/>
        <v>5.8386125341924798E-2</v>
      </c>
      <c r="V28" s="1">
        <f t="shared" si="8"/>
        <v>9.1869054736370068E-3</v>
      </c>
      <c r="W28">
        <v>0</v>
      </c>
      <c r="X28">
        <v>0</v>
      </c>
      <c r="Y28" s="1">
        <f t="shared" si="16"/>
        <v>0</v>
      </c>
      <c r="Z28" s="1">
        <f t="shared" si="15"/>
        <v>0</v>
      </c>
      <c r="AA28" s="5">
        <v>0</v>
      </c>
      <c r="AB28" s="1">
        <v>0</v>
      </c>
      <c r="AC28">
        <v>0</v>
      </c>
    </row>
    <row r="29" spans="1:29" ht="16">
      <c r="A29" s="1">
        <f t="shared" si="9"/>
        <v>13</v>
      </c>
      <c r="C29" s="1">
        <f t="shared" si="10"/>
        <v>158808</v>
      </c>
      <c r="D29" s="1">
        <v>11874</v>
      </c>
      <c r="E29" s="3">
        <f t="shared" si="0"/>
        <v>1.5169194134311281E-3</v>
      </c>
      <c r="F29" s="3"/>
      <c r="G29" s="3">
        <f t="shared" si="1"/>
        <v>1.3142244621827987E-3</v>
      </c>
      <c r="H29" s="3">
        <f t="shared" si="11"/>
        <v>1.0102336858999338E-4</v>
      </c>
      <c r="I29" s="3"/>
      <c r="J29" s="4">
        <f t="shared" si="2"/>
        <v>-109242.6843528282</v>
      </c>
      <c r="K29" s="4"/>
      <c r="M29" s="2">
        <f t="shared" si="3"/>
        <v>157706.93546193585</v>
      </c>
      <c r="N29" s="2">
        <f t="shared" si="4"/>
        <v>12122.804230799205</v>
      </c>
      <c r="O29" s="1">
        <f t="shared" si="12"/>
        <v>13</v>
      </c>
      <c r="Q29" s="1">
        <f t="shared" si="5"/>
        <v>1</v>
      </c>
      <c r="R29" s="1">
        <f t="shared" si="6"/>
        <v>1</v>
      </c>
      <c r="S29" s="7">
        <f t="shared" si="13"/>
        <v>0</v>
      </c>
      <c r="T29" s="6">
        <f t="shared" si="14"/>
        <v>0</v>
      </c>
      <c r="U29" s="2">
        <f t="shared" si="7"/>
        <v>2.095369974728023E-2</v>
      </c>
      <c r="V29" s="1">
        <f t="shared" si="8"/>
        <v>6.9333064962983654E-3</v>
      </c>
      <c r="W29">
        <v>0</v>
      </c>
      <c r="X29">
        <v>0</v>
      </c>
      <c r="Y29" s="1">
        <f t="shared" si="16"/>
        <v>0</v>
      </c>
      <c r="Z29" s="1">
        <f t="shared" si="15"/>
        <v>0</v>
      </c>
      <c r="AA29" s="5">
        <v>0</v>
      </c>
      <c r="AB29" s="1">
        <v>0</v>
      </c>
      <c r="AC29">
        <v>0</v>
      </c>
    </row>
    <row r="30" spans="1:29" ht="16">
      <c r="A30" s="1">
        <f t="shared" si="9"/>
        <v>14</v>
      </c>
      <c r="C30" s="1">
        <f t="shared" si="10"/>
        <v>170440</v>
      </c>
      <c r="D30" s="1">
        <v>11632</v>
      </c>
      <c r="E30" s="3">
        <f t="shared" si="0"/>
        <v>1.6335101618629722E-3</v>
      </c>
      <c r="F30" s="3"/>
      <c r="G30" s="3">
        <f t="shared" si="1"/>
        <v>1.4152360335930073E-3</v>
      </c>
      <c r="H30" s="3">
        <f t="shared" si="11"/>
        <v>1.0101157141020867E-4</v>
      </c>
      <c r="I30" s="3"/>
      <c r="J30" s="4">
        <f t="shared" si="2"/>
        <v>-107017.60437484035</v>
      </c>
      <c r="K30" s="4"/>
      <c r="M30" s="2">
        <f t="shared" si="3"/>
        <v>169828.32403116088</v>
      </c>
      <c r="N30" s="2">
        <f t="shared" si="4"/>
        <v>12121.388569225041</v>
      </c>
      <c r="O30" s="1">
        <f t="shared" si="12"/>
        <v>14</v>
      </c>
      <c r="Q30" s="1">
        <f t="shared" si="5"/>
        <v>1</v>
      </c>
      <c r="R30" s="1">
        <f t="shared" si="6"/>
        <v>1</v>
      </c>
      <c r="S30" s="7">
        <f t="shared" si="13"/>
        <v>0</v>
      </c>
      <c r="T30" s="6">
        <f t="shared" si="14"/>
        <v>0</v>
      </c>
      <c r="U30" s="2">
        <f t="shared" si="7"/>
        <v>4.2072607395550257E-2</v>
      </c>
      <c r="V30" s="1">
        <f t="shared" si="8"/>
        <v>3.5888052619051721E-3</v>
      </c>
      <c r="W30">
        <v>0</v>
      </c>
      <c r="X30">
        <v>0</v>
      </c>
      <c r="Y30" s="1">
        <f t="shared" si="16"/>
        <v>0.7</v>
      </c>
      <c r="Z30" s="1">
        <f t="shared" si="15"/>
        <v>1</v>
      </c>
      <c r="AA30" s="5">
        <v>1</v>
      </c>
      <c r="AB30" s="1">
        <v>0</v>
      </c>
      <c r="AC30">
        <v>0</v>
      </c>
    </row>
    <row r="31" spans="1:29" ht="16">
      <c r="A31" s="1">
        <f t="shared" si="9"/>
        <v>15</v>
      </c>
      <c r="C31" s="1">
        <f t="shared" si="10"/>
        <v>181769</v>
      </c>
      <c r="D31" s="1">
        <v>11329</v>
      </c>
      <c r="E31" s="3">
        <f t="shared" si="0"/>
        <v>1.7500872952069813E-3</v>
      </c>
      <c r="F31" s="3"/>
      <c r="G31" s="3">
        <f t="shared" si="1"/>
        <v>1.5162358092009282E-3</v>
      </c>
      <c r="H31" s="3">
        <f t="shared" si="11"/>
        <v>1.0099977560792082E-4</v>
      </c>
      <c r="I31" s="3"/>
      <c r="J31" s="4">
        <f t="shared" si="2"/>
        <v>-104231.24394559242</v>
      </c>
      <c r="K31" s="4"/>
      <c r="M31" s="2">
        <f t="shared" si="3"/>
        <v>181948.29710411138</v>
      </c>
      <c r="N31" s="2">
        <f t="shared" si="4"/>
        <v>12119.973072950499</v>
      </c>
      <c r="O31" s="1">
        <f t="shared" si="12"/>
        <v>15</v>
      </c>
      <c r="Q31" s="1">
        <f t="shared" si="5"/>
        <v>1</v>
      </c>
      <c r="R31" s="1">
        <f t="shared" si="6"/>
        <v>1</v>
      </c>
      <c r="S31" s="7">
        <f t="shared" si="13"/>
        <v>0</v>
      </c>
      <c r="T31" s="6">
        <f t="shared" si="14"/>
        <v>0</v>
      </c>
      <c r="U31" s="2">
        <f t="shared" si="7"/>
        <v>6.9818437015667673E-2</v>
      </c>
      <c r="V31" s="1">
        <f t="shared" si="8"/>
        <v>9.8640089405441981E-4</v>
      </c>
      <c r="W31">
        <v>0</v>
      </c>
      <c r="X31">
        <v>0</v>
      </c>
      <c r="Y31" s="1">
        <f t="shared" si="16"/>
        <v>7.2</v>
      </c>
      <c r="Z31" s="1">
        <f t="shared" si="15"/>
        <v>10</v>
      </c>
      <c r="AA31" s="5">
        <v>0</v>
      </c>
      <c r="AB31" s="1">
        <v>1</v>
      </c>
      <c r="AC31">
        <v>0</v>
      </c>
    </row>
    <row r="32" spans="1:29" ht="16">
      <c r="A32" s="1">
        <f t="shared" si="9"/>
        <v>16</v>
      </c>
      <c r="C32" s="1">
        <f t="shared" si="10"/>
        <v>193246</v>
      </c>
      <c r="D32" s="1">
        <v>11477</v>
      </c>
      <c r="E32" s="3">
        <f t="shared" si="0"/>
        <v>1.8672195412110515E-3</v>
      </c>
      <c r="F32" s="3"/>
      <c r="G32" s="3">
        <f t="shared" si="1"/>
        <v>1.6177165217858961E-3</v>
      </c>
      <c r="H32" s="3">
        <f t="shared" si="11"/>
        <v>1.0148071258496796E-4</v>
      </c>
      <c r="I32" s="3"/>
      <c r="J32" s="4">
        <f t="shared" si="2"/>
        <v>-105538.38095389493</v>
      </c>
      <c r="K32" s="4"/>
      <c r="M32" s="2">
        <f t="shared" si="3"/>
        <v>194125.98261430755</v>
      </c>
      <c r="N32" s="2">
        <f t="shared" si="4"/>
        <v>12177.685510196156</v>
      </c>
      <c r="O32" s="1">
        <f t="shared" si="12"/>
        <v>16.004879374595902</v>
      </c>
      <c r="Q32" s="1">
        <f t="shared" si="5"/>
        <v>1.0121741085729032</v>
      </c>
      <c r="R32" s="1">
        <f t="shared" si="6"/>
        <v>1.0048793745959033</v>
      </c>
      <c r="S32" s="7">
        <f t="shared" si="13"/>
        <v>1</v>
      </c>
      <c r="T32" s="6">
        <f t="shared" si="14"/>
        <v>1</v>
      </c>
      <c r="U32" s="2">
        <f t="shared" si="7"/>
        <v>6.1051277354374447E-2</v>
      </c>
      <c r="V32" s="1">
        <f t="shared" si="8"/>
        <v>4.5536912241782388E-3</v>
      </c>
      <c r="W32">
        <v>1</v>
      </c>
      <c r="X32">
        <v>0</v>
      </c>
      <c r="Y32" s="1">
        <f t="shared" si="16"/>
        <v>7.6999999999999993</v>
      </c>
      <c r="Z32" s="1">
        <f t="shared" si="15"/>
        <v>8</v>
      </c>
      <c r="AA32" s="5">
        <v>8</v>
      </c>
      <c r="AB32" s="1">
        <v>0</v>
      </c>
      <c r="AC32">
        <v>0</v>
      </c>
    </row>
    <row r="33" spans="1:29" ht="16">
      <c r="A33" s="1">
        <f t="shared" si="9"/>
        <v>17</v>
      </c>
      <c r="C33" s="1">
        <f t="shared" si="10"/>
        <v>206253</v>
      </c>
      <c r="D33" s="1">
        <v>13007</v>
      </c>
      <c r="E33" s="3">
        <f t="shared" si="0"/>
        <v>1.9849094709940562E-3</v>
      </c>
      <c r="F33" s="3"/>
      <c r="G33" s="3">
        <f t="shared" si="1"/>
        <v>1.719680398906797E-3</v>
      </c>
      <c r="H33" s="3">
        <f t="shared" si="11"/>
        <v>1.0196387712090092E-4</v>
      </c>
      <c r="I33" s="3"/>
      <c r="J33" s="4">
        <f t="shared" si="2"/>
        <v>-119545.93163628672</v>
      </c>
      <c r="K33" s="4"/>
      <c r="M33" s="2">
        <f t="shared" si="3"/>
        <v>206361.64786881563</v>
      </c>
      <c r="N33" s="2">
        <f t="shared" si="4"/>
        <v>12235.665254508111</v>
      </c>
      <c r="O33" s="1">
        <f t="shared" si="12"/>
        <v>17.014661932084156</v>
      </c>
      <c r="Q33" s="1">
        <f t="shared" si="5"/>
        <v>1.0244964260653513</v>
      </c>
      <c r="R33" s="1">
        <f t="shared" si="6"/>
        <v>1.0097825574882535</v>
      </c>
      <c r="S33" s="7">
        <f t="shared" si="13"/>
        <v>2</v>
      </c>
      <c r="T33" s="6">
        <f t="shared" si="14"/>
        <v>2</v>
      </c>
      <c r="U33" s="2">
        <f t="shared" si="7"/>
        <v>5.9301510378403123E-2</v>
      </c>
      <c r="V33" s="1">
        <f t="shared" si="8"/>
        <v>5.2676988366537629E-4</v>
      </c>
      <c r="W33">
        <v>2</v>
      </c>
      <c r="X33">
        <v>0</v>
      </c>
      <c r="Y33" s="1">
        <f t="shared" si="16"/>
        <v>41.8</v>
      </c>
      <c r="Z33" s="1">
        <f t="shared" si="15"/>
        <v>56</v>
      </c>
      <c r="AA33" s="5">
        <v>6</v>
      </c>
      <c r="AB33" s="1">
        <v>5</v>
      </c>
      <c r="AC33">
        <v>0</v>
      </c>
    </row>
    <row r="34" spans="1:29" ht="16">
      <c r="A34" s="1">
        <f t="shared" si="9"/>
        <v>18</v>
      </c>
      <c r="C34" s="1">
        <f t="shared" si="10"/>
        <v>221451</v>
      </c>
      <c r="D34" s="1">
        <v>15198</v>
      </c>
      <c r="E34" s="3">
        <f t="shared" si="0"/>
        <v>2.1025855247779335E-3</v>
      </c>
      <c r="F34" s="3"/>
      <c r="G34" s="3">
        <f t="shared" si="1"/>
        <v>1.8216322541778033E-3</v>
      </c>
      <c r="H34" s="3">
        <f t="shared" si="11"/>
        <v>1.0195185527100623E-4</v>
      </c>
      <c r="I34" s="3"/>
      <c r="J34" s="4">
        <f t="shared" si="2"/>
        <v>-139684.96790178659</v>
      </c>
      <c r="K34" s="4"/>
      <c r="M34" s="2">
        <f t="shared" si="3"/>
        <v>218595.87050133638</v>
      </c>
      <c r="N34" s="2">
        <f t="shared" si="4"/>
        <v>12234.222632520747</v>
      </c>
      <c r="O34" s="1">
        <f t="shared" si="12"/>
        <v>18.02444448957241</v>
      </c>
      <c r="Q34" s="1">
        <f t="shared" si="5"/>
        <v>1.0244964260653513</v>
      </c>
      <c r="R34" s="1">
        <f t="shared" si="6"/>
        <v>1.0097825574882535</v>
      </c>
      <c r="S34" s="7">
        <f t="shared" si="13"/>
        <v>2</v>
      </c>
      <c r="T34" s="6">
        <f t="shared" si="14"/>
        <v>2</v>
      </c>
      <c r="U34" s="9">
        <f t="shared" si="7"/>
        <v>0.19501101246738081</v>
      </c>
      <c r="V34" s="1">
        <f t="shared" si="8"/>
        <v>1.289282730113488E-2</v>
      </c>
      <c r="W34">
        <v>2</v>
      </c>
      <c r="X34">
        <v>0</v>
      </c>
      <c r="Y34" s="1">
        <f t="shared" si="16"/>
        <v>35.1</v>
      </c>
      <c r="Z34" s="1">
        <f t="shared" si="15"/>
        <v>33</v>
      </c>
      <c r="AA34" s="5">
        <v>23</v>
      </c>
      <c r="AB34" s="1">
        <v>1</v>
      </c>
      <c r="AC34">
        <v>0</v>
      </c>
    </row>
    <row r="35" spans="1:29" ht="16">
      <c r="A35" s="1">
        <f t="shared" si="9"/>
        <v>19</v>
      </c>
      <c r="C35" s="1">
        <f t="shared" si="10"/>
        <v>239764</v>
      </c>
      <c r="D35" s="1">
        <v>18313</v>
      </c>
      <c r="E35" s="3">
        <f t="shared" si="0"/>
        <v>2.2202477005015542E-3</v>
      </c>
      <c r="F35" s="3"/>
      <c r="G35" s="3">
        <f t="shared" si="1"/>
        <v>1.9235720858131996E-3</v>
      </c>
      <c r="H35" s="3">
        <f t="shared" si="11"/>
        <v>1.0193983163539629E-4</v>
      </c>
      <c r="I35" s="3"/>
      <c r="J35" s="4">
        <f t="shared" si="2"/>
        <v>-168317.12348671374</v>
      </c>
      <c r="K35" s="4"/>
      <c r="M35" s="2">
        <f t="shared" si="3"/>
        <v>230828.65029758395</v>
      </c>
      <c r="N35" s="2">
        <f t="shared" si="4"/>
        <v>12232.779796247554</v>
      </c>
      <c r="O35" s="1">
        <f t="shared" si="12"/>
        <v>19.034227047060664</v>
      </c>
      <c r="Q35" s="1">
        <f t="shared" si="5"/>
        <v>1.0244964260653513</v>
      </c>
      <c r="R35" s="1">
        <f t="shared" si="6"/>
        <v>1.0097825574882535</v>
      </c>
      <c r="S35" s="7">
        <f t="shared" si="13"/>
        <v>2</v>
      </c>
      <c r="T35" s="6">
        <f t="shared" si="14"/>
        <v>2</v>
      </c>
      <c r="U35" s="9">
        <f t="shared" si="7"/>
        <v>0.3320166113554549</v>
      </c>
      <c r="V35" s="1">
        <f t="shared" si="8"/>
        <v>3.7267269908810526E-2</v>
      </c>
      <c r="W35">
        <v>2</v>
      </c>
      <c r="X35">
        <v>0</v>
      </c>
      <c r="Y35" s="1">
        <f t="shared" si="16"/>
        <v>54.2</v>
      </c>
      <c r="Z35" s="1">
        <f t="shared" si="15"/>
        <v>60</v>
      </c>
      <c r="AA35" s="5">
        <v>20</v>
      </c>
      <c r="AB35" s="1">
        <v>4</v>
      </c>
      <c r="AC35">
        <v>0</v>
      </c>
    </row>
    <row r="36" spans="1:29" ht="16">
      <c r="A36" s="1">
        <f t="shared" si="9"/>
        <v>20</v>
      </c>
      <c r="C36" s="1">
        <f t="shared" si="10"/>
        <v>255514</v>
      </c>
      <c r="D36" s="1">
        <v>15750</v>
      </c>
      <c r="E36" s="3">
        <f t="shared" si="0"/>
        <v>2.3402089252715363E-3</v>
      </c>
      <c r="F36" s="3"/>
      <c r="G36" s="3">
        <f t="shared" si="1"/>
        <v>2.0275037612273315E-3</v>
      </c>
      <c r="H36" s="3">
        <f t="shared" si="11"/>
        <v>1.0393167541413199E-4</v>
      </c>
      <c r="I36" s="3"/>
      <c r="J36" s="4">
        <f t="shared" si="2"/>
        <v>-144455.48525980223</v>
      </c>
      <c r="K36" s="4"/>
      <c r="M36" s="2">
        <f t="shared" si="3"/>
        <v>243300.4513472798</v>
      </c>
      <c r="N36" s="2">
        <f t="shared" si="4"/>
        <v>12471.80104969584</v>
      </c>
      <c r="O36" s="1">
        <f t="shared" si="12"/>
        <v>20.063862750993859</v>
      </c>
      <c r="Q36" s="1">
        <f t="shared" si="5"/>
        <v>1.0753042025561554</v>
      </c>
      <c r="R36" s="1">
        <f t="shared" si="6"/>
        <v>1.0296357039331965</v>
      </c>
      <c r="S36" s="7">
        <f t="shared" si="13"/>
        <v>6</v>
      </c>
      <c r="T36" s="6">
        <f t="shared" si="14"/>
        <v>6</v>
      </c>
      <c r="U36" s="9">
        <f t="shared" si="7"/>
        <v>0.20813961589232766</v>
      </c>
      <c r="V36" s="1">
        <f t="shared" si="8"/>
        <v>4.7799919584524529E-2</v>
      </c>
      <c r="W36">
        <v>6</v>
      </c>
      <c r="X36">
        <v>0</v>
      </c>
      <c r="Y36" s="1">
        <f t="shared" si="16"/>
        <v>44</v>
      </c>
      <c r="Z36" s="1">
        <f t="shared" si="15"/>
        <v>41</v>
      </c>
      <c r="AA36" s="5">
        <v>31</v>
      </c>
      <c r="AB36" s="1">
        <v>1</v>
      </c>
      <c r="AC36">
        <v>0</v>
      </c>
    </row>
    <row r="37" spans="1:29" ht="16">
      <c r="A37" s="1">
        <f t="shared" si="9"/>
        <v>21</v>
      </c>
      <c r="C37" s="1">
        <f t="shared" si="10"/>
        <v>269597</v>
      </c>
      <c r="D37" s="1">
        <v>14083</v>
      </c>
      <c r="E37" s="3">
        <f t="shared" si="0"/>
        <v>2.4607409575743144E-3</v>
      </c>
      <c r="F37" s="3"/>
      <c r="G37" s="3">
        <f t="shared" si="1"/>
        <v>2.1319299712991104E-3</v>
      </c>
      <c r="H37" s="3">
        <f t="shared" si="11"/>
        <v>1.0442621007177889E-4</v>
      </c>
      <c r="I37" s="3"/>
      <c r="J37" s="4">
        <f t="shared" si="2"/>
        <v>-129099.28151411589</v>
      </c>
      <c r="K37" s="4"/>
      <c r="M37" s="2">
        <f t="shared" si="3"/>
        <v>255831.59655589325</v>
      </c>
      <c r="N37" s="2">
        <f t="shared" si="4"/>
        <v>12531.145208613467</v>
      </c>
      <c r="O37" s="1">
        <f t="shared" si="12"/>
        <v>21.098522433223863</v>
      </c>
      <c r="Q37" s="1">
        <f t="shared" si="5"/>
        <v>1.0883950726669733</v>
      </c>
      <c r="R37" s="1">
        <f t="shared" si="6"/>
        <v>1.0346596822300032</v>
      </c>
      <c r="S37" s="7">
        <f t="shared" si="13"/>
        <v>7</v>
      </c>
      <c r="T37" s="6">
        <f t="shared" si="14"/>
        <v>7</v>
      </c>
      <c r="U37" s="9">
        <f t="shared" si="7"/>
        <v>0.11019348089089918</v>
      </c>
      <c r="V37" s="1">
        <f t="shared" si="8"/>
        <v>5.1059186282142413E-2</v>
      </c>
      <c r="W37">
        <v>7</v>
      </c>
      <c r="X37">
        <v>0</v>
      </c>
      <c r="Y37" s="1">
        <f t="shared" si="16"/>
        <v>75.8</v>
      </c>
      <c r="Z37" s="1">
        <f t="shared" si="15"/>
        <v>88</v>
      </c>
      <c r="AA37" s="5">
        <v>68</v>
      </c>
      <c r="AB37" s="1">
        <v>2</v>
      </c>
      <c r="AC37">
        <v>0</v>
      </c>
    </row>
    <row r="38" spans="1:29" ht="16">
      <c r="A38" s="1">
        <f t="shared" si="9"/>
        <v>22</v>
      </c>
      <c r="C38" s="1">
        <f t="shared" si="10"/>
        <v>282373</v>
      </c>
      <c r="D38" s="1">
        <v>12776</v>
      </c>
      <c r="E38" s="3">
        <f t="shared" si="0"/>
        <v>2.5836277531702256E-3</v>
      </c>
      <c r="F38" s="3"/>
      <c r="G38" s="3">
        <f t="shared" si="1"/>
        <v>2.238396294705246E-3</v>
      </c>
      <c r="H38" s="3">
        <f t="shared" si="11"/>
        <v>1.0646632340613558E-4</v>
      </c>
      <c r="I38" s="3"/>
      <c r="J38" s="4">
        <f t="shared" si="2"/>
        <v>-116870.78312356854</v>
      </c>
      <c r="K38" s="4"/>
      <c r="M38" s="2">
        <f t="shared" si="3"/>
        <v>268607.55536462954</v>
      </c>
      <c r="N38" s="2">
        <f t="shared" si="4"/>
        <v>12775.95880873627</v>
      </c>
      <c r="O38" s="1">
        <f t="shared" si="12"/>
        <v>22.153524366406472</v>
      </c>
      <c r="Q38" s="1">
        <f t="shared" si="5"/>
        <v>1.1423717700754119</v>
      </c>
      <c r="R38" s="1">
        <f t="shared" si="6"/>
        <v>1.055001933182609</v>
      </c>
      <c r="S38" s="7">
        <f t="shared" si="13"/>
        <v>11</v>
      </c>
      <c r="T38" s="6">
        <f t="shared" si="14"/>
        <v>11</v>
      </c>
      <c r="U38" s="2">
        <f t="shared" si="7"/>
        <v>3.2241126902058708E-6</v>
      </c>
      <c r="V38" s="1">
        <f t="shared" si="8"/>
        <v>4.8749153195845406E-2</v>
      </c>
      <c r="W38">
        <v>11</v>
      </c>
      <c r="X38">
        <v>0</v>
      </c>
      <c r="Y38" s="1">
        <f t="shared" si="16"/>
        <v>74.2</v>
      </c>
      <c r="Z38" s="1">
        <f t="shared" si="15"/>
        <v>75</v>
      </c>
      <c r="AA38" s="5">
        <v>45</v>
      </c>
      <c r="AB38" s="1">
        <v>3</v>
      </c>
      <c r="AC38">
        <v>0</v>
      </c>
    </row>
    <row r="39" spans="1:29" ht="16">
      <c r="A39" s="1">
        <f t="shared" si="9"/>
        <v>23</v>
      </c>
      <c r="B39" s="1">
        <v>0</v>
      </c>
      <c r="C39" s="1">
        <f t="shared" si="10"/>
        <v>295077</v>
      </c>
      <c r="D39" s="1">
        <v>12704</v>
      </c>
      <c r="E39" s="3">
        <f t="shared" si="0"/>
        <v>2.7070989055980599E-3</v>
      </c>
      <c r="F39" s="3"/>
      <c r="G39" s="3">
        <f t="shared" si="1"/>
        <v>2.3453688915734765E-3</v>
      </c>
      <c r="H39" s="3">
        <f t="shared" si="11"/>
        <v>1.069725968682305E-4</v>
      </c>
      <c r="I39" s="3"/>
      <c r="J39" s="4">
        <f t="shared" si="2"/>
        <v>-116151.88257773187</v>
      </c>
      <c r="K39" s="4"/>
      <c r="L39" s="1">
        <f t="shared" ref="L39:L57" si="17">(1/(1+EXP(-(B39-$J$10)*$J$8)))</f>
        <v>0.47184777062094191</v>
      </c>
      <c r="M39" s="2">
        <f t="shared" si="3"/>
        <v>281444.26698881719</v>
      </c>
      <c r="N39" s="2">
        <f t="shared" si="4"/>
        <v>12836.711624187661</v>
      </c>
      <c r="O39" s="1">
        <f t="shared" si="12"/>
        <v>23.213674049220483</v>
      </c>
      <c r="Q39" s="1">
        <f t="shared" si="5"/>
        <v>1.1562791280349296</v>
      </c>
      <c r="R39" s="1">
        <f t="shared" si="6"/>
        <v>1.0601496828140091</v>
      </c>
      <c r="S39" s="7">
        <f t="shared" si="13"/>
        <v>12</v>
      </c>
      <c r="T39" s="6">
        <f t="shared" si="14"/>
        <v>12</v>
      </c>
      <c r="U39" s="2">
        <f t="shared" si="7"/>
        <v>1.044644396943176E-2</v>
      </c>
      <c r="V39" s="1">
        <f t="shared" si="8"/>
        <v>4.6200595136804308E-2</v>
      </c>
      <c r="W39">
        <v>12</v>
      </c>
      <c r="X39">
        <v>0</v>
      </c>
      <c r="Y39" s="1">
        <f t="shared" si="16"/>
        <v>135.1</v>
      </c>
      <c r="Z39" s="1">
        <f t="shared" si="15"/>
        <v>159</v>
      </c>
      <c r="AA39" s="5">
        <v>119</v>
      </c>
      <c r="AB39" s="1">
        <v>4</v>
      </c>
      <c r="AC39">
        <v>0</v>
      </c>
    </row>
    <row r="40" spans="1:29" ht="16">
      <c r="A40" s="1">
        <f t="shared" si="9"/>
        <v>24</v>
      </c>
      <c r="B40" s="1">
        <v>1</v>
      </c>
      <c r="C40" s="1">
        <f t="shared" si="10"/>
        <v>309342</v>
      </c>
      <c r="D40" s="1">
        <v>14265</v>
      </c>
      <c r="E40" s="3">
        <f t="shared" si="0"/>
        <v>2.8311571240364763E-3</v>
      </c>
      <c r="F40" s="3"/>
      <c r="G40" s="3" cm="1">
        <f t="array" ref="G40">E40*($J$11) + SUMPRODUCT(EGS3_OSS_HCNB!$K$40:$K$57,TRANSPOSE(LC_Special_HCNB!C40:T40))</f>
        <v>2.4665824656730129E-3</v>
      </c>
      <c r="H40" s="3">
        <f t="shared" si="11"/>
        <v>1.2121357409953636E-4</v>
      </c>
      <c r="I40" s="3"/>
      <c r="J40" s="4">
        <f t="shared" si="2"/>
        <v>-128641.14937377746</v>
      </c>
      <c r="K40" s="8">
        <f t="shared" ref="K40:K57" si="18">((L40-L39)/(1-$L$39)*($J$12))</f>
        <v>7.1089785560864941E-4</v>
      </c>
      <c r="L40" s="1">
        <f t="shared" si="17"/>
        <v>0.47465763849929676</v>
      </c>
      <c r="M40" s="2">
        <f t="shared" si="3"/>
        <v>295989.89588076156</v>
      </c>
      <c r="N40" s="2">
        <f t="shared" si="4"/>
        <v>14545.628891944363</v>
      </c>
      <c r="O40" s="1">
        <f t="shared" si="12"/>
        <v>24.278996599464669</v>
      </c>
      <c r="P40" s="1">
        <f>Q40</f>
        <v>1.1703557956802086</v>
      </c>
      <c r="Q40" s="1">
        <f t="shared" si="5"/>
        <v>1.1703557956802086</v>
      </c>
      <c r="R40" s="1">
        <f t="shared" si="6"/>
        <v>1.0653225502441865</v>
      </c>
      <c r="S40" s="7">
        <f t="shared" si="13"/>
        <v>13</v>
      </c>
      <c r="T40" s="6">
        <f t="shared" si="14"/>
        <v>13</v>
      </c>
      <c r="U40" s="2">
        <f t="shared" si="7"/>
        <v>1.9672547630169169E-2</v>
      </c>
      <c r="V40" s="1">
        <f t="shared" si="8"/>
        <v>4.3162920389854739E-2</v>
      </c>
      <c r="W40">
        <v>13</v>
      </c>
      <c r="X40">
        <v>0</v>
      </c>
      <c r="Y40" s="1">
        <f t="shared" si="16"/>
        <v>127.49999999999999</v>
      </c>
      <c r="Z40" s="1">
        <f t="shared" si="15"/>
        <v>126</v>
      </c>
      <c r="AA40" s="5">
        <v>116</v>
      </c>
      <c r="AB40" s="1">
        <v>1</v>
      </c>
      <c r="AC40">
        <v>0</v>
      </c>
    </row>
    <row r="41" spans="1:29" ht="16">
      <c r="A41" s="1">
        <f t="shared" si="9"/>
        <v>25</v>
      </c>
      <c r="B41" s="1">
        <f t="shared" ref="B41:B57" si="19">B40+1</f>
        <v>2</v>
      </c>
      <c r="C41" s="1">
        <f t="shared" si="10"/>
        <v>324475</v>
      </c>
      <c r="D41" s="1">
        <v>15133</v>
      </c>
      <c r="E41" s="3">
        <f t="shared" si="0"/>
        <v>2.9588757712621927E-3</v>
      </c>
      <c r="F41" s="3"/>
      <c r="G41" s="3" cm="1">
        <f t="array" ref="G41">E41*($J$11) + SUMPRODUCT(EGS3_OSS_HCNB!$K$40:$K$57,TRANSPOSE(LC_Special_HCNB!C41:T41))</f>
        <v>2.6064697051384343E-3</v>
      </c>
      <c r="H41" s="3">
        <f t="shared" si="11"/>
        <v>1.3988723946542145E-4</v>
      </c>
      <c r="I41" s="3"/>
      <c r="J41" s="4">
        <f t="shared" si="2"/>
        <v>-134300.44001186953</v>
      </c>
      <c r="K41" s="8">
        <f t="shared" si="18"/>
        <v>7.1130410750138307E-4</v>
      </c>
      <c r="L41" s="1">
        <f t="shared" si="17"/>
        <v>0.47746911211346149</v>
      </c>
      <c r="M41" s="2">
        <f t="shared" si="3"/>
        <v>312776.36461661215</v>
      </c>
      <c r="N41" s="2">
        <f t="shared" si="4"/>
        <v>16786.468735850573</v>
      </c>
      <c r="O41" s="1">
        <f t="shared" si="12"/>
        <v>25.375890733401249</v>
      </c>
      <c r="P41" s="1">
        <f t="shared" ref="P41:P57" si="20">P40+Q41</f>
        <v>2.4288443012610905</v>
      </c>
      <c r="Q41" s="1">
        <f t="shared" si="5"/>
        <v>1.2584885055808817</v>
      </c>
      <c r="R41" s="1">
        <f t="shared" si="6"/>
        <v>1.0968941339365812</v>
      </c>
      <c r="S41" s="7">
        <f t="shared" si="13"/>
        <v>19</v>
      </c>
      <c r="T41" s="6">
        <f t="shared" si="14"/>
        <v>19</v>
      </c>
      <c r="U41" s="2">
        <f t="shared" si="7"/>
        <v>0.10926245528649789</v>
      </c>
      <c r="V41" s="1">
        <f t="shared" si="8"/>
        <v>3.6054042324949083E-2</v>
      </c>
      <c r="W41">
        <v>19</v>
      </c>
      <c r="X41">
        <v>0</v>
      </c>
      <c r="Y41" s="1">
        <f t="shared" si="16"/>
        <v>128.6</v>
      </c>
      <c r="Z41" s="1">
        <f t="shared" si="15"/>
        <v>125</v>
      </c>
      <c r="AA41" s="5">
        <v>65</v>
      </c>
      <c r="AB41" s="1">
        <v>6</v>
      </c>
      <c r="AC41">
        <v>0</v>
      </c>
    </row>
    <row r="42" spans="1:29" ht="16">
      <c r="A42" s="1">
        <f t="shared" si="9"/>
        <v>26</v>
      </c>
      <c r="B42" s="1">
        <f t="shared" si="19"/>
        <v>3</v>
      </c>
      <c r="C42" s="1">
        <f t="shared" si="10"/>
        <v>343476</v>
      </c>
      <c r="D42" s="1">
        <v>19001</v>
      </c>
      <c r="E42" s="3">
        <f t="shared" si="0"/>
        <v>3.0890886253820415E-3</v>
      </c>
      <c r="F42" s="3"/>
      <c r="G42" s="3" cm="1">
        <f t="array" ref="G42">E42*($J$11) + SUMPRODUCT(EGS3_OSS_HCNB!$K$40:$K$57,TRANSPOSE(LC_Special_HCNB!C42:T42))</f>
        <v>2.7648113605638022E-3</v>
      </c>
      <c r="H42" s="3">
        <f t="shared" si="11"/>
        <v>1.5834165542536784E-4</v>
      </c>
      <c r="I42" s="3"/>
      <c r="J42" s="4">
        <f t="shared" si="2"/>
        <v>-166273.10494004027</v>
      </c>
      <c r="K42" s="8">
        <f t="shared" si="18"/>
        <v>7.1166548488402518E-4</v>
      </c>
      <c r="L42" s="1">
        <f t="shared" si="17"/>
        <v>0.48028201409415094</v>
      </c>
      <c r="M42" s="2">
        <f t="shared" si="3"/>
        <v>331777.36326765624</v>
      </c>
      <c r="N42" s="2">
        <f t="shared" si="4"/>
        <v>19000.998651044141</v>
      </c>
      <c r="O42" s="1">
        <f t="shared" si="12"/>
        <v>26.49435069823296</v>
      </c>
      <c r="P42" s="1">
        <f t="shared" si="20"/>
        <v>3.7497449354556069</v>
      </c>
      <c r="Q42" s="1">
        <f t="shared" si="5"/>
        <v>1.3209006341945162</v>
      </c>
      <c r="R42" s="1">
        <f t="shared" si="6"/>
        <v>1.1184599648317095</v>
      </c>
      <c r="S42" s="7">
        <f t="shared" si="13"/>
        <v>23</v>
      </c>
      <c r="T42" s="6">
        <f t="shared" si="14"/>
        <v>23</v>
      </c>
      <c r="U42" s="2">
        <f t="shared" si="7"/>
        <v>7.0993940250646725E-8</v>
      </c>
      <c r="V42" s="1">
        <f t="shared" si="8"/>
        <v>3.405954632155888E-2</v>
      </c>
      <c r="W42">
        <v>23</v>
      </c>
      <c r="X42">
        <v>0</v>
      </c>
      <c r="Y42" s="1">
        <f t="shared" si="16"/>
        <v>356.1</v>
      </c>
      <c r="Z42" s="1">
        <f t="shared" si="15"/>
        <v>455</v>
      </c>
      <c r="AA42" s="5">
        <v>375</v>
      </c>
      <c r="AB42" s="1">
        <v>8</v>
      </c>
      <c r="AC42">
        <v>0</v>
      </c>
    </row>
    <row r="43" spans="1:29" ht="16">
      <c r="A43" s="1">
        <f t="shared" si="9"/>
        <v>27</v>
      </c>
      <c r="B43" s="1">
        <f t="shared" si="19"/>
        <v>4</v>
      </c>
      <c r="C43" s="1">
        <f t="shared" si="10"/>
        <v>364165</v>
      </c>
      <c r="D43" s="1">
        <v>20689</v>
      </c>
      <c r="E43" s="3">
        <f t="shared" si="0"/>
        <v>3.2237967129489231E-3</v>
      </c>
      <c r="F43" s="3"/>
      <c r="G43" s="3" cm="1">
        <f t="array" ref="G43">E43*($J$11) + SUMPRODUCT(EGS3_OSS_HCNB!$K$40:$K$57,TRANSPOSE(LC_Special_HCNB!C43:T43))</f>
        <v>2.9468031623066646E-3</v>
      </c>
      <c r="H43" s="3">
        <f t="shared" si="11"/>
        <v>1.8199180174286247E-4</v>
      </c>
      <c r="I43" s="3"/>
      <c r="J43" s="4">
        <f t="shared" si="2"/>
        <v>-178164.33554941847</v>
      </c>
      <c r="K43" s="8">
        <f t="shared" si="18"/>
        <v>7.1198189621479453E-4</v>
      </c>
      <c r="L43" s="1">
        <f t="shared" si="17"/>
        <v>0.4830961667102554</v>
      </c>
      <c r="M43" s="2">
        <f t="shared" si="3"/>
        <v>353616.37947679975</v>
      </c>
      <c r="N43" s="2">
        <f t="shared" si="4"/>
        <v>21839.016209143498</v>
      </c>
      <c r="O43" s="1">
        <f t="shared" si="12"/>
        <v>27.651576130032716</v>
      </c>
      <c r="P43" s="1">
        <f t="shared" si="20"/>
        <v>5.1874066771955984</v>
      </c>
      <c r="Q43" s="1">
        <f t="shared" si="5"/>
        <v>1.4376617417399917</v>
      </c>
      <c r="R43" s="1">
        <f t="shared" si="6"/>
        <v>1.1572254317997568</v>
      </c>
      <c r="S43" s="7">
        <f t="shared" si="13"/>
        <v>30</v>
      </c>
      <c r="T43" s="6">
        <f t="shared" si="14"/>
        <v>30</v>
      </c>
      <c r="U43" s="2">
        <f t="shared" si="7"/>
        <v>5.5585876994707219E-2</v>
      </c>
      <c r="V43" s="1">
        <f t="shared" si="8"/>
        <v>2.8966596249502985E-2</v>
      </c>
      <c r="W43">
        <v>30</v>
      </c>
      <c r="X43">
        <v>0</v>
      </c>
      <c r="Y43" s="1">
        <f t="shared" si="16"/>
        <v>356.9</v>
      </c>
      <c r="Z43" s="1">
        <f t="shared" si="15"/>
        <v>362</v>
      </c>
      <c r="AA43" s="5">
        <v>322</v>
      </c>
      <c r="AB43" s="1">
        <v>4</v>
      </c>
      <c r="AC43">
        <v>0</v>
      </c>
    </row>
    <row r="44" spans="1:29" ht="16">
      <c r="A44" s="1">
        <f t="shared" si="9"/>
        <v>28</v>
      </c>
      <c r="B44" s="1">
        <f t="shared" si="19"/>
        <v>5</v>
      </c>
      <c r="C44" s="1">
        <f t="shared" si="10"/>
        <v>389866</v>
      </c>
      <c r="D44" s="1">
        <v>25701</v>
      </c>
      <c r="E44" s="3">
        <f t="shared" si="0"/>
        <v>3.3638345123799818E-3</v>
      </c>
      <c r="F44" s="3"/>
      <c r="G44" s="3" cm="1">
        <f t="array" ref="G44">E44*($J$11) + SUMPRODUCT(EGS3_OSS_HCNB!$K$40:$K$57,TRANSPOSE(LC_Special_HCNB!C44:T44))</f>
        <v>3.1568154729683124E-3</v>
      </c>
      <c r="H44" s="3">
        <f t="shared" si="11"/>
        <v>2.1001231066164775E-4</v>
      </c>
      <c r="I44" s="3"/>
      <c r="J44" s="4">
        <f t="shared" si="2"/>
        <v>-217644.91959831087</v>
      </c>
      <c r="K44" s="8">
        <f t="shared" si="18"/>
        <v>7.1225326128496723E-4</v>
      </c>
      <c r="L44" s="1">
        <f t="shared" si="17"/>
        <v>0.48591139191363519</v>
      </c>
      <c r="M44" s="2">
        <f t="shared" si="3"/>
        <v>378817.85675619746</v>
      </c>
      <c r="N44" s="2">
        <f t="shared" si="4"/>
        <v>25201.477279397732</v>
      </c>
      <c r="O44" s="1">
        <f t="shared" si="12"/>
        <v>28.854752871097197</v>
      </c>
      <c r="P44" s="1">
        <f t="shared" si="20"/>
        <v>6.7711999958747988</v>
      </c>
      <c r="Q44" s="1">
        <f t="shared" si="5"/>
        <v>1.5837933186792008</v>
      </c>
      <c r="R44" s="1">
        <f t="shared" si="6"/>
        <v>1.2031767410644825</v>
      </c>
      <c r="S44" s="7">
        <f t="shared" si="13"/>
        <v>38</v>
      </c>
      <c r="T44" s="6">
        <f t="shared" si="14"/>
        <v>38</v>
      </c>
      <c r="U44" s="2">
        <f t="shared" si="7"/>
        <v>1.9435925473805231E-2</v>
      </c>
      <c r="V44" s="1">
        <f t="shared" si="8"/>
        <v>2.8338309172388814E-2</v>
      </c>
      <c r="W44">
        <v>38</v>
      </c>
      <c r="X44">
        <v>0</v>
      </c>
      <c r="Y44" s="1">
        <f t="shared" si="16"/>
        <v>434.29999999999995</v>
      </c>
      <c r="Z44" s="1">
        <f t="shared" si="15"/>
        <v>452</v>
      </c>
      <c r="AA44" s="5">
        <v>382</v>
      </c>
      <c r="AB44" s="1">
        <v>7</v>
      </c>
      <c r="AC44">
        <v>0</v>
      </c>
    </row>
    <row r="45" spans="1:29" ht="16">
      <c r="A45" s="1">
        <f t="shared" si="9"/>
        <v>29</v>
      </c>
      <c r="B45" s="1">
        <f t="shared" si="19"/>
        <v>6</v>
      </c>
      <c r="C45" s="1">
        <f t="shared" si="10"/>
        <v>423545</v>
      </c>
      <c r="D45" s="1">
        <v>33679</v>
      </c>
      <c r="E45" s="3">
        <f t="shared" si="0"/>
        <v>3.5115533291877332E-3</v>
      </c>
      <c r="F45" s="3"/>
      <c r="G45" s="3" cm="1">
        <f t="array" ref="G45">E45*($J$11) + SUMPRODUCT(EGS3_OSS_HCNB!$K$40:$K$57,TRANSPOSE(LC_Special_HCNB!C45:T45))</f>
        <v>3.4044491217413179E-3</v>
      </c>
      <c r="H45" s="3">
        <f t="shared" si="11"/>
        <v>2.4763364877300551E-4</v>
      </c>
      <c r="I45" s="3"/>
      <c r="J45" s="4">
        <f t="shared" si="2"/>
        <v>-279655.60150571278</v>
      </c>
      <c r="K45" s="8">
        <f t="shared" si="18"/>
        <v>7.1247951126231549E-4</v>
      </c>
      <c r="L45" s="1">
        <f t="shared" si="17"/>
        <v>0.48872751138408699</v>
      </c>
      <c r="M45" s="2">
        <f t="shared" si="3"/>
        <v>408533.89460895816</v>
      </c>
      <c r="N45" s="2">
        <f t="shared" si="4"/>
        <v>29716.037852760663</v>
      </c>
      <c r="O45" s="1">
        <f t="shared" si="12"/>
        <v>30.124106658880578</v>
      </c>
      <c r="P45" s="1">
        <f t="shared" si="20"/>
        <v>8.5804807727679684</v>
      </c>
      <c r="Q45" s="1">
        <f t="shared" si="5"/>
        <v>1.8092807768931696</v>
      </c>
      <c r="R45" s="1">
        <f t="shared" si="6"/>
        <v>1.2693537877833805</v>
      </c>
      <c r="S45" s="7">
        <f t="shared" si="13"/>
        <v>49</v>
      </c>
      <c r="T45" s="6">
        <f t="shared" si="14"/>
        <v>49</v>
      </c>
      <c r="U45" s="2">
        <f t="shared" si="7"/>
        <v>0.1176686406140128</v>
      </c>
      <c r="V45" s="1">
        <f t="shared" si="8"/>
        <v>3.544158328168634E-2</v>
      </c>
      <c r="W45">
        <v>49</v>
      </c>
      <c r="X45">
        <v>0</v>
      </c>
      <c r="Y45" s="1">
        <f t="shared" si="16"/>
        <v>536.79999999999995</v>
      </c>
      <c r="Z45" s="1">
        <f t="shared" si="15"/>
        <v>586</v>
      </c>
      <c r="AA45" s="5">
        <v>516</v>
      </c>
      <c r="AB45" s="1">
        <v>7</v>
      </c>
      <c r="AC45">
        <v>0</v>
      </c>
    </row>
    <row r="46" spans="1:29" ht="16">
      <c r="A46" s="1">
        <f t="shared" si="9"/>
        <v>30</v>
      </c>
      <c r="B46" s="1">
        <f t="shared" si="19"/>
        <v>7</v>
      </c>
      <c r="C46" s="1">
        <f t="shared" si="10"/>
        <v>462088</v>
      </c>
      <c r="D46" s="1">
        <v>38543</v>
      </c>
      <c r="E46" s="3">
        <f t="shared" si="0"/>
        <v>3.6643689908467669E-3</v>
      </c>
      <c r="F46" s="3"/>
      <c r="G46" s="3" cm="1">
        <f t="array" ref="G46">E46*($J$11) + SUMPRODUCT(EGS3_OSS_HCNB!$K$40:$K$57,TRANSPOSE(LC_Special_HCNB!C46:T46))</f>
        <v>3.6860494906343615E-3</v>
      </c>
      <c r="H46" s="3">
        <f t="shared" si="11"/>
        <v>2.8160036889304362E-4</v>
      </c>
      <c r="I46" s="3"/>
      <c r="J46" s="4">
        <f t="shared" si="2"/>
        <v>-315089.85844195087</v>
      </c>
      <c r="K46" s="8">
        <f t="shared" si="18"/>
        <v>7.1266058872797506E-4</v>
      </c>
      <c r="L46" s="1">
        <f t="shared" si="17"/>
        <v>0.49154434657445584</v>
      </c>
      <c r="M46" s="2">
        <f t="shared" si="3"/>
        <v>442325.9388761234</v>
      </c>
      <c r="N46" s="2">
        <f t="shared" si="4"/>
        <v>33792.044267165234</v>
      </c>
      <c r="O46" s="1">
        <f t="shared" si="12"/>
        <v>31.43745584558598</v>
      </c>
      <c r="P46" s="1">
        <f t="shared" si="20"/>
        <v>10.549693055409568</v>
      </c>
      <c r="Q46" s="1">
        <f t="shared" si="5"/>
        <v>1.969212282641599</v>
      </c>
      <c r="R46" s="1">
        <f t="shared" si="6"/>
        <v>1.3133491867054032</v>
      </c>
      <c r="S46" s="7">
        <f t="shared" si="13"/>
        <v>56</v>
      </c>
      <c r="T46" s="6">
        <f t="shared" si="14"/>
        <v>56</v>
      </c>
      <c r="U46" s="2">
        <f t="shared" si="7"/>
        <v>0.12326377637534093</v>
      </c>
      <c r="V46" s="1">
        <f t="shared" si="8"/>
        <v>4.2766878005653902E-2</v>
      </c>
      <c r="W46">
        <v>51</v>
      </c>
      <c r="X46">
        <v>1</v>
      </c>
      <c r="Y46" s="1">
        <f t="shared" si="16"/>
        <v>609</v>
      </c>
      <c r="Z46" s="1">
        <f t="shared" si="15"/>
        <v>638</v>
      </c>
      <c r="AA46" s="5">
        <v>548</v>
      </c>
      <c r="AB46" s="1">
        <v>9</v>
      </c>
      <c r="AC46">
        <v>4</v>
      </c>
    </row>
    <row r="47" spans="1:29" ht="16">
      <c r="A47" s="1">
        <f t="shared" si="9"/>
        <v>31</v>
      </c>
      <c r="B47" s="1">
        <f t="shared" si="19"/>
        <v>8</v>
      </c>
      <c r="C47" s="1">
        <f t="shared" si="10"/>
        <v>504410</v>
      </c>
      <c r="D47" s="1">
        <v>42322</v>
      </c>
      <c r="E47" s="3">
        <f t="shared" si="0"/>
        <v>3.8224565242195307E-3</v>
      </c>
      <c r="F47" s="3"/>
      <c r="G47" s="3" cm="1">
        <f t="array" ref="G47">E47*($J$11) + SUMPRODUCT(EGS3_OSS_HCNB!$K$40:$K$57,TRANSPOSE(LC_Special_HCNB!C47:T47))</f>
        <v>4.0049491048046578E-3</v>
      </c>
      <c r="H47" s="3">
        <f t="shared" si="11"/>
        <v>3.1889961417029631E-4</v>
      </c>
      <c r="I47" s="3"/>
      <c r="J47" s="4">
        <f t="shared" si="2"/>
        <v>-340718.94035109424</v>
      </c>
      <c r="K47" s="8">
        <f t="shared" si="18"/>
        <v>7.1279644770746824E-4</v>
      </c>
      <c r="L47" s="1">
        <f t="shared" si="17"/>
        <v>0.49436171875586982</v>
      </c>
      <c r="M47" s="2">
        <f t="shared" si="3"/>
        <v>480593.89257655892</v>
      </c>
      <c r="N47" s="2">
        <f t="shared" si="4"/>
        <v>38267.953700435559</v>
      </c>
      <c r="O47" s="1">
        <f t="shared" si="12"/>
        <v>32.796325297759623</v>
      </c>
      <c r="P47" s="1">
        <f t="shared" si="20"/>
        <v>12.692974000871967</v>
      </c>
      <c r="Q47" s="1">
        <f t="shared" si="5"/>
        <v>2.1432809454623998</v>
      </c>
      <c r="R47" s="1">
        <f t="shared" si="6"/>
        <v>1.3588694521736453</v>
      </c>
      <c r="S47" s="7">
        <f t="shared" si="13"/>
        <v>63</v>
      </c>
      <c r="T47" s="6">
        <f t="shared" si="14"/>
        <v>63</v>
      </c>
      <c r="U47" s="2">
        <f t="shared" si="7"/>
        <v>9.5790517923643528E-2</v>
      </c>
      <c r="V47" s="1">
        <f t="shared" si="8"/>
        <v>4.7215771740134173E-2</v>
      </c>
      <c r="W47">
        <v>53</v>
      </c>
      <c r="X47">
        <v>1</v>
      </c>
      <c r="Y47" s="1">
        <f t="shared" si="16"/>
        <v>880.6</v>
      </c>
      <c r="Z47" s="1">
        <f t="shared" si="15"/>
        <v>992</v>
      </c>
      <c r="AA47" s="5">
        <v>772</v>
      </c>
      <c r="AB47" s="1">
        <v>22</v>
      </c>
      <c r="AC47">
        <v>9</v>
      </c>
    </row>
    <row r="48" spans="1:29" ht="16">
      <c r="A48" s="1">
        <f t="shared" si="9"/>
        <v>32</v>
      </c>
      <c r="B48" s="1">
        <f t="shared" si="19"/>
        <v>9</v>
      </c>
      <c r="C48" s="1">
        <f t="shared" si="10"/>
        <v>550845</v>
      </c>
      <c r="D48" s="1">
        <v>46435</v>
      </c>
      <c r="E48" s="3">
        <f t="shared" si="0"/>
        <v>3.9924902544621332E-3</v>
      </c>
      <c r="F48" s="3"/>
      <c r="G48" s="3" cm="1">
        <f t="array" ref="G48">E48*($J$11) + SUMPRODUCT(EGS3_OSS_HCNB!$K$40:$K$57,TRANSPOSE(LC_Special_HCNB!C48:T48))</f>
        <v>4.3919004455000403E-3</v>
      </c>
      <c r="H48" s="3">
        <f t="shared" si="11"/>
        <v>3.8695134069538246E-4</v>
      </c>
      <c r="I48" s="3"/>
      <c r="J48" s="4">
        <f t="shared" ref="J48:J50" si="21">D48*LN(H48)</f>
        <v>-364849.62099319487</v>
      </c>
      <c r="K48" s="8">
        <f t="shared" si="18"/>
        <v>7.1288705369557711E-4</v>
      </c>
      <c r="L48" s="1">
        <f t="shared" si="17"/>
        <v>0.49717944906307299</v>
      </c>
      <c r="M48" s="2">
        <f t="shared" si="3"/>
        <v>527028.05346000486</v>
      </c>
      <c r="N48" s="2">
        <f t="shared" si="4"/>
        <v>46434.160883445897</v>
      </c>
      <c r="O48" s="1">
        <f t="shared" si="12"/>
        <v>34.258121133468748</v>
      </c>
      <c r="P48" s="1">
        <f t="shared" si="20"/>
        <v>15.262822143571785</v>
      </c>
      <c r="Q48" s="1">
        <f t="shared" si="5"/>
        <v>2.5698481426998181</v>
      </c>
      <c r="R48" s="1">
        <f t="shared" si="6"/>
        <v>1.4617958357091234</v>
      </c>
      <c r="S48" s="7">
        <f t="shared" si="13"/>
        <v>78</v>
      </c>
      <c r="T48" s="6">
        <f t="shared" si="14"/>
        <v>78</v>
      </c>
      <c r="U48" s="2">
        <f t="shared" si="7"/>
        <v>1.807077751918562E-5</v>
      </c>
      <c r="V48" s="1">
        <f t="shared" si="8"/>
        <v>4.3237111238179783E-2</v>
      </c>
      <c r="W48">
        <v>54</v>
      </c>
      <c r="X48">
        <v>1</v>
      </c>
      <c r="Y48" s="1">
        <f t="shared" si="16"/>
        <v>1216.3</v>
      </c>
      <c r="Z48" s="1">
        <f t="shared" si="15"/>
        <v>1363</v>
      </c>
      <c r="AA48" s="5">
        <v>1133</v>
      </c>
      <c r="AB48" s="1">
        <v>23</v>
      </c>
      <c r="AC48">
        <v>23</v>
      </c>
    </row>
    <row r="49" spans="1:29" ht="16">
      <c r="A49" s="1">
        <f t="shared" si="9"/>
        <v>33</v>
      </c>
      <c r="B49" s="1">
        <f t="shared" si="19"/>
        <v>10</v>
      </c>
      <c r="C49" s="1">
        <f t="shared" si="10"/>
        <v>599856</v>
      </c>
      <c r="D49" s="1">
        <v>49011</v>
      </c>
      <c r="E49" s="3">
        <f t="shared" si="0"/>
        <v>4.1633244032422967E-3</v>
      </c>
      <c r="F49" s="3"/>
      <c r="G49" s="3" cm="1">
        <f t="array" ref="G49">E49*($J$11) + SUMPRODUCT(EGS3_OSS_HCNB!$K$40:$K$57,TRANSPOSE(LC_Special_HCNB!C49:T49))</f>
        <v>4.8024798177663938E-3</v>
      </c>
      <c r="H49" s="3">
        <f t="shared" si="11"/>
        <v>4.1057937226635349E-4</v>
      </c>
      <c r="I49" s="3"/>
      <c r="J49" s="4">
        <f t="shared" si="21"/>
        <v>-382184.90069494297</v>
      </c>
      <c r="K49" s="8">
        <f t="shared" si="18"/>
        <v>7.1293238367478324E-4</v>
      </c>
      <c r="L49" s="1">
        <f t="shared" si="17"/>
        <v>0.49999735853983124</v>
      </c>
      <c r="M49" s="2">
        <f t="shared" si="3"/>
        <v>576297.57813196722</v>
      </c>
      <c r="N49" s="2">
        <f t="shared" si="4"/>
        <v>49269.524671962419</v>
      </c>
      <c r="O49" s="1">
        <f t="shared" si="12"/>
        <v>35.727049618643029</v>
      </c>
      <c r="P49" s="1">
        <f t="shared" si="20"/>
        <v>17.863955896576705</v>
      </c>
      <c r="Q49" s="1">
        <f t="shared" si="5"/>
        <v>2.6011337530049197</v>
      </c>
      <c r="R49" s="1">
        <f t="shared" si="6"/>
        <v>1.4689284851742794</v>
      </c>
      <c r="S49" s="7">
        <f t="shared" si="13"/>
        <v>79</v>
      </c>
      <c r="T49" s="6">
        <f t="shared" si="14"/>
        <v>79</v>
      </c>
      <c r="U49" s="2">
        <f t="shared" si="7"/>
        <v>5.2748295681055114E-3</v>
      </c>
      <c r="V49" s="1">
        <f t="shared" si="8"/>
        <v>3.9273462077619919E-2</v>
      </c>
      <c r="W49">
        <v>54</v>
      </c>
      <c r="X49">
        <v>1</v>
      </c>
      <c r="Y49" s="1">
        <f t="shared" si="16"/>
        <v>1693.3999999999999</v>
      </c>
      <c r="Z49" s="1">
        <f t="shared" si="15"/>
        <v>1888</v>
      </c>
      <c r="AA49" s="5">
        <v>1788</v>
      </c>
      <c r="AB49" s="1">
        <v>10</v>
      </c>
      <c r="AC49">
        <v>24</v>
      </c>
    </row>
    <row r="50" spans="1:29" ht="16">
      <c r="A50" s="1">
        <f t="shared" si="9"/>
        <v>34</v>
      </c>
      <c r="B50" s="1">
        <f t="shared" si="19"/>
        <v>11</v>
      </c>
      <c r="C50" s="1">
        <f t="shared" si="10"/>
        <v>652812</v>
      </c>
      <c r="D50" s="1">
        <v>52956</v>
      </c>
      <c r="E50" s="3">
        <f t="shared" si="0"/>
        <v>4.3383368489705587E-3</v>
      </c>
      <c r="F50" s="3"/>
      <c r="G50" s="3" cm="1">
        <f t="array" ref="G50">E50*($J$11) + SUMPRODUCT(EGS3_OSS_HCNB!$K$40:$K$57,TRANSPOSE(LC_Special_HCNB!C50:T50))</f>
        <v>5.2529534003015431E-3</v>
      </c>
      <c r="H50" s="3">
        <f t="shared" si="11"/>
        <v>4.504735825351493E-4</v>
      </c>
      <c r="I50" s="3"/>
      <c r="J50" s="4">
        <f t="shared" si="21"/>
        <v>-408037.16022730165</v>
      </c>
      <c r="K50" s="8">
        <f t="shared" si="18"/>
        <v>7.1293242612789371E-4</v>
      </c>
      <c r="L50" s="1">
        <f t="shared" si="17"/>
        <v>0.50281526818438804</v>
      </c>
      <c r="M50" s="2">
        <f t="shared" si="3"/>
        <v>630354.4080361852</v>
      </c>
      <c r="N50" s="2">
        <f t="shared" si="4"/>
        <v>54056.829904217913</v>
      </c>
      <c r="O50" s="1">
        <f t="shared" si="12"/>
        <v>37.232166802950005</v>
      </c>
      <c r="P50" s="1">
        <f t="shared" si="20"/>
        <v>20.627324404352951</v>
      </c>
      <c r="Q50" s="1">
        <f t="shared" si="5"/>
        <v>2.7633685077762449</v>
      </c>
      <c r="R50" s="1">
        <f t="shared" si="6"/>
        <v>1.5051171843069784</v>
      </c>
      <c r="S50" s="7">
        <f t="shared" si="13"/>
        <v>84</v>
      </c>
      <c r="T50" s="6">
        <f t="shared" si="14"/>
        <v>84</v>
      </c>
      <c r="U50" s="2">
        <f t="shared" si="7"/>
        <v>2.078763320903983E-2</v>
      </c>
      <c r="V50" s="1">
        <f t="shared" si="8"/>
        <v>3.4401316096846879E-2</v>
      </c>
      <c r="W50">
        <v>54</v>
      </c>
      <c r="X50">
        <v>2</v>
      </c>
      <c r="Y50" s="1">
        <f t="shared" si="16"/>
        <v>2041.3</v>
      </c>
      <c r="Z50" s="1">
        <f t="shared" si="15"/>
        <v>2182</v>
      </c>
      <c r="AA50" s="5">
        <v>1362</v>
      </c>
      <c r="AB50" s="1">
        <v>82</v>
      </c>
      <c r="AC50">
        <v>28</v>
      </c>
    </row>
    <row r="51" spans="1:29" ht="16">
      <c r="A51" s="1">
        <f t="shared" si="9"/>
        <v>35</v>
      </c>
      <c r="B51" s="1">
        <f t="shared" si="19"/>
        <v>12</v>
      </c>
      <c r="C51" s="1">
        <f t="shared" si="10"/>
        <v>706104</v>
      </c>
      <c r="D51" s="1">
        <v>53292</v>
      </c>
      <c r="E51" s="3">
        <f t="shared" si="0"/>
        <v>4.5133185354440108E-3</v>
      </c>
      <c r="F51" s="3"/>
      <c r="G51" s="3" cm="1">
        <f t="array" ref="G51">E51*($J$11) + SUMPRODUCT(EGS3_OSS_HCNB!$K$40:$K$57,TRANSPOSE(LC_Special_HCNB!C51:T51))</f>
        <v>5.7220369739047735E-3</v>
      </c>
      <c r="H51" s="3">
        <f t="shared" si="11"/>
        <v>4.6908357360323037E-4</v>
      </c>
      <c r="I51" s="3"/>
      <c r="J51" s="4"/>
      <c r="K51" s="8">
        <f t="shared" si="18"/>
        <v>7.1288718104408027E-4</v>
      </c>
      <c r="L51" s="1">
        <f t="shared" si="17"/>
        <v>0.50563299899494407</v>
      </c>
      <c r="M51" s="2">
        <f t="shared" si="3"/>
        <v>686644.43686857284</v>
      </c>
      <c r="N51" s="2">
        <f t="shared" si="4"/>
        <v>56290.028832387645</v>
      </c>
      <c r="O51" s="1">
        <f t="shared" si="12"/>
        <v>38.73728398725698</v>
      </c>
      <c r="P51" s="1">
        <f t="shared" si="20"/>
        <v>23.390692912129197</v>
      </c>
      <c r="Q51" s="1">
        <f t="shared" si="5"/>
        <v>2.7633685077762449</v>
      </c>
      <c r="R51" s="1">
        <f t="shared" si="6"/>
        <v>1.5051171843069784</v>
      </c>
      <c r="S51" s="7">
        <f t="shared" si="13"/>
        <v>84</v>
      </c>
      <c r="T51" s="6">
        <f t="shared" si="14"/>
        <v>84</v>
      </c>
      <c r="U51" s="2">
        <f t="shared" si="7"/>
        <v>5.6256639502883073E-2</v>
      </c>
      <c r="V51" s="1">
        <f t="shared" si="8"/>
        <v>2.755906089106868E-2</v>
      </c>
      <c r="W51">
        <v>54</v>
      </c>
      <c r="X51">
        <v>2</v>
      </c>
      <c r="Y51" s="1">
        <f t="shared" si="16"/>
        <v>5058.2999999999993</v>
      </c>
      <c r="Z51" s="1">
        <f t="shared" si="15"/>
        <v>6333</v>
      </c>
      <c r="AA51" s="5">
        <v>5893</v>
      </c>
      <c r="AB51" s="1">
        <v>44</v>
      </c>
      <c r="AC51">
        <v>28</v>
      </c>
    </row>
    <row r="52" spans="1:29" ht="16">
      <c r="A52" s="1">
        <f t="shared" si="9"/>
        <v>36</v>
      </c>
      <c r="B52" s="1">
        <f t="shared" si="19"/>
        <v>13</v>
      </c>
      <c r="C52" s="1">
        <f t="shared" si="10"/>
        <v>764726</v>
      </c>
      <c r="D52" s="1">
        <v>58622</v>
      </c>
      <c r="E52" s="3">
        <f t="shared" si="0"/>
        <v>4.6899807872783361E-3</v>
      </c>
      <c r="F52" s="3"/>
      <c r="G52" s="3" cm="1">
        <f t="array" ref="G52">E52*($J$11) + SUMPRODUCT(EGS3_OSS_HCNB!$K$40:$K$57,TRANSPOSE(LC_Special_HCNB!C52:T52))</f>
        <v>6.2183911364410123E-3</v>
      </c>
      <c r="H52" s="3">
        <f t="shared" si="11"/>
        <v>4.9635416253623887E-4</v>
      </c>
      <c r="I52" s="3"/>
      <c r="J52" s="4"/>
      <c r="K52" s="8">
        <f t="shared" si="18"/>
        <v>7.1279665991909021E-4</v>
      </c>
      <c r="L52" s="1">
        <f t="shared" si="17"/>
        <v>0.50845037201513765</v>
      </c>
      <c r="M52" s="2">
        <f t="shared" si="3"/>
        <v>746206.93637292145</v>
      </c>
      <c r="N52" s="2">
        <f t="shared" si="4"/>
        <v>59562.499504348663</v>
      </c>
      <c r="O52" s="1">
        <f t="shared" si="12"/>
        <v>40.257125066946003</v>
      </c>
      <c r="P52" s="1">
        <f t="shared" si="20"/>
        <v>26.221754072247503</v>
      </c>
      <c r="Q52" s="1">
        <f t="shared" si="5"/>
        <v>2.8310611601183062</v>
      </c>
      <c r="R52" s="1">
        <f t="shared" si="6"/>
        <v>1.5198410796890198</v>
      </c>
      <c r="S52" s="7">
        <f t="shared" si="13"/>
        <v>86</v>
      </c>
      <c r="T52" s="6">
        <f t="shared" si="14"/>
        <v>86</v>
      </c>
      <c r="U52" s="2">
        <f t="shared" si="7"/>
        <v>1.6043456455744658E-2</v>
      </c>
      <c r="V52" s="1">
        <f t="shared" si="8"/>
        <v>2.4216599967934328E-2</v>
      </c>
      <c r="W52">
        <v>54</v>
      </c>
      <c r="X52">
        <v>4</v>
      </c>
      <c r="Y52" s="1">
        <f t="shared" si="16"/>
        <v>5719.8</v>
      </c>
      <c r="Z52" s="1">
        <f t="shared" si="15"/>
        <v>6050</v>
      </c>
      <c r="AA52" s="5">
        <v>5420</v>
      </c>
      <c r="AB52" s="1">
        <v>63</v>
      </c>
      <c r="AC52">
        <v>28</v>
      </c>
    </row>
    <row r="53" spans="1:29" ht="16">
      <c r="A53" s="1">
        <f t="shared" si="9"/>
        <v>37</v>
      </c>
      <c r="B53" s="1">
        <f t="shared" si="19"/>
        <v>14</v>
      </c>
      <c r="C53" s="1">
        <f t="shared" si="10"/>
        <v>829532</v>
      </c>
      <c r="D53" s="1">
        <v>64806</v>
      </c>
      <c r="E53" s="3">
        <f t="shared" si="0"/>
        <v>4.8674734528706409E-3</v>
      </c>
      <c r="F53" s="3"/>
      <c r="G53" s="3" cm="1">
        <f t="array" ref="G53">E53*($J$11) + SUMPRODUCT(EGS3_OSS_HCNB!$K$40:$K$57,TRANSPOSE(LC_Special_HCNB!C53:T53))</f>
        <v>6.7367708045258249E-3</v>
      </c>
      <c r="H53" s="3">
        <f t="shared" si="11"/>
        <v>5.1837966808481253E-4</v>
      </c>
      <c r="I53" s="3"/>
      <c r="J53" s="4"/>
      <c r="K53" s="8">
        <f t="shared" si="18"/>
        <v>7.126608857487293E-4</v>
      </c>
      <c r="L53" s="1">
        <f t="shared" si="17"/>
        <v>0.51126720837949946</v>
      </c>
      <c r="M53" s="2">
        <f t="shared" si="3"/>
        <v>808412.49654309894</v>
      </c>
      <c r="N53" s="2">
        <f t="shared" si="4"/>
        <v>62205.560170177501</v>
      </c>
      <c r="O53" s="1">
        <f t="shared" si="12"/>
        <v>41.784382020589064</v>
      </c>
      <c r="P53" s="1">
        <f t="shared" si="20"/>
        <v>29.08728087830562</v>
      </c>
      <c r="Q53" s="1">
        <f t="shared" si="5"/>
        <v>2.8655268060581158</v>
      </c>
      <c r="R53" s="1">
        <f t="shared" si="6"/>
        <v>1.5272569536430645</v>
      </c>
      <c r="S53" s="7">
        <f t="shared" si="13"/>
        <v>87</v>
      </c>
      <c r="T53" s="6">
        <f t="shared" si="14"/>
        <v>87</v>
      </c>
      <c r="U53" s="2">
        <f t="shared" si="7"/>
        <v>4.0126528868044603E-2</v>
      </c>
      <c r="V53" s="1">
        <f t="shared" si="8"/>
        <v>2.5459540387713867E-2</v>
      </c>
      <c r="W53">
        <v>54</v>
      </c>
      <c r="X53">
        <v>5</v>
      </c>
      <c r="Y53" s="1">
        <f t="shared" si="16"/>
        <v>7078.5999999999995</v>
      </c>
      <c r="Z53" s="1">
        <f t="shared" si="15"/>
        <v>7479</v>
      </c>
      <c r="AA53" s="5">
        <v>6389</v>
      </c>
      <c r="AB53" s="1">
        <v>109</v>
      </c>
      <c r="AC53">
        <v>28</v>
      </c>
    </row>
    <row r="54" spans="1:29" ht="16">
      <c r="A54" s="1">
        <f t="shared" si="9"/>
        <v>38</v>
      </c>
      <c r="B54" s="1">
        <f t="shared" si="19"/>
        <v>15</v>
      </c>
      <c r="C54" s="1">
        <f t="shared" si="10"/>
        <v>899615</v>
      </c>
      <c r="D54" s="1">
        <v>70083</v>
      </c>
      <c r="E54" s="3">
        <f t="shared" si="0"/>
        <v>5.0510846413411858E-3</v>
      </c>
      <c r="F54" s="3"/>
      <c r="G54" s="3" cm="1">
        <f t="array" ref="G54">E54*($J$11) + SUMPRODUCT(EGS3_OSS_HCNB!$K$40:$K$57,TRANSPOSE(LC_Special_HCNB!C54:T54))</f>
        <v>7.3094716050958342E-3</v>
      </c>
      <c r="H54" s="3">
        <f t="shared" si="11"/>
        <v>5.7270080057000936E-4</v>
      </c>
      <c r="I54" s="3"/>
      <c r="J54" s="4"/>
      <c r="K54" s="8">
        <f t="shared" si="18"/>
        <v>7.1247989301681199E-4</v>
      </c>
      <c r="L54" s="1">
        <f t="shared" si="17"/>
        <v>0.51408332935885959</v>
      </c>
      <c r="M54" s="2">
        <f t="shared" si="3"/>
        <v>877136.59261150006</v>
      </c>
      <c r="N54" s="2">
        <f t="shared" si="4"/>
        <v>68724.096068401122</v>
      </c>
      <c r="O54" s="1">
        <f t="shared" si="12"/>
        <v>43.36457321492896</v>
      </c>
      <c r="P54" s="1">
        <f t="shared" si="20"/>
        <v>32.206106134614402</v>
      </c>
      <c r="Q54" s="1">
        <f t="shared" si="5"/>
        <v>3.1188252563087833</v>
      </c>
      <c r="R54" s="1">
        <f t="shared" si="6"/>
        <v>1.5801911943398956</v>
      </c>
      <c r="S54" s="7">
        <f t="shared" si="13"/>
        <v>94</v>
      </c>
      <c r="T54" s="6">
        <f t="shared" si="14"/>
        <v>94</v>
      </c>
      <c r="U54" s="2">
        <f t="shared" si="7"/>
        <v>1.938992240056615E-2</v>
      </c>
      <c r="V54" s="1">
        <f t="shared" si="8"/>
        <v>2.4986696963145278E-2</v>
      </c>
      <c r="W54">
        <v>54</v>
      </c>
      <c r="X54">
        <v>11</v>
      </c>
      <c r="Y54" s="1">
        <f t="shared" si="16"/>
        <v>8489</v>
      </c>
      <c r="Z54" s="1">
        <f t="shared" si="15"/>
        <v>9126</v>
      </c>
      <c r="AA54" s="5">
        <v>7776</v>
      </c>
      <c r="AB54" s="1">
        <v>135</v>
      </c>
      <c r="AC54">
        <v>29</v>
      </c>
    </row>
    <row r="55" spans="1:29" ht="16">
      <c r="A55" s="1">
        <f t="shared" si="9"/>
        <v>39</v>
      </c>
      <c r="B55" s="1">
        <f t="shared" si="19"/>
        <v>16</v>
      </c>
      <c r="C55" s="1">
        <f t="shared" si="10"/>
        <v>971725</v>
      </c>
      <c r="D55" s="1">
        <v>72110</v>
      </c>
      <c r="E55" s="3">
        <f t="shared" si="0"/>
        <v>5.2382708888508711E-3</v>
      </c>
      <c r="F55" s="3"/>
      <c r="G55" s="3" cm="1">
        <f t="array" ref="G55">E55*($J$11) + SUMPRODUCT(EGS3_OSS_HCNB!$K$40:$K$57,TRANSPOSE(LC_Special_HCNB!C55:T55))</f>
        <v>7.9210845715644677E-3</v>
      </c>
      <c r="H55" s="3">
        <f t="shared" si="11"/>
        <v>6.1161296646863351E-4</v>
      </c>
      <c r="I55" s="3"/>
      <c r="J55" s="4"/>
      <c r="K55" s="8">
        <f t="shared" si="18"/>
        <v>7.1225372767630001E-4</v>
      </c>
      <c r="L55" s="1">
        <f t="shared" si="17"/>
        <v>0.51689855640568005</v>
      </c>
      <c r="M55" s="2">
        <f t="shared" si="3"/>
        <v>950530.14858773618</v>
      </c>
      <c r="N55" s="2">
        <f t="shared" si="4"/>
        <v>73393.555976236021</v>
      </c>
      <c r="O55" s="1">
        <f t="shared" si="12"/>
        <v>44.975832253488974</v>
      </c>
      <c r="P55" s="1">
        <f t="shared" si="20"/>
        <v>35.479603064249552</v>
      </c>
      <c r="Q55" s="1">
        <f t="shared" si="5"/>
        <v>3.2734969296351508</v>
      </c>
      <c r="R55" s="1">
        <f t="shared" si="6"/>
        <v>1.6112590385600154</v>
      </c>
      <c r="S55" s="7">
        <f t="shared" si="13"/>
        <v>98</v>
      </c>
      <c r="T55" s="6">
        <f t="shared" si="14"/>
        <v>98</v>
      </c>
      <c r="U55" s="2">
        <f t="shared" si="7"/>
        <v>1.7799971935043971E-2</v>
      </c>
      <c r="V55" s="1">
        <f t="shared" si="8"/>
        <v>2.1811573657427578E-2</v>
      </c>
      <c r="W55">
        <v>54</v>
      </c>
      <c r="X55">
        <v>15</v>
      </c>
      <c r="Y55" s="1">
        <f t="shared" si="16"/>
        <v>10926.2</v>
      </c>
      <c r="Z55" s="1">
        <f t="shared" si="15"/>
        <v>11933</v>
      </c>
      <c r="AA55" s="5">
        <v>10393</v>
      </c>
      <c r="AB55" s="1">
        <v>154</v>
      </c>
      <c r="AC55">
        <v>29</v>
      </c>
    </row>
    <row r="56" spans="1:29" ht="16">
      <c r="A56" s="1">
        <f t="shared" si="9"/>
        <v>40</v>
      </c>
      <c r="B56" s="1">
        <f t="shared" si="19"/>
        <v>17</v>
      </c>
      <c r="C56" s="1">
        <f t="shared" si="10"/>
        <v>1046353</v>
      </c>
      <c r="D56" s="1">
        <v>74628</v>
      </c>
      <c r="E56" s="3">
        <f t="shared" si="0"/>
        <v>5.4319078800936227E-3</v>
      </c>
      <c r="F56" s="3"/>
      <c r="G56" s="3" cm="1">
        <f t="array" ref="G56">E56*($J$11) + SUMPRODUCT(EGS3_OSS_HCNB!$K$40:$K$57,TRANSPOSE(LC_Special_HCNB!C56:T56))</f>
        <v>8.5919837833180485E-3</v>
      </c>
      <c r="H56" s="3">
        <f t="shared" si="11"/>
        <v>6.7089921175358079E-4</v>
      </c>
      <c r="I56" s="3"/>
      <c r="J56" s="4"/>
      <c r="K56" s="8">
        <f t="shared" si="18"/>
        <v>7.1198244712461197E-4</v>
      </c>
      <c r="L56" s="1">
        <f t="shared" si="17"/>
        <v>0.51971271119928975</v>
      </c>
      <c r="M56" s="2">
        <f t="shared" si="3"/>
        <v>1031038.0539981659</v>
      </c>
      <c r="N56" s="2">
        <f t="shared" si="4"/>
        <v>80507.905410429696</v>
      </c>
      <c r="O56" s="1">
        <f t="shared" si="12"/>
        <v>46.642937018315699</v>
      </c>
      <c r="P56" s="1">
        <f t="shared" si="20"/>
        <v>39.042460992854913</v>
      </c>
      <c r="Q56" s="1">
        <f t="shared" si="5"/>
        <v>3.5628579286053643</v>
      </c>
      <c r="R56" s="1">
        <f t="shared" si="6"/>
        <v>1.6671047648267259</v>
      </c>
      <c r="S56" s="7">
        <f t="shared" si="13"/>
        <v>105</v>
      </c>
      <c r="T56" s="6">
        <f t="shared" si="14"/>
        <v>105</v>
      </c>
      <c r="U56" s="2">
        <f t="shared" si="7"/>
        <v>7.8789534898827465E-2</v>
      </c>
      <c r="V56" s="1">
        <f t="shared" si="8"/>
        <v>1.463650030327635E-2</v>
      </c>
      <c r="W56">
        <v>54</v>
      </c>
      <c r="X56">
        <v>21</v>
      </c>
      <c r="Y56" s="1">
        <f t="shared" si="16"/>
        <v>12002.3</v>
      </c>
      <c r="Z56" s="1">
        <f t="shared" si="15"/>
        <v>12433</v>
      </c>
      <c r="AA56" s="5">
        <v>10073</v>
      </c>
      <c r="AB56" s="1">
        <v>236</v>
      </c>
      <c r="AC56">
        <v>30</v>
      </c>
    </row>
    <row r="57" spans="1:29" ht="16">
      <c r="A57" s="1">
        <f t="shared" si="9"/>
        <v>41</v>
      </c>
      <c r="B57" s="1">
        <f t="shared" si="19"/>
        <v>18</v>
      </c>
      <c r="C57" s="1">
        <f t="shared" si="10"/>
        <v>1122496</v>
      </c>
      <c r="D57" s="1">
        <v>76143</v>
      </c>
      <c r="E57" s="3">
        <f t="shared" si="0"/>
        <v>5.627400888985834E-3</v>
      </c>
      <c r="F57" s="3"/>
      <c r="G57" s="3" cm="1">
        <f t="array" ref="G57">E57*($J$11) + SUMPRODUCT(EGS3_OSS_HCNB!$K$40:$K$57,TRANSPOSE(LC_Special_HCNB!C57:T57))</f>
        <v>9.2887528840809742E-3</v>
      </c>
      <c r="H57" s="3">
        <f t="shared" si="11"/>
        <v>6.9676910076292564E-4</v>
      </c>
      <c r="I57" s="3"/>
      <c r="J57" s="4"/>
      <c r="K57" s="8">
        <f t="shared" si="18"/>
        <v>7.1166612017264203E-4</v>
      </c>
      <c r="L57" s="1">
        <f t="shared" si="17"/>
        <v>0.52252561569099687</v>
      </c>
      <c r="M57" s="2">
        <f t="shared" si="3"/>
        <v>1114650.346089717</v>
      </c>
      <c r="N57" s="2">
        <f t="shared" si="4"/>
        <v>83612.292091551077</v>
      </c>
      <c r="O57" s="1">
        <f t="shared" si="12"/>
        <v>48.326350331343285</v>
      </c>
      <c r="P57" s="1">
        <f t="shared" si="20"/>
        <v>42.692596207289711</v>
      </c>
      <c r="Q57" s="1">
        <f t="shared" si="5"/>
        <v>3.6501352144347963</v>
      </c>
      <c r="R57" s="1">
        <f t="shared" si="6"/>
        <v>1.6834133130275846</v>
      </c>
      <c r="S57" s="7">
        <f t="shared" si="13"/>
        <v>107</v>
      </c>
      <c r="T57" s="6">
        <f t="shared" si="14"/>
        <v>107</v>
      </c>
      <c r="U57" s="2">
        <f t="shared" si="7"/>
        <v>9.8095584512707362E-2</v>
      </c>
      <c r="V57" s="1">
        <f t="shared" si="8"/>
        <v>6.9894715974782974E-3</v>
      </c>
      <c r="W57">
        <v>54</v>
      </c>
      <c r="X57">
        <v>23</v>
      </c>
      <c r="Y57" s="1">
        <f t="shared" si="16"/>
        <v>13978.3</v>
      </c>
      <c r="Z57" s="1">
        <f t="shared" si="15"/>
        <v>14712</v>
      </c>
      <c r="AA57" s="5">
        <v>12042</v>
      </c>
      <c r="AB57" s="1">
        <v>267</v>
      </c>
      <c r="AC57">
        <v>30</v>
      </c>
    </row>
    <row r="58" spans="1:29">
      <c r="F58" s="3"/>
      <c r="G58" s="3"/>
      <c r="H58" s="3"/>
      <c r="I58" s="3"/>
      <c r="M58" s="2"/>
    </row>
    <row r="59" spans="1:29">
      <c r="F59" s="3"/>
      <c r="G59" s="3">
        <f>C2 - SUM(D17:D50)</f>
        <v>119347188</v>
      </c>
      <c r="H59" s="3">
        <f>1-G50</f>
        <v>0.99474704659969848</v>
      </c>
      <c r="I59" s="3"/>
      <c r="J59" s="4">
        <f>G59*LN(H59)</f>
        <v>-628577.61066768004</v>
      </c>
      <c r="M59" s="2"/>
    </row>
    <row r="60" spans="1:29">
      <c r="F60" s="3"/>
      <c r="G60" s="3"/>
      <c r="H60" s="3"/>
      <c r="I60" s="3"/>
      <c r="M60" s="2"/>
    </row>
    <row r="61" spans="1:29">
      <c r="F61" s="3"/>
      <c r="G61" s="3"/>
      <c r="H61" s="3"/>
      <c r="I61" s="3"/>
      <c r="M61" s="2"/>
    </row>
    <row r="62" spans="1:29">
      <c r="F62" s="3"/>
      <c r="G62" s="3"/>
      <c r="H62" s="3"/>
      <c r="I62" s="3"/>
      <c r="M62" s="2"/>
    </row>
    <row r="63" spans="1:29">
      <c r="F63" s="3"/>
      <c r="G63" s="3"/>
      <c r="H63" s="3"/>
      <c r="I63" s="3"/>
      <c r="M63" s="2"/>
    </row>
    <row r="64" spans="1:29">
      <c r="F64" s="3"/>
      <c r="G64" s="3"/>
      <c r="H64" s="3"/>
      <c r="I64" s="3"/>
      <c r="M64" s="2"/>
    </row>
    <row r="65" spans="6:13">
      <c r="F65" s="3"/>
      <c r="G65" s="3"/>
      <c r="H65" s="3"/>
      <c r="I65" s="3"/>
      <c r="M65" s="2"/>
    </row>
    <row r="66" spans="6:13">
      <c r="F66" s="3"/>
      <c r="G66" s="3"/>
      <c r="H66" s="3"/>
      <c r="I66" s="3"/>
      <c r="M66" s="2"/>
    </row>
    <row r="67" spans="6:13">
      <c r="F67" s="3"/>
      <c r="G67" s="3"/>
      <c r="H67" s="3"/>
      <c r="I67" s="3"/>
      <c r="M67" s="2"/>
    </row>
    <row r="68" spans="6:13">
      <c r="F68" s="3"/>
      <c r="G68" s="3"/>
      <c r="H68" s="3"/>
      <c r="I68" s="3"/>
      <c r="M68" s="2"/>
    </row>
  </sheetData>
  <mergeCells count="4">
    <mergeCell ref="T5:U5"/>
    <mergeCell ref="W5:X5"/>
    <mergeCell ref="T10:U10"/>
    <mergeCell ref="W10:X10"/>
  </mergeCells>
  <conditionalFormatting sqref="U17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9291-F25E-FC44-A2CA-F5772290A0EC}">
  <sheetPr>
    <pageSetUpPr fitToPage="1"/>
  </sheetPr>
  <dimension ref="A1:BA80"/>
  <sheetViews>
    <sheetView zoomScale="84" workbookViewId="0">
      <selection activeCell="P5" sqref="P5:P6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9.66406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f>EGS3_OSS_HCNB!J5</f>
        <v>4999999.9999940945</v>
      </c>
      <c r="Q5" s="16"/>
      <c r="AR5" s="62"/>
      <c r="AS5" s="62"/>
      <c r="AU5" s="62"/>
      <c r="AV5" s="62"/>
    </row>
    <row r="6" spans="1:53">
      <c r="O6" s="1" t="s">
        <v>34</v>
      </c>
      <c r="P6" s="16">
        <f>EGS3_OSS_HCNB!J6</f>
        <v>300000015.19017798</v>
      </c>
      <c r="Q6" s="16"/>
      <c r="AS6" s="2"/>
      <c r="AV6" s="2"/>
    </row>
    <row r="7" spans="1:53">
      <c r="O7" s="1" t="s">
        <v>33</v>
      </c>
      <c r="P7" s="16">
        <f>EGS3_OSS_HCNB!J7</f>
        <v>1.2100600111765218E-2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EGS3_OSS_HCNB!J8</f>
        <v>1.1271757583528006E-2</v>
      </c>
      <c r="Q8" s="4"/>
      <c r="AS8" s="15"/>
      <c r="AV8" s="15"/>
    </row>
    <row r="9" spans="1:53" ht="14" customHeight="1">
      <c r="M9" s="16">
        <f>EGS3_OSS_HCNB!G9</f>
        <v>-27.354912388297333</v>
      </c>
      <c r="N9" s="16">
        <f>EGS3_OSS_HCNB!H9</f>
        <v>1.3179911582937434E-12</v>
      </c>
      <c r="P9" s="16"/>
      <c r="Q9" s="4"/>
    </row>
    <row r="10" spans="1:53">
      <c r="M10" s="16">
        <f>EGS3_OSS_HCNB!G10</f>
        <v>-29.224212250691448</v>
      </c>
      <c r="N10" s="16">
        <f>EGS3_OSS_HCNB!H10</f>
        <v>2.0327589484399735E-13</v>
      </c>
      <c r="O10" s="1" t="s">
        <v>29</v>
      </c>
      <c r="P10" s="16">
        <f>EGS3_OSS_HCNB!J10</f>
        <v>10.000937372951544</v>
      </c>
      <c r="Q10" s="4"/>
      <c r="AR10" s="62"/>
      <c r="AS10" s="62"/>
      <c r="AU10" s="62"/>
      <c r="AV10" s="62"/>
    </row>
    <row r="11" spans="1:53">
      <c r="M11" s="16"/>
      <c r="N11" s="16"/>
      <c r="O11" s="1" t="s">
        <v>27</v>
      </c>
      <c r="P11" s="16">
        <f>EGS3_OSS_HCNB!J11</f>
        <v>0.8663772449257191</v>
      </c>
      <c r="Q11" s="4"/>
      <c r="R11" s="16"/>
      <c r="AS11" s="2"/>
      <c r="AV11" s="2"/>
      <c r="AY11" s="1" t="s">
        <v>24</v>
      </c>
      <c r="AZ11" s="1">
        <f>EGS3_OSS_HCNB!AB11</f>
        <v>0.1</v>
      </c>
    </row>
    <row r="12" spans="1:53">
      <c r="O12" s="1" t="s">
        <v>23</v>
      </c>
      <c r="P12" s="16">
        <f>EGS3_OSS_HCNB!J12</f>
        <v>0.13362275507428087</v>
      </c>
      <c r="Q12" s="4"/>
      <c r="AS12" s="2"/>
      <c r="AV12" s="2"/>
      <c r="AZ12" s="1">
        <f>EGS3_OSS_HCNB!AB12</f>
        <v>0.2</v>
      </c>
    </row>
    <row r="13" spans="1:53">
      <c r="P13" s="16"/>
      <c r="Q13" s="16"/>
      <c r="AS13" s="2"/>
      <c r="AV13" s="2"/>
      <c r="AZ13" s="1">
        <f>EGS3_OSS_HCNB!AB13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 t="shared" si="0"/>
        <v>1.0121741085729032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 t="shared" si="0"/>
        <v>1.0244964260653513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 t="shared" si="0"/>
        <v>1.0244964260653513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 t="shared" si="0"/>
        <v>1.0244964260653513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 t="shared" si="0"/>
        <v>1.0753042025561554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 t="shared" si="0"/>
        <v>1.0883950726669733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 t="shared" si="0"/>
        <v>1.1423717700754119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 t="shared" si="0"/>
        <v>1.1562791280349296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1.931691942819358E-2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 t="shared" si="0"/>
        <v>1.1703557956802086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3.9672335524966851E-2</v>
      </c>
      <c r="D41" s="3">
        <f>1-($P$6/($P$6+SUM($AO$41:$AO41)))^$P$5</f>
        <v>2.0756365593065262E-2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 t="shared" si="0"/>
        <v>1.2584885055808817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6.0582940572931232E-2</v>
      </c>
      <c r="D42" s="3">
        <f>1-($P$6/($P$6+SUM($AO$41:$AO42)))^$P$5</f>
        <v>4.2078855367431389E-2</v>
      </c>
      <c r="E42" s="3">
        <f>1-($P$6/($P$6+SUM($AO$42:$AO42)))^$P$5</f>
        <v>2.1774447548041254E-2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 t="shared" si="0"/>
        <v>1.3209006341945162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8.2824804871525881E-2</v>
      </c>
      <c r="D43" s="3">
        <f>1-($P$6/($P$6+SUM($AO$41:$AO43)))^$P$5</f>
        <v>6.4758826751535659E-2</v>
      </c>
      <c r="E43" s="3">
        <f>1-($P$6/($P$6+SUM($AO$42:$AO43)))^$P$5</f>
        <v>4.4935151938879092E-2</v>
      </c>
      <c r="F43" s="3">
        <f>1-($P$6/($P$6+SUM($AO$43:$AO43)))^$P$5</f>
        <v>2.367624190780182E-2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 t="shared" si="0"/>
        <v>1.4376617417399917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0.10671832855693164</v>
      </c>
      <c r="D44" s="3">
        <f>1-($P$6/($P$6+SUM($AO$41:$AO44)))^$P$5</f>
        <v>8.9122991440024113E-2</v>
      </c>
      <c r="E44" s="3">
        <f>1-($P$6/($P$6+SUM($AO$42:$AO44)))^$P$5</f>
        <v>6.9815746217419483E-2</v>
      </c>
      <c r="F44" s="3">
        <f>1-($P$6/($P$6+SUM($AO$43:$AO44)))^$P$5</f>
        <v>4.9110656391128105E-2</v>
      </c>
      <c r="G44" s="3">
        <f>1-($P$6/($P$6+SUM($AO$44:$AO44)))^$P$5</f>
        <v>2.6051210713432194E-2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 t="shared" si="0"/>
        <v>1.5837933186792008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0.13325286774572676</v>
      </c>
      <c r="D45" s="3">
        <f>1-($P$6/($P$6+SUM($AO$41:$AO45)))^$P$5</f>
        <v>0.11618019276617053</v>
      </c>
      <c r="E45" s="3">
        <f>1-($P$6/($P$6+SUM($AO$42:$AO45)))^$P$5</f>
        <v>9.744646166772053E-2</v>
      </c>
      <c r="F45" s="3">
        <f>1-($P$6/($P$6+SUM($AO$43:$AO45)))^$P$5</f>
        <v>7.7356407846931652E-2</v>
      </c>
      <c r="G45" s="3">
        <f>1-($P$6/($P$6+SUM($AO$44:$AO45)))^$P$5</f>
        <v>5.4981931717152377E-2</v>
      </c>
      <c r="H45" s="3">
        <f>1-($P$6/($P$6+SUM($AO$45:$AO45)))^$P$5</f>
        <v>2.9704561159791365E-2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 t="shared" si="0"/>
        <v>1.8092807768931696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0.16123793445114154</v>
      </c>
      <c r="D46" s="3">
        <f>1-($P$6/($P$6+SUM($AO$41:$AO46)))^$P$5</f>
        <v>0.14471649226363592</v>
      </c>
      <c r="E46" s="3">
        <f>1-($P$6/($P$6+SUM($AO$42:$AO46)))^$P$5</f>
        <v>0.1265876261831308</v>
      </c>
      <c r="F46" s="3">
        <f>1-($P$6/($P$6+SUM($AO$43:$AO46)))^$P$5</f>
        <v>0.10714622861913314</v>
      </c>
      <c r="G46" s="3">
        <f>1-($P$6/($P$6+SUM($AO$44:$AO46)))^$P$5</f>
        <v>8.5494168429272377E-2</v>
      </c>
      <c r="H46" s="3">
        <f>1-($P$6/($P$6+SUM($AO$45:$AO46)))^$P$5</f>
        <v>6.1032940418405679E-2</v>
      </c>
      <c r="I46" s="3">
        <f>1-($P$6/($P$6+SUM($AO$46:$AO46)))^$P$5</f>
        <v>3.2287464559697998E-2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 t="shared" si="0"/>
        <v>1.969212282641599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0.1906708232085792</v>
      </c>
      <c r="D47" s="3">
        <f>1-($P$6/($P$6+SUM($AO$41:$AO47)))^$P$5</f>
        <v>0.17472913356596154</v>
      </c>
      <c r="E47" s="3">
        <f>1-($P$6/($P$6+SUM($AO$42:$AO47)))^$P$5</f>
        <v>0.15723642455131037</v>
      </c>
      <c r="F47" s="3">
        <f>1-($P$6/($P$6+SUM($AO$43:$AO47)))^$P$5</f>
        <v>0.13847724332503841</v>
      </c>
      <c r="G47" s="3">
        <f>1-($P$6/($P$6+SUM($AO$44:$AO47)))^$P$5</f>
        <v>0.11758497210145802</v>
      </c>
      <c r="H47" s="3">
        <f>1-($P$6/($P$6+SUM($AO$45:$AO47)))^$P$5</f>
        <v>9.3982110655581819E-2</v>
      </c>
      <c r="I47" s="3">
        <f>1-($P$6/($P$6+SUM($AO$46:$AO47)))^$P$5</f>
        <v>6.6245337809792137E-2</v>
      </c>
      <c r="J47" s="3">
        <f>1-($P$6/($P$6+SUM($AO$47:$AO47)))^$P$5</f>
        <v>3.509086872997691E-2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 t="shared" si="0"/>
        <v>2.1432809454623998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0.22460317617269931</v>
      </c>
      <c r="D48" s="3">
        <f>1-($P$6/($P$6+SUM($AO$41:$AO48)))^$P$5</f>
        <v>0.20932986590943226</v>
      </c>
      <c r="E48" s="3">
        <f>1-($P$6/($P$6+SUM($AO$42:$AO48)))^$P$5</f>
        <v>0.19257056509743375</v>
      </c>
      <c r="F48" s="3">
        <f>1-($P$6/($P$6+SUM($AO$43:$AO48)))^$P$5</f>
        <v>0.17459789082768729</v>
      </c>
      <c r="G48" s="3">
        <f>1-($P$6/($P$6+SUM($AO$44:$AO48)))^$P$5</f>
        <v>0.15458156097883602</v>
      </c>
      <c r="H48" s="3">
        <f>1-($P$6/($P$6+SUM($AO$45:$AO48)))^$P$5</f>
        <v>0.13196828463208177</v>
      </c>
      <c r="I48" s="3">
        <f>1-($P$6/($P$6+SUM($AO$46:$AO48)))^$P$5</f>
        <v>0.10539441930908189</v>
      </c>
      <c r="J48" s="3">
        <f>1-($P$6/($P$6+SUM($AO$47:$AO48)))^$P$5</f>
        <v>7.5546148886101228E-2</v>
      </c>
      <c r="K48" s="3">
        <f>1-($P$6/($P$6+SUM($AO$48:$AO48)))^$P$5</f>
        <v>4.1926517274039732E-2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 t="shared" si="0"/>
        <v>2.5698481426998181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0.25750012353907481</v>
      </c>
      <c r="D49" s="3">
        <f>1-($P$6/($P$6+SUM($AO$41:$AO49)))^$P$5</f>
        <v>0.24287479785494526</v>
      </c>
      <c r="E49" s="3">
        <f>1-($P$6/($P$6+SUM($AO$42:$AO49)))^$P$5</f>
        <v>0.22682652659766378</v>
      </c>
      <c r="F49" s="3">
        <f>1-($P$6/($P$6+SUM($AO$43:$AO49)))^$P$5</f>
        <v>0.20961636084932189</v>
      </c>
      <c r="G49" s="3">
        <f>1-($P$6/($P$6+SUM($AO$44:$AO49)))^$P$5</f>
        <v>0.19044924177699762</v>
      </c>
      <c r="H49" s="3">
        <f>1-($P$6/($P$6+SUM($AO$45:$AO49)))^$P$5</f>
        <v>0.16879535636589826</v>
      </c>
      <c r="I49" s="3">
        <f>1-($P$6/($P$6+SUM($AO$46:$AO49)))^$P$5</f>
        <v>0.14334891187323207</v>
      </c>
      <c r="J49" s="3">
        <f>1-($P$6/($P$6+SUM($AO$47:$AO49)))^$P$5</f>
        <v>0.11476698393206919</v>
      </c>
      <c r="K49" s="3">
        <f>1-($P$6/($P$6+SUM($AO$48:$AO49)))^$P$5</f>
        <v>8.2573697434255466E-2</v>
      </c>
      <c r="L49" s="3">
        <f>1-($P$6/($P$6+SUM($AO$49:$AO49)))^$P$5</f>
        <v>4.2425952770491882E-2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 t="shared" si="0"/>
        <v>2.6011337530049197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0.29092126723643164</v>
      </c>
      <c r="D50" s="3">
        <f>1-($P$6/($P$6+SUM($AO$41:$AO50)))^$P$5</f>
        <v>0.27695425184751454</v>
      </c>
      <c r="E50" s="3">
        <f>1-($P$6/($P$6+SUM($AO$42:$AO50)))^$P$5</f>
        <v>0.26162834042328786</v>
      </c>
      <c r="F50" s="3">
        <f>1-($P$6/($P$6+SUM($AO$43:$AO50)))^$P$5</f>
        <v>0.24519283164213179</v>
      </c>
      <c r="G50" s="3">
        <f>1-($P$6/($P$6+SUM($AO$44:$AO50)))^$P$5</f>
        <v>0.22688845774826227</v>
      </c>
      <c r="H50" s="3">
        <f>1-($P$6/($P$6+SUM($AO$45:$AO50)))^$P$5</f>
        <v>0.20620924838978139</v>
      </c>
      <c r="I50" s="3">
        <f>1-($P$6/($P$6+SUM($AO$46:$AO50)))^$P$5</f>
        <v>0.18190819147102233</v>
      </c>
      <c r="J50" s="3">
        <f>1-($P$6/($P$6+SUM($AO$47:$AO50)))^$P$5</f>
        <v>0.15461278256339928</v>
      </c>
      <c r="K50" s="3">
        <f>1-($P$6/($P$6+SUM($AO$48:$AO50)))^$P$5</f>
        <v>0.12386857017849706</v>
      </c>
      <c r="L50" s="3">
        <f>1-($P$6/($P$6+SUM($AO$49:$AO50)))^$P$5</f>
        <v>8.5527941433724997E-2</v>
      </c>
      <c r="M50" s="3">
        <f>1-($P$6/($P$6+SUM($AO$50:$AO50)))^$P$5</f>
        <v>4.5011651514608064E-2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 t="shared" si="0"/>
        <v>2.7633685077762449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0.32283806968558004</v>
      </c>
      <c r="D51" s="3">
        <f>1-($P$6/($P$6+SUM($AO$41:$AO51)))^$P$5</f>
        <v>0.30949973255537089</v>
      </c>
      <c r="E51" s="3">
        <f>1-($P$6/($P$6+SUM($AO$42:$AO51)))^$P$5</f>
        <v>0.29486366630816174</v>
      </c>
      <c r="F51" s="3">
        <f>1-($P$6/($P$6+SUM($AO$43:$AO51)))^$P$5</f>
        <v>0.27916794753156116</v>
      </c>
      <c r="G51" s="3">
        <f>1-($P$6/($P$6+SUM($AO$44:$AO51)))^$P$5</f>
        <v>0.26168748313146051</v>
      </c>
      <c r="H51" s="3">
        <f>1-($P$6/($P$6+SUM($AO$45:$AO51)))^$P$5</f>
        <v>0.24193907932285841</v>
      </c>
      <c r="I51" s="3">
        <f>1-($P$6/($P$6+SUM($AO$46:$AO51)))^$P$5</f>
        <v>0.21873185327255351</v>
      </c>
      <c r="J51" s="3">
        <f>1-($P$6/($P$6+SUM($AO$47:$AO51)))^$P$5</f>
        <v>0.19266505594964023</v>
      </c>
      <c r="K51" s="3">
        <f>1-($P$6/($P$6+SUM($AO$48:$AO51)))^$P$5</f>
        <v>0.16330469193994701</v>
      </c>
      <c r="L51" s="3">
        <f>1-($P$6/($P$6+SUM($AO$49:$AO51)))^$P$5</f>
        <v>0.12668983928819588</v>
      </c>
      <c r="M51" s="3">
        <f>1-($P$6/($P$6+SUM($AO$50:$AO51)))^$P$5</f>
        <v>8.799725464404573E-2</v>
      </c>
      <c r="N51" s="3">
        <f>1-($P$6/($P$6+SUM($AO$51:$AO51)))^$P$5</f>
        <v>4.5011651514608064E-2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 t="shared" si="0"/>
        <v>2.7633685077762449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0.35404742655529353</v>
      </c>
      <c r="D52" s="3">
        <f>1-($P$6/($P$6+SUM($AO$41:$AO52)))^$P$5</f>
        <v>0.34132383321147186</v>
      </c>
      <c r="E52" s="3">
        <f>1-($P$6/($P$6+SUM($AO$42:$AO52)))^$P$5</f>
        <v>0.32736231998015219</v>
      </c>
      <c r="F52" s="3">
        <f>1-($P$6/($P$6+SUM($AO$43:$AO52)))^$P$5</f>
        <v>0.31238999308211657</v>
      </c>
      <c r="G52" s="3">
        <f>1-($P$6/($P$6+SUM($AO$44:$AO52)))^$P$5</f>
        <v>0.29571517714255724</v>
      </c>
      <c r="H52" s="3">
        <f>1-($P$6/($P$6+SUM($AO$45:$AO52)))^$P$5</f>
        <v>0.27687694766582505</v>
      </c>
      <c r="I52" s="3">
        <f>1-($P$6/($P$6+SUM($AO$46:$AO52)))^$P$5</f>
        <v>0.25473930695552216</v>
      </c>
      <c r="J52" s="3">
        <f>1-($P$6/($P$6+SUM($AO$47:$AO52)))^$P$5</f>
        <v>0.22987388906020023</v>
      </c>
      <c r="K52" s="3">
        <f>1-($P$6/($P$6+SUM($AO$48:$AO52)))^$P$5</f>
        <v>0.20186669862195739</v>
      </c>
      <c r="L52" s="3">
        <f>1-($P$6/($P$6+SUM($AO$49:$AO52)))^$P$5</f>
        <v>0.1669393686373134</v>
      </c>
      <c r="M52" s="3">
        <f>1-($P$6/($P$6+SUM($AO$50:$AO52)))^$P$5</f>
        <v>0.13003006615592239</v>
      </c>
      <c r="N52" s="3">
        <f>1-($P$6/($P$6+SUM($AO$51:$AO52)))^$P$5</f>
        <v>8.9025605349733028E-2</v>
      </c>
      <c r="O52" s="3">
        <f>1-($P$6/($P$6+SUM($AO$52:$AO52)))^$P$5</f>
        <v>4.6088472723654461E-2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 t="shared" si="0"/>
        <v>2.8310611601183062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0.38417224103909753</v>
      </c>
      <c r="D53" s="3">
        <f>1-($P$6/($P$6+SUM($AO$41:$AO53)))^$P$5</f>
        <v>0.37204202877989789</v>
      </c>
      <c r="E53" s="3">
        <f>1-($P$6/($P$6+SUM($AO$42:$AO53)))^$P$5</f>
        <v>0.35873162894817656</v>
      </c>
      <c r="F53" s="3">
        <f>1-($P$6/($P$6+SUM($AO$43:$AO53)))^$P$5</f>
        <v>0.34445755531436284</v>
      </c>
      <c r="G53" s="3">
        <f>1-($P$6/($P$6+SUM($AO$44:$AO53)))^$P$5</f>
        <v>0.32856039034963913</v>
      </c>
      <c r="H53" s="3">
        <f>1-($P$6/($P$6+SUM($AO$45:$AO53)))^$P$5</f>
        <v>0.31060070573236143</v>
      </c>
      <c r="I53" s="3">
        <f>1-($P$6/($P$6+SUM($AO$46:$AO53)))^$P$5</f>
        <v>0.28949548208342868</v>
      </c>
      <c r="J53" s="3">
        <f>1-($P$6/($P$6+SUM($AO$47:$AO53)))^$P$5</f>
        <v>0.26578969458224133</v>
      </c>
      <c r="K53" s="3">
        <f>1-($P$6/($P$6+SUM($AO$48:$AO53)))^$P$5</f>
        <v>0.23908865591141504</v>
      </c>
      <c r="L53" s="3">
        <f>1-($P$6/($P$6+SUM($AO$49:$AO53)))^$P$5</f>
        <v>0.20579020586869323</v>
      </c>
      <c r="M53" s="3">
        <f>1-($P$6/($P$6+SUM($AO$50:$AO53)))^$P$5</f>
        <v>0.17060221601453318</v>
      </c>
      <c r="N53" s="3">
        <f>1-($P$6/($P$6+SUM($AO$51:$AO53)))^$P$5</f>
        <v>0.13151005027857199</v>
      </c>
      <c r="O53" s="3">
        <f>1-($P$6/($P$6+SUM($AO$52:$AO53)))^$P$5</f>
        <v>9.0575345330594637E-2</v>
      </c>
      <c r="P53" s="3">
        <f>1-($P$6/($P$6+SUM($AO$53:$AO53)))^$P$5</f>
        <v>4.6636267551723454E-2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 t="shared" si="0"/>
        <v>2.8655268060581158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0.41536548032960008</v>
      </c>
      <c r="D54" s="3">
        <f>1-($P$6/($P$6+SUM($AO$41:$AO54)))^$P$5</f>
        <v>0.40384969399338333</v>
      </c>
      <c r="E54" s="3">
        <f>1-($P$6/($P$6+SUM($AO$42:$AO54)))^$P$5</f>
        <v>0.39121350024260593</v>
      </c>
      <c r="F54" s="3">
        <f>1-($P$6/($P$6+SUM($AO$43:$AO54)))^$P$5</f>
        <v>0.37766244454046038</v>
      </c>
      <c r="G54" s="3">
        <f>1-($P$6/($P$6+SUM($AO$44:$AO54)))^$P$5</f>
        <v>0.36257051189253375</v>
      </c>
      <c r="H54" s="3">
        <f>1-($P$6/($P$6+SUM($AO$45:$AO54)))^$P$5</f>
        <v>0.34552053073530564</v>
      </c>
      <c r="I54" s="3">
        <f>1-($P$6/($P$6+SUM($AO$46:$AO54)))^$P$5</f>
        <v>0.32548434079889044</v>
      </c>
      <c r="J54" s="3">
        <f>1-($P$6/($P$6+SUM($AO$47:$AO54)))^$P$5</f>
        <v>0.3029793118031614</v>
      </c>
      <c r="K54" s="3">
        <f>1-($P$6/($P$6+SUM($AO$48:$AO54)))^$P$5</f>
        <v>0.27763074870738091</v>
      </c>
      <c r="L54" s="3">
        <f>1-($P$6/($P$6+SUM($AO$49:$AO54)))^$P$5</f>
        <v>0.24601894984221739</v>
      </c>
      <c r="M54" s="3">
        <f>1-($P$6/($P$6+SUM($AO$50:$AO54)))^$P$5</f>
        <v>0.21261332159790303</v>
      </c>
      <c r="N54" s="3">
        <f>1-($P$6/($P$6+SUM($AO$51:$AO54)))^$P$5</f>
        <v>0.17550127392557191</v>
      </c>
      <c r="O54" s="3">
        <f>1-($P$6/($P$6+SUM($AO$52:$AO54)))^$P$5</f>
        <v>0.13664001638400236</v>
      </c>
      <c r="P54" s="3">
        <f>1-($P$6/($P$6+SUM($AO$53:$AO54)))^$P$5</f>
        <v>9.4926564672157321E-2</v>
      </c>
      <c r="Q54" s="3">
        <f>1-($P$6/($P$6+SUM($AO$54:$AO54)))^$P$5</f>
        <v>5.0652543234346759E-2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 t="shared" si="0"/>
        <v>3.1188252563087833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0.44640762742551698</v>
      </c>
      <c r="D55" s="3">
        <f>1-($P$6/($P$6+SUM($AO$41:$AO55)))^$P$5</f>
        <v>0.43550329120779963</v>
      </c>
      <c r="E55" s="3">
        <f>1-($P$6/($P$6+SUM($AO$42:$AO55)))^$P$5</f>
        <v>0.42353803747901997</v>
      </c>
      <c r="F55" s="3">
        <f>1-($P$6/($P$6+SUM($AO$43:$AO55)))^$P$5</f>
        <v>0.41070649792544178</v>
      </c>
      <c r="G55" s="3">
        <f>1-($P$6/($P$6+SUM($AO$44:$AO55)))^$P$5</f>
        <v>0.39641589652534814</v>
      </c>
      <c r="H55" s="3">
        <f>1-($P$6/($P$6+SUM($AO$45:$AO55)))^$P$5</f>
        <v>0.38027121313957335</v>
      </c>
      <c r="I55" s="3">
        <f>1-($P$6/($P$6+SUM($AO$46:$AO55)))^$P$5</f>
        <v>0.36129887837398111</v>
      </c>
      <c r="J55" s="3">
        <f>1-($P$6/($P$6+SUM($AO$47:$AO55)))^$P$5</f>
        <v>0.33998879167988494</v>
      </c>
      <c r="K55" s="3">
        <f>1-($P$6/($P$6+SUM($AO$48:$AO55)))^$P$5</f>
        <v>0.31598615307459543</v>
      </c>
      <c r="L55" s="3">
        <f>1-($P$6/($P$6+SUM($AO$49:$AO55)))^$P$5</f>
        <v>0.28605283643153234</v>
      </c>
      <c r="M55" s="3">
        <f>1-($P$6/($P$6+SUM($AO$50:$AO55)))^$P$5</f>
        <v>0.2544209368539353</v>
      </c>
      <c r="N55" s="3">
        <f>1-($P$6/($P$6+SUM($AO$51:$AO55)))^$P$5</f>
        <v>0.21927941515578731</v>
      </c>
      <c r="O55" s="3">
        <f>1-($P$6/($P$6+SUM($AO$52:$AO55)))^$P$5</f>
        <v>0.18248156168851792</v>
      </c>
      <c r="P55" s="3">
        <f>1-($P$6/($P$6+SUM($AO$53:$AO55)))^$P$5</f>
        <v>0.14298295611647827</v>
      </c>
      <c r="Q55" s="3">
        <f>1-($P$6/($P$6+SUM($AO$54:$AO55)))^$P$5</f>
        <v>0.10105973860382256</v>
      </c>
      <c r="R55" s="3">
        <f>1-($P$6/($P$6+SUM($AO$55:$AO55)))^$P$5</f>
        <v>5.3096677616181642E-2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 t="shared" si="0"/>
        <v>3.2734969296351508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0.47832349631488724</v>
      </c>
      <c r="D56" s="3">
        <f>1-($P$6/($P$6+SUM($AO$41:$AO56)))^$P$5</f>
        <v>0.46804782024052494</v>
      </c>
      <c r="E56" s="3">
        <f>1-($P$6/($P$6+SUM($AO$42:$AO56)))^$P$5</f>
        <v>0.45677239067707387</v>
      </c>
      <c r="F56" s="3">
        <f>1-($P$6/($P$6+SUM($AO$43:$AO56)))^$P$5</f>
        <v>0.4446806195639742</v>
      </c>
      <c r="G56" s="3">
        <f>1-($P$6/($P$6+SUM($AO$44:$AO56)))^$P$5</f>
        <v>0.43121390394094072</v>
      </c>
      <c r="H56" s="3">
        <f>1-($P$6/($P$6+SUM($AO$45:$AO56)))^$P$5</f>
        <v>0.41599999838454094</v>
      </c>
      <c r="I56" s="3">
        <f>1-($P$6/($P$6+SUM($AO$46:$AO56)))^$P$5</f>
        <v>0.39812146232942447</v>
      </c>
      <c r="J56" s="3">
        <f>1-($P$6/($P$6+SUM($AO$47:$AO56)))^$P$5</f>
        <v>0.37803995143708569</v>
      </c>
      <c r="K56" s="3">
        <f>1-($P$6/($P$6+SUM($AO$48:$AO56)))^$P$5</f>
        <v>0.35542112043459273</v>
      </c>
      <c r="L56" s="3">
        <f>1-($P$6/($P$6+SUM($AO$49:$AO56)))^$P$5</f>
        <v>0.32721352819239558</v>
      </c>
      <c r="M56" s="3">
        <f>1-($P$6/($P$6+SUM($AO$50:$AO56)))^$P$5</f>
        <v>0.29740528060671922</v>
      </c>
      <c r="N56" s="3">
        <f>1-($P$6/($P$6+SUM($AO$51:$AO56)))^$P$5</f>
        <v>0.26428974868255406</v>
      </c>
      <c r="O56" s="3">
        <f>1-($P$6/($P$6+SUM($AO$52:$AO56)))^$P$5</f>
        <v>0.22961337635534296</v>
      </c>
      <c r="P56" s="3">
        <f>1-($P$6/($P$6+SUM($AO$53:$AO56)))^$P$5</f>
        <v>0.19239195651173302</v>
      </c>
      <c r="Q56" s="3">
        <f>1-($P$6/($P$6+SUM($AO$54:$AO56)))^$P$5</f>
        <v>0.1528857092094974</v>
      </c>
      <c r="R56" s="3">
        <f>1-($P$6/($P$6+SUM($AO$55:$AO56)))^$P$5</f>
        <v>0.10768782928117449</v>
      </c>
      <c r="S56" s="3">
        <f>1-($P$6/($P$6+SUM($AO$56:$AO56)))^$P$5</f>
        <v>5.7652298056563689E-2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 t="shared" si="0"/>
        <v>3.5628579286053643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0.50911391458810829</v>
      </c>
      <c r="D57" s="3">
        <f>1-($P$6/($P$6+SUM($AO$41:$AO57)))^$P$5</f>
        <v>0.49944473017115476</v>
      </c>
      <c r="E57" s="3">
        <f>1-($P$6/($P$6+SUM($AO$42:$AO57)))^$P$5</f>
        <v>0.48883479976618593</v>
      </c>
      <c r="F57" s="3">
        <f>1-($P$6/($P$6+SUM($AO$43:$AO57)))^$P$5</f>
        <v>0.47745670938613072</v>
      </c>
      <c r="G57" s="3">
        <f>1-($P$6/($P$6+SUM($AO$44:$AO57)))^$P$5</f>
        <v>0.46478482769962848</v>
      </c>
      <c r="H57" s="3">
        <f>1-($P$6/($P$6+SUM($AO$45:$AO57)))^$P$5</f>
        <v>0.45046887822929793</v>
      </c>
      <c r="I57" s="3">
        <f>1-($P$6/($P$6+SUM($AO$46:$AO57)))^$P$5</f>
        <v>0.43364557052218777</v>
      </c>
      <c r="J57" s="3">
        <f>1-($P$6/($P$6+SUM($AO$47:$AO57)))^$P$5</f>
        <v>0.41474931176269569</v>
      </c>
      <c r="K57" s="3">
        <f>1-($P$6/($P$6+SUM($AO$48:$AO57)))^$P$5</f>
        <v>0.39346549106222395</v>
      </c>
      <c r="L57" s="3">
        <f>1-($P$6/($P$6+SUM($AO$49:$AO57)))^$P$5</f>
        <v>0.36692276927760381</v>
      </c>
      <c r="M57" s="3">
        <f>1-($P$6/($P$6+SUM($AO$50:$AO57)))^$P$5</f>
        <v>0.33887386541343456</v>
      </c>
      <c r="N57" s="3">
        <f>1-($P$6/($P$6+SUM($AO$51:$AO57)))^$P$5</f>
        <v>0.30771288103077976</v>
      </c>
      <c r="O57" s="3">
        <f>1-($P$6/($P$6+SUM($AO$52:$AO57)))^$P$5</f>
        <v>0.27508317992430631</v>
      </c>
      <c r="P57" s="3">
        <f>1-($P$6/($P$6+SUM($AO$53:$AO57)))^$P$5</f>
        <v>0.2400586456908117</v>
      </c>
      <c r="Q57" s="3">
        <f>1-($P$6/($P$6+SUM($AO$54:$AO57)))^$P$5</f>
        <v>0.20288413840683051</v>
      </c>
      <c r="R57" s="3">
        <f>1-($P$6/($P$6+SUM($AO$55:$AO57)))^$P$5</f>
        <v>0.16035393125737429</v>
      </c>
      <c r="S57" s="3">
        <f>1-($P$6/($P$6+SUM($AO$56:$AO57)))^$P$5</f>
        <v>0.1132716005264871</v>
      </c>
      <c r="T57" s="3">
        <f>1-($P$6/($P$6+SUM($AO$57:$AO57)))^$P$5</f>
        <v>5.9022060743885052E-2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 t="shared" si="0"/>
        <v>3.6501352144347963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0.53877487385543121</v>
      </c>
      <c r="D58" s="3">
        <f>1-($P$6/($P$6+SUM($AO$41:$AO58)))^$P$5</f>
        <v>0.52968993365660877</v>
      </c>
      <c r="E58" s="3">
        <f>1-($P$6/($P$6+SUM($AO$42:$AO58)))^$P$5</f>
        <v>0.51972109044820758</v>
      </c>
      <c r="F58" s="3">
        <f>1-($P$6/($P$6+SUM($AO$43:$AO58)))^$P$5</f>
        <v>0.50903050257379423</v>
      </c>
      <c r="G58" s="3">
        <f>1-($P$6/($P$6+SUM($AO$44:$AO58)))^$P$5</f>
        <v>0.49712429744366682</v>
      </c>
      <c r="H58" s="3">
        <f>1-($P$6/($P$6+SUM($AO$45:$AO58)))^$P$5</f>
        <v>0.48367336507522041</v>
      </c>
      <c r="I58" s="3">
        <f>1-($P$6/($P$6+SUM($AO$46:$AO58)))^$P$5</f>
        <v>0.4678665773243893</v>
      </c>
      <c r="J58" s="3">
        <f>1-($P$6/($P$6+SUM($AO$47:$AO58)))^$P$5</f>
        <v>0.45011209336921865</v>
      </c>
      <c r="K58" s="3">
        <f>1-($P$6/($P$6+SUM($AO$48:$AO58)))^$P$5</f>
        <v>0.43011431154908442</v>
      </c>
      <c r="L58" s="3">
        <f>1-($P$6/($P$6+SUM($AO$49:$AO58)))^$P$5</f>
        <v>0.40517538911884909</v>
      </c>
      <c r="M58" s="3">
        <f>1-($P$6/($P$6+SUM($AO$50:$AO58)))^$P$5</f>
        <v>0.37882129382636598</v>
      </c>
      <c r="N58" s="3">
        <f>1-($P$6/($P$6+SUM($AO$51:$AO58)))^$P$5</f>
        <v>0.3495431592050755</v>
      </c>
      <c r="O58" s="3">
        <f>1-($P$6/($P$6+SUM($AO$52:$AO58)))^$P$5</f>
        <v>0.31888505296065583</v>
      </c>
      <c r="P58" s="3">
        <f>1-($P$6/($P$6+SUM($AO$53:$AO58)))^$P$5</f>
        <v>0.28597681695898602</v>
      </c>
      <c r="Q58" s="3">
        <f>1-($P$6/($P$6+SUM($AO$54:$AO58)))^$P$5</f>
        <v>0.25104851721668509</v>
      </c>
      <c r="R58" s="3">
        <f>1-($P$6/($P$6+SUM($AO$55:$AO58)))^$P$5</f>
        <v>0.21108812632282259</v>
      </c>
      <c r="S58" s="3">
        <f>1-($P$6/($P$6+SUM($AO$56:$AO58)))^$P$5</f>
        <v>0.16685066669846083</v>
      </c>
      <c r="T58" s="3">
        <f>1-($P$6/($P$6+SUM($AO$57:$AO58)))^$P$5</f>
        <v>0.11587906407635884</v>
      </c>
      <c r="U58" s="3">
        <f>1-($P$6/($P$6+SUM($AO$58:$AO58)))^$P$5</f>
        <v>6.0423312558557263E-2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 t="shared" ref="AO58:AO74" si="8">EXP(SUMPRODUCT(TRANSPOSE(P$7),AR58))</f>
        <v>3.7395504818437337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0.567640970206716</v>
      </c>
      <c r="D59" s="3">
        <f>1-($P$6/($P$6+SUM($AO$41:$AO59)))^$P$5</f>
        <v>0.55912461746305997</v>
      </c>
      <c r="E59" s="3">
        <f>1-($P$6/($P$6+SUM($AO$42:$AO59)))^$P$5</f>
        <v>0.54977968139355982</v>
      </c>
      <c r="F59" s="3">
        <f>1-($P$6/($P$6+SUM($AO$43:$AO59)))^$P$5</f>
        <v>0.53975817155129402</v>
      </c>
      <c r="G59" s="3">
        <f>1-($P$6/($P$6+SUM($AO$44:$AO59)))^$P$5</f>
        <v>0.52859712470234155</v>
      </c>
      <c r="H59" s="3">
        <f>1-($P$6/($P$6+SUM($AO$45:$AO59)))^$P$5</f>
        <v>0.51598802924538711</v>
      </c>
      <c r="I59" s="3">
        <f>1-($P$6/($P$6+SUM($AO$46:$AO59)))^$P$5</f>
        <v>0.50117051990837758</v>
      </c>
      <c r="J59" s="3">
        <f>1-($P$6/($P$6+SUM($AO$47:$AO59)))^$P$5</f>
        <v>0.48452721282155364</v>
      </c>
      <c r="K59" s="3">
        <f>1-($P$6/($P$6+SUM($AO$48:$AO59)))^$P$5</f>
        <v>0.46578100651767151</v>
      </c>
      <c r="L59" s="3">
        <f>1-($P$6/($P$6+SUM($AO$49:$AO59)))^$P$5</f>
        <v>0.44240290494475709</v>
      </c>
      <c r="M59" s="3">
        <f>1-($P$6/($P$6+SUM($AO$50:$AO59)))^$P$5</f>
        <v>0.41769819887984994</v>
      </c>
      <c r="N59" s="3">
        <f>1-($P$6/($P$6+SUM($AO$51:$AO59)))^$P$5</f>
        <v>0.39025245716502566</v>
      </c>
      <c r="O59" s="3">
        <f>1-($P$6/($P$6+SUM($AO$52:$AO59)))^$P$5</f>
        <v>0.36151311034868683</v>
      </c>
      <c r="P59" s="3">
        <f>1-($P$6/($P$6+SUM($AO$53:$AO59)))^$P$5</f>
        <v>0.33066446011896433</v>
      </c>
      <c r="Q59" s="3">
        <f>1-($P$6/($P$6+SUM($AO$54:$AO59)))^$P$5</f>
        <v>0.29792217293091761</v>
      </c>
      <c r="R59" s="3">
        <f>1-($P$6/($P$6+SUM($AO$55:$AO59)))^$P$5</f>
        <v>0.26046273155221256</v>
      </c>
      <c r="S59" s="3">
        <f>1-($P$6/($P$6+SUM($AO$56:$AO59)))^$P$5</f>
        <v>0.21899390481033487</v>
      </c>
      <c r="T59" s="3">
        <f>1-($P$6/($P$6+SUM($AO$57:$AO59)))^$P$5</f>
        <v>0.17121239706013414</v>
      </c>
      <c r="U59" s="3">
        <f>1-($P$6/($P$6+SUM($AO$58:$AO59)))^$P$5</f>
        <v>0.11922738318931458</v>
      </c>
      <c r="V59" s="3">
        <f>1-($P$6/($P$6+SUM($AO$59:$AO59)))^$P$5</f>
        <v>6.2585707131683765E-2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 t="shared" si="8"/>
        <v>3.877797014106537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0.59470046188940817</v>
      </c>
      <c r="D60" s="3">
        <f>1-($P$6/($P$6+SUM($AO$41:$AO60)))^$P$5</f>
        <v>0.58671711115216829</v>
      </c>
      <c r="E60" s="3">
        <f>1-($P$6/($P$6+SUM($AO$42:$AO60)))^$P$5</f>
        <v>0.57795703408364807</v>
      </c>
      <c r="F60" s="3">
        <f>1-($P$6/($P$6+SUM($AO$43:$AO60)))^$P$5</f>
        <v>0.56856272754206438</v>
      </c>
      <c r="G60" s="3">
        <f>1-($P$6/($P$6+SUM($AO$44:$AO60)))^$P$5</f>
        <v>0.55810020270678407</v>
      </c>
      <c r="H60" s="3">
        <f>1-($P$6/($P$6+SUM($AO$45:$AO60)))^$P$5</f>
        <v>0.54628025638760103</v>
      </c>
      <c r="I60" s="3">
        <f>1-($P$6/($P$6+SUM($AO$46:$AO60)))^$P$5</f>
        <v>0.53239011155539095</v>
      </c>
      <c r="J60" s="3">
        <f>1-($P$6/($P$6+SUM($AO$47:$AO60)))^$P$5</f>
        <v>0.51678843780619999</v>
      </c>
      <c r="K60" s="3">
        <f>1-($P$6/($P$6+SUM($AO$48:$AO60)))^$P$5</f>
        <v>0.49921547598452065</v>
      </c>
      <c r="L60" s="3">
        <f>1-($P$6/($P$6+SUM($AO$49:$AO60)))^$P$5</f>
        <v>0.4773005095456796</v>
      </c>
      <c r="M60" s="3">
        <f>1-($P$6/($P$6+SUM($AO$50:$AO60)))^$P$5</f>
        <v>0.45414196510722027</v>
      </c>
      <c r="N60" s="3">
        <f>1-($P$6/($P$6+SUM($AO$51:$AO60)))^$P$5</f>
        <v>0.42841393529706007</v>
      </c>
      <c r="O60" s="3">
        <f>1-($P$6/($P$6+SUM($AO$52:$AO60)))^$P$5</f>
        <v>0.40147326065787681</v>
      </c>
      <c r="P60" s="3">
        <f>1-($P$6/($P$6+SUM($AO$53:$AO60)))^$P$5</f>
        <v>0.37255529552571354</v>
      </c>
      <c r="Q60" s="3">
        <f>1-($P$6/($P$6+SUM($AO$54:$AO60)))^$P$5</f>
        <v>0.34186220736312256</v>
      </c>
      <c r="R60" s="3">
        <f>1-($P$6/($P$6+SUM($AO$55:$AO60)))^$P$5</f>
        <v>0.3067471921492283</v>
      </c>
      <c r="S60" s="3">
        <f>1-($P$6/($P$6+SUM($AO$56:$AO60)))^$P$5</f>
        <v>0.26787372142051047</v>
      </c>
      <c r="T60" s="3">
        <f>1-($P$6/($P$6+SUM($AO$57:$AO60)))^$P$5</f>
        <v>0.22308265325649757</v>
      </c>
      <c r="U60" s="3">
        <f>1-($P$6/($P$6+SUM($AO$58:$AO60)))^$P$5</f>
        <v>0.17435115929791267</v>
      </c>
      <c r="V60" s="3">
        <f>1-($P$6/($P$6+SUM($AO$59:$AO60)))^$P$5</f>
        <v>0.12125444328470036</v>
      </c>
      <c r="W60" s="3">
        <f>1-($P$6/($P$6+SUM($AO$60:$AO60)))^$P$5</f>
        <v>6.2585707131683765E-2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 t="shared" si="8"/>
        <v>3.877797014106537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0.62159485274789761</v>
      </c>
      <c r="D61" s="3">
        <f>1-($P$6/($P$6+SUM($AO$41:$AO61)))^$P$5</f>
        <v>0.61414125193588975</v>
      </c>
      <c r="E61" s="3">
        <f>1-($P$6/($P$6+SUM($AO$42:$AO61)))^$P$5</f>
        <v>0.60596246632070261</v>
      </c>
      <c r="F61" s="3">
        <f>1-($P$6/($P$6+SUM($AO$43:$AO61)))^$P$5</f>
        <v>0.59719153581129292</v>
      </c>
      <c r="G61" s="3">
        <f>1-($P$6/($P$6+SUM($AO$44:$AO61)))^$P$5</f>
        <v>0.58742327147343576</v>
      </c>
      <c r="H61" s="3">
        <f>1-($P$6/($P$6+SUM($AO$45:$AO61)))^$P$5</f>
        <v>0.57638765914355072</v>
      </c>
      <c r="I61" s="3">
        <f>1-($P$6/($P$6+SUM($AO$46:$AO61)))^$P$5</f>
        <v>0.56341922080205997</v>
      </c>
      <c r="J61" s="3">
        <f>1-($P$6/($P$6+SUM($AO$47:$AO61)))^$P$5</f>
        <v>0.54885282469174235</v>
      </c>
      <c r="K61" s="3">
        <f>1-($P$6/($P$6+SUM($AO$48:$AO61)))^$P$5</f>
        <v>0.53244594917814347</v>
      </c>
      <c r="L61" s="3">
        <f>1-($P$6/($P$6+SUM($AO$49:$AO61)))^$P$5</f>
        <v>0.51198519041103496</v>
      </c>
      <c r="M61" s="3">
        <f>1-($P$6/($P$6+SUM($AO$50:$AO61)))^$P$5</f>
        <v>0.4903633738152201</v>
      </c>
      <c r="N61" s="3">
        <f>1-($P$6/($P$6+SUM($AO$51:$AO61)))^$P$5</f>
        <v>0.46634257475483509</v>
      </c>
      <c r="O61" s="3">
        <f>1-($P$6/($P$6+SUM($AO$52:$AO61)))^$P$5</f>
        <v>0.44118959877637476</v>
      </c>
      <c r="P61" s="3">
        <f>1-($P$6/($P$6+SUM($AO$53:$AO61)))^$P$5</f>
        <v>0.41419053813559825</v>
      </c>
      <c r="Q61" s="3">
        <f>1-($P$6/($P$6+SUM($AO$54:$AO61)))^$P$5</f>
        <v>0.38553414701771838</v>
      </c>
      <c r="R61" s="3">
        <f>1-($P$6/($P$6+SUM($AO$55:$AO61)))^$P$5</f>
        <v>0.35274925326382023</v>
      </c>
      <c r="S61" s="3">
        <f>1-($P$6/($P$6+SUM($AO$56:$AO61)))^$P$5</f>
        <v>0.31645530358438401</v>
      </c>
      <c r="T61" s="3">
        <f>1-($P$6/($P$6+SUM($AO$57:$AO61)))^$P$5</f>
        <v>0.27463642952572087</v>
      </c>
      <c r="U61" s="3">
        <f>1-($P$6/($P$6+SUM($AO$58:$AO61)))^$P$5</f>
        <v>0.22913860391599827</v>
      </c>
      <c r="V61" s="3">
        <f>1-($P$6/($P$6+SUM($AO$59:$AO61)))^$P$5</f>
        <v>0.1795652186372253</v>
      </c>
      <c r="W61" s="3">
        <f>1-($P$6/($P$6+SUM($AO$60:$AO61)))^$P$5</f>
        <v>0.1247895549055783</v>
      </c>
      <c r="X61" s="3">
        <f>1-($P$6/($P$6+SUM($AO$61:$AO61)))^$P$5</f>
        <v>6.6356837571232341E-2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 t="shared" si="8"/>
        <v>4.119658259000146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0.6469998082080457</v>
      </c>
      <c r="D62" s="3">
        <f>1-($P$6/($P$6+SUM($AO$41:$AO62)))^$P$5</f>
        <v>0.64004661928711237</v>
      </c>
      <c r="E62" s="3">
        <f>1-($P$6/($P$6+SUM($AO$42:$AO62)))^$P$5</f>
        <v>0.63241693223272122</v>
      </c>
      <c r="F62" s="3">
        <f>1-($P$6/($P$6+SUM($AO$43:$AO62)))^$P$5</f>
        <v>0.62423485506653731</v>
      </c>
      <c r="G62" s="3">
        <f>1-($P$6/($P$6+SUM($AO$44:$AO62)))^$P$5</f>
        <v>0.61512240219996617</v>
      </c>
      <c r="H62" s="3">
        <f>1-($P$6/($P$6+SUM($AO$45:$AO62)))^$P$5</f>
        <v>0.60482768696418299</v>
      </c>
      <c r="I62" s="3">
        <f>1-($P$6/($P$6+SUM($AO$46:$AO62)))^$P$5</f>
        <v>0.59272990968496553</v>
      </c>
      <c r="J62" s="3">
        <f>1-($P$6/($P$6+SUM($AO$47:$AO62)))^$P$5</f>
        <v>0.57914145682146723</v>
      </c>
      <c r="K62" s="3">
        <f>1-($P$6/($P$6+SUM($AO$48:$AO62)))^$P$5</f>
        <v>0.56383608867573365</v>
      </c>
      <c r="L62" s="3">
        <f>1-($P$6/($P$6+SUM($AO$49:$AO62)))^$P$5</f>
        <v>0.54474900249342328</v>
      </c>
      <c r="M62" s="3">
        <f>1-($P$6/($P$6+SUM($AO$50:$AO62)))^$P$5</f>
        <v>0.52457880834776338</v>
      </c>
      <c r="N62" s="3">
        <f>1-($P$6/($P$6+SUM($AO$51:$AO62)))^$P$5</f>
        <v>0.50217069203956921</v>
      </c>
      <c r="O62" s="3">
        <f>1-($P$6/($P$6+SUM($AO$52:$AO62)))^$P$5</f>
        <v>0.47870640970904732</v>
      </c>
      <c r="P62" s="3">
        <f>1-($P$6/($P$6+SUM($AO$53:$AO62)))^$P$5</f>
        <v>0.45351998347787059</v>
      </c>
      <c r="Q62" s="3">
        <f>1-($P$6/($P$6+SUM($AO$54:$AO62)))^$P$5</f>
        <v>0.42678749456957743</v>
      </c>
      <c r="R62" s="3">
        <f>1-($P$6/($P$6+SUM($AO$55:$AO62)))^$P$5</f>
        <v>0.39620367832018366</v>
      </c>
      <c r="S62" s="3">
        <f>1-($P$6/($P$6+SUM($AO$56:$AO62)))^$P$5</f>
        <v>0.36234639340882946</v>
      </c>
      <c r="T62" s="3">
        <f>1-($P$6/($P$6+SUM($AO$57:$AO62)))^$P$5</f>
        <v>0.32333511057918451</v>
      </c>
      <c r="U62" s="3">
        <f>1-($P$6/($P$6+SUM($AO$58:$AO62)))^$P$5</f>
        <v>0.28089186975394931</v>
      </c>
      <c r="V62" s="3">
        <f>1-($P$6/($P$6+SUM($AO$59:$AO62)))^$P$5</f>
        <v>0.23464668987146953</v>
      </c>
      <c r="W62" s="3">
        <f>1-($P$6/($P$6+SUM($AO$60:$AO62)))^$P$5</f>
        <v>0.18354849703736631</v>
      </c>
      <c r="X62" s="3">
        <f>1-($P$6/($P$6+SUM($AO$61:$AO62)))^$P$5</f>
        <v>0.12903877312389211</v>
      </c>
      <c r="Y62" s="3">
        <f>1-($P$6/($P$6+SUM($AO$62:$AO62)))^$P$5</f>
        <v>6.7136931086524854E-2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 t="shared" si="8"/>
        <v>4.1698114259284713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0.67125928598375639</v>
      </c>
      <c r="D63" s="3">
        <f>1-($P$6/($P$6+SUM($AO$41:$AO63)))^$P$5</f>
        <v>0.66478394580951505</v>
      </c>
      <c r="E63" s="3">
        <f>1-($P$6/($P$6+SUM($AO$42:$AO63)))^$P$5</f>
        <v>0.65767859894259884</v>
      </c>
      <c r="F63" s="3">
        <f>1-($P$6/($P$6+SUM($AO$43:$AO63)))^$P$5</f>
        <v>0.65005882482675181</v>
      </c>
      <c r="G63" s="3">
        <f>1-($P$6/($P$6+SUM($AO$44:$AO63)))^$P$5</f>
        <v>0.64157261308371505</v>
      </c>
      <c r="H63" s="3">
        <f>1-($P$6/($P$6+SUM($AO$45:$AO63)))^$P$5</f>
        <v>0.63198538919886982</v>
      </c>
      <c r="I63" s="3">
        <f>1-($P$6/($P$6+SUM($AO$46:$AO63)))^$P$5</f>
        <v>0.62071901573478261</v>
      </c>
      <c r="J63" s="3">
        <f>1-($P$6/($P$6+SUM($AO$47:$AO63)))^$P$5</f>
        <v>0.60806441205029249</v>
      </c>
      <c r="K63" s="3">
        <f>1-($P$6/($P$6+SUM($AO$48:$AO63)))^$P$5</f>
        <v>0.59381088518914082</v>
      </c>
      <c r="L63" s="3">
        <f>1-($P$6/($P$6+SUM($AO$49:$AO63)))^$P$5</f>
        <v>0.57603553481832781</v>
      </c>
      <c r="M63" s="3">
        <f>1-($P$6/($P$6+SUM($AO$50:$AO63)))^$P$5</f>
        <v>0.55725151123339733</v>
      </c>
      <c r="N63" s="3">
        <f>1-($P$6/($P$6+SUM($AO$51:$AO63)))^$P$5</f>
        <v>0.53638336403412645</v>
      </c>
      <c r="O63" s="3">
        <f>1-($P$6/($P$6+SUM($AO$52:$AO63)))^$P$5</f>
        <v>0.51453163395350821</v>
      </c>
      <c r="P63" s="3">
        <f>1-($P$6/($P$6+SUM($AO$53:$AO63)))^$P$5</f>
        <v>0.49107611290758957</v>
      </c>
      <c r="Q63" s="3">
        <f>1-($P$6/($P$6+SUM($AO$54:$AO63)))^$P$5</f>
        <v>0.46618077981203843</v>
      </c>
      <c r="R63" s="3">
        <f>1-($P$6/($P$6+SUM($AO$55:$AO63)))^$P$5</f>
        <v>0.43769879714807991</v>
      </c>
      <c r="S63" s="3">
        <f>1-($P$6/($P$6+SUM($AO$56:$AO63)))^$P$5</f>
        <v>0.40616831074260029</v>
      </c>
      <c r="T63" s="3">
        <f>1-($P$6/($P$6+SUM($AO$57:$AO63)))^$P$5</f>
        <v>0.36983802756050399</v>
      </c>
      <c r="U63" s="3">
        <f>1-($P$6/($P$6+SUM($AO$58:$AO63)))^$P$5</f>
        <v>0.33031164432462246</v>
      </c>
      <c r="V63" s="3">
        <f>1-($P$6/($P$6+SUM($AO$59:$AO63)))^$P$5</f>
        <v>0.28724460467279378</v>
      </c>
      <c r="W63" s="3">
        <f>1-($P$6/($P$6+SUM($AO$60:$AO63)))^$P$5</f>
        <v>0.23965806951517499</v>
      </c>
      <c r="X63" s="3">
        <f>1-($P$6/($P$6+SUM($AO$61:$AO63)))^$P$5</f>
        <v>0.18889445775872538</v>
      </c>
      <c r="Y63" s="3">
        <f>1-($P$6/($P$6+SUM($AO$62:$AO63)))^$P$5</f>
        <v>0.13124674040710971</v>
      </c>
      <c r="Z63" s="3">
        <f>1-($P$6/($P$6+SUM($AO$63:$AO63)))^$P$5</f>
        <v>6.8723709326958926E-2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 t="shared" si="8"/>
        <v>4.2719569032301852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0.69493065973697443</v>
      </c>
      <c r="D64" s="3">
        <f>1-($P$6/($P$6+SUM($AO$41:$AO64)))^$P$5</f>
        <v>0.68892158453883967</v>
      </c>
      <c r="E64" s="3">
        <f>1-($P$6/($P$6+SUM($AO$42:$AO64)))^$P$5</f>
        <v>0.68232786704772219</v>
      </c>
      <c r="F64" s="3">
        <f>1-($P$6/($P$6+SUM($AO$43:$AO64)))^$P$5</f>
        <v>0.67525676391161493</v>
      </c>
      <c r="G64" s="3">
        <f>1-($P$6/($P$6+SUM($AO$44:$AO64)))^$P$5</f>
        <v>0.66738161258069417</v>
      </c>
      <c r="H64" s="3">
        <f>1-($P$6/($P$6+SUM($AO$45:$AO64)))^$P$5</f>
        <v>0.65848472807618141</v>
      </c>
      <c r="I64" s="3">
        <f>1-($P$6/($P$6+SUM($AO$46:$AO64)))^$P$5</f>
        <v>0.64802960413539401</v>
      </c>
      <c r="J64" s="3">
        <f>1-($P$6/($P$6+SUM($AO$47:$AO64)))^$P$5</f>
        <v>0.63628621059812041</v>
      </c>
      <c r="K64" s="3">
        <f>1-($P$6/($P$6+SUM($AO$48:$AO64)))^$P$5</f>
        <v>0.62305902669533875</v>
      </c>
      <c r="L64" s="3">
        <f>1-($P$6/($P$6+SUM($AO$49:$AO64)))^$P$5</f>
        <v>0.60656361180705987</v>
      </c>
      <c r="M64" s="3">
        <f>1-($P$6/($P$6+SUM($AO$50:$AO64)))^$P$5</f>
        <v>0.58913215510562011</v>
      </c>
      <c r="N64" s="3">
        <f>1-($P$6/($P$6+SUM($AO$51:$AO64)))^$P$5</f>
        <v>0.5697666444288263</v>
      </c>
      <c r="O64" s="3">
        <f>1-($P$6/($P$6+SUM($AO$52:$AO64)))^$P$5</f>
        <v>0.54948837547060758</v>
      </c>
      <c r="P64" s="3">
        <f>1-($P$6/($P$6+SUM($AO$53:$AO64)))^$P$5</f>
        <v>0.52772179774062966</v>
      </c>
      <c r="Q64" s="3">
        <f>1-($P$6/($P$6+SUM($AO$54:$AO64)))^$P$5</f>
        <v>0.5046190839216792</v>
      </c>
      <c r="R64" s="3">
        <f>1-($P$6/($P$6+SUM($AO$55:$AO64)))^$P$5</f>
        <v>0.4781879813360832</v>
      </c>
      <c r="S64" s="3">
        <f>1-($P$6/($P$6+SUM($AO$56:$AO64)))^$P$5</f>
        <v>0.44892788654366145</v>
      </c>
      <c r="T64" s="3">
        <f>1-($P$6/($P$6+SUM($AO$57:$AO64)))^$P$5</f>
        <v>0.4152136108622656</v>
      </c>
      <c r="U64" s="3">
        <f>1-($P$6/($P$6+SUM($AO$58:$AO64)))^$P$5</f>
        <v>0.37853337330366021</v>
      </c>
      <c r="V64" s="3">
        <f>1-($P$6/($P$6+SUM($AO$59:$AO64)))^$P$5</f>
        <v>0.33856742972620868</v>
      </c>
      <c r="W64" s="3">
        <f>1-($P$6/($P$6+SUM($AO$60:$AO64)))^$P$5</f>
        <v>0.29440742219041194</v>
      </c>
      <c r="X64" s="3">
        <f>1-($P$6/($P$6+SUM($AO$61:$AO64)))^$P$5</f>
        <v>0.24729910621150319</v>
      </c>
      <c r="Y64" s="3">
        <f>1-($P$6/($P$6+SUM($AO$62:$AO64)))^$P$5</f>
        <v>0.19380238434889274</v>
      </c>
      <c r="Z64" s="3">
        <f>1-($P$6/($P$6+SUM($AO$63:$AO64)))^$P$5</f>
        <v>0.13578140134475591</v>
      </c>
      <c r="AA64" s="3">
        <f>1-($P$6/($P$6+SUM($AO$64:$AO64)))^$P$5</f>
        <v>7.2006228107265646E-2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 t="shared" si="8"/>
        <v>4.4838157501675608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0.71767859062692907</v>
      </c>
      <c r="D65" s="3">
        <f>1-($P$6/($P$6+SUM($AO$41:$AO65)))^$P$5</f>
        <v>0.71211759077259495</v>
      </c>
      <c r="E65" s="3">
        <f>1-($P$6/($P$6+SUM($AO$42:$AO65)))^$P$5</f>
        <v>0.70601554347210771</v>
      </c>
      <c r="F65" s="3">
        <f>1-($P$6/($P$6+SUM($AO$43:$AO65)))^$P$5</f>
        <v>0.6994717071406793</v>
      </c>
      <c r="G65" s="3">
        <f>1-($P$6/($P$6+SUM($AO$44:$AO65)))^$P$5</f>
        <v>0.69218377777337314</v>
      </c>
      <c r="H65" s="3">
        <f>1-($P$6/($P$6+SUM($AO$45:$AO65)))^$P$5</f>
        <v>0.6839503025678848</v>
      </c>
      <c r="I65" s="3">
        <f>1-($P$6/($P$6+SUM($AO$46:$AO65)))^$P$5</f>
        <v>0.67427477991929274</v>
      </c>
      <c r="J65" s="3">
        <f>1-($P$6/($P$6+SUM($AO$47:$AO65)))^$P$5</f>
        <v>0.66340704932642802</v>
      </c>
      <c r="K65" s="3">
        <f>1-($P$6/($P$6+SUM($AO$48:$AO65)))^$P$5</f>
        <v>0.651166169690788</v>
      </c>
      <c r="L65" s="3">
        <f>1-($P$6/($P$6+SUM($AO$49:$AO65)))^$P$5</f>
        <v>0.63590075937967572</v>
      </c>
      <c r="M65" s="3">
        <f>1-($P$6/($P$6+SUM($AO$50:$AO65)))^$P$5</f>
        <v>0.61976910437064314</v>
      </c>
      <c r="N65" s="3">
        <f>1-($P$6/($P$6+SUM($AO$51:$AO65)))^$P$5</f>
        <v>0.60184761110997909</v>
      </c>
      <c r="O65" s="3">
        <f>1-($P$6/($P$6+SUM($AO$52:$AO65)))^$P$5</f>
        <v>0.58308142050059686</v>
      </c>
      <c r="P65" s="3">
        <f>1-($P$6/($P$6+SUM($AO$53:$AO65)))^$P$5</f>
        <v>0.56293789900409164</v>
      </c>
      <c r="Q65" s="3">
        <f>1-($P$6/($P$6+SUM($AO$54:$AO65)))^$P$5</f>
        <v>0.54155787258786525</v>
      </c>
      <c r="R65" s="3">
        <f>1-($P$6/($P$6+SUM($AO$55:$AO65)))^$P$5</f>
        <v>0.51709764349899889</v>
      </c>
      <c r="S65" s="3">
        <f>1-($P$6/($P$6+SUM($AO$56:$AO65)))^$P$5</f>
        <v>0.49001937009178087</v>
      </c>
      <c r="T65" s="3">
        <f>1-($P$6/($P$6+SUM($AO$57:$AO65)))^$P$5</f>
        <v>0.45881904849807376</v>
      </c>
      <c r="U65" s="3">
        <f>1-($P$6/($P$6+SUM($AO$58:$AO65)))^$P$5</f>
        <v>0.42487392599006313</v>
      </c>
      <c r="V65" s="3">
        <f>1-($P$6/($P$6+SUM($AO$59:$AO65)))^$P$5</f>
        <v>0.38788810089444259</v>
      </c>
      <c r="W65" s="3">
        <f>1-($P$6/($P$6+SUM($AO$60:$AO65)))^$P$5</f>
        <v>0.34702094864690047</v>
      </c>
      <c r="X65" s="3">
        <f>1-($P$6/($P$6+SUM($AO$61:$AO65)))^$P$5</f>
        <v>0.30342533330981547</v>
      </c>
      <c r="Y65" s="3">
        <f>1-($P$6/($P$6+SUM($AO$62:$AO65)))^$P$5</f>
        <v>0.25391767165814516</v>
      </c>
      <c r="Z65" s="3">
        <f>1-($P$6/($P$6+SUM($AO$63:$AO65)))^$P$5</f>
        <v>0.20022310824477896</v>
      </c>
      <c r="AA65" s="3">
        <f>1-($P$6/($P$6+SUM($AO$64:$AO65)))^$P$5</f>
        <v>0.14120342378831718</v>
      </c>
      <c r="AB65" s="3">
        <f>1-($P$6/($P$6+SUM($AO$65:$AO65)))^$P$5</f>
        <v>7.4566444530582254E-2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 t="shared" si="8"/>
        <v>4.6495768441213956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0.73897665682200209</v>
      </c>
      <c r="D66" s="3">
        <f>1-($P$6/($P$6+SUM($AO$41:$AO66)))^$P$5</f>
        <v>0.73383517372337936</v>
      </c>
      <c r="E66" s="3">
        <f>1-($P$6/($P$6+SUM($AO$42:$AO66)))^$P$5</f>
        <v>0.72819345914355726</v>
      </c>
      <c r="F66" s="3">
        <f>1-($P$6/($P$6+SUM($AO$43:$AO66)))^$P$5</f>
        <v>0.72214328429752883</v>
      </c>
      <c r="G66" s="3">
        <f>1-($P$6/($P$6+SUM($AO$44:$AO66)))^$P$5</f>
        <v>0.71540514949113976</v>
      </c>
      <c r="H66" s="3">
        <f>1-($P$6/($P$6+SUM($AO$45:$AO66)))^$P$5</f>
        <v>0.70779280009759549</v>
      </c>
      <c r="I66" s="3">
        <f>1-($P$6/($P$6+SUM($AO$46:$AO66)))^$P$5</f>
        <v>0.69884719014111552</v>
      </c>
      <c r="J66" s="3">
        <f>1-($P$6/($P$6+SUM($AO$47:$AO66)))^$P$5</f>
        <v>0.6887993113073243</v>
      </c>
      <c r="K66" s="3">
        <f>1-($P$6/($P$6+SUM($AO$48:$AO66)))^$P$5</f>
        <v>0.67748187252703596</v>
      </c>
      <c r="L66" s="3">
        <f>1-($P$6/($P$6+SUM($AO$49:$AO66)))^$P$5</f>
        <v>0.66336807066900993</v>
      </c>
      <c r="M66" s="3">
        <f>1-($P$6/($P$6+SUM($AO$50:$AO66)))^$P$5</f>
        <v>0.64845337358937971</v>
      </c>
      <c r="N66" s="3">
        <f>1-($P$6/($P$6+SUM($AO$51:$AO66)))^$P$5</f>
        <v>0.63188386103904903</v>
      </c>
      <c r="O66" s="3">
        <f>1-($P$6/($P$6+SUM($AO$52:$AO66)))^$P$5</f>
        <v>0.61453337494831417</v>
      </c>
      <c r="P66" s="3">
        <f>1-($P$6/($P$6+SUM($AO$53:$AO66)))^$P$5</f>
        <v>0.59590946257344279</v>
      </c>
      <c r="Q66" s="3">
        <f>1-($P$6/($P$6+SUM($AO$54:$AO66)))^$P$5</f>
        <v>0.57614232610627814</v>
      </c>
      <c r="R66" s="3">
        <f>1-($P$6/($P$6+SUM($AO$55:$AO66)))^$P$5</f>
        <v>0.55352735463958724</v>
      </c>
      <c r="S66" s="3">
        <f>1-($P$6/($P$6+SUM($AO$56:$AO66)))^$P$5</f>
        <v>0.52849184173962249</v>
      </c>
      <c r="T66" s="3">
        <f>1-($P$6/($P$6+SUM($AO$57:$AO66)))^$P$5</f>
        <v>0.49964524419888701</v>
      </c>
      <c r="U66" s="3">
        <f>1-($P$6/($P$6+SUM($AO$58:$AO66)))^$P$5</f>
        <v>0.4682609113400622</v>
      </c>
      <c r="V66" s="3">
        <f>1-($P$6/($P$6+SUM($AO$59:$AO66)))^$P$5</f>
        <v>0.43406526347323549</v>
      </c>
      <c r="W66" s="3">
        <f>1-($P$6/($P$6+SUM($AO$60:$AO66)))^$P$5</f>
        <v>0.39628109225738084</v>
      </c>
      <c r="X66" s="3">
        <f>1-($P$6/($P$6+SUM($AO$61:$AO66)))^$P$5</f>
        <v>0.35597429148286874</v>
      </c>
      <c r="Y66" s="3">
        <f>1-($P$6/($P$6+SUM($AO$62:$AO66)))^$P$5</f>
        <v>0.3102014435061099</v>
      </c>
      <c r="Z66" s="3">
        <f>1-($P$6/($P$6+SUM($AO$63:$AO66)))^$P$5</f>
        <v>0.26055754951502441</v>
      </c>
      <c r="AA66" s="3">
        <f>1-($P$6/($P$6+SUM($AO$64:$AO66)))^$P$5</f>
        <v>0.20599025812984662</v>
      </c>
      <c r="AB66" s="3">
        <f>1-($P$6/($P$6+SUM($AO$65:$AO66)))^$P$5</f>
        <v>0.14438031253532002</v>
      </c>
      <c r="AC66" s="3">
        <f>1-($P$6/($P$6+SUM($AO$66:$AO66)))^$P$5</f>
        <v>7.5439093873191476E-2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 t="shared" si="8"/>
        <v>4.7061812974397865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0.75866801621460456</v>
      </c>
      <c r="D67" s="3">
        <f>1-($P$6/($P$6+SUM($AO$41:$AO67)))^$P$5</f>
        <v>0.75391440190302261</v>
      </c>
      <c r="E67" s="3">
        <f>1-($P$6/($P$6+SUM($AO$42:$AO67)))^$P$5</f>
        <v>0.74869829324645154</v>
      </c>
      <c r="F67" s="3">
        <f>1-($P$6/($P$6+SUM($AO$43:$AO67)))^$P$5</f>
        <v>0.74310453805010046</v>
      </c>
      <c r="G67" s="3">
        <f>1-($P$6/($P$6+SUM($AO$44:$AO67)))^$P$5</f>
        <v>0.73687472195122328</v>
      </c>
      <c r="H67" s="3">
        <f>1-($P$6/($P$6+SUM($AO$45:$AO67)))^$P$5</f>
        <v>0.72983664119763059</v>
      </c>
      <c r="I67" s="3">
        <f>1-($P$6/($P$6+SUM($AO$46:$AO67)))^$P$5</f>
        <v>0.72156587996606425</v>
      </c>
      <c r="J67" s="3">
        <f>1-($P$6/($P$6+SUM($AO$47:$AO67)))^$P$5</f>
        <v>0.71227600400237134</v>
      </c>
      <c r="K67" s="3">
        <f>1-($P$6/($P$6+SUM($AO$48:$AO67)))^$P$5</f>
        <v>0.70181234235531509</v>
      </c>
      <c r="L67" s="3">
        <f>1-($P$6/($P$6+SUM($AO$49:$AO67)))^$P$5</f>
        <v>0.68876327350887445</v>
      </c>
      <c r="M67" s="3">
        <f>1-($P$6/($P$6+SUM($AO$50:$AO67)))^$P$5</f>
        <v>0.67497372722517401</v>
      </c>
      <c r="N67" s="3">
        <f>1-($P$6/($P$6+SUM($AO$51:$AO67)))^$P$5</f>
        <v>0.65965420375794892</v>
      </c>
      <c r="O67" s="3">
        <f>1-($P$6/($P$6+SUM($AO$52:$AO67)))^$P$5</f>
        <v>0.64361262270498898</v>
      </c>
      <c r="P67" s="3">
        <f>1-($P$6/($P$6+SUM($AO$53:$AO67)))^$P$5</f>
        <v>0.62639368129320394</v>
      </c>
      <c r="Q67" s="3">
        <f>1-($P$6/($P$6+SUM($AO$54:$AO67)))^$P$5</f>
        <v>0.6081177595734456</v>
      </c>
      <c r="R67" s="3">
        <f>1-($P$6/($P$6+SUM($AO$55:$AO67)))^$P$5</f>
        <v>0.58720884112581517</v>
      </c>
      <c r="S67" s="3">
        <f>1-($P$6/($P$6+SUM($AO$56:$AO67)))^$P$5</f>
        <v>0.56406198468829705</v>
      </c>
      <c r="T67" s="3">
        <f>1-($P$6/($P$6+SUM($AO$57:$AO67)))^$P$5</f>
        <v>0.53739154860155813</v>
      </c>
      <c r="U67" s="3">
        <f>1-($P$6/($P$6+SUM($AO$58:$AO67)))^$P$5</f>
        <v>0.50837482141195833</v>
      </c>
      <c r="V67" s="3">
        <f>1-($P$6/($P$6+SUM($AO$59:$AO67)))^$P$5</f>
        <v>0.47675886256629707</v>
      </c>
      <c r="W67" s="3">
        <f>1-($P$6/($P$6+SUM($AO$60:$AO67)))^$P$5</f>
        <v>0.44182509535462211</v>
      </c>
      <c r="X67" s="3">
        <f>1-($P$6/($P$6+SUM($AO$61:$AO67)))^$P$5</f>
        <v>0.40455900321116345</v>
      </c>
      <c r="Y67" s="3">
        <f>1-($P$6/($P$6+SUM($AO$62:$AO67)))^$P$5</f>
        <v>0.36223921748973165</v>
      </c>
      <c r="Z67" s="3">
        <f>1-($P$6/($P$6+SUM($AO$63:$AO67)))^$P$5</f>
        <v>0.31634041473671981</v>
      </c>
      <c r="AA67" s="3">
        <f>1-($P$6/($P$6+SUM($AO$64:$AO67)))^$P$5</f>
        <v>0.26588963094166551</v>
      </c>
      <c r="AB67" s="3">
        <f>1-($P$6/($P$6+SUM($AO$65:$AO67)))^$P$5</f>
        <v>0.20892748444056375</v>
      </c>
      <c r="AC67" s="3">
        <f>1-($P$6/($P$6+SUM($AO$66:$AO67)))^$P$5</f>
        <v>0.14518712954119872</v>
      </c>
      <c r="AD67" s="3">
        <f>1-($P$6/($P$6+SUM($AO$67:$AO67)))^$P$5</f>
        <v>7.5439093873191476E-2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 t="shared" si="8"/>
        <v>4.7061812974397865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0.7770868372430475</v>
      </c>
      <c r="D68" s="3">
        <f>1-($P$6/($P$6+SUM($AO$41:$AO68)))^$P$5</f>
        <v>0.77269602600187104</v>
      </c>
      <c r="E68" s="3">
        <f>1-($P$6/($P$6+SUM($AO$42:$AO68)))^$P$5</f>
        <v>0.76787801867869399</v>
      </c>
      <c r="F68" s="3">
        <f>1-($P$6/($P$6+SUM($AO$43:$AO68)))^$P$5</f>
        <v>0.76271118723603548</v>
      </c>
      <c r="G68" s="3">
        <f>1-($P$6/($P$6+SUM($AO$44:$AO68)))^$P$5</f>
        <v>0.75695684041185807</v>
      </c>
      <c r="H68" s="3">
        <f>1-($P$6/($P$6+SUM($AO$45:$AO68)))^$P$5</f>
        <v>0.75045591677922052</v>
      </c>
      <c r="I68" s="3">
        <f>1-($P$6/($P$6+SUM($AO$46:$AO68)))^$P$5</f>
        <v>0.74281639255611165</v>
      </c>
      <c r="J68" s="3">
        <f>1-($P$6/($P$6+SUM($AO$47:$AO68)))^$P$5</f>
        <v>0.73423553411402942</v>
      </c>
      <c r="K68" s="3">
        <f>1-($P$6/($P$6+SUM($AO$48:$AO68)))^$P$5</f>
        <v>0.72457047523642693</v>
      </c>
      <c r="L68" s="3">
        <f>1-($P$6/($P$6+SUM($AO$49:$AO68)))^$P$5</f>
        <v>0.71251733069900269</v>
      </c>
      <c r="M68" s="3">
        <f>1-($P$6/($P$6+SUM($AO$50:$AO68)))^$P$5</f>
        <v>0.69978022371457782</v>
      </c>
      <c r="N68" s="3">
        <f>1-($P$6/($P$6+SUM($AO$51:$AO68)))^$P$5</f>
        <v>0.68562991007997642</v>
      </c>
      <c r="O68" s="3">
        <f>1-($P$6/($P$6+SUM($AO$52:$AO68)))^$P$5</f>
        <v>0.67081264689851161</v>
      </c>
      <c r="P68" s="3">
        <f>1-($P$6/($P$6+SUM($AO$53:$AO68)))^$P$5</f>
        <v>0.65490788148031498</v>
      </c>
      <c r="Q68" s="3">
        <f>1-($P$6/($P$6+SUM($AO$54:$AO68)))^$P$5</f>
        <v>0.63802680611911078</v>
      </c>
      <c r="R68" s="3">
        <f>1-($P$6/($P$6+SUM($AO$55:$AO68)))^$P$5</f>
        <v>0.61871368833827722</v>
      </c>
      <c r="S68" s="3">
        <f>1-($P$6/($P$6+SUM($AO$56:$AO68)))^$P$5</f>
        <v>0.59733343540631079</v>
      </c>
      <c r="T68" s="3">
        <f>1-($P$6/($P$6+SUM($AO$57:$AO68)))^$P$5</f>
        <v>0.57269852777384722</v>
      </c>
      <c r="U68" s="3">
        <f>1-($P$6/($P$6+SUM($AO$58:$AO68)))^$P$5</f>
        <v>0.54589640181551835</v>
      </c>
      <c r="V68" s="3">
        <f>1-($P$6/($P$6+SUM($AO$59:$AO68)))^$P$5</f>
        <v>0.51669342129985774</v>
      </c>
      <c r="W68" s="3">
        <f>1-($P$6/($P$6+SUM($AO$60:$AO68)))^$P$5</f>
        <v>0.48442585290334106</v>
      </c>
      <c r="X68" s="3">
        <f>1-($P$6/($P$6+SUM($AO$61:$AO68)))^$P$5</f>
        <v>0.4500039656296656</v>
      </c>
      <c r="Y68" s="3">
        <f>1-($P$6/($P$6+SUM($AO$62:$AO68)))^$P$5</f>
        <v>0.41091409163402393</v>
      </c>
      <c r="Z68" s="3">
        <f>1-($P$6/($P$6+SUM($AO$63:$AO68)))^$P$5</f>
        <v>0.36851835575956438</v>
      </c>
      <c r="AA68" s="3">
        <f>1-($P$6/($P$6+SUM($AO$64:$AO68)))^$P$5</f>
        <v>0.32191805300227527</v>
      </c>
      <c r="AB68" s="3">
        <f>1-($P$6/($P$6+SUM($AO$65:$AO68)))^$P$5</f>
        <v>0.26930334589213067</v>
      </c>
      <c r="AC68" s="3">
        <f>1-($P$6/($P$6+SUM($AO$66:$AO68)))^$P$5</f>
        <v>0.21042775335736741</v>
      </c>
      <c r="AD68" s="3">
        <f>1-($P$6/($P$6+SUM($AO$67:$AO68)))^$P$5</f>
        <v>0.14600299512932058</v>
      </c>
      <c r="AE68" s="3">
        <f>1-($P$6/($P$6+SUM($AO$68:$AO68)))^$P$5</f>
        <v>7.6321529598801452E-2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 t="shared" si="8"/>
        <v>4.7634748595185847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0.79429881559211724</v>
      </c>
      <c r="D69" s="3">
        <f>1-($P$6/($P$6+SUM($AO$41:$AO69)))^$P$5</f>
        <v>0.79024703574047706</v>
      </c>
      <c r="E69" s="3">
        <f>1-($P$6/($P$6+SUM($AO$42:$AO69)))^$P$5</f>
        <v>0.7858010453671338</v>
      </c>
      <c r="F69" s="3">
        <f>1-($P$6/($P$6+SUM($AO$43:$AO69)))^$P$5</f>
        <v>0.78103316468015538</v>
      </c>
      <c r="G69" s="3">
        <f>1-($P$6/($P$6+SUM($AO$44:$AO69)))^$P$5</f>
        <v>0.77572313316136698</v>
      </c>
      <c r="H69" s="3">
        <f>1-($P$6/($P$6+SUM($AO$45:$AO69)))^$P$5</f>
        <v>0.76972417075884136</v>
      </c>
      <c r="I69" s="3">
        <f>1-($P$6/($P$6+SUM($AO$46:$AO69)))^$P$5</f>
        <v>0.76267452359538446</v>
      </c>
      <c r="J69" s="3">
        <f>1-($P$6/($P$6+SUM($AO$47:$AO69)))^$P$5</f>
        <v>0.75475622623105387</v>
      </c>
      <c r="K69" s="3">
        <f>1-($P$6/($P$6+SUM($AO$48:$AO69)))^$P$5</f>
        <v>0.7458374436965769</v>
      </c>
      <c r="L69" s="3">
        <f>1-($P$6/($P$6+SUM($AO$49:$AO69)))^$P$5</f>
        <v>0.7347149688697735</v>
      </c>
      <c r="M69" s="3">
        <f>1-($P$6/($P$6+SUM($AO$50:$AO69)))^$P$5</f>
        <v>0.7229613431304065</v>
      </c>
      <c r="N69" s="3">
        <f>1-($P$6/($P$6+SUM($AO$51:$AO69)))^$P$5</f>
        <v>0.70990362938404172</v>
      </c>
      <c r="O69" s="3">
        <f>1-($P$6/($P$6+SUM($AO$52:$AO69)))^$P$5</f>
        <v>0.69623046415337186</v>
      </c>
      <c r="P69" s="3">
        <f>1-($P$6/($P$6+SUM($AO$53:$AO69)))^$P$5</f>
        <v>0.68155376692234193</v>
      </c>
      <c r="Q69" s="3">
        <f>1-($P$6/($P$6+SUM($AO$54:$AO69)))^$P$5</f>
        <v>0.6659761442207961</v>
      </c>
      <c r="R69" s="3">
        <f>1-($P$6/($P$6+SUM($AO$55:$AO69)))^$P$5</f>
        <v>0.64815426660215669</v>
      </c>
      <c r="S69" s="3">
        <f>1-($P$6/($P$6+SUM($AO$56:$AO69)))^$P$5</f>
        <v>0.62842486548640131</v>
      </c>
      <c r="T69" s="3">
        <f>1-($P$6/($P$6+SUM($AO$57:$AO69)))^$P$5</f>
        <v>0.60569211385202615</v>
      </c>
      <c r="U69" s="3">
        <f>1-($P$6/($P$6+SUM($AO$58:$AO69)))^$P$5</f>
        <v>0.58095948315754242</v>
      </c>
      <c r="V69" s="3">
        <f>1-($P$6/($P$6+SUM($AO$59:$AO69)))^$P$5</f>
        <v>0.55401137737129613</v>
      </c>
      <c r="W69" s="3">
        <f>1-($P$6/($P$6+SUM($AO$60:$AO69)))^$P$5</f>
        <v>0.52423531208504071</v>
      </c>
      <c r="X69" s="3">
        <f>1-($P$6/($P$6+SUM($AO$61:$AO69)))^$P$5</f>
        <v>0.49247127203631014</v>
      </c>
      <c r="Y69" s="3">
        <f>1-($P$6/($P$6+SUM($AO$62:$AO69)))^$P$5</f>
        <v>0.45639967736387166</v>
      </c>
      <c r="Z69" s="3">
        <f>1-($P$6/($P$6+SUM($AO$63:$AO69)))^$P$5</f>
        <v>0.41727748006957033</v>
      </c>
      <c r="AA69" s="3">
        <f>1-($P$6/($P$6+SUM($AO$64:$AO69)))^$P$5</f>
        <v>0.37427536608251033</v>
      </c>
      <c r="AB69" s="3">
        <f>1-($P$6/($P$6+SUM($AO$65:$AO69)))^$P$5</f>
        <v>0.32572324377481454</v>
      </c>
      <c r="AC69" s="3">
        <f>1-($P$6/($P$6+SUM($AO$66:$AO69)))^$P$5</f>
        <v>0.2713936628017678</v>
      </c>
      <c r="AD69" s="3">
        <f>1-($P$6/($P$6+SUM($AO$67:$AO69)))^$P$5</f>
        <v>0.21194338909424715</v>
      </c>
      <c r="AE69" s="3">
        <f>1-($P$6/($P$6+SUM($AO$68:$AO69)))^$P$5</f>
        <v>0.14764229839129384</v>
      </c>
      <c r="AF69" s="3">
        <f>1-($P$6/($P$6+SUM($AO$69:$AO69)))^$P$5</f>
        <v>7.7213849143549451E-2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 t="shared" si="8"/>
        <v>4.8214659196426588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0.8101817909436928</v>
      </c>
      <c r="D70" s="3">
        <f>1-($P$6/($P$6+SUM($AO$41:$AO70)))^$P$5</f>
        <v>0.80644286456112224</v>
      </c>
      <c r="E70" s="3">
        <f>1-($P$6/($P$6+SUM($AO$42:$AO70)))^$P$5</f>
        <v>0.80234016615658588</v>
      </c>
      <c r="F70" s="3">
        <f>1-($P$6/($P$6+SUM($AO$43:$AO70)))^$P$5</f>
        <v>0.7979404321560204</v>
      </c>
      <c r="G70" s="3">
        <f>1-($P$6/($P$6+SUM($AO$44:$AO70)))^$P$5</f>
        <v>0.79304040830097189</v>
      </c>
      <c r="H70" s="3">
        <f>1-($P$6/($P$6+SUM($AO$45:$AO70)))^$P$5</f>
        <v>0.78750464888783078</v>
      </c>
      <c r="I70" s="3">
        <f>1-($P$6/($P$6+SUM($AO$46:$AO70)))^$P$5</f>
        <v>0.78099933210055328</v>
      </c>
      <c r="J70" s="3">
        <f>1-($P$6/($P$6+SUM($AO$47:$AO70)))^$P$5</f>
        <v>0.77369243691851386</v>
      </c>
      <c r="K70" s="3">
        <f>1-($P$6/($P$6+SUM($AO$48:$AO70)))^$P$5</f>
        <v>0.76546230772459256</v>
      </c>
      <c r="L70" s="3">
        <f>1-($P$6/($P$6+SUM($AO$49:$AO70)))^$P$5</f>
        <v>0.7551986420004857</v>
      </c>
      <c r="M70" s="3">
        <f>1-($P$6/($P$6+SUM($AO$50:$AO70)))^$P$5</f>
        <v>0.74435255881925932</v>
      </c>
      <c r="N70" s="3">
        <f>1-($P$6/($P$6+SUM($AO$51:$AO70)))^$P$5</f>
        <v>0.73230308140683675</v>
      </c>
      <c r="O70" s="3">
        <f>1-($P$6/($P$6+SUM($AO$52:$AO70)))^$P$5</f>
        <v>0.71968567374398484</v>
      </c>
      <c r="P70" s="3">
        <f>1-($P$6/($P$6+SUM($AO$53:$AO70)))^$P$5</f>
        <v>0.70614222079848399</v>
      </c>
      <c r="Q70" s="3">
        <f>1-($P$6/($P$6+SUM($AO$54:$AO70)))^$P$5</f>
        <v>0.69176740631268285</v>
      </c>
      <c r="R70" s="3">
        <f>1-($P$6/($P$6+SUM($AO$55:$AO70)))^$P$5</f>
        <v>0.67532162461919154</v>
      </c>
      <c r="S70" s="3">
        <f>1-($P$6/($P$6+SUM($AO$56:$AO70)))^$P$5</f>
        <v>0.6571156062841611</v>
      </c>
      <c r="T70" s="3">
        <f>1-($P$6/($P$6+SUM($AO$57:$AO70)))^$P$5</f>
        <v>0.63613813782217288</v>
      </c>
      <c r="U70" s="3">
        <f>1-($P$6/($P$6+SUM($AO$58:$AO70)))^$P$5</f>
        <v>0.61331520886814117</v>
      </c>
      <c r="V70" s="3">
        <f>1-($P$6/($P$6+SUM($AO$59:$AO70)))^$P$5</f>
        <v>0.58844787020197242</v>
      </c>
      <c r="W70" s="3">
        <f>1-($P$6/($P$6+SUM($AO$60:$AO70)))^$P$5</f>
        <v>0.56097092968733075</v>
      </c>
      <c r="X70" s="3">
        <f>1-($P$6/($P$6+SUM($AO$61:$AO70)))^$P$5</f>
        <v>0.53165951337886508</v>
      </c>
      <c r="Y70" s="3">
        <f>1-($P$6/($P$6+SUM($AO$62:$AO70)))^$P$5</f>
        <v>0.49837314583829406</v>
      </c>
      <c r="Z70" s="3">
        <f>1-($P$6/($P$6+SUM($AO$63:$AO70)))^$P$5</f>
        <v>0.46227172393118443</v>
      </c>
      <c r="AA70" s="3">
        <f>1-($P$6/($P$6+SUM($AO$64:$AO70)))^$P$5</f>
        <v>0.42258996990886577</v>
      </c>
      <c r="AB70" s="3">
        <f>1-($P$6/($P$6+SUM($AO$65:$AO70)))^$P$5</f>
        <v>0.37778674350795904</v>
      </c>
      <c r="AC70" s="3">
        <f>1-($P$6/($P$6+SUM($AO$66:$AO70)))^$P$5</f>
        <v>0.32765215931043201</v>
      </c>
      <c r="AD70" s="3">
        <f>1-($P$6/($P$6+SUM($AO$67:$AO70)))^$P$5</f>
        <v>0.27279227049751842</v>
      </c>
      <c r="AE70" s="3">
        <f>1-($P$6/($P$6+SUM($AO$68:$AO70)))^$P$5</f>
        <v>0.21345611503283934</v>
      </c>
      <c r="AF70" s="3">
        <f>1-($P$6/($P$6+SUM($AO$69:$AO70)))^$P$5</f>
        <v>0.14846571852378798</v>
      </c>
      <c r="AG70" s="3">
        <f>1-($P$6/($P$6+SUM($AO$70:$AO70)))^$P$5</f>
        <v>7.7213849143549451E-2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 t="shared" si="8"/>
        <v>4.8214659196426588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0.82483838094306183</v>
      </c>
      <c r="D71" s="3">
        <f>1-($P$6/($P$6+SUM($AO$41:$AO71)))^$P$5</f>
        <v>0.82138815151065159</v>
      </c>
      <c r="E71" s="3">
        <f>1-($P$6/($P$6+SUM($AO$42:$AO71)))^$P$5</f>
        <v>0.81760223798353771</v>
      </c>
      <c r="F71" s="3">
        <f>1-($P$6/($P$6+SUM($AO$43:$AO71)))^$P$5</f>
        <v>0.81354222431182843</v>
      </c>
      <c r="G71" s="3">
        <f>1-($P$6/($P$6+SUM($AO$44:$AO71)))^$P$5</f>
        <v>0.80902055018078944</v>
      </c>
      <c r="H71" s="3">
        <f>1-($P$6/($P$6+SUM($AO$45:$AO71)))^$P$5</f>
        <v>0.80391222817451125</v>
      </c>
      <c r="I71" s="3">
        <f>1-($P$6/($P$6+SUM($AO$46:$AO71)))^$P$5</f>
        <v>0.79790921169451967</v>
      </c>
      <c r="J71" s="3">
        <f>1-($P$6/($P$6+SUM($AO$47:$AO71)))^$P$5</f>
        <v>0.79116650985573944</v>
      </c>
      <c r="K71" s="3">
        <f>1-($P$6/($P$6+SUM($AO$48:$AO71)))^$P$5</f>
        <v>0.78357186066658346</v>
      </c>
      <c r="L71" s="3">
        <f>1-($P$6/($P$6+SUM($AO$49:$AO71)))^$P$5</f>
        <v>0.77410069220455591</v>
      </c>
      <c r="M71" s="3">
        <f>1-($P$6/($P$6+SUM($AO$50:$AO71)))^$P$5</f>
        <v>0.76409207660237166</v>
      </c>
      <c r="N71" s="3">
        <f>1-($P$6/($P$6+SUM($AO$51:$AO71)))^$P$5</f>
        <v>0.75297298584291883</v>
      </c>
      <c r="O71" s="3">
        <f>1-($P$6/($P$6+SUM($AO$52:$AO71)))^$P$5</f>
        <v>0.74132981664951081</v>
      </c>
      <c r="P71" s="3">
        <f>1-($P$6/($P$6+SUM($AO$53:$AO71)))^$P$5</f>
        <v>0.72883210598211989</v>
      </c>
      <c r="Q71" s="3">
        <f>1-($P$6/($P$6+SUM($AO$54:$AO71)))^$P$5</f>
        <v>0.71556722594606637</v>
      </c>
      <c r="R71" s="3">
        <f>1-($P$6/($P$6+SUM($AO$55:$AO71)))^$P$5</f>
        <v>0.70039128615583368</v>
      </c>
      <c r="S71" s="3">
        <f>1-($P$6/($P$6+SUM($AO$56:$AO71)))^$P$5</f>
        <v>0.68359102468737776</v>
      </c>
      <c r="T71" s="3">
        <f>1-($P$6/($P$6+SUM($AO$57:$AO71)))^$P$5</f>
        <v>0.66423330740250786</v>
      </c>
      <c r="U71" s="3">
        <f>1-($P$6/($P$6+SUM($AO$58:$AO71)))^$P$5</f>
        <v>0.64317262455122082</v>
      </c>
      <c r="V71" s="3">
        <f>1-($P$6/($P$6+SUM($AO$59:$AO71)))^$P$5</f>
        <v>0.62022538893408885</v>
      </c>
      <c r="W71" s="3">
        <f>1-($P$6/($P$6+SUM($AO$60:$AO71)))^$P$5</f>
        <v>0.59487004865709714</v>
      </c>
      <c r="X71" s="3">
        <f>1-($P$6/($P$6+SUM($AO$61:$AO71)))^$P$5</f>
        <v>0.56782187977351828</v>
      </c>
      <c r="Y71" s="3">
        <f>1-($P$6/($P$6+SUM($AO$62:$AO71)))^$P$5</f>
        <v>0.53710568144993909</v>
      </c>
      <c r="Z71" s="3">
        <f>1-($P$6/($P$6+SUM($AO$63:$AO71)))^$P$5</f>
        <v>0.50379178950205517</v>
      </c>
      <c r="AA71" s="3">
        <f>1-($P$6/($P$6+SUM($AO$64:$AO71)))^$P$5</f>
        <v>0.46717401610441256</v>
      </c>
      <c r="AB71" s="3">
        <f>1-($P$6/($P$6+SUM($AO$65:$AO71)))^$P$5</f>
        <v>0.4258302194837964</v>
      </c>
      <c r="AC71" s="3">
        <f>1-($P$6/($P$6+SUM($AO$66:$AO71)))^$P$5</f>
        <v>0.37956671974600664</v>
      </c>
      <c r="AD71" s="3">
        <f>1-($P$6/($P$6+SUM($AO$67:$AO71)))^$P$5</f>
        <v>0.328942774777091</v>
      </c>
      <c r="AE71" s="3">
        <f>1-($P$6/($P$6+SUM($AO$68:$AO71)))^$P$5</f>
        <v>0.27418819307161069</v>
      </c>
      <c r="AF71" s="3">
        <f>1-($P$6/($P$6+SUM($AO$69:$AO71)))^$P$5</f>
        <v>0.21421595661430992</v>
      </c>
      <c r="AG71" s="3">
        <f>1-($P$6/($P$6+SUM($AO$70:$AO71)))^$P$5</f>
        <v>0.14846571852378798</v>
      </c>
      <c r="AH71" s="3">
        <f>1-($P$6/($P$6+SUM($AO$71:$AO71)))^$P$5</f>
        <v>7.7213849143549451E-2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 t="shared" si="8"/>
        <v>4.8214659196426588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0.83836327923570053</v>
      </c>
      <c r="D72" s="3">
        <f>1-($P$6/($P$6+SUM($AO$41:$AO72)))^$P$5</f>
        <v>0.83517945524865267</v>
      </c>
      <c r="E72" s="3">
        <f>1-($P$6/($P$6+SUM($AO$42:$AO72)))^$P$5</f>
        <v>0.83168586661696986</v>
      </c>
      <c r="F72" s="3">
        <f>1-($P$6/($P$6+SUM($AO$43:$AO72)))^$P$5</f>
        <v>0.82793934225513799</v>
      </c>
      <c r="G72" s="3">
        <f>1-($P$6/($P$6+SUM($AO$44:$AO72)))^$P$5</f>
        <v>0.82376680390624824</v>
      </c>
      <c r="H72" s="3">
        <f>1-($P$6/($P$6+SUM($AO$45:$AO72)))^$P$5</f>
        <v>0.81905291500264166</v>
      </c>
      <c r="I72" s="3">
        <f>1-($P$6/($P$6+SUM($AO$46:$AO72)))^$P$5</f>
        <v>0.81351341450112225</v>
      </c>
      <c r="J72" s="3">
        <f>1-($P$6/($P$6+SUM($AO$47:$AO72)))^$P$5</f>
        <v>0.8072913427898768</v>
      </c>
      <c r="K72" s="3">
        <f>1-($P$6/($P$6+SUM($AO$48:$AO72)))^$P$5</f>
        <v>0.8002831055238856</v>
      </c>
      <c r="L72" s="3">
        <f>1-($P$6/($P$6+SUM($AO$49:$AO72)))^$P$5</f>
        <v>0.79154324231067663</v>
      </c>
      <c r="M72" s="3">
        <f>1-($P$6/($P$6+SUM($AO$50:$AO72)))^$P$5</f>
        <v>0.7823074304344978</v>
      </c>
      <c r="N72" s="3">
        <f>1-($P$6/($P$6+SUM($AO$51:$AO72)))^$P$5</f>
        <v>0.77204688732133286</v>
      </c>
      <c r="O72" s="3">
        <f>1-($P$6/($P$6+SUM($AO$52:$AO72)))^$P$5</f>
        <v>0.76130273188424635</v>
      </c>
      <c r="P72" s="3">
        <f>1-($P$6/($P$6+SUM($AO$53:$AO72)))^$P$5</f>
        <v>0.74977001753480321</v>
      </c>
      <c r="Q72" s="3">
        <f>1-($P$6/($P$6+SUM($AO$54:$AO72)))^$P$5</f>
        <v>0.73752937021211884</v>
      </c>
      <c r="R72" s="3">
        <f>1-($P$6/($P$6+SUM($AO$55:$AO72)))^$P$5</f>
        <v>0.7235252231079401</v>
      </c>
      <c r="S72" s="3">
        <f>1-($P$6/($P$6+SUM($AO$56:$AO72)))^$P$5</f>
        <v>0.70802217443940774</v>
      </c>
      <c r="T72" s="3">
        <f>1-($P$6/($P$6+SUM($AO$57:$AO72)))^$P$5</f>
        <v>0.69015914057885464</v>
      </c>
      <c r="U72" s="3">
        <f>1-($P$6/($P$6+SUM($AO$58:$AO72)))^$P$5</f>
        <v>0.67072463454129405</v>
      </c>
      <c r="V72" s="3">
        <f>1-($P$6/($P$6+SUM($AO$59:$AO72)))^$P$5</f>
        <v>0.64954924282579651</v>
      </c>
      <c r="W72" s="3">
        <f>1-($P$6/($P$6+SUM($AO$60:$AO72)))^$P$5</f>
        <v>0.62615168624099415</v>
      </c>
      <c r="X72" s="3">
        <f>1-($P$6/($P$6+SUM($AO$61:$AO72)))^$P$5</f>
        <v>0.60119201048107551</v>
      </c>
      <c r="Y72" s="3">
        <f>1-($P$6/($P$6+SUM($AO$62:$AO72)))^$P$5</f>
        <v>0.57284752814940521</v>
      </c>
      <c r="Z72" s="3">
        <f>1-($P$6/($P$6+SUM($AO$63:$AO72)))^$P$5</f>
        <v>0.54210593014669817</v>
      </c>
      <c r="AA72" s="3">
        <f>1-($P$6/($P$6+SUM($AO$64:$AO72)))^$P$5</f>
        <v>0.50831555612078938</v>
      </c>
      <c r="AB72" s="3">
        <f>1-($P$6/($P$6+SUM($AO$65:$AO72)))^$P$5</f>
        <v>0.47016407420035511</v>
      </c>
      <c r="AC72" s="3">
        <f>1-($P$6/($P$6+SUM($AO$66:$AO72)))^$P$5</f>
        <v>0.4274727575801186</v>
      </c>
      <c r="AD72" s="3">
        <f>1-($P$6/($P$6+SUM($AO$67:$AO72)))^$P$5</f>
        <v>0.38075768219585981</v>
      </c>
      <c r="AE72" s="3">
        <f>1-($P$6/($P$6+SUM($AO$68:$AO72)))^$P$5</f>
        <v>0.33023091319560172</v>
      </c>
      <c r="AF72" s="3">
        <f>1-($P$6/($P$6+SUM($AO$69:$AO72)))^$P$5</f>
        <v>0.27488936437384337</v>
      </c>
      <c r="AG72" s="3">
        <f>1-($P$6/($P$6+SUM($AO$70:$AO72)))^$P$5</f>
        <v>0.21421595661430992</v>
      </c>
      <c r="AH72" s="3">
        <f>1-($P$6/($P$6+SUM($AO$71:$AO72)))^$P$5</f>
        <v>0.14846571852378798</v>
      </c>
      <c r="AI72" s="3">
        <f>1-($P$6/($P$6+SUM($AO$72:$AO72)))^$P$5</f>
        <v>7.7213849143549451E-2</v>
      </c>
      <c r="AJ72" s="1">
        <v>0</v>
      </c>
      <c r="AK72" s="1">
        <v>0</v>
      </c>
      <c r="AL72" s="1">
        <v>0</v>
      </c>
      <c r="AM72" s="1">
        <v>0</v>
      </c>
      <c r="AO72" s="1">
        <f t="shared" si="8"/>
        <v>4.8214659196426588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0.85084386828364378</v>
      </c>
      <c r="D73" s="3">
        <f>1-($P$6/($P$6+SUM($AO$41:$AO73)))^$P$5</f>
        <v>0.84790587946875606</v>
      </c>
      <c r="E73" s="3">
        <f>1-($P$6/($P$6+SUM($AO$42:$AO73)))^$P$5</f>
        <v>0.84468204428823501</v>
      </c>
      <c r="F73" s="3">
        <f>1-($P$6/($P$6+SUM($AO$43:$AO73)))^$P$5</f>
        <v>0.84122480342658756</v>
      </c>
      <c r="G73" s="3">
        <f>1-($P$6/($P$6+SUM($AO$44:$AO73)))^$P$5</f>
        <v>0.83737444292340768</v>
      </c>
      <c r="H73" s="3">
        <f>1-($P$6/($P$6+SUM($AO$45:$AO73)))^$P$5</f>
        <v>0.83302453133795296</v>
      </c>
      <c r="I73" s="3">
        <f>1-($P$6/($P$6+SUM($AO$46:$AO73)))^$P$5</f>
        <v>0.82791275715072365</v>
      </c>
      <c r="J73" s="3">
        <f>1-($P$6/($P$6+SUM($AO$47:$AO73)))^$P$5</f>
        <v>0.82217111530433196</v>
      </c>
      <c r="K73" s="3">
        <f>1-($P$6/($P$6+SUM($AO$48:$AO73)))^$P$5</f>
        <v>0.8157040108399527</v>
      </c>
      <c r="L73" s="3">
        <f>1-($P$6/($P$6+SUM($AO$49:$AO73)))^$P$5</f>
        <v>0.8076389860823141</v>
      </c>
      <c r="M73" s="3">
        <f>1-($P$6/($P$6+SUM($AO$50:$AO73)))^$P$5</f>
        <v>0.7991163066583753</v>
      </c>
      <c r="N73" s="3">
        <f>1-($P$6/($P$6+SUM($AO$51:$AO73)))^$P$5</f>
        <v>0.78964801953211583</v>
      </c>
      <c r="O73" s="3">
        <f>1-($P$6/($P$6+SUM($AO$52:$AO73)))^$P$5</f>
        <v>0.77973346190273518</v>
      </c>
      <c r="P73" s="3">
        <f>1-($P$6/($P$6+SUM($AO$53:$AO73)))^$P$5</f>
        <v>0.76909123253886491</v>
      </c>
      <c r="Q73" s="3">
        <f>1-($P$6/($P$6+SUM($AO$54:$AO73)))^$P$5</f>
        <v>0.75779573254484345</v>
      </c>
      <c r="R73" s="3">
        <f>1-($P$6/($P$6+SUM($AO$55:$AO73)))^$P$5</f>
        <v>0.74487289947255575</v>
      </c>
      <c r="S73" s="3">
        <f>1-($P$6/($P$6+SUM($AO$56:$AO73)))^$P$5</f>
        <v>0.73056690077761433</v>
      </c>
      <c r="T73" s="3">
        <f>1-($P$6/($P$6+SUM($AO$57:$AO73)))^$P$5</f>
        <v>0.71408314086556079</v>
      </c>
      <c r="U73" s="3">
        <f>1-($P$6/($P$6+SUM($AO$58:$AO73)))^$P$5</f>
        <v>0.69614924756628671</v>
      </c>
      <c r="V73" s="3">
        <f>1-($P$6/($P$6+SUM($AO$59:$AO73)))^$P$5</f>
        <v>0.67660888958056997</v>
      </c>
      <c r="W73" s="3">
        <f>1-($P$6/($P$6+SUM($AO$60:$AO73)))^$P$5</f>
        <v>0.6550179480816114</v>
      </c>
      <c r="X73" s="3">
        <f>1-($P$6/($P$6+SUM($AO$61:$AO73)))^$P$5</f>
        <v>0.63198550503082118</v>
      </c>
      <c r="Y73" s="3">
        <f>1-($P$6/($P$6+SUM($AO$62:$AO73)))^$P$5</f>
        <v>0.60582960912032546</v>
      </c>
      <c r="Z73" s="3">
        <f>1-($P$6/($P$6+SUM($AO$63:$AO73)))^$P$5</f>
        <v>0.57746168852950941</v>
      </c>
      <c r="AA73" s="3">
        <f>1-($P$6/($P$6+SUM($AO$64:$AO73)))^$P$5</f>
        <v>0.54628039944695128</v>
      </c>
      <c r="AB73" s="3">
        <f>1-($P$6/($P$6+SUM($AO$65:$AO73)))^$P$5</f>
        <v>0.51107474039495493</v>
      </c>
      <c r="AC73" s="3">
        <f>1-($P$6/($P$6+SUM($AO$66:$AO73)))^$P$5</f>
        <v>0.47167978505739316</v>
      </c>
      <c r="AD73" s="3">
        <f>1-($P$6/($P$6+SUM($AO$67:$AO73)))^$P$5</f>
        <v>0.42857176126010965</v>
      </c>
      <c r="AE73" s="3">
        <f>1-($P$6/($P$6+SUM($AO$68:$AO73)))^$P$5</f>
        <v>0.38194635817240052</v>
      </c>
      <c r="AF73" s="3">
        <f>1-($P$6/($P$6+SUM($AO$69:$AO73)))^$P$5</f>
        <v>0.33087794400476922</v>
      </c>
      <c r="AG73" s="3">
        <f>1-($P$6/($P$6+SUM($AO$70:$AO73)))^$P$5</f>
        <v>0.27488936437384337</v>
      </c>
      <c r="AH73" s="3">
        <f>1-($P$6/($P$6+SUM($AO$71:$AO73)))^$P$5</f>
        <v>0.21421595661430992</v>
      </c>
      <c r="AI73" s="3">
        <f>1-($P$6/($P$6+SUM($AO$72:$AO73)))^$P$5</f>
        <v>0.14846571852378798</v>
      </c>
      <c r="AJ73" s="3">
        <f>1-($P$6/($P$6+SUM($AO$73:$AO73)))^$P$5</f>
        <v>7.7213849143549451E-2</v>
      </c>
      <c r="AK73" s="1">
        <v>0</v>
      </c>
      <c r="AL73" s="1">
        <v>0</v>
      </c>
      <c r="AM73" s="1">
        <v>0</v>
      </c>
      <c r="AO73" s="1">
        <f t="shared" si="8"/>
        <v>4.8214659196426588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0.86236078306490893</v>
      </c>
      <c r="D74" s="3">
        <f>1-($P$6/($P$6+SUM($AO$41:$AO74)))^$P$5</f>
        <v>0.85964964770283547</v>
      </c>
      <c r="E74" s="3">
        <f>1-($P$6/($P$6+SUM($AO$42:$AO74)))^$P$5</f>
        <v>0.85667473734601451</v>
      </c>
      <c r="F74" s="3">
        <f>1-($P$6/($P$6+SUM($AO$43:$AO74)))^$P$5</f>
        <v>0.8534844431333013</v>
      </c>
      <c r="G74" s="3">
        <f>1-($P$6/($P$6+SUM($AO$44:$AO74)))^$P$5</f>
        <v>0.84993138370472121</v>
      </c>
      <c r="H74" s="3">
        <f>1-($P$6/($P$6+SUM($AO$45:$AO74)))^$P$5</f>
        <v>0.84591734552289244</v>
      </c>
      <c r="I74" s="3">
        <f>1-($P$6/($P$6+SUM($AO$46:$AO74)))^$P$5</f>
        <v>0.84120027097117389</v>
      </c>
      <c r="J74" s="3">
        <f>1-($P$6/($P$6+SUM($AO$47:$AO74)))^$P$5</f>
        <v>0.83590196342577483</v>
      </c>
      <c r="K74" s="3">
        <f>1-($P$6/($P$6+SUM($AO$48:$AO74)))^$P$5</f>
        <v>0.82993420910424665</v>
      </c>
      <c r="L74" s="3">
        <f>1-($P$6/($P$6+SUM($AO$49:$AO74)))^$P$5</f>
        <v>0.82249191563507362</v>
      </c>
      <c r="M74" s="3">
        <f>1-($P$6/($P$6+SUM($AO$50:$AO74)))^$P$5</f>
        <v>0.8146273050632642</v>
      </c>
      <c r="N74" s="3">
        <f>1-($P$6/($P$6+SUM($AO$51:$AO74)))^$P$5</f>
        <v>0.80589010078471612</v>
      </c>
      <c r="O74" s="3">
        <f>1-($P$6/($P$6+SUM($AO$52:$AO74)))^$P$5</f>
        <v>0.79674108415981182</v>
      </c>
      <c r="P74" s="3">
        <f>1-($P$6/($P$6+SUM($AO$53:$AO74)))^$P$5</f>
        <v>0.78692058224091466</v>
      </c>
      <c r="Q74" s="3">
        <f>1-($P$6/($P$6+SUM($AO$54:$AO74)))^$P$5</f>
        <v>0.77649725123380697</v>
      </c>
      <c r="R74" s="3">
        <f>1-($P$6/($P$6+SUM($AO$55:$AO74)))^$P$5</f>
        <v>0.76457223976920174</v>
      </c>
      <c r="S74" s="3">
        <f>1-($P$6/($P$6+SUM($AO$56:$AO74)))^$P$5</f>
        <v>0.75137086220627058</v>
      </c>
      <c r="T74" s="3">
        <f>1-($P$6/($P$6+SUM($AO$57:$AO74)))^$P$5</f>
        <v>0.73615987685830409</v>
      </c>
      <c r="U74" s="3">
        <f>1-($P$6/($P$6+SUM($AO$58:$AO74)))^$P$5</f>
        <v>0.71961072819952121</v>
      </c>
      <c r="V74" s="3">
        <f>1-($P$6/($P$6+SUM($AO$59:$AO74)))^$P$5</f>
        <v>0.70157915664143111</v>
      </c>
      <c r="W74" s="3">
        <f>1-($P$6/($P$6+SUM($AO$60:$AO74)))^$P$5</f>
        <v>0.68165533503774167</v>
      </c>
      <c r="X74" s="3">
        <f>1-($P$6/($P$6+SUM($AO$61:$AO74)))^$P$5</f>
        <v>0.66040131525000567</v>
      </c>
      <c r="Y74" s="3">
        <f>1-($P$6/($P$6+SUM($AO$62:$AO74)))^$P$5</f>
        <v>0.63626501675749614</v>
      </c>
      <c r="Z74" s="3">
        <f>1-($P$6/($P$6+SUM($AO$63:$AO74)))^$P$5</f>
        <v>0.61008749254494776</v>
      </c>
      <c r="AA74" s="3">
        <f>1-($P$6/($P$6+SUM($AO$64:$AO74)))^$P$5</f>
        <v>0.58131383086403532</v>
      </c>
      <c r="AB74" s="3">
        <f>1-($P$6/($P$6+SUM($AO$65:$AO74)))^$P$5</f>
        <v>0.54882653630206479</v>
      </c>
      <c r="AC74" s="3">
        <f>1-($P$6/($P$6+SUM($AO$66:$AO74)))^$P$5</f>
        <v>0.51247341741942831</v>
      </c>
      <c r="AD74" s="3">
        <f>1-($P$6/($P$6+SUM($AO$67:$AO74)))^$P$5</f>
        <v>0.47269393016552363</v>
      </c>
      <c r="AE74" s="3">
        <f>1-($P$6/($P$6+SUM($AO$68:$AO74)))^$P$5</f>
        <v>0.42966865501411156</v>
      </c>
      <c r="AF74" s="3">
        <f>1-($P$6/($P$6+SUM($AO$69:$AO74)))^$P$5</f>
        <v>0.38254342959873455</v>
      </c>
      <c r="AG74" s="3">
        <f>1-($P$6/($P$6+SUM($AO$70:$AO74)))^$P$5</f>
        <v>0.33087794400476922</v>
      </c>
      <c r="AH74" s="3">
        <f>1-($P$6/($P$6+SUM($AO$71:$AO74)))^$P$5</f>
        <v>0.27488936437384337</v>
      </c>
      <c r="AI74" s="3">
        <f>1-($P$6/($P$6+SUM($AO$72:$AO74)))^$P$5</f>
        <v>0.21421595661430992</v>
      </c>
      <c r="AJ74" s="3">
        <f>1-($P$6/($P$6+SUM($AO$73:$AO74)))^$P$5</f>
        <v>0.14846571852378798</v>
      </c>
      <c r="AK74" s="3">
        <f>1-($P$6/($P$6+SUM($AO$74:$AO74)))^$P$5</f>
        <v>7.7213849143549451E-2</v>
      </c>
      <c r="AL74" s="1">
        <v>0</v>
      </c>
      <c r="AM74" s="1">
        <v>0</v>
      </c>
      <c r="AO74" s="1">
        <f t="shared" si="8"/>
        <v>4.8214659196426588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57D7-F410-A44B-8390-E4FB45DAFE4E}">
  <sheetPr>
    <pageSetUpPr fitToPage="1"/>
  </sheetPr>
  <dimension ref="A1:AC68"/>
  <sheetViews>
    <sheetView zoomScale="75" workbookViewId="0">
      <selection activeCell="O4" sqref="O4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7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3.33203125" style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19" width="9.1640625" style="1" bestFit="1" customWidth="1"/>
    <col min="20" max="20" width="12.5" style="1" bestFit="1" customWidth="1"/>
    <col min="21" max="21" width="18.1640625" style="1" bestFit="1" customWidth="1"/>
    <col min="22" max="22" width="9.1640625" style="1" bestFit="1" customWidth="1"/>
    <col min="23" max="23" width="9" style="1" bestFit="1" customWidth="1"/>
    <col min="24" max="24" width="18.1640625" style="1" bestFit="1" customWidth="1"/>
    <col min="25" max="25" width="9.1640625" style="1" bestFit="1" customWidth="1"/>
    <col min="26" max="26" width="9" style="1" customWidth="1"/>
    <col min="27" max="28" width="9.1640625" style="1" bestFit="1" customWidth="1"/>
    <col min="29" max="29" width="9" style="1" bestFit="1" customWidth="1"/>
    <col min="30" max="16384" width="8.83203125" style="1"/>
  </cols>
  <sheetData>
    <row r="1" spans="1:29">
      <c r="B1" s="1" t="s">
        <v>41</v>
      </c>
      <c r="C1" s="1" t="s">
        <v>40</v>
      </c>
      <c r="I1" s="1" t="s">
        <v>36</v>
      </c>
      <c r="J1" s="16">
        <v>16686.914567696527</v>
      </c>
      <c r="K1" s="16"/>
    </row>
    <row r="2" spans="1:29" ht="17">
      <c r="B2" s="1" t="s">
        <v>39</v>
      </c>
      <c r="C2" s="17">
        <v>120000000</v>
      </c>
      <c r="I2" s="1" t="s">
        <v>34</v>
      </c>
      <c r="J2" s="16">
        <v>142898365.80589399</v>
      </c>
      <c r="K2" s="16"/>
    </row>
    <row r="3" spans="1:29">
      <c r="I3" s="1" t="s">
        <v>38</v>
      </c>
      <c r="J3" s="4">
        <v>4.8675926921374919E-3</v>
      </c>
      <c r="K3" s="4"/>
      <c r="N3" s="1" t="s">
        <v>37</v>
      </c>
      <c r="O3" s="1">
        <f>LN(C2)*10-2*J13</f>
        <v>12512180.738205124</v>
      </c>
    </row>
    <row r="4" spans="1:29">
      <c r="J4" s="4"/>
      <c r="K4" s="4"/>
    </row>
    <row r="5" spans="1:29">
      <c r="I5" s="1" t="s">
        <v>36</v>
      </c>
      <c r="J5" s="16">
        <v>4999999.9999940973</v>
      </c>
      <c r="K5" s="16"/>
      <c r="T5" s="62" t="s">
        <v>35</v>
      </c>
      <c r="U5" s="62"/>
      <c r="W5" s="62" t="s">
        <v>59</v>
      </c>
      <c r="X5" s="62"/>
    </row>
    <row r="6" spans="1:29">
      <c r="I6" s="1" t="s">
        <v>34</v>
      </c>
      <c r="J6" s="16">
        <v>300000015.19017798</v>
      </c>
      <c r="K6" s="16"/>
      <c r="T6" s="1" t="s">
        <v>25</v>
      </c>
      <c r="U6" s="2">
        <f>AVERAGE(U17:U50)</f>
        <v>6.145803488462797E-2</v>
      </c>
      <c r="W6" s="1" t="s">
        <v>25</v>
      </c>
      <c r="X6" s="2">
        <f>AVERAGE(V17:V50)</f>
        <v>2.5441422449505178E-2</v>
      </c>
    </row>
    <row r="7" spans="1:29">
      <c r="I7" s="1" t="s">
        <v>33</v>
      </c>
      <c r="J7" s="4">
        <v>1.2101432134938542E-2</v>
      </c>
      <c r="K7" s="4"/>
      <c r="T7" s="1" t="s">
        <v>21</v>
      </c>
      <c r="U7" s="2">
        <f>MEDIAN(U17:U50)</f>
        <v>4.2099570250045633E-2</v>
      </c>
      <c r="W7" s="1" t="s">
        <v>21</v>
      </c>
      <c r="X7" s="2">
        <f>MEDIAN(V17:V50)</f>
        <v>2.8652709379125632E-2</v>
      </c>
    </row>
    <row r="8" spans="1:29" ht="14" customHeight="1">
      <c r="G8" s="1" t="s">
        <v>32</v>
      </c>
      <c r="H8" s="1" t="s">
        <v>31</v>
      </c>
      <c r="I8" s="1" t="s">
        <v>30</v>
      </c>
      <c r="J8" s="4">
        <v>1.1271316558507372E-2</v>
      </c>
      <c r="K8" s="4"/>
      <c r="T8" s="1" t="s">
        <v>20</v>
      </c>
      <c r="U8" s="15">
        <f>CORREL(N17:N50,D17:D50)^2</f>
        <v>0.97805605524058592</v>
      </c>
      <c r="W8" s="1" t="s">
        <v>20</v>
      </c>
      <c r="X8" s="15">
        <f>CORREL(M17:M50,C17:C50)^2</f>
        <v>0.99961610647117327</v>
      </c>
    </row>
    <row r="9" spans="1:29" ht="14" customHeight="1">
      <c r="G9" s="1">
        <v>-27.354904862487746</v>
      </c>
      <c r="H9" s="1">
        <f>EXP(G9)</f>
        <v>1.3180010772815613E-12</v>
      </c>
      <c r="J9" s="4"/>
      <c r="K9" s="4"/>
    </row>
    <row r="10" spans="1:29">
      <c r="G10" s="1">
        <v>-29.224208124195012</v>
      </c>
      <c r="H10" s="1">
        <f>EXP(G10)</f>
        <v>2.0327673366298349E-13</v>
      </c>
      <c r="I10" s="1" t="s">
        <v>29</v>
      </c>
      <c r="J10" s="4">
        <v>10.000907108525567</v>
      </c>
      <c r="K10" s="4"/>
      <c r="T10" s="62" t="s">
        <v>28</v>
      </c>
      <c r="U10" s="62"/>
      <c r="W10" s="62" t="s">
        <v>60</v>
      </c>
      <c r="X10" s="62"/>
    </row>
    <row r="11" spans="1:29">
      <c r="G11" s="1">
        <v>-1000</v>
      </c>
      <c r="H11" s="1">
        <f>EXP(G11)</f>
        <v>0</v>
      </c>
      <c r="I11" s="1" t="s">
        <v>27</v>
      </c>
      <c r="J11" s="4">
        <f>H9/SUM(H9:H11)</f>
        <v>0.86637763845594307</v>
      </c>
      <c r="K11" s="4" t="s">
        <v>26</v>
      </c>
      <c r="L11" s="1">
        <f>H11/SUM(H9:H11)</f>
        <v>0</v>
      </c>
      <c r="T11" s="1" t="s">
        <v>25</v>
      </c>
      <c r="U11" s="2">
        <f>AVERAGE(U51:U57)</f>
        <v>4.6651875871354172E-2</v>
      </c>
      <c r="W11" s="1" t="s">
        <v>25</v>
      </c>
      <c r="X11" s="2">
        <f>AVERAGE(V51:V57)</f>
        <v>2.0801312263706084E-2</v>
      </c>
      <c r="AA11" s="1" t="s">
        <v>24</v>
      </c>
      <c r="AB11" s="1">
        <v>0.1</v>
      </c>
    </row>
    <row r="12" spans="1:29">
      <c r="I12" s="1" t="s">
        <v>23</v>
      </c>
      <c r="J12" s="4">
        <f>H10/SUM(H9:H11)</f>
        <v>0.13362236154405696</v>
      </c>
      <c r="K12" s="4"/>
      <c r="U12" s="2"/>
      <c r="X12" s="2"/>
      <c r="AB12" s="1">
        <v>0.2</v>
      </c>
    </row>
    <row r="13" spans="1:29">
      <c r="I13" s="1" t="s">
        <v>22</v>
      </c>
      <c r="J13" s="16">
        <f>SUM(J17:J59)</f>
        <v>-6255997.3540910585</v>
      </c>
      <c r="K13" s="16"/>
      <c r="T13" s="1" t="s">
        <v>21</v>
      </c>
      <c r="U13" s="2">
        <f>MEDIAN(U51:U57)</f>
        <v>4.0113063351926291E-2</v>
      </c>
      <c r="W13" s="1" t="s">
        <v>21</v>
      </c>
      <c r="X13" s="2">
        <f>MEDIAN(V51:V57)</f>
        <v>2.4210964494909715E-2</v>
      </c>
      <c r="AB13" s="1">
        <v>0.7</v>
      </c>
    </row>
    <row r="14" spans="1:29">
      <c r="J14" s="16"/>
      <c r="K14" s="16"/>
      <c r="T14" s="1" t="s">
        <v>20</v>
      </c>
      <c r="U14" s="15">
        <f>CORREL(N51:N57,D51:D57)^2</f>
        <v>0.89635011390756647</v>
      </c>
      <c r="W14" s="1" t="s">
        <v>20</v>
      </c>
      <c r="X14" s="15">
        <f>CORREL(M51:M57,C51:C57)^2</f>
        <v>0.99939099767688855</v>
      </c>
    </row>
    <row r="15" spans="1:29" ht="14" thickBot="1">
      <c r="C15" s="1" t="s">
        <v>19</v>
      </c>
      <c r="S15" s="14" t="s">
        <v>18</v>
      </c>
      <c r="T15" s="12"/>
    </row>
    <row r="16" spans="1:29" ht="16">
      <c r="A16" s="1" t="s">
        <v>17</v>
      </c>
      <c r="B16" s="1" t="s">
        <v>17</v>
      </c>
      <c r="C16" s="1" t="s">
        <v>16</v>
      </c>
      <c r="D16" s="13" t="s">
        <v>15</v>
      </c>
      <c r="E16" s="13" t="s">
        <v>14</v>
      </c>
      <c r="F16" s="13"/>
      <c r="G16" s="13" t="s">
        <v>12</v>
      </c>
      <c r="H16" s="13" t="s">
        <v>11</v>
      </c>
      <c r="I16" s="13"/>
      <c r="M16" s="13" t="s">
        <v>10</v>
      </c>
      <c r="N16" s="13" t="s">
        <v>9</v>
      </c>
      <c r="O16" s="12" t="s">
        <v>8</v>
      </c>
      <c r="P16" s="12" t="s">
        <v>7</v>
      </c>
      <c r="Q16" s="12" t="s">
        <v>6</v>
      </c>
      <c r="R16" s="12" t="s">
        <v>5</v>
      </c>
      <c r="S16" s="11" t="s">
        <v>52</v>
      </c>
      <c r="T16" s="10" t="s">
        <v>52</v>
      </c>
      <c r="U16" s="1" t="s">
        <v>4</v>
      </c>
      <c r="V16" s="1" t="s">
        <v>3</v>
      </c>
      <c r="W16" t="s">
        <v>49</v>
      </c>
      <c r="X16" s="1" t="s">
        <v>51</v>
      </c>
      <c r="Y16" s="1" t="s">
        <v>2</v>
      </c>
      <c r="Z16" s="1" t="s">
        <v>1</v>
      </c>
      <c r="AA16" s="1" t="s">
        <v>0</v>
      </c>
      <c r="AB16" s="1" t="s">
        <v>47</v>
      </c>
      <c r="AC16" s="30" t="s">
        <v>55</v>
      </c>
    </row>
    <row r="17" spans="1:29" ht="16">
      <c r="A17" s="1">
        <v>1</v>
      </c>
      <c r="C17" s="1">
        <f>D17</f>
        <v>12252</v>
      </c>
      <c r="D17" s="1">
        <v>12252</v>
      </c>
      <c r="E17" s="3">
        <f t="shared" ref="E17:E57" si="0">1-(J$2/(J$2+O17))^J$1</f>
        <v>1.1676788758430146E-4</v>
      </c>
      <c r="F17" s="3"/>
      <c r="G17" s="3">
        <f t="shared" ref="G17:G39" si="1">E17*($J$11) + F17 *($J$12)</f>
        <v>1.0116508669277612E-4</v>
      </c>
      <c r="H17" s="3">
        <f>G17</f>
        <v>1.0116508669277612E-4</v>
      </c>
      <c r="I17" s="3"/>
      <c r="J17" s="4">
        <f t="shared" ref="J17:J47" si="2">D17*LN(H17)</f>
        <v>-112703.16897262435</v>
      </c>
      <c r="K17" s="4"/>
      <c r="M17" s="2">
        <f t="shared" ref="M17:M57" si="3">C$2*G17</f>
        <v>12139.810403133135</v>
      </c>
      <c r="N17" s="2">
        <f t="shared" ref="N17:N57" si="4">$C$2*H17</f>
        <v>12139.810403133135</v>
      </c>
      <c r="O17" s="1">
        <f>R17</f>
        <v>1</v>
      </c>
      <c r="Q17" s="1">
        <f t="shared" ref="Q17:Q57" si="5">EXP(SUMPRODUCT(TRANSPOSE(J$7),T17))</f>
        <v>1</v>
      </c>
      <c r="R17" s="1">
        <f t="shared" ref="R17:R57" si="6">EXP(SUMPRODUCT(TRANSPOSE(J$3),S17))</f>
        <v>1</v>
      </c>
      <c r="S17" s="7">
        <f>W17+X17+AC17</f>
        <v>0</v>
      </c>
      <c r="T17" s="6">
        <f>W17+X17+AC17</f>
        <v>0</v>
      </c>
      <c r="U17" s="2">
        <f t="shared" ref="U17:U57" si="7">ABS(D17-N17)/D17</f>
        <v>9.1568394439165059E-3</v>
      </c>
      <c r="V17" s="1">
        <f t="shared" ref="V17:V57" si="8">ABS(C17-M17)/C17</f>
        <v>9.1568394439165059E-3</v>
      </c>
      <c r="W17">
        <v>0</v>
      </c>
      <c r="X17">
        <v>0</v>
      </c>
      <c r="Y17" s="1">
        <f>Z17</f>
        <v>0</v>
      </c>
      <c r="Z17" s="1">
        <f>AA17+10*AB17</f>
        <v>0</v>
      </c>
      <c r="AA17" s="5">
        <v>0</v>
      </c>
      <c r="AB17" s="1">
        <v>0</v>
      </c>
      <c r="AC17">
        <v>0</v>
      </c>
    </row>
    <row r="18" spans="1:29" ht="16">
      <c r="A18" s="1">
        <f t="shared" ref="A18:A57" si="9">A17+1</f>
        <v>2</v>
      </c>
      <c r="C18" s="1">
        <f t="shared" ref="C18:C57" si="10">C17+D18</f>
        <v>25444</v>
      </c>
      <c r="D18" s="1">
        <v>13192</v>
      </c>
      <c r="E18" s="3">
        <f t="shared" si="0"/>
        <v>2.3352213939387134E-4</v>
      </c>
      <c r="F18" s="3"/>
      <c r="G18" s="3">
        <f t="shared" si="1"/>
        <v>2.0231835965524181E-4</v>
      </c>
      <c r="H18" s="3">
        <f t="shared" ref="H18:H57" si="11">G18-G17</f>
        <v>1.0115327296246569E-4</v>
      </c>
      <c r="I18" s="3"/>
      <c r="J18" s="4">
        <f t="shared" si="2"/>
        <v>-121351.54102406313</v>
      </c>
      <c r="K18" s="4"/>
      <c r="M18" s="2">
        <f t="shared" si="3"/>
        <v>24278.203158629018</v>
      </c>
      <c r="N18" s="2">
        <f t="shared" si="4"/>
        <v>12138.392755495883</v>
      </c>
      <c r="O18" s="1">
        <f t="shared" ref="O18:O57" si="12">O17+R18</f>
        <v>2</v>
      </c>
      <c r="Q18" s="1">
        <f t="shared" si="5"/>
        <v>1</v>
      </c>
      <c r="R18" s="1">
        <f t="shared" si="6"/>
        <v>1</v>
      </c>
      <c r="S18" s="7">
        <f t="shared" ref="S18:S57" si="13">W18+X18+AC18</f>
        <v>0</v>
      </c>
      <c r="T18" s="6">
        <f t="shared" ref="T18:T57" si="14">W18+X18+AC18</f>
        <v>0</v>
      </c>
      <c r="U18" s="2">
        <f t="shared" si="7"/>
        <v>7.9867134968474626E-2</v>
      </c>
      <c r="V18" s="1">
        <f t="shared" si="8"/>
        <v>4.5818143427565725E-2</v>
      </c>
      <c r="W18">
        <v>0</v>
      </c>
      <c r="X18">
        <v>0</v>
      </c>
      <c r="Y18" s="1">
        <f>Z18</f>
        <v>0</v>
      </c>
      <c r="Z18" s="1">
        <f t="shared" ref="Z18:Z57" si="15">AA18+10*AB18</f>
        <v>0</v>
      </c>
      <c r="AA18" s="5">
        <v>0</v>
      </c>
      <c r="AB18" s="1">
        <v>0</v>
      </c>
      <c r="AC18">
        <v>0</v>
      </c>
    </row>
    <row r="19" spans="1:29" ht="16">
      <c r="A19" s="1">
        <f t="shared" si="9"/>
        <v>3</v>
      </c>
      <c r="C19" s="1">
        <f t="shared" si="10"/>
        <v>38118</v>
      </c>
      <c r="D19" s="1">
        <v>12674</v>
      </c>
      <c r="E19" s="3">
        <f t="shared" si="0"/>
        <v>3.5026275702110254E-4</v>
      </c>
      <c r="F19" s="3"/>
      <c r="G19" s="3">
        <f t="shared" si="1"/>
        <v>3.0345982026701063E-4</v>
      </c>
      <c r="H19" s="3">
        <f t="shared" si="11"/>
        <v>1.0114146061176882E-4</v>
      </c>
      <c r="I19" s="3"/>
      <c r="J19" s="4">
        <f t="shared" si="2"/>
        <v>-116588.00459489156</v>
      </c>
      <c r="K19" s="4"/>
      <c r="M19" s="2">
        <f t="shared" si="3"/>
        <v>36415.178432041277</v>
      </c>
      <c r="N19" s="2">
        <f t="shared" si="4"/>
        <v>12136.975273412258</v>
      </c>
      <c r="O19" s="1">
        <f t="shared" si="12"/>
        <v>3</v>
      </c>
      <c r="Q19" s="1">
        <f t="shared" si="5"/>
        <v>1</v>
      </c>
      <c r="R19" s="1">
        <f t="shared" si="6"/>
        <v>1</v>
      </c>
      <c r="S19" s="7">
        <f t="shared" si="13"/>
        <v>0</v>
      </c>
      <c r="T19" s="6">
        <f t="shared" si="14"/>
        <v>0</v>
      </c>
      <c r="U19" s="2">
        <f t="shared" si="7"/>
        <v>4.2372157691947486E-2</v>
      </c>
      <c r="V19" s="1">
        <f t="shared" si="8"/>
        <v>4.4672374415203393E-2</v>
      </c>
      <c r="W19">
        <v>0</v>
      </c>
      <c r="X19">
        <v>0</v>
      </c>
      <c r="Y19" s="1">
        <f>SUMPRODUCT(Z17:Z19,$AB$11:$AB$13)</f>
        <v>0</v>
      </c>
      <c r="Z19" s="1">
        <f t="shared" si="15"/>
        <v>0</v>
      </c>
      <c r="AA19" s="5">
        <v>0</v>
      </c>
      <c r="AB19" s="1">
        <v>0</v>
      </c>
      <c r="AC19">
        <v>0</v>
      </c>
    </row>
    <row r="20" spans="1:29" ht="16">
      <c r="A20" s="1">
        <f t="shared" si="9"/>
        <v>4</v>
      </c>
      <c r="C20" s="1">
        <f t="shared" si="10"/>
        <v>49763</v>
      </c>
      <c r="D20" s="1">
        <v>11645</v>
      </c>
      <c r="E20" s="3">
        <f t="shared" si="0"/>
        <v>4.6698974205838795E-4</v>
      </c>
      <c r="F20" s="3"/>
      <c r="G20" s="3">
        <f t="shared" si="1"/>
        <v>4.0458946990769615E-4</v>
      </c>
      <c r="H20" s="3">
        <f t="shared" si="11"/>
        <v>1.0112964964068553E-4</v>
      </c>
      <c r="I20" s="3"/>
      <c r="J20" s="4">
        <f t="shared" si="2"/>
        <v>-107123.60339641546</v>
      </c>
      <c r="K20" s="4"/>
      <c r="M20" s="2">
        <f t="shared" si="3"/>
        <v>48550.736388923542</v>
      </c>
      <c r="N20" s="2">
        <f t="shared" si="4"/>
        <v>12135.557956882263</v>
      </c>
      <c r="O20" s="1">
        <f t="shared" si="12"/>
        <v>4</v>
      </c>
      <c r="Q20" s="1">
        <f t="shared" si="5"/>
        <v>1</v>
      </c>
      <c r="R20" s="1">
        <f t="shared" si="6"/>
        <v>1</v>
      </c>
      <c r="S20" s="7">
        <f t="shared" si="13"/>
        <v>0</v>
      </c>
      <c r="T20" s="6">
        <f t="shared" si="14"/>
        <v>0</v>
      </c>
      <c r="U20" s="2">
        <f t="shared" si="7"/>
        <v>4.2126058985166435E-2</v>
      </c>
      <c r="V20" s="1">
        <f t="shared" si="8"/>
        <v>2.4360742139269295E-2</v>
      </c>
      <c r="W20">
        <v>0</v>
      </c>
      <c r="X20">
        <v>0</v>
      </c>
      <c r="Y20" s="1">
        <f t="shared" ref="Y20:Y57" si="16">SUMPRODUCT(Z18:Z20,$AB$11:$AB$13)</f>
        <v>0</v>
      </c>
      <c r="Z20" s="1">
        <f t="shared" si="15"/>
        <v>0</v>
      </c>
      <c r="AA20" s="5">
        <v>0</v>
      </c>
      <c r="AB20" s="1">
        <v>0</v>
      </c>
      <c r="AC20">
        <v>0</v>
      </c>
    </row>
    <row r="21" spans="1:29" ht="16">
      <c r="A21" s="1">
        <f t="shared" si="9"/>
        <v>5</v>
      </c>
      <c r="C21" s="1">
        <f t="shared" si="10"/>
        <v>62122</v>
      </c>
      <c r="D21" s="1">
        <v>12359</v>
      </c>
      <c r="E21" s="3">
        <f t="shared" si="0"/>
        <v>5.8370309609767634E-4</v>
      </c>
      <c r="F21" s="3"/>
      <c r="G21" s="3">
        <f t="shared" si="1"/>
        <v>5.0570730995652723E-4</v>
      </c>
      <c r="H21" s="3">
        <f t="shared" si="11"/>
        <v>1.0111784004883108E-4</v>
      </c>
      <c r="I21" s="3"/>
      <c r="J21" s="4">
        <f t="shared" si="2"/>
        <v>-113693.20926856271</v>
      </c>
      <c r="K21" s="4"/>
      <c r="M21" s="2">
        <f t="shared" si="3"/>
        <v>60684.877194783265</v>
      </c>
      <c r="N21" s="2">
        <f t="shared" si="4"/>
        <v>12134.14080585973</v>
      </c>
      <c r="O21" s="1">
        <f t="shared" si="12"/>
        <v>5</v>
      </c>
      <c r="Q21" s="1">
        <f t="shared" si="5"/>
        <v>1</v>
      </c>
      <c r="R21" s="1">
        <f t="shared" si="6"/>
        <v>1</v>
      </c>
      <c r="S21" s="7">
        <f t="shared" si="13"/>
        <v>0</v>
      </c>
      <c r="T21" s="6">
        <f t="shared" si="14"/>
        <v>0</v>
      </c>
      <c r="U21" s="2">
        <f t="shared" si="7"/>
        <v>1.8193963438811401E-2</v>
      </c>
      <c r="V21" s="1">
        <f t="shared" si="8"/>
        <v>2.3133878581126418E-2</v>
      </c>
      <c r="W21">
        <v>0</v>
      </c>
      <c r="X21">
        <v>0</v>
      </c>
      <c r="Y21" s="1">
        <f t="shared" si="16"/>
        <v>0</v>
      </c>
      <c r="Z21" s="1">
        <f t="shared" si="15"/>
        <v>0</v>
      </c>
      <c r="AA21" s="5">
        <v>0</v>
      </c>
      <c r="AB21" s="1">
        <v>0</v>
      </c>
      <c r="AC21">
        <v>0</v>
      </c>
    </row>
    <row r="22" spans="1:29" ht="16">
      <c r="A22" s="1">
        <f t="shared" si="9"/>
        <v>6</v>
      </c>
      <c r="C22" s="1">
        <f t="shared" si="10"/>
        <v>74178</v>
      </c>
      <c r="D22" s="1">
        <v>12056</v>
      </c>
      <c r="E22" s="3">
        <f t="shared" si="0"/>
        <v>7.0040282073091653E-4</v>
      </c>
      <c r="F22" s="3"/>
      <c r="G22" s="3">
        <f t="shared" si="1"/>
        <v>6.0681334179273267E-4</v>
      </c>
      <c r="H22" s="3">
        <f t="shared" si="11"/>
        <v>1.0110603183620544E-4</v>
      </c>
      <c r="I22" s="3"/>
      <c r="J22" s="4">
        <f t="shared" si="2"/>
        <v>-110907.25234287226</v>
      </c>
      <c r="K22" s="4"/>
      <c r="M22" s="2">
        <f t="shared" si="3"/>
        <v>72817.601015127919</v>
      </c>
      <c r="N22" s="2">
        <f t="shared" si="4"/>
        <v>12132.723820344652</v>
      </c>
      <c r="O22" s="1">
        <f t="shared" si="12"/>
        <v>6</v>
      </c>
      <c r="Q22" s="1">
        <f t="shared" si="5"/>
        <v>1</v>
      </c>
      <c r="R22" s="1">
        <f t="shared" si="6"/>
        <v>1</v>
      </c>
      <c r="S22" s="7">
        <f t="shared" si="13"/>
        <v>0</v>
      </c>
      <c r="T22" s="6">
        <f t="shared" si="14"/>
        <v>0</v>
      </c>
      <c r="U22" s="2">
        <f t="shared" si="7"/>
        <v>6.3639532469021457E-3</v>
      </c>
      <c r="V22" s="1">
        <f t="shared" si="8"/>
        <v>1.8339655758743578E-2</v>
      </c>
      <c r="W22">
        <v>0</v>
      </c>
      <c r="X22">
        <v>0</v>
      </c>
      <c r="Y22" s="1">
        <f t="shared" si="16"/>
        <v>0</v>
      </c>
      <c r="Z22" s="1">
        <f t="shared" si="15"/>
        <v>0</v>
      </c>
      <c r="AA22" s="5">
        <v>0</v>
      </c>
      <c r="AB22" s="1">
        <v>0</v>
      </c>
      <c r="AC22">
        <v>0</v>
      </c>
    </row>
    <row r="23" spans="1:29" ht="16">
      <c r="A23" s="1">
        <f t="shared" si="9"/>
        <v>7</v>
      </c>
      <c r="C23" s="1">
        <f t="shared" si="10"/>
        <v>85366</v>
      </c>
      <c r="D23" s="1">
        <v>11188</v>
      </c>
      <c r="E23" s="3">
        <f t="shared" si="0"/>
        <v>8.1708891940102113E-4</v>
      </c>
      <c r="F23" s="3"/>
      <c r="G23" s="3">
        <f t="shared" si="1"/>
        <v>7.0790756839917508E-4</v>
      </c>
      <c r="H23" s="3">
        <f t="shared" si="11"/>
        <v>1.0109422660644241E-4</v>
      </c>
      <c r="I23" s="3"/>
      <c r="J23" s="4">
        <f t="shared" si="2"/>
        <v>-102923.53095014184</v>
      </c>
      <c r="K23" s="4"/>
      <c r="M23" s="2">
        <f t="shared" si="3"/>
        <v>84948.908207901011</v>
      </c>
      <c r="N23" s="2">
        <f t="shared" si="4"/>
        <v>12131.307192773089</v>
      </c>
      <c r="O23" s="1">
        <f t="shared" si="12"/>
        <v>7</v>
      </c>
      <c r="Q23" s="1">
        <f t="shared" si="5"/>
        <v>1</v>
      </c>
      <c r="R23" s="1">
        <f t="shared" si="6"/>
        <v>1</v>
      </c>
      <c r="S23" s="7">
        <f t="shared" si="13"/>
        <v>0</v>
      </c>
      <c r="T23" s="6">
        <f t="shared" si="14"/>
        <v>0</v>
      </c>
      <c r="U23" s="2">
        <f t="shared" si="7"/>
        <v>8.4314193133096973E-2</v>
      </c>
      <c r="V23" s="1">
        <f t="shared" si="8"/>
        <v>4.8859240458612174E-3</v>
      </c>
      <c r="W23">
        <v>0</v>
      </c>
      <c r="X23">
        <v>0</v>
      </c>
      <c r="Y23" s="1">
        <f t="shared" si="16"/>
        <v>0</v>
      </c>
      <c r="Z23" s="1">
        <f t="shared" si="15"/>
        <v>0</v>
      </c>
      <c r="AA23" s="5">
        <v>0</v>
      </c>
      <c r="AB23" s="1">
        <v>0</v>
      </c>
      <c r="AC23">
        <v>0</v>
      </c>
    </row>
    <row r="24" spans="1:29" ht="16">
      <c r="A24" s="1">
        <f t="shared" si="9"/>
        <v>8</v>
      </c>
      <c r="C24" s="1">
        <f t="shared" si="10"/>
        <v>97575</v>
      </c>
      <c r="D24" s="1">
        <v>12209</v>
      </c>
      <c r="E24" s="3">
        <f t="shared" si="0"/>
        <v>9.3376138999701208E-4</v>
      </c>
      <c r="F24" s="3"/>
      <c r="G24" s="3">
        <f t="shared" si="1"/>
        <v>8.0898998794695014E-4</v>
      </c>
      <c r="H24" s="3">
        <f t="shared" si="11"/>
        <v>1.0108241954777505E-4</v>
      </c>
      <c r="I24" s="3"/>
      <c r="J24" s="4">
        <f t="shared" si="2"/>
        <v>-112317.60310206939</v>
      </c>
      <c r="K24" s="4"/>
      <c r="M24" s="2">
        <f t="shared" si="3"/>
        <v>97078.798553634013</v>
      </c>
      <c r="N24" s="2">
        <f t="shared" si="4"/>
        <v>12129.890345733007</v>
      </c>
      <c r="O24" s="1">
        <f t="shared" si="12"/>
        <v>8</v>
      </c>
      <c r="Q24" s="1">
        <f t="shared" si="5"/>
        <v>1</v>
      </c>
      <c r="R24" s="1">
        <f t="shared" si="6"/>
        <v>1</v>
      </c>
      <c r="S24" s="7">
        <f t="shared" si="13"/>
        <v>0</v>
      </c>
      <c r="T24" s="6">
        <f t="shared" si="14"/>
        <v>0</v>
      </c>
      <c r="U24" s="2">
        <f t="shared" si="7"/>
        <v>6.4796178447860554E-3</v>
      </c>
      <c r="V24" s="1">
        <f t="shared" si="8"/>
        <v>5.0853338085163936E-3</v>
      </c>
      <c r="W24">
        <v>0</v>
      </c>
      <c r="X24">
        <v>0</v>
      </c>
      <c r="Y24" s="1">
        <f t="shared" si="16"/>
        <v>1.4</v>
      </c>
      <c r="Z24" s="1">
        <f t="shared" si="15"/>
        <v>2</v>
      </c>
      <c r="AA24" s="5">
        <v>2</v>
      </c>
      <c r="AB24" s="1">
        <v>0</v>
      </c>
      <c r="AC24">
        <v>0</v>
      </c>
    </row>
    <row r="25" spans="1:29" ht="16">
      <c r="A25" s="1">
        <f t="shared" si="9"/>
        <v>9</v>
      </c>
      <c r="C25" s="1">
        <f t="shared" si="10"/>
        <v>109348</v>
      </c>
      <c r="D25" s="1">
        <v>11773</v>
      </c>
      <c r="E25" s="3">
        <f t="shared" si="0"/>
        <v>1.0504202378122107E-3</v>
      </c>
      <c r="F25" s="3"/>
      <c r="G25" s="3">
        <f t="shared" si="1"/>
        <v>9.1006060502207321E-4</v>
      </c>
      <c r="H25" s="3">
        <f t="shared" si="11"/>
        <v>1.0107061707512308E-4</v>
      </c>
      <c r="I25" s="3"/>
      <c r="J25" s="4">
        <f t="shared" si="2"/>
        <v>-108307.96339650826</v>
      </c>
      <c r="K25" s="4"/>
      <c r="M25" s="2">
        <f t="shared" si="3"/>
        <v>109207.27260264878</v>
      </c>
      <c r="N25" s="2">
        <f t="shared" si="4"/>
        <v>12128.474049014769</v>
      </c>
      <c r="O25" s="1">
        <f t="shared" si="12"/>
        <v>9</v>
      </c>
      <c r="Q25" s="1">
        <f t="shared" si="5"/>
        <v>1</v>
      </c>
      <c r="R25" s="1">
        <f t="shared" si="6"/>
        <v>1</v>
      </c>
      <c r="S25" s="7">
        <f t="shared" si="13"/>
        <v>0</v>
      </c>
      <c r="T25" s="6">
        <f t="shared" si="14"/>
        <v>0</v>
      </c>
      <c r="U25" s="2">
        <f t="shared" si="7"/>
        <v>3.0194007391044657E-2</v>
      </c>
      <c r="V25" s="1">
        <f t="shared" si="8"/>
        <v>1.2869681873579775E-3</v>
      </c>
      <c r="W25">
        <v>0</v>
      </c>
      <c r="X25">
        <v>0</v>
      </c>
      <c r="Y25" s="1">
        <f t="shared" si="16"/>
        <v>0.4</v>
      </c>
      <c r="Z25" s="1">
        <f t="shared" si="15"/>
        <v>0</v>
      </c>
      <c r="AA25" s="5">
        <v>0</v>
      </c>
      <c r="AB25" s="1">
        <v>0</v>
      </c>
      <c r="AC25">
        <v>0</v>
      </c>
    </row>
    <row r="26" spans="1:29" ht="16">
      <c r="A26" s="1">
        <f t="shared" si="9"/>
        <v>10</v>
      </c>
      <c r="C26" s="1">
        <f t="shared" si="10"/>
        <v>121475</v>
      </c>
      <c r="D26" s="1">
        <v>12127</v>
      </c>
      <c r="E26" s="3">
        <f t="shared" si="0"/>
        <v>1.1670654625867138E-3</v>
      </c>
      <c r="F26" s="3"/>
      <c r="G26" s="3">
        <f t="shared" si="1"/>
        <v>1.0111194193993698E-3</v>
      </c>
      <c r="H26" s="3">
        <f t="shared" si="11"/>
        <v>1.0105881437729662E-4</v>
      </c>
      <c r="I26" s="3"/>
      <c r="J26" s="4">
        <f t="shared" si="2"/>
        <v>-111566.07028249752</v>
      </c>
      <c r="K26" s="4"/>
      <c r="M26" s="2">
        <f t="shared" si="3"/>
        <v>121334.33032792438</v>
      </c>
      <c r="N26" s="2">
        <f t="shared" si="4"/>
        <v>12127.057725275594</v>
      </c>
      <c r="O26" s="1">
        <f t="shared" si="12"/>
        <v>10</v>
      </c>
      <c r="Q26" s="1">
        <f t="shared" si="5"/>
        <v>1</v>
      </c>
      <c r="R26" s="1">
        <f t="shared" si="6"/>
        <v>1</v>
      </c>
      <c r="S26" s="7">
        <f t="shared" si="13"/>
        <v>0</v>
      </c>
      <c r="T26" s="6">
        <f t="shared" si="14"/>
        <v>0</v>
      </c>
      <c r="U26" s="2">
        <f t="shared" si="7"/>
        <v>4.7600623067402397E-6</v>
      </c>
      <c r="V26" s="1">
        <f t="shared" si="8"/>
        <v>1.1580133531641521E-3</v>
      </c>
      <c r="W26">
        <v>0</v>
      </c>
      <c r="X26">
        <v>0</v>
      </c>
      <c r="Y26" s="1">
        <f t="shared" si="16"/>
        <v>0.2</v>
      </c>
      <c r="Z26" s="1">
        <f t="shared" si="15"/>
        <v>0</v>
      </c>
      <c r="AA26" s="5">
        <v>0</v>
      </c>
      <c r="AB26" s="1">
        <v>0</v>
      </c>
      <c r="AC26">
        <v>0</v>
      </c>
    </row>
    <row r="27" spans="1:29" ht="16">
      <c r="A27" s="1">
        <f t="shared" si="9"/>
        <v>11</v>
      </c>
      <c r="C27" s="1">
        <f t="shared" si="10"/>
        <v>134058</v>
      </c>
      <c r="D27" s="1">
        <v>12583</v>
      </c>
      <c r="E27" s="3">
        <f t="shared" si="0"/>
        <v>1.2836970640612844E-3</v>
      </c>
      <c r="F27" s="3"/>
      <c r="G27" s="3">
        <f t="shared" si="1"/>
        <v>1.1121664308542431E-3</v>
      </c>
      <c r="H27" s="3">
        <f t="shared" si="11"/>
        <v>1.0104701145487323E-4</v>
      </c>
      <c r="I27" s="3"/>
      <c r="J27" s="4">
        <f t="shared" si="2"/>
        <v>-115762.6523675589</v>
      </c>
      <c r="K27" s="4"/>
      <c r="M27" s="2">
        <f t="shared" si="3"/>
        <v>133459.97170250918</v>
      </c>
      <c r="N27" s="2">
        <f t="shared" si="4"/>
        <v>12125.641374584788</v>
      </c>
      <c r="O27" s="1">
        <f t="shared" si="12"/>
        <v>11</v>
      </c>
      <c r="Q27" s="1">
        <f t="shared" si="5"/>
        <v>1</v>
      </c>
      <c r="R27" s="1">
        <f t="shared" si="6"/>
        <v>1</v>
      </c>
      <c r="S27" s="7">
        <f t="shared" si="13"/>
        <v>0</v>
      </c>
      <c r="T27" s="6">
        <f t="shared" si="14"/>
        <v>0</v>
      </c>
      <c r="U27" s="2">
        <f t="shared" si="7"/>
        <v>3.6347343671239957E-2</v>
      </c>
      <c r="V27" s="1">
        <f t="shared" si="8"/>
        <v>4.4609668762089442E-3</v>
      </c>
      <c r="W27">
        <v>0</v>
      </c>
      <c r="X27">
        <v>0</v>
      </c>
      <c r="Y27" s="1">
        <f t="shared" si="16"/>
        <v>0</v>
      </c>
      <c r="Z27" s="1">
        <f t="shared" si="15"/>
        <v>0</v>
      </c>
      <c r="AA27" s="5">
        <v>0</v>
      </c>
      <c r="AB27" s="1">
        <v>0</v>
      </c>
      <c r="AC27">
        <v>0</v>
      </c>
    </row>
    <row r="28" spans="1:29" ht="16">
      <c r="A28" s="1">
        <f t="shared" si="9"/>
        <v>12</v>
      </c>
      <c r="C28" s="1">
        <f t="shared" si="10"/>
        <v>146934</v>
      </c>
      <c r="D28" s="1">
        <v>12876</v>
      </c>
      <c r="E28" s="3">
        <f t="shared" si="0"/>
        <v>1.4003150493773209E-3</v>
      </c>
      <c r="F28" s="3"/>
      <c r="G28" s="3">
        <f t="shared" si="1"/>
        <v>1.2132016455738406E-3</v>
      </c>
      <c r="H28" s="3">
        <f t="shared" si="11"/>
        <v>1.0103521471959754E-4</v>
      </c>
      <c r="I28" s="3"/>
      <c r="J28" s="4">
        <f t="shared" si="2"/>
        <v>-118459.73359819062</v>
      </c>
      <c r="K28" s="4"/>
      <c r="M28" s="2">
        <f t="shared" si="3"/>
        <v>145584.19746886086</v>
      </c>
      <c r="N28" s="2">
        <f t="shared" si="4"/>
        <v>12124.225766351705</v>
      </c>
      <c r="O28" s="1">
        <f t="shared" si="12"/>
        <v>12</v>
      </c>
      <c r="Q28" s="1">
        <f t="shared" si="5"/>
        <v>1</v>
      </c>
      <c r="R28" s="1">
        <f t="shared" si="6"/>
        <v>1</v>
      </c>
      <c r="S28" s="7">
        <f t="shared" si="13"/>
        <v>0</v>
      </c>
      <c r="T28" s="6">
        <f t="shared" si="14"/>
        <v>0</v>
      </c>
      <c r="U28" s="2">
        <f t="shared" si="7"/>
        <v>5.838569692826151E-2</v>
      </c>
      <c r="V28" s="1">
        <f t="shared" si="8"/>
        <v>9.1864546744738415E-3</v>
      </c>
      <c r="W28">
        <v>0</v>
      </c>
      <c r="X28">
        <v>0</v>
      </c>
      <c r="Y28" s="1">
        <f t="shared" si="16"/>
        <v>0</v>
      </c>
      <c r="Z28" s="1">
        <f t="shared" si="15"/>
        <v>0</v>
      </c>
      <c r="AA28" s="5">
        <v>0</v>
      </c>
      <c r="AB28" s="1">
        <v>0</v>
      </c>
      <c r="AC28">
        <v>0</v>
      </c>
    </row>
    <row r="29" spans="1:29" ht="16">
      <c r="A29" s="1">
        <f t="shared" si="9"/>
        <v>13</v>
      </c>
      <c r="C29" s="1">
        <f t="shared" si="10"/>
        <v>158808</v>
      </c>
      <c r="D29" s="1">
        <v>11874</v>
      </c>
      <c r="E29" s="3">
        <f t="shared" si="0"/>
        <v>1.5169194145748799E-3</v>
      </c>
      <c r="F29" s="3"/>
      <c r="G29" s="3">
        <f t="shared" si="1"/>
        <v>1.314225060127356E-3</v>
      </c>
      <c r="H29" s="3">
        <f t="shared" si="11"/>
        <v>1.0102341455351543E-4</v>
      </c>
      <c r="I29" s="3"/>
      <c r="J29" s="4">
        <f t="shared" si="2"/>
        <v>-109242.67895040751</v>
      </c>
      <c r="K29" s="4"/>
      <c r="M29" s="2">
        <f t="shared" si="3"/>
        <v>157707.00721528273</v>
      </c>
      <c r="N29" s="2">
        <f t="shared" si="4"/>
        <v>12122.809746421852</v>
      </c>
      <c r="O29" s="1">
        <f t="shared" si="12"/>
        <v>13</v>
      </c>
      <c r="Q29" s="1">
        <f t="shared" si="5"/>
        <v>1</v>
      </c>
      <c r="R29" s="1">
        <f t="shared" si="6"/>
        <v>1</v>
      </c>
      <c r="S29" s="7">
        <f t="shared" si="13"/>
        <v>0</v>
      </c>
      <c r="T29" s="6">
        <f t="shared" si="14"/>
        <v>0</v>
      </c>
      <c r="U29" s="2">
        <f t="shared" si="7"/>
        <v>2.0954164259883085E-2</v>
      </c>
      <c r="V29" s="1">
        <f t="shared" si="8"/>
        <v>6.9328546717877292E-3</v>
      </c>
      <c r="W29">
        <v>0</v>
      </c>
      <c r="X29">
        <v>0</v>
      </c>
      <c r="Y29" s="1">
        <f t="shared" si="16"/>
        <v>0</v>
      </c>
      <c r="Z29" s="1">
        <f t="shared" si="15"/>
        <v>0</v>
      </c>
      <c r="AA29" s="5">
        <v>0</v>
      </c>
      <c r="AB29" s="1">
        <v>0</v>
      </c>
      <c r="AC29">
        <v>0</v>
      </c>
    </row>
    <row r="30" spans="1:29" ht="16">
      <c r="A30" s="1">
        <f t="shared" si="9"/>
        <v>14</v>
      </c>
      <c r="C30" s="1">
        <f t="shared" si="10"/>
        <v>170440</v>
      </c>
      <c r="D30" s="1">
        <v>11632</v>
      </c>
      <c r="E30" s="3">
        <f t="shared" si="0"/>
        <v>1.6335101630944315E-3</v>
      </c>
      <c r="F30" s="3"/>
      <c r="G30" s="3">
        <f t="shared" si="1"/>
        <v>1.4152366774955361E-3</v>
      </c>
      <c r="H30" s="3">
        <f t="shared" si="11"/>
        <v>1.0101161736818004E-4</v>
      </c>
      <c r="I30" s="3"/>
      <c r="J30" s="4">
        <f t="shared" si="2"/>
        <v>-107017.59908254567</v>
      </c>
      <c r="K30" s="4"/>
      <c r="M30" s="2">
        <f t="shared" si="3"/>
        <v>169828.40129946434</v>
      </c>
      <c r="N30" s="2">
        <f t="shared" si="4"/>
        <v>12121.394084181606</v>
      </c>
      <c r="O30" s="1">
        <f t="shared" si="12"/>
        <v>14</v>
      </c>
      <c r="Q30" s="1">
        <f t="shared" si="5"/>
        <v>1</v>
      </c>
      <c r="R30" s="1">
        <f t="shared" si="6"/>
        <v>1</v>
      </c>
      <c r="S30" s="7">
        <f t="shared" si="13"/>
        <v>0</v>
      </c>
      <c r="T30" s="6">
        <f t="shared" si="14"/>
        <v>0</v>
      </c>
      <c r="U30" s="2">
        <f t="shared" si="7"/>
        <v>4.207308151492483E-2</v>
      </c>
      <c r="V30" s="1">
        <f t="shared" si="8"/>
        <v>3.5883519158393467E-3</v>
      </c>
      <c r="W30">
        <v>0</v>
      </c>
      <c r="X30">
        <v>0</v>
      </c>
      <c r="Y30" s="1">
        <f t="shared" si="16"/>
        <v>0.7</v>
      </c>
      <c r="Z30" s="1">
        <f t="shared" si="15"/>
        <v>1</v>
      </c>
      <c r="AA30" s="5">
        <v>1</v>
      </c>
      <c r="AB30" s="1">
        <v>0</v>
      </c>
      <c r="AC30">
        <v>0</v>
      </c>
    </row>
    <row r="31" spans="1:29" ht="16">
      <c r="A31" s="1">
        <f t="shared" si="9"/>
        <v>15</v>
      </c>
      <c r="C31" s="1">
        <f t="shared" si="10"/>
        <v>181769</v>
      </c>
      <c r="D31" s="1">
        <v>11329</v>
      </c>
      <c r="E31" s="3">
        <f t="shared" si="0"/>
        <v>1.7500872965263703E-3</v>
      </c>
      <c r="F31" s="3"/>
      <c r="G31" s="3">
        <f t="shared" si="1"/>
        <v>1.5162364990562625E-3</v>
      </c>
      <c r="H31" s="3">
        <f t="shared" si="11"/>
        <v>1.009998215607264E-4</v>
      </c>
      <c r="I31" s="3"/>
      <c r="J31" s="4">
        <f t="shared" si="2"/>
        <v>-104231.23879113329</v>
      </c>
      <c r="K31" s="4"/>
      <c r="M31" s="2">
        <f t="shared" si="3"/>
        <v>181948.3798867515</v>
      </c>
      <c r="N31" s="2">
        <f t="shared" si="4"/>
        <v>12119.978587287169</v>
      </c>
      <c r="O31" s="1">
        <f t="shared" si="12"/>
        <v>15</v>
      </c>
      <c r="Q31" s="1">
        <f t="shared" si="5"/>
        <v>1</v>
      </c>
      <c r="R31" s="1">
        <f t="shared" si="6"/>
        <v>1</v>
      </c>
      <c r="S31" s="7">
        <f t="shared" si="13"/>
        <v>0</v>
      </c>
      <c r="T31" s="6">
        <f t="shared" si="14"/>
        <v>0</v>
      </c>
      <c r="U31" s="2">
        <f t="shared" si="7"/>
        <v>6.9818923760894075E-2</v>
      </c>
      <c r="V31" s="1">
        <f t="shared" si="8"/>
        <v>9.8685632176828686E-4</v>
      </c>
      <c r="W31">
        <v>0</v>
      </c>
      <c r="X31">
        <v>0</v>
      </c>
      <c r="Y31" s="1">
        <f t="shared" si="16"/>
        <v>7.2</v>
      </c>
      <c r="Z31" s="1">
        <f t="shared" si="15"/>
        <v>10</v>
      </c>
      <c r="AA31" s="5">
        <v>0</v>
      </c>
      <c r="AB31" s="1">
        <v>1</v>
      </c>
      <c r="AC31">
        <v>0</v>
      </c>
    </row>
    <row r="32" spans="1:29" ht="16">
      <c r="A32" s="1">
        <f t="shared" si="9"/>
        <v>16</v>
      </c>
      <c r="C32" s="1">
        <f t="shared" si="10"/>
        <v>193246</v>
      </c>
      <c r="D32" s="1">
        <v>11477</v>
      </c>
      <c r="E32" s="3">
        <f t="shared" si="0"/>
        <v>1.8672195500152311E-3</v>
      </c>
      <c r="F32" s="3"/>
      <c r="G32" s="3">
        <f t="shared" si="1"/>
        <v>1.6177172642209646E-3</v>
      </c>
      <c r="H32" s="3">
        <f t="shared" si="11"/>
        <v>1.0148076516470214E-4</v>
      </c>
      <c r="I32" s="3"/>
      <c r="J32" s="4">
        <f t="shared" si="2"/>
        <v>-105538.37500737135</v>
      </c>
      <c r="K32" s="4"/>
      <c r="M32" s="2">
        <f t="shared" si="3"/>
        <v>194126.07170651577</v>
      </c>
      <c r="N32" s="2">
        <f t="shared" si="4"/>
        <v>12177.691819764257</v>
      </c>
      <c r="O32" s="1">
        <f t="shared" si="12"/>
        <v>16.004879458666544</v>
      </c>
      <c r="Q32" s="1">
        <f t="shared" si="5"/>
        <v>1.0121749507255673</v>
      </c>
      <c r="R32" s="1">
        <f t="shared" si="6"/>
        <v>1.0048794586665437</v>
      </c>
      <c r="S32" s="7">
        <f t="shared" si="13"/>
        <v>1</v>
      </c>
      <c r="T32" s="6">
        <f t="shared" si="14"/>
        <v>1</v>
      </c>
      <c r="U32" s="2">
        <f t="shared" si="7"/>
        <v>6.1051827111985466E-2</v>
      </c>
      <c r="V32" s="1">
        <f t="shared" si="8"/>
        <v>4.5541522542032744E-3</v>
      </c>
      <c r="W32">
        <v>1</v>
      </c>
      <c r="X32">
        <v>0</v>
      </c>
      <c r="Y32" s="1">
        <f t="shared" si="16"/>
        <v>7.6999999999999993</v>
      </c>
      <c r="Z32" s="1">
        <f t="shared" si="15"/>
        <v>8</v>
      </c>
      <c r="AA32" s="5">
        <v>8</v>
      </c>
      <c r="AB32" s="1">
        <v>0</v>
      </c>
      <c r="AC32">
        <v>0</v>
      </c>
    </row>
    <row r="33" spans="1:29" ht="16">
      <c r="A33" s="1">
        <f t="shared" si="9"/>
        <v>17</v>
      </c>
      <c r="C33" s="1">
        <f t="shared" si="10"/>
        <v>206253</v>
      </c>
      <c r="D33" s="1">
        <v>13007</v>
      </c>
      <c r="E33" s="3">
        <f t="shared" si="0"/>
        <v>1.9849095020733065E-3</v>
      </c>
      <c r="F33" s="3"/>
      <c r="G33" s="3">
        <f t="shared" si="1"/>
        <v>1.7196812069550332E-3</v>
      </c>
      <c r="H33" s="3">
        <f t="shared" si="11"/>
        <v>1.019639427340686E-4</v>
      </c>
      <c r="I33" s="3"/>
      <c r="J33" s="4">
        <f t="shared" si="2"/>
        <v>-119545.92326635982</v>
      </c>
      <c r="K33" s="4"/>
      <c r="M33" s="2">
        <f t="shared" si="3"/>
        <v>206361.74483460397</v>
      </c>
      <c r="N33" s="2">
        <f t="shared" si="4"/>
        <v>12235.673128088232</v>
      </c>
      <c r="O33" s="1">
        <f t="shared" si="12"/>
        <v>17.01466218511651</v>
      </c>
      <c r="Q33" s="1">
        <f t="shared" si="5"/>
        <v>1.0244981308763046</v>
      </c>
      <c r="R33" s="1">
        <f t="shared" si="6"/>
        <v>1.0097827264499659</v>
      </c>
      <c r="S33" s="7">
        <f t="shared" si="13"/>
        <v>2</v>
      </c>
      <c r="T33" s="6">
        <f t="shared" si="14"/>
        <v>2</v>
      </c>
      <c r="U33" s="2">
        <f t="shared" si="7"/>
        <v>5.9300905044342871E-2</v>
      </c>
      <c r="V33" s="1">
        <f t="shared" si="8"/>
        <v>5.2724001398270378E-4</v>
      </c>
      <c r="W33">
        <v>2</v>
      </c>
      <c r="X33">
        <v>0</v>
      </c>
      <c r="Y33" s="1">
        <f t="shared" si="16"/>
        <v>41.8</v>
      </c>
      <c r="Z33" s="1">
        <f t="shared" si="15"/>
        <v>56</v>
      </c>
      <c r="AA33" s="5">
        <v>6</v>
      </c>
      <c r="AB33" s="1">
        <v>5</v>
      </c>
      <c r="AC33">
        <v>0</v>
      </c>
    </row>
    <row r="34" spans="1:29" ht="16">
      <c r="A34" s="1">
        <f t="shared" si="9"/>
        <v>18</v>
      </c>
      <c r="C34" s="1">
        <f t="shared" si="10"/>
        <v>221451</v>
      </c>
      <c r="D34" s="1">
        <v>15198</v>
      </c>
      <c r="E34" s="3">
        <f t="shared" si="0"/>
        <v>2.1025855744295496E-3</v>
      </c>
      <c r="F34" s="3"/>
      <c r="G34" s="3">
        <f t="shared" si="1"/>
        <v>1.8216331246258058E-3</v>
      </c>
      <c r="H34" s="3">
        <f t="shared" si="11"/>
        <v>1.0195191767077257E-4</v>
      </c>
      <c r="I34" s="3"/>
      <c r="J34" s="4">
        <f t="shared" si="2"/>
        <v>-139684.95859983363</v>
      </c>
      <c r="K34" s="4"/>
      <c r="M34" s="2">
        <f t="shared" si="3"/>
        <v>218595.9749550967</v>
      </c>
      <c r="N34" s="2">
        <f t="shared" si="4"/>
        <v>12234.230120492708</v>
      </c>
      <c r="O34" s="1">
        <f t="shared" si="12"/>
        <v>18.024444911566476</v>
      </c>
      <c r="Q34" s="1">
        <f t="shared" si="5"/>
        <v>1.0244981308763046</v>
      </c>
      <c r="R34" s="1">
        <f t="shared" si="6"/>
        <v>1.0097827264499659</v>
      </c>
      <c r="S34" s="7">
        <f t="shared" si="13"/>
        <v>2</v>
      </c>
      <c r="T34" s="6">
        <f t="shared" si="14"/>
        <v>2</v>
      </c>
      <c r="U34" s="9">
        <f t="shared" si="7"/>
        <v>0.19501051977281827</v>
      </c>
      <c r="V34" s="1">
        <f t="shared" si="8"/>
        <v>1.2892355622251897E-2</v>
      </c>
      <c r="W34">
        <v>2</v>
      </c>
      <c r="X34">
        <v>0</v>
      </c>
      <c r="Y34" s="1">
        <f t="shared" si="16"/>
        <v>35.1</v>
      </c>
      <c r="Z34" s="1">
        <f t="shared" si="15"/>
        <v>33</v>
      </c>
      <c r="AA34" s="5">
        <v>23</v>
      </c>
      <c r="AB34" s="1">
        <v>1</v>
      </c>
      <c r="AC34">
        <v>0</v>
      </c>
    </row>
    <row r="35" spans="1:29" ht="16">
      <c r="A35" s="1">
        <f t="shared" si="9"/>
        <v>19</v>
      </c>
      <c r="C35" s="1">
        <f t="shared" si="10"/>
        <v>239764</v>
      </c>
      <c r="D35" s="1">
        <v>18313</v>
      </c>
      <c r="E35" s="3">
        <f t="shared" si="0"/>
        <v>2.220247772418138E-3</v>
      </c>
      <c r="F35" s="3"/>
      <c r="G35" s="3">
        <f t="shared" si="1"/>
        <v>1.9235730218546945E-3</v>
      </c>
      <c r="H35" s="3">
        <f t="shared" si="11"/>
        <v>1.0193989722888873E-4</v>
      </c>
      <c r="I35" s="3"/>
      <c r="J35" s="4">
        <f t="shared" si="2"/>
        <v>-168317.1117031624</v>
      </c>
      <c r="K35" s="4"/>
      <c r="M35" s="2">
        <f t="shared" si="3"/>
        <v>230828.76262256334</v>
      </c>
      <c r="N35" s="2">
        <f t="shared" si="4"/>
        <v>12232.787667466648</v>
      </c>
      <c r="O35" s="1">
        <f t="shared" si="12"/>
        <v>19.034227638016443</v>
      </c>
      <c r="Q35" s="1">
        <f t="shared" si="5"/>
        <v>1.0244981308763046</v>
      </c>
      <c r="R35" s="1">
        <f t="shared" si="6"/>
        <v>1.0097827264499659</v>
      </c>
      <c r="S35" s="7">
        <f t="shared" si="13"/>
        <v>2</v>
      </c>
      <c r="T35" s="6">
        <f t="shared" si="14"/>
        <v>2</v>
      </c>
      <c r="U35" s="9">
        <f t="shared" si="7"/>
        <v>0.33201618153952667</v>
      </c>
      <c r="V35" s="1">
        <f t="shared" si="8"/>
        <v>3.7266801427389668E-2</v>
      </c>
      <c r="W35">
        <v>2</v>
      </c>
      <c r="X35">
        <v>0</v>
      </c>
      <c r="Y35" s="1">
        <f t="shared" si="16"/>
        <v>54.2</v>
      </c>
      <c r="Z35" s="1">
        <f t="shared" si="15"/>
        <v>60</v>
      </c>
      <c r="AA35" s="5">
        <v>20</v>
      </c>
      <c r="AB35" s="1">
        <v>4</v>
      </c>
      <c r="AC35">
        <v>0</v>
      </c>
    </row>
    <row r="36" spans="1:29" ht="16">
      <c r="A36" s="1">
        <f t="shared" si="9"/>
        <v>20</v>
      </c>
      <c r="C36" s="1">
        <f t="shared" si="10"/>
        <v>255514</v>
      </c>
      <c r="D36" s="1">
        <v>15750</v>
      </c>
      <c r="E36" s="3">
        <f t="shared" si="0"/>
        <v>2.3402090601116754E-3</v>
      </c>
      <c r="F36" s="3"/>
      <c r="G36" s="3">
        <f t="shared" si="1"/>
        <v>2.0275047989927555E-3</v>
      </c>
      <c r="H36" s="3">
        <f t="shared" si="11"/>
        <v>1.0393177713806097E-4</v>
      </c>
      <c r="I36" s="3"/>
      <c r="J36" s="4">
        <f t="shared" si="2"/>
        <v>-144455.46984437577</v>
      </c>
      <c r="K36" s="4"/>
      <c r="M36" s="2">
        <f t="shared" si="3"/>
        <v>243300.57587913066</v>
      </c>
      <c r="N36" s="2">
        <f t="shared" si="4"/>
        <v>12471.813256567317</v>
      </c>
      <c r="O36" s="1">
        <f t="shared" si="12"/>
        <v>20.063863858800637</v>
      </c>
      <c r="Q36" s="1">
        <f t="shared" si="5"/>
        <v>1.0753095706376441</v>
      </c>
      <c r="R36" s="1">
        <f t="shared" si="6"/>
        <v>1.0296362207841943</v>
      </c>
      <c r="S36" s="7">
        <f t="shared" si="13"/>
        <v>6</v>
      </c>
      <c r="T36" s="6">
        <f t="shared" si="14"/>
        <v>6</v>
      </c>
      <c r="U36" s="9">
        <f t="shared" si="7"/>
        <v>0.20813884085286877</v>
      </c>
      <c r="V36" s="1">
        <f t="shared" si="8"/>
        <v>4.779943220672582E-2</v>
      </c>
      <c r="W36">
        <v>6</v>
      </c>
      <c r="X36">
        <v>0</v>
      </c>
      <c r="Y36" s="1">
        <f t="shared" si="16"/>
        <v>44</v>
      </c>
      <c r="Z36" s="1">
        <f t="shared" si="15"/>
        <v>41</v>
      </c>
      <c r="AA36" s="5">
        <v>31</v>
      </c>
      <c r="AB36" s="1">
        <v>1</v>
      </c>
      <c r="AC36">
        <v>0</v>
      </c>
    </row>
    <row r="37" spans="1:29" ht="16">
      <c r="A37" s="1">
        <f t="shared" si="9"/>
        <v>21</v>
      </c>
      <c r="C37" s="1">
        <f t="shared" si="10"/>
        <v>269597</v>
      </c>
      <c r="D37" s="1">
        <v>14083</v>
      </c>
      <c r="E37" s="3">
        <f t="shared" si="0"/>
        <v>2.4607411608673635E-3</v>
      </c>
      <c r="F37" s="3"/>
      <c r="G37" s="3">
        <f t="shared" si="1"/>
        <v>2.1319311158036025E-3</v>
      </c>
      <c r="H37" s="3">
        <f t="shared" si="11"/>
        <v>1.04426316810847E-4</v>
      </c>
      <c r="I37" s="3"/>
      <c r="J37" s="4">
        <f t="shared" si="2"/>
        <v>-129099.26711920941</v>
      </c>
      <c r="K37" s="4"/>
      <c r="M37" s="2">
        <f t="shared" si="3"/>
        <v>255831.7338964323</v>
      </c>
      <c r="N37" s="2">
        <f t="shared" si="4"/>
        <v>12531.158017301639</v>
      </c>
      <c r="O37" s="1">
        <f t="shared" si="12"/>
        <v>21.098524146965723</v>
      </c>
      <c r="Q37" s="1">
        <f t="shared" si="5"/>
        <v>1.0884014116748884</v>
      </c>
      <c r="R37" s="1">
        <f t="shared" si="6"/>
        <v>1.034660288165087</v>
      </c>
      <c r="S37" s="7">
        <f t="shared" si="13"/>
        <v>7</v>
      </c>
      <c r="T37" s="6">
        <f t="shared" si="14"/>
        <v>7</v>
      </c>
      <c r="U37" s="9">
        <f t="shared" si="7"/>
        <v>0.11019257137672094</v>
      </c>
      <c r="V37" s="1">
        <f t="shared" si="8"/>
        <v>5.1058676853109275E-2</v>
      </c>
      <c r="W37">
        <v>7</v>
      </c>
      <c r="X37">
        <v>0</v>
      </c>
      <c r="Y37" s="1">
        <f t="shared" si="16"/>
        <v>75.8</v>
      </c>
      <c r="Z37" s="1">
        <f t="shared" si="15"/>
        <v>88</v>
      </c>
      <c r="AA37" s="5">
        <v>68</v>
      </c>
      <c r="AB37" s="1">
        <v>2</v>
      </c>
      <c r="AC37">
        <v>0</v>
      </c>
    </row>
    <row r="38" spans="1:29" ht="16">
      <c r="A38" s="1">
        <f t="shared" si="9"/>
        <v>22</v>
      </c>
      <c r="C38" s="1">
        <f t="shared" si="10"/>
        <v>282373</v>
      </c>
      <c r="D38" s="1">
        <v>12776</v>
      </c>
      <c r="E38" s="3">
        <f t="shared" si="0"/>
        <v>2.5836280674009782E-3</v>
      </c>
      <c r="F38" s="3"/>
      <c r="G38" s="3">
        <f t="shared" si="1"/>
        <v>2.2383975836833517E-3</v>
      </c>
      <c r="H38" s="3">
        <f t="shared" si="11"/>
        <v>1.0646646787974921E-4</v>
      </c>
      <c r="I38" s="3"/>
      <c r="J38" s="4">
        <f t="shared" si="2"/>
        <v>-116870.76578669077</v>
      </c>
      <c r="K38" s="4"/>
      <c r="M38" s="2">
        <f t="shared" si="3"/>
        <v>268607.7100420022</v>
      </c>
      <c r="N38" s="2">
        <f t="shared" si="4"/>
        <v>12775.976145569904</v>
      </c>
      <c r="O38" s="1">
        <f t="shared" si="12"/>
        <v>22.153527051052905</v>
      </c>
      <c r="Q38" s="1">
        <f t="shared" si="5"/>
        <v>1.1423822254008944</v>
      </c>
      <c r="R38" s="1">
        <f t="shared" si="6"/>
        <v>1.0550029040871811</v>
      </c>
      <c r="S38" s="7">
        <f t="shared" si="13"/>
        <v>11</v>
      </c>
      <c r="T38" s="6">
        <f t="shared" si="14"/>
        <v>11</v>
      </c>
      <c r="U38" s="2">
        <f t="shared" si="7"/>
        <v>1.8671282166190872E-6</v>
      </c>
      <c r="V38" s="1">
        <f t="shared" si="8"/>
        <v>4.8748605419065554E-2</v>
      </c>
      <c r="W38">
        <v>11</v>
      </c>
      <c r="X38">
        <v>0</v>
      </c>
      <c r="Y38" s="1">
        <f t="shared" si="16"/>
        <v>74.2</v>
      </c>
      <c r="Z38" s="1">
        <f t="shared" si="15"/>
        <v>75</v>
      </c>
      <c r="AA38" s="5">
        <v>45</v>
      </c>
      <c r="AB38" s="1">
        <v>3</v>
      </c>
      <c r="AC38">
        <v>0</v>
      </c>
    </row>
    <row r="39" spans="1:29" ht="16">
      <c r="A39" s="1">
        <f t="shared" si="9"/>
        <v>23</v>
      </c>
      <c r="B39" s="1">
        <v>0</v>
      </c>
      <c r="C39" s="1">
        <f t="shared" si="10"/>
        <v>295077</v>
      </c>
      <c r="D39" s="1">
        <v>12704</v>
      </c>
      <c r="E39" s="3">
        <f t="shared" si="0"/>
        <v>2.7070993455201586E-3</v>
      </c>
      <c r="F39" s="3"/>
      <c r="G39" s="3">
        <f t="shared" si="1"/>
        <v>2.3453703380373839E-3</v>
      </c>
      <c r="H39" s="3">
        <f t="shared" si="11"/>
        <v>1.0697275435403225E-4</v>
      </c>
      <c r="I39" s="3"/>
      <c r="J39" s="4">
        <f t="shared" si="2"/>
        <v>-116151.86387482841</v>
      </c>
      <c r="K39" s="4"/>
      <c r="L39" s="1">
        <f t="shared" ref="L39:L57" si="17">(1/(1+EXP(-(B39-$J$10)*$J$8)))</f>
        <v>0.47184895480096778</v>
      </c>
      <c r="M39" s="2">
        <f t="shared" si="3"/>
        <v>281444.44056448608</v>
      </c>
      <c r="N39" s="2">
        <f t="shared" si="4"/>
        <v>12836.730522483869</v>
      </c>
      <c r="O39" s="1">
        <f t="shared" si="12"/>
        <v>23.213677798203662</v>
      </c>
      <c r="Q39" s="1">
        <f t="shared" si="5"/>
        <v>1.1562906727049143</v>
      </c>
      <c r="R39" s="1">
        <f t="shared" si="6"/>
        <v>1.0601507471507581</v>
      </c>
      <c r="S39" s="7">
        <f t="shared" si="13"/>
        <v>12</v>
      </c>
      <c r="T39" s="6">
        <f t="shared" si="14"/>
        <v>12</v>
      </c>
      <c r="U39" s="2">
        <f t="shared" si="7"/>
        <v>1.0447931555720184E-2</v>
      </c>
      <c r="V39" s="1">
        <f t="shared" si="8"/>
        <v>4.6200006898246625E-2</v>
      </c>
      <c r="W39">
        <v>12</v>
      </c>
      <c r="X39">
        <v>0</v>
      </c>
      <c r="Y39" s="1">
        <f t="shared" si="16"/>
        <v>135.1</v>
      </c>
      <c r="Z39" s="1">
        <f t="shared" si="15"/>
        <v>159</v>
      </c>
      <c r="AA39" s="5">
        <v>119</v>
      </c>
      <c r="AB39" s="1">
        <v>4</v>
      </c>
      <c r="AC39">
        <v>0</v>
      </c>
    </row>
    <row r="40" spans="1:29" ht="16">
      <c r="A40" s="1">
        <f t="shared" si="9"/>
        <v>24</v>
      </c>
      <c r="B40" s="1">
        <v>1</v>
      </c>
      <c r="C40" s="1">
        <f t="shared" si="10"/>
        <v>309342</v>
      </c>
      <c r="D40" s="1">
        <v>14265</v>
      </c>
      <c r="E40" s="3">
        <f t="shared" si="0"/>
        <v>2.8311576988557796E-3</v>
      </c>
      <c r="F40" s="3"/>
      <c r="G40" s="3" cm="1">
        <f t="array" ref="G40">E40*($J$11) + SUMPRODUCT(EGS3_OOS_FULL1!$K$40:$K$57,TRANSPOSE(LC_Special_Full1!C40:T40))</f>
        <v>2.4665836808769504E-3</v>
      </c>
      <c r="H40" s="3">
        <f t="shared" si="11"/>
        <v>1.2121334283956642E-4</v>
      </c>
      <c r="I40" s="3"/>
      <c r="J40" s="4">
        <f t="shared" si="2"/>
        <v>-128641.17658959585</v>
      </c>
      <c r="K40" s="8">
        <f t="shared" ref="K40:K57" si="18">((L40-L39)/(1-$L$39)*($J$12))</f>
        <v>7.1086971336413928E-4</v>
      </c>
      <c r="L40" s="1">
        <f t="shared" si="17"/>
        <v>0.47465871342052202</v>
      </c>
      <c r="M40" s="2">
        <f t="shared" si="3"/>
        <v>295990.04170523403</v>
      </c>
      <c r="N40" s="2">
        <f t="shared" si="4"/>
        <v>14545.601140747971</v>
      </c>
      <c r="O40" s="1">
        <f t="shared" si="12"/>
        <v>24.279001507105448</v>
      </c>
      <c r="P40" s="1">
        <f>Q40</f>
        <v>1.1703684546695299</v>
      </c>
      <c r="Q40" s="1">
        <f t="shared" si="5"/>
        <v>1.1703684546695299</v>
      </c>
      <c r="R40" s="1">
        <f t="shared" si="6"/>
        <v>1.0653237089017857</v>
      </c>
      <c r="S40" s="7">
        <f t="shared" si="13"/>
        <v>13</v>
      </c>
      <c r="T40" s="6">
        <f t="shared" si="14"/>
        <v>13</v>
      </c>
      <c r="U40" s="2">
        <f t="shared" si="7"/>
        <v>1.9670602225585063E-2</v>
      </c>
      <c r="V40" s="1">
        <f t="shared" si="8"/>
        <v>4.316244898774161E-2</v>
      </c>
      <c r="W40">
        <v>13</v>
      </c>
      <c r="X40">
        <v>0</v>
      </c>
      <c r="Y40" s="1">
        <f t="shared" si="16"/>
        <v>127.49999999999999</v>
      </c>
      <c r="Z40" s="1">
        <f t="shared" si="15"/>
        <v>126</v>
      </c>
      <c r="AA40" s="5">
        <v>116</v>
      </c>
      <c r="AB40" s="1">
        <v>1</v>
      </c>
      <c r="AC40">
        <v>0</v>
      </c>
    </row>
    <row r="41" spans="1:29" ht="16">
      <c r="A41" s="1">
        <f t="shared" si="9"/>
        <v>25</v>
      </c>
      <c r="B41" s="1">
        <f t="shared" ref="B41:B57" si="19">B40+1</f>
        <v>2</v>
      </c>
      <c r="C41" s="1">
        <f t="shared" si="10"/>
        <v>324475</v>
      </c>
      <c r="D41" s="1">
        <v>15133</v>
      </c>
      <c r="E41" s="3">
        <f t="shared" si="0"/>
        <v>2.9588765474424239E-3</v>
      </c>
      <c r="F41" s="3"/>
      <c r="G41" s="3" cm="1">
        <f t="array" ref="G41">E41*($J$11) + SUMPRODUCT(EGS3_OOS_FULL1!$K$40:$K$57,TRANSPOSE(LC_Special_Full1!C41:T41))</f>
        <v>2.6064704426003497E-3</v>
      </c>
      <c r="H41" s="3">
        <f t="shared" si="11"/>
        <v>1.3988676172339929E-4</v>
      </c>
      <c r="I41" s="3"/>
      <c r="J41" s="4">
        <f t="shared" si="2"/>
        <v>-134300.49169408443</v>
      </c>
      <c r="K41" s="8">
        <f t="shared" si="18"/>
        <v>7.1127591604063965E-4</v>
      </c>
      <c r="L41" s="1">
        <f t="shared" si="17"/>
        <v>0.47747007758248455</v>
      </c>
      <c r="M41" s="2">
        <f t="shared" si="3"/>
        <v>312776.45311204199</v>
      </c>
      <c r="N41" s="2">
        <f t="shared" si="4"/>
        <v>16786.411406807914</v>
      </c>
      <c r="O41" s="1">
        <f t="shared" si="12"/>
        <v>25.375897384650884</v>
      </c>
      <c r="P41" s="1">
        <f t="shared" ref="P41:P57" si="20">P40+Q41</f>
        <v>2.4288768551480651</v>
      </c>
      <c r="Q41" s="1">
        <f t="shared" si="5"/>
        <v>1.258508400478535</v>
      </c>
      <c r="R41" s="1">
        <f t="shared" si="6"/>
        <v>1.0968958775454358</v>
      </c>
      <c r="S41" s="7">
        <f t="shared" si="13"/>
        <v>19</v>
      </c>
      <c r="T41" s="6">
        <f t="shared" si="14"/>
        <v>19</v>
      </c>
      <c r="U41" s="2">
        <f t="shared" si="7"/>
        <v>0.10925866694032342</v>
      </c>
      <c r="V41" s="1">
        <f t="shared" si="8"/>
        <v>3.6053769590748179E-2</v>
      </c>
      <c r="W41">
        <v>19</v>
      </c>
      <c r="X41">
        <v>0</v>
      </c>
      <c r="Y41" s="1">
        <f t="shared" si="16"/>
        <v>128.6</v>
      </c>
      <c r="Z41" s="1">
        <f t="shared" si="15"/>
        <v>125</v>
      </c>
      <c r="AA41" s="5">
        <v>65</v>
      </c>
      <c r="AB41" s="1">
        <v>6</v>
      </c>
      <c r="AC41">
        <v>0</v>
      </c>
    </row>
    <row r="42" spans="1:29" ht="16">
      <c r="A42" s="1">
        <f t="shared" si="9"/>
        <v>26</v>
      </c>
      <c r="B42" s="1">
        <f t="shared" si="19"/>
        <v>3</v>
      </c>
      <c r="C42" s="1">
        <f t="shared" si="10"/>
        <v>343476</v>
      </c>
      <c r="D42" s="1">
        <v>19001</v>
      </c>
      <c r="E42" s="3">
        <f t="shared" si="0"/>
        <v>3.0890896508901644E-3</v>
      </c>
      <c r="F42" s="3"/>
      <c r="G42" s="3" cm="1">
        <f t="array" ref="G42">E42*($J$11) + SUMPRODUCT(EGS3_OOS_FULL1!$K$40:$K$57,TRANSPOSE(LC_Special_Full1!C42:T42))</f>
        <v>2.7648114080089693E-3</v>
      </c>
      <c r="H42" s="3">
        <f t="shared" si="11"/>
        <v>1.5834096540861967E-4</v>
      </c>
      <c r="I42" s="3"/>
      <c r="J42" s="4">
        <f t="shared" si="2"/>
        <v>-166273.18774223636</v>
      </c>
      <c r="K42" s="8">
        <f t="shared" si="18"/>
        <v>7.1163724947037599E-4</v>
      </c>
      <c r="L42" s="1">
        <f t="shared" si="17"/>
        <v>0.4802828699382492</v>
      </c>
      <c r="M42" s="2">
        <f t="shared" si="3"/>
        <v>331777.36896107631</v>
      </c>
      <c r="N42" s="2">
        <f t="shared" si="4"/>
        <v>19000.915849034362</v>
      </c>
      <c r="O42" s="1">
        <f t="shared" si="12"/>
        <v>26.49435950166513</v>
      </c>
      <c r="P42" s="1">
        <f t="shared" si="20"/>
        <v>3.7498027670430023</v>
      </c>
      <c r="Q42" s="1">
        <f t="shared" si="5"/>
        <v>1.3209259118949375</v>
      </c>
      <c r="R42" s="1">
        <f t="shared" si="6"/>
        <v>1.1184621170142448</v>
      </c>
      <c r="S42" s="7">
        <f t="shared" si="13"/>
        <v>23</v>
      </c>
      <c r="T42" s="6">
        <f t="shared" si="14"/>
        <v>23</v>
      </c>
      <c r="U42" s="2">
        <f t="shared" si="7"/>
        <v>4.4287650985948383E-6</v>
      </c>
      <c r="V42" s="1">
        <f t="shared" si="8"/>
        <v>3.405952974566983E-2</v>
      </c>
      <c r="W42">
        <v>23</v>
      </c>
      <c r="X42">
        <v>0</v>
      </c>
      <c r="Y42" s="1">
        <f t="shared" si="16"/>
        <v>356.1</v>
      </c>
      <c r="Z42" s="1">
        <f t="shared" si="15"/>
        <v>455</v>
      </c>
      <c r="AA42" s="5">
        <v>375</v>
      </c>
      <c r="AB42" s="1">
        <v>8</v>
      </c>
      <c r="AC42">
        <v>0</v>
      </c>
    </row>
    <row r="43" spans="1:29" ht="16">
      <c r="A43" s="1">
        <f t="shared" si="9"/>
        <v>27</v>
      </c>
      <c r="B43" s="1">
        <f t="shared" si="19"/>
        <v>4</v>
      </c>
      <c r="C43" s="1">
        <f t="shared" si="10"/>
        <v>364165</v>
      </c>
      <c r="D43" s="1">
        <v>20689</v>
      </c>
      <c r="E43" s="3">
        <f t="shared" si="0"/>
        <v>3.2237980800500221E-3</v>
      </c>
      <c r="F43" s="3"/>
      <c r="G43" s="3" cm="1">
        <f t="array" ref="G43">E43*($J$11) + SUMPRODUCT(EGS3_OOS_FULL1!$K$40:$K$57,TRANSPOSE(LC_Special_Full1!C43:T43))</f>
        <v>2.9468025465768854E-3</v>
      </c>
      <c r="H43" s="3">
        <f t="shared" si="11"/>
        <v>1.8199113856791609E-4</v>
      </c>
      <c r="I43" s="3"/>
      <c r="J43" s="4">
        <f t="shared" si="2"/>
        <v>-178164.41093991042</v>
      </c>
      <c r="K43" s="8">
        <f t="shared" si="18"/>
        <v>7.1195362212986117E-4</v>
      </c>
      <c r="L43" s="1">
        <f t="shared" si="17"/>
        <v>0.48309691277745725</v>
      </c>
      <c r="M43" s="2">
        <f t="shared" si="3"/>
        <v>353616.30558922625</v>
      </c>
      <c r="N43" s="2">
        <f t="shared" si="4"/>
        <v>21838.936628149931</v>
      </c>
      <c r="O43" s="1">
        <f t="shared" si="12"/>
        <v>27.651587837956821</v>
      </c>
      <c r="P43" s="1">
        <f t="shared" si="20"/>
        <v>5.1875003942673912</v>
      </c>
      <c r="Q43" s="1">
        <f t="shared" si="5"/>
        <v>1.4376976272243891</v>
      </c>
      <c r="R43" s="1">
        <f t="shared" si="6"/>
        <v>1.1572283362916918</v>
      </c>
      <c r="S43" s="7">
        <f t="shared" si="13"/>
        <v>30</v>
      </c>
      <c r="T43" s="6">
        <f t="shared" si="14"/>
        <v>30</v>
      </c>
      <c r="U43" s="2">
        <f t="shared" si="7"/>
        <v>5.5582030458211196E-2</v>
      </c>
      <c r="V43" s="1">
        <f t="shared" si="8"/>
        <v>2.8966799145370235E-2</v>
      </c>
      <c r="W43">
        <v>30</v>
      </c>
      <c r="X43">
        <v>0</v>
      </c>
      <c r="Y43" s="1">
        <f t="shared" si="16"/>
        <v>356.9</v>
      </c>
      <c r="Z43" s="1">
        <f t="shared" si="15"/>
        <v>362</v>
      </c>
      <c r="AA43" s="5">
        <v>322</v>
      </c>
      <c r="AB43" s="1">
        <v>4</v>
      </c>
      <c r="AC43">
        <v>0</v>
      </c>
    </row>
    <row r="44" spans="1:29" ht="16">
      <c r="A44" s="1">
        <f t="shared" si="9"/>
        <v>28</v>
      </c>
      <c r="B44" s="1">
        <f t="shared" si="19"/>
        <v>5</v>
      </c>
      <c r="C44" s="1">
        <f t="shared" si="10"/>
        <v>389866</v>
      </c>
      <c r="D44" s="1">
        <v>25701</v>
      </c>
      <c r="E44" s="3">
        <f t="shared" si="0"/>
        <v>3.3638363206813793E-3</v>
      </c>
      <c r="F44" s="3"/>
      <c r="G44" s="3" cm="1">
        <f t="array" ref="G44">E44*($J$11) + SUMPRODUCT(EGS3_OOS_FULL1!$K$40:$K$57,TRANSPOSE(LC_Special_Full1!C44:T44))</f>
        <v>3.1568144643833711E-3</v>
      </c>
      <c r="H44" s="3">
        <f t="shared" si="11"/>
        <v>2.1001191780648572E-4</v>
      </c>
      <c r="I44" s="3"/>
      <c r="J44" s="4">
        <f t="shared" si="2"/>
        <v>-217644.96767539706</v>
      </c>
      <c r="K44" s="8">
        <f t="shared" si="18"/>
        <v>7.1222495382636762E-4</v>
      </c>
      <c r="L44" s="1">
        <f t="shared" si="17"/>
        <v>0.48591202807278305</v>
      </c>
      <c r="M44" s="2">
        <f t="shared" si="3"/>
        <v>378817.73572600452</v>
      </c>
      <c r="N44" s="2">
        <f t="shared" si="4"/>
        <v>25201.430136778286</v>
      </c>
      <c r="O44" s="1">
        <f t="shared" si="12"/>
        <v>28.854768404132994</v>
      </c>
      <c r="P44" s="1">
        <f t="shared" si="20"/>
        <v>6.7713437883424321</v>
      </c>
      <c r="Q44" s="1">
        <f t="shared" si="5"/>
        <v>1.5838433940750407</v>
      </c>
      <c r="R44" s="1">
        <f t="shared" si="6"/>
        <v>1.2031805661761716</v>
      </c>
      <c r="S44" s="7">
        <f t="shared" si="13"/>
        <v>38</v>
      </c>
      <c r="T44" s="6">
        <f t="shared" si="14"/>
        <v>38</v>
      </c>
      <c r="U44" s="2">
        <f t="shared" si="7"/>
        <v>1.9437759745601867E-2</v>
      </c>
      <c r="V44" s="1">
        <f t="shared" si="8"/>
        <v>2.833861961288103E-2</v>
      </c>
      <c r="W44">
        <v>38</v>
      </c>
      <c r="X44">
        <v>0</v>
      </c>
      <c r="Y44" s="1">
        <f t="shared" si="16"/>
        <v>434.29999999999995</v>
      </c>
      <c r="Z44" s="1">
        <f t="shared" si="15"/>
        <v>452</v>
      </c>
      <c r="AA44" s="5">
        <v>382</v>
      </c>
      <c r="AB44" s="1">
        <v>7</v>
      </c>
      <c r="AC44">
        <v>0</v>
      </c>
    </row>
    <row r="45" spans="1:29" ht="16">
      <c r="A45" s="1">
        <f t="shared" si="9"/>
        <v>29</v>
      </c>
      <c r="B45" s="1">
        <f t="shared" si="19"/>
        <v>6</v>
      </c>
      <c r="C45" s="1">
        <f t="shared" si="10"/>
        <v>423545</v>
      </c>
      <c r="D45" s="1">
        <v>33679</v>
      </c>
      <c r="E45" s="3">
        <f t="shared" si="0"/>
        <v>3.5115557465503766E-3</v>
      </c>
      <c r="F45" s="3"/>
      <c r="G45" s="3" cm="1">
        <f t="array" ref="G45">E45*($J$11) + SUMPRODUCT(EGS3_OOS_FULL1!$K$40:$K$57,TRANSPOSE(LC_Special_Full1!C45:T45))</f>
        <v>3.4044485850954075E-3</v>
      </c>
      <c r="H45" s="3">
        <f t="shared" si="11"/>
        <v>2.4763412071203634E-4</v>
      </c>
      <c r="I45" s="3"/>
      <c r="J45" s="4">
        <f t="shared" si="2"/>
        <v>-279655.53732049582</v>
      </c>
      <c r="K45" s="8">
        <f t="shared" si="18"/>
        <v>7.1245117574155012E-4</v>
      </c>
      <c r="L45" s="1">
        <f t="shared" si="17"/>
        <v>0.48872803752489197</v>
      </c>
      <c r="M45" s="2">
        <f t="shared" si="3"/>
        <v>408533.83021144889</v>
      </c>
      <c r="N45" s="2">
        <f t="shared" si="4"/>
        <v>29716.094485444359</v>
      </c>
      <c r="O45" s="1">
        <f t="shared" si="12"/>
        <v>30.124127395590115</v>
      </c>
      <c r="P45" s="1">
        <f t="shared" si="20"/>
        <v>8.5806983295523835</v>
      </c>
      <c r="Q45" s="1">
        <f t="shared" si="5"/>
        <v>1.8093545412099508</v>
      </c>
      <c r="R45" s="1">
        <f t="shared" si="6"/>
        <v>1.2693589914571199</v>
      </c>
      <c r="S45" s="7">
        <f t="shared" si="13"/>
        <v>49</v>
      </c>
      <c r="T45" s="6">
        <f t="shared" si="14"/>
        <v>49</v>
      </c>
      <c r="U45" s="2">
        <f t="shared" si="7"/>
        <v>0.11766695907110192</v>
      </c>
      <c r="V45" s="1">
        <f t="shared" si="8"/>
        <v>3.5441735325764938E-2</v>
      </c>
      <c r="W45">
        <v>49</v>
      </c>
      <c r="X45">
        <v>0</v>
      </c>
      <c r="Y45" s="1">
        <f t="shared" si="16"/>
        <v>536.79999999999995</v>
      </c>
      <c r="Z45" s="1">
        <f t="shared" si="15"/>
        <v>586</v>
      </c>
      <c r="AA45" s="5">
        <v>516</v>
      </c>
      <c r="AB45" s="1">
        <v>7</v>
      </c>
      <c r="AC45">
        <v>0</v>
      </c>
    </row>
    <row r="46" spans="1:29" ht="16">
      <c r="A46" s="1">
        <f t="shared" si="9"/>
        <v>30</v>
      </c>
      <c r="B46" s="1">
        <f t="shared" si="19"/>
        <v>7</v>
      </c>
      <c r="C46" s="1">
        <f t="shared" si="10"/>
        <v>462088</v>
      </c>
      <c r="D46" s="1">
        <v>38543</v>
      </c>
      <c r="E46" s="3">
        <f t="shared" si="0"/>
        <v>3.6643721241366167E-3</v>
      </c>
      <c r="F46" s="3"/>
      <c r="G46" s="3" cm="1">
        <f t="array" ref="G46">E46*($J$11) + SUMPRODUCT(EGS3_OOS_FULL1!$K$40:$K$57,TRANSPOSE(LC_Special_Full1!C46:T46))</f>
        <v>3.68605021474728E-3</v>
      </c>
      <c r="H46" s="3">
        <f t="shared" si="11"/>
        <v>2.8160162965187256E-4</v>
      </c>
      <c r="I46" s="3"/>
      <c r="J46" s="4">
        <f t="shared" si="2"/>
        <v>-315089.68588067562</v>
      </c>
      <c r="K46" s="8">
        <f t="shared" si="18"/>
        <v>7.1263223046815686E-4</v>
      </c>
      <c r="L46" s="1">
        <f t="shared" si="17"/>
        <v>0.49154476260754348</v>
      </c>
      <c r="M46" s="2">
        <f t="shared" si="3"/>
        <v>442326.02576967358</v>
      </c>
      <c r="N46" s="2">
        <f t="shared" si="4"/>
        <v>33792.19555822471</v>
      </c>
      <c r="O46" s="1">
        <f t="shared" si="12"/>
        <v>31.437482735476085</v>
      </c>
      <c r="P46" s="1">
        <f t="shared" si="20"/>
        <v>10.550002366425664</v>
      </c>
      <c r="Q46" s="1">
        <f t="shared" si="5"/>
        <v>1.9693040368732804</v>
      </c>
      <c r="R46" s="1">
        <f t="shared" si="6"/>
        <v>1.3133553398859681</v>
      </c>
      <c r="S46" s="7">
        <f t="shared" si="13"/>
        <v>56</v>
      </c>
      <c r="T46" s="6">
        <f t="shared" si="14"/>
        <v>56</v>
      </c>
      <c r="U46" s="2">
        <f t="shared" si="7"/>
        <v>0.12325985112148224</v>
      </c>
      <c r="V46" s="1">
        <f t="shared" si="8"/>
        <v>4.2766689960194643E-2</v>
      </c>
      <c r="W46">
        <v>51</v>
      </c>
      <c r="X46">
        <v>1</v>
      </c>
      <c r="Y46" s="1">
        <f t="shared" si="16"/>
        <v>609</v>
      </c>
      <c r="Z46" s="1">
        <f t="shared" si="15"/>
        <v>638</v>
      </c>
      <c r="AA46" s="5">
        <v>548</v>
      </c>
      <c r="AB46" s="1">
        <v>9</v>
      </c>
      <c r="AC46">
        <v>4</v>
      </c>
    </row>
    <row r="47" spans="1:29" ht="16">
      <c r="A47" s="1">
        <f t="shared" si="9"/>
        <v>31</v>
      </c>
      <c r="B47" s="1">
        <f t="shared" si="19"/>
        <v>8</v>
      </c>
      <c r="C47" s="1">
        <f t="shared" si="10"/>
        <v>504410</v>
      </c>
      <c r="D47" s="1">
        <v>42322</v>
      </c>
      <c r="E47" s="3">
        <f t="shared" si="0"/>
        <v>3.8224604894693259E-3</v>
      </c>
      <c r="F47" s="3"/>
      <c r="G47" s="3" cm="1">
        <f t="array" ref="G47">E47*($J$11) + SUMPRODUCT(EGS3_OOS_FULL1!$K$40:$K$57,TRANSPOSE(LC_Special_Full1!C47:T47))</f>
        <v>4.0049521612691283E-3</v>
      </c>
      <c r="H47" s="3">
        <f t="shared" si="11"/>
        <v>3.1890194652184822E-4</v>
      </c>
      <c r="I47" s="3"/>
      <c r="J47" s="4">
        <f t="shared" si="2"/>
        <v>-340718.63081976515</v>
      </c>
      <c r="K47" s="8">
        <f t="shared" si="18"/>
        <v>7.1276807204105424E-4</v>
      </c>
      <c r="L47" s="1">
        <f t="shared" si="17"/>
        <v>0.49436202461281692</v>
      </c>
      <c r="M47" s="2">
        <f t="shared" si="3"/>
        <v>480594.25935229537</v>
      </c>
      <c r="N47" s="2">
        <f t="shared" si="4"/>
        <v>38268.23358262179</v>
      </c>
      <c r="O47" s="1">
        <f t="shared" si="12"/>
        <v>32.796359349905657</v>
      </c>
      <c r="P47" s="1">
        <f t="shared" si="20"/>
        <v>12.693395660175598</v>
      </c>
      <c r="Q47" s="1">
        <f t="shared" si="5"/>
        <v>2.1433932937499347</v>
      </c>
      <c r="R47" s="1">
        <f t="shared" si="6"/>
        <v>1.3588766144295716</v>
      </c>
      <c r="S47" s="7">
        <f t="shared" si="13"/>
        <v>63</v>
      </c>
      <c r="T47" s="6">
        <f t="shared" si="14"/>
        <v>63</v>
      </c>
      <c r="U47" s="2">
        <f t="shared" si="7"/>
        <v>9.5783904762965139E-2</v>
      </c>
      <c r="V47" s="1">
        <f t="shared" si="8"/>
        <v>4.7215044602019453E-2</v>
      </c>
      <c r="W47">
        <v>53</v>
      </c>
      <c r="X47">
        <v>1</v>
      </c>
      <c r="Y47" s="1">
        <f t="shared" si="16"/>
        <v>880.6</v>
      </c>
      <c r="Z47" s="1">
        <f t="shared" si="15"/>
        <v>992</v>
      </c>
      <c r="AA47" s="5">
        <v>772</v>
      </c>
      <c r="AB47" s="1">
        <v>22</v>
      </c>
      <c r="AC47">
        <v>9</v>
      </c>
    </row>
    <row r="48" spans="1:29" ht="16">
      <c r="A48" s="1">
        <f t="shared" si="9"/>
        <v>32</v>
      </c>
      <c r="B48" s="1">
        <f t="shared" si="19"/>
        <v>9</v>
      </c>
      <c r="C48" s="1">
        <f t="shared" si="10"/>
        <v>550845</v>
      </c>
      <c r="D48" s="1">
        <v>46435</v>
      </c>
      <c r="E48" s="3">
        <f t="shared" si="0"/>
        <v>3.992495328142831E-3</v>
      </c>
      <c r="F48" s="3"/>
      <c r="G48" s="3" cm="1">
        <f t="array" ref="G48">E48*($J$11) + SUMPRODUCT(EGS3_OOS_FULL1!$K$40:$K$57,TRANSPOSE(LC_Special_Full1!C48:T48))</f>
        <v>4.3919091544147651E-3</v>
      </c>
      <c r="H48" s="3">
        <f t="shared" si="11"/>
        <v>3.8695699314563684E-4</v>
      </c>
      <c r="I48" s="3"/>
      <c r="J48" s="4">
        <f t="shared" ref="J48:J50" si="21">D48*LN(H48)</f>
        <v>-364848.94269186101</v>
      </c>
      <c r="K48" s="8">
        <f t="shared" si="18"/>
        <v>7.1285866596212662E-4</v>
      </c>
      <c r="L48" s="1">
        <f t="shared" si="17"/>
        <v>0.49717964469643555</v>
      </c>
      <c r="M48" s="2">
        <f t="shared" si="3"/>
        <v>527029.09852977179</v>
      </c>
      <c r="N48" s="2">
        <f t="shared" si="4"/>
        <v>46434.839177476424</v>
      </c>
      <c r="O48" s="1">
        <f t="shared" si="12"/>
        <v>34.258164724840952</v>
      </c>
      <c r="P48" s="1">
        <f t="shared" si="20"/>
        <v>15.263410585797399</v>
      </c>
      <c r="Q48" s="1">
        <f t="shared" si="5"/>
        <v>2.570014925621801</v>
      </c>
      <c r="R48" s="1">
        <f t="shared" si="6"/>
        <v>1.4618053749352946</v>
      </c>
      <c r="S48" s="7">
        <f t="shared" si="13"/>
        <v>78</v>
      </c>
      <c r="T48" s="6">
        <f t="shared" si="14"/>
        <v>78</v>
      </c>
      <c r="U48" s="2">
        <f t="shared" si="7"/>
        <v>3.4633901922238917E-6</v>
      </c>
      <c r="V48" s="1">
        <f t="shared" si="8"/>
        <v>4.3235214026138412E-2</v>
      </c>
      <c r="W48">
        <v>54</v>
      </c>
      <c r="X48">
        <v>1</v>
      </c>
      <c r="Y48" s="1">
        <f t="shared" si="16"/>
        <v>1216.3</v>
      </c>
      <c r="Z48" s="1">
        <f t="shared" si="15"/>
        <v>1363</v>
      </c>
      <c r="AA48" s="5">
        <v>1133</v>
      </c>
      <c r="AB48" s="1">
        <v>23</v>
      </c>
      <c r="AC48">
        <v>23</v>
      </c>
    </row>
    <row r="49" spans="1:29" ht="16">
      <c r="A49" s="1">
        <f t="shared" si="9"/>
        <v>33</v>
      </c>
      <c r="B49" s="1">
        <f t="shared" si="19"/>
        <v>10</v>
      </c>
      <c r="C49" s="1">
        <f t="shared" si="10"/>
        <v>599856</v>
      </c>
      <c r="D49" s="1">
        <v>49011</v>
      </c>
      <c r="E49" s="3">
        <f t="shared" si="0"/>
        <v>4.1633306034198903E-3</v>
      </c>
      <c r="F49" s="3"/>
      <c r="G49" s="3" cm="1">
        <f t="array" ref="G49">E49*($J$11) + SUMPRODUCT(EGS3_OOS_FULL1!$K$40:$K$57,TRANSPOSE(LC_Special_Full1!C49:T49))</f>
        <v>4.8024943331950055E-3</v>
      </c>
      <c r="H49" s="3">
        <f t="shared" si="11"/>
        <v>4.1058517878024038E-4</v>
      </c>
      <c r="I49" s="3"/>
      <c r="J49" s="4">
        <f t="shared" si="21"/>
        <v>-382184.2075742968</v>
      </c>
      <c r="K49" s="8">
        <f t="shared" si="18"/>
        <v>7.1290398921875929E-4</v>
      </c>
      <c r="L49" s="1">
        <f t="shared" si="17"/>
        <v>0.49999744392316381</v>
      </c>
      <c r="M49" s="2">
        <f t="shared" si="3"/>
        <v>576299.31998340064</v>
      </c>
      <c r="N49" s="2">
        <f t="shared" si="4"/>
        <v>49270.221453628845</v>
      </c>
      <c r="O49" s="1">
        <f t="shared" si="12"/>
        <v>35.727102918681773</v>
      </c>
      <c r="P49" s="1">
        <f t="shared" si="20"/>
        <v>17.864715316502618</v>
      </c>
      <c r="Q49" s="1">
        <f t="shared" si="5"/>
        <v>2.6013047307052193</v>
      </c>
      <c r="R49" s="1">
        <f t="shared" si="6"/>
        <v>1.4689381938408228</v>
      </c>
      <c r="S49" s="7">
        <f t="shared" si="13"/>
        <v>79</v>
      </c>
      <c r="T49" s="6">
        <f t="shared" si="14"/>
        <v>79</v>
      </c>
      <c r="U49" s="2">
        <f t="shared" si="7"/>
        <v>5.2890464105781309E-3</v>
      </c>
      <c r="V49" s="1">
        <f t="shared" si="8"/>
        <v>3.9270558294989738E-2</v>
      </c>
      <c r="W49">
        <v>54</v>
      </c>
      <c r="X49">
        <v>1</v>
      </c>
      <c r="Y49" s="1">
        <f t="shared" si="16"/>
        <v>1693.3999999999999</v>
      </c>
      <c r="Z49" s="1">
        <f t="shared" si="15"/>
        <v>1888</v>
      </c>
      <c r="AA49" s="5">
        <v>1788</v>
      </c>
      <c r="AB49" s="1">
        <v>10</v>
      </c>
      <c r="AC49">
        <v>24</v>
      </c>
    </row>
    <row r="50" spans="1:29" ht="16">
      <c r="A50" s="1">
        <f t="shared" si="9"/>
        <v>34</v>
      </c>
      <c r="B50" s="1">
        <f t="shared" si="19"/>
        <v>11</v>
      </c>
      <c r="C50" s="1">
        <f t="shared" si="10"/>
        <v>652812</v>
      </c>
      <c r="D50" s="1">
        <v>52956</v>
      </c>
      <c r="E50" s="3">
        <f t="shared" si="0"/>
        <v>4.3383442822165774E-3</v>
      </c>
      <c r="F50" s="3"/>
      <c r="G50" s="3" cm="1">
        <f t="array" ref="G50">E50*($J$11) + SUMPRODUCT(EGS3_OOS_FULL1!$K$40:$K$57,TRANSPOSE(LC_Special_Full1!C50:T50))</f>
        <v>5.2529751085906426E-3</v>
      </c>
      <c r="H50" s="3">
        <f t="shared" si="11"/>
        <v>4.5048077539563709E-4</v>
      </c>
      <c r="I50" s="3"/>
      <c r="J50" s="4">
        <f t="shared" si="21"/>
        <v>-408036.31466810848</v>
      </c>
      <c r="K50" s="8">
        <f t="shared" si="18"/>
        <v>7.1290403029637954E-4</v>
      </c>
      <c r="L50" s="1">
        <f t="shared" si="17"/>
        <v>0.50281524331225402</v>
      </c>
      <c r="M50" s="2">
        <f t="shared" si="3"/>
        <v>630357.0130308771</v>
      </c>
      <c r="N50" s="2">
        <f t="shared" si="4"/>
        <v>54057.693047476452</v>
      </c>
      <c r="O50" s="1">
        <f t="shared" si="12"/>
        <v>37.232230680452169</v>
      </c>
      <c r="P50" s="1">
        <f t="shared" si="20"/>
        <v>20.628276962705336</v>
      </c>
      <c r="Q50" s="1">
        <f t="shared" si="5"/>
        <v>2.7635616462027155</v>
      </c>
      <c r="R50" s="1">
        <f t="shared" si="6"/>
        <v>1.5051277617703989</v>
      </c>
      <c r="S50" s="7">
        <f t="shared" si="13"/>
        <v>84</v>
      </c>
      <c r="T50" s="6">
        <f t="shared" si="14"/>
        <v>84</v>
      </c>
      <c r="U50" s="2">
        <f t="shared" si="7"/>
        <v>2.0803932462354638E-2</v>
      </c>
      <c r="V50" s="1">
        <f t="shared" si="8"/>
        <v>3.439732567588049E-2</v>
      </c>
      <c r="W50">
        <v>54</v>
      </c>
      <c r="X50">
        <v>2</v>
      </c>
      <c r="Y50" s="1">
        <f t="shared" si="16"/>
        <v>2041.3</v>
      </c>
      <c r="Z50" s="1">
        <f t="shared" si="15"/>
        <v>2182</v>
      </c>
      <c r="AA50" s="5">
        <v>1362</v>
      </c>
      <c r="AB50" s="1">
        <v>82</v>
      </c>
      <c r="AC50">
        <v>28</v>
      </c>
    </row>
    <row r="51" spans="1:29" ht="16">
      <c r="A51" s="1">
        <f t="shared" si="9"/>
        <v>35</v>
      </c>
      <c r="B51" s="1">
        <f t="shared" si="19"/>
        <v>12</v>
      </c>
      <c r="C51" s="1">
        <f t="shared" si="10"/>
        <v>706104</v>
      </c>
      <c r="D51" s="1">
        <v>53292</v>
      </c>
      <c r="E51" s="3">
        <f t="shared" si="0"/>
        <v>4.5133271957921162E-3</v>
      </c>
      <c r="F51" s="3"/>
      <c r="G51" s="3" cm="1">
        <f t="array" ref="G51">E51*($J$11) + SUMPRODUCT(EGS3_OOS_FULL1!$K$40:$K$57,TRANSPOSE(LC_Special_Full1!C51:T51))</f>
        <v>5.7220655900721198E-3</v>
      </c>
      <c r="H51" s="3">
        <f t="shared" si="11"/>
        <v>4.6909048148147722E-4</v>
      </c>
      <c r="I51" s="3"/>
      <c r="J51" s="4"/>
      <c r="K51" s="8">
        <f t="shared" si="18"/>
        <v>7.1285878918446856E-4</v>
      </c>
      <c r="L51" s="1">
        <f t="shared" si="17"/>
        <v>0.50563286388291695</v>
      </c>
      <c r="M51" s="2">
        <f t="shared" si="3"/>
        <v>686647.87080865435</v>
      </c>
      <c r="N51" s="2">
        <f t="shared" si="4"/>
        <v>56290.857777777266</v>
      </c>
      <c r="O51" s="1">
        <f t="shared" si="12"/>
        <v>38.737358442222565</v>
      </c>
      <c r="P51" s="1">
        <f t="shared" si="20"/>
        <v>23.391838608908053</v>
      </c>
      <c r="Q51" s="1">
        <f t="shared" si="5"/>
        <v>2.7635616462027155</v>
      </c>
      <c r="R51" s="1">
        <f t="shared" si="6"/>
        <v>1.5051277617703989</v>
      </c>
      <c r="S51" s="7">
        <f t="shared" si="13"/>
        <v>84</v>
      </c>
      <c r="T51" s="6">
        <f t="shared" si="14"/>
        <v>84</v>
      </c>
      <c r="U51" s="2">
        <f t="shared" si="7"/>
        <v>5.627219428389376E-2</v>
      </c>
      <c r="V51" s="1">
        <f t="shared" si="8"/>
        <v>2.7554197669671397E-2</v>
      </c>
      <c r="W51">
        <v>54</v>
      </c>
      <c r="X51">
        <v>2</v>
      </c>
      <c r="Y51" s="1">
        <f t="shared" si="16"/>
        <v>5058.2999999999993</v>
      </c>
      <c r="Z51" s="1">
        <f t="shared" si="15"/>
        <v>6333</v>
      </c>
      <c r="AA51" s="5">
        <v>5893</v>
      </c>
      <c r="AB51" s="1">
        <v>44</v>
      </c>
      <c r="AC51">
        <v>28</v>
      </c>
    </row>
    <row r="52" spans="1:29" ht="16">
      <c r="A52" s="1">
        <f t="shared" si="9"/>
        <v>36</v>
      </c>
      <c r="B52" s="1">
        <f t="shared" si="19"/>
        <v>13</v>
      </c>
      <c r="C52" s="1">
        <f t="shared" si="10"/>
        <v>764726</v>
      </c>
      <c r="D52" s="1">
        <v>58622</v>
      </c>
      <c r="E52" s="3">
        <f t="shared" si="0"/>
        <v>4.6899907148476583E-3</v>
      </c>
      <c r="F52" s="3"/>
      <c r="G52" s="3" cm="1">
        <f t="array" ref="G52">E52*($J$11) + SUMPRODUCT(EGS3_OOS_FULL1!$K$40:$K$57,TRANSPOSE(LC_Special_Full1!C52:T52))</f>
        <v>6.2184270497138809E-3</v>
      </c>
      <c r="H52" s="3">
        <f t="shared" si="11"/>
        <v>4.9636145964176114E-4</v>
      </c>
      <c r="I52" s="3"/>
      <c r="J52" s="4"/>
      <c r="K52" s="8">
        <f t="shared" si="18"/>
        <v>7.1276827737686921E-4</v>
      </c>
      <c r="L52" s="1">
        <f t="shared" si="17"/>
        <v>0.5084501266997935</v>
      </c>
      <c r="M52" s="2">
        <f t="shared" si="3"/>
        <v>746211.24596566567</v>
      </c>
      <c r="N52" s="2">
        <f t="shared" si="4"/>
        <v>59563.375157011338</v>
      </c>
      <c r="O52" s="1">
        <f t="shared" si="12"/>
        <v>40.257210457158614</v>
      </c>
      <c r="P52" s="1">
        <f t="shared" si="20"/>
        <v>26.223102350004179</v>
      </c>
      <c r="Q52" s="1">
        <f t="shared" si="5"/>
        <v>2.8312637410961257</v>
      </c>
      <c r="R52" s="1">
        <f t="shared" si="6"/>
        <v>1.5198520149360482</v>
      </c>
      <c r="S52" s="7">
        <f t="shared" si="13"/>
        <v>86</v>
      </c>
      <c r="T52" s="6">
        <f t="shared" si="14"/>
        <v>86</v>
      </c>
      <c r="U52" s="2">
        <f t="shared" si="7"/>
        <v>1.6058393726098363E-2</v>
      </c>
      <c r="V52" s="1">
        <f t="shared" si="8"/>
        <v>2.4210964494909715E-2</v>
      </c>
      <c r="W52">
        <v>54</v>
      </c>
      <c r="X52">
        <v>4</v>
      </c>
      <c r="Y52" s="1">
        <f t="shared" si="16"/>
        <v>5719.8</v>
      </c>
      <c r="Z52" s="1">
        <f t="shared" si="15"/>
        <v>6050</v>
      </c>
      <c r="AA52" s="5">
        <v>5420</v>
      </c>
      <c r="AB52" s="1">
        <v>63</v>
      </c>
      <c r="AC52">
        <v>28</v>
      </c>
    </row>
    <row r="53" spans="1:29" ht="16">
      <c r="A53" s="1">
        <f t="shared" si="9"/>
        <v>37</v>
      </c>
      <c r="B53" s="1">
        <f t="shared" si="19"/>
        <v>14</v>
      </c>
      <c r="C53" s="1">
        <f t="shared" si="10"/>
        <v>829532</v>
      </c>
      <c r="D53" s="1">
        <v>64806</v>
      </c>
      <c r="E53" s="3">
        <f t="shared" si="0"/>
        <v>4.8674846693255169E-3</v>
      </c>
      <c r="F53" s="3"/>
      <c r="G53" s="3" cm="1">
        <f t="array" ref="G53">E53*($J$11) + SUMPRODUCT(EGS3_OOS_FULL1!$K$40:$K$57,TRANSPOSE(LC_Special_Full1!C53:T53))</f>
        <v>6.7368139898506731E-3</v>
      </c>
      <c r="H53" s="3">
        <f t="shared" si="11"/>
        <v>5.1838694013679222E-4</v>
      </c>
      <c r="I53" s="3"/>
      <c r="J53" s="4"/>
      <c r="K53" s="8">
        <f t="shared" si="18"/>
        <v>7.1263251786522796E-4</v>
      </c>
      <c r="L53" s="1">
        <f t="shared" si="17"/>
        <v>0.51126685291840057</v>
      </c>
      <c r="M53" s="2">
        <f t="shared" si="3"/>
        <v>808417.67878208077</v>
      </c>
      <c r="N53" s="2">
        <f t="shared" si="4"/>
        <v>62206.432816415065</v>
      </c>
      <c r="O53" s="1">
        <f t="shared" si="12"/>
        <v>41.784478527180809</v>
      </c>
      <c r="P53" s="1">
        <f t="shared" si="20"/>
        <v>29.088836587639236</v>
      </c>
      <c r="Q53" s="1">
        <f t="shared" si="5"/>
        <v>2.8657342376350567</v>
      </c>
      <c r="R53" s="1">
        <f t="shared" si="6"/>
        <v>1.5272680700221919</v>
      </c>
      <c r="S53" s="7">
        <f t="shared" si="13"/>
        <v>87</v>
      </c>
      <c r="T53" s="6">
        <f t="shared" si="14"/>
        <v>87</v>
      </c>
      <c r="U53" s="2">
        <f t="shared" si="7"/>
        <v>4.0113063351926291E-2</v>
      </c>
      <c r="V53" s="1">
        <f t="shared" si="8"/>
        <v>2.5453293203781452E-2</v>
      </c>
      <c r="W53">
        <v>54</v>
      </c>
      <c r="X53">
        <v>5</v>
      </c>
      <c r="Y53" s="1">
        <f t="shared" si="16"/>
        <v>7078.5999999999995</v>
      </c>
      <c r="Z53" s="1">
        <f t="shared" si="15"/>
        <v>7479</v>
      </c>
      <c r="AA53" s="5">
        <v>6389</v>
      </c>
      <c r="AB53" s="1">
        <v>109</v>
      </c>
      <c r="AC53">
        <v>28</v>
      </c>
    </row>
    <row r="54" spans="1:29" ht="16">
      <c r="A54" s="1">
        <f t="shared" si="9"/>
        <v>38</v>
      </c>
      <c r="B54" s="1">
        <f t="shared" si="19"/>
        <v>15</v>
      </c>
      <c r="C54" s="1">
        <f t="shared" si="10"/>
        <v>899615</v>
      </c>
      <c r="D54" s="1">
        <v>70083</v>
      </c>
      <c r="E54" s="3">
        <f t="shared" si="0"/>
        <v>5.0510973009828541E-3</v>
      </c>
      <c r="F54" s="3"/>
      <c r="G54" s="3" cm="1">
        <f t="array" ref="G54">E54*($J$11) + SUMPRODUCT(EGS3_OOS_FULL1!$K$40:$K$57,TRANSPOSE(LC_Special_Full1!C54:T54))</f>
        <v>7.3095245082975199E-3</v>
      </c>
      <c r="H54" s="3">
        <f t="shared" si="11"/>
        <v>5.727105184468468E-4</v>
      </c>
      <c r="I54" s="3"/>
      <c r="J54" s="4"/>
      <c r="K54" s="8">
        <f t="shared" si="18"/>
        <v>7.1245154512698707E-4</v>
      </c>
      <c r="L54" s="1">
        <f t="shared" si="17"/>
        <v>0.51408286383052937</v>
      </c>
      <c r="M54" s="2">
        <f t="shared" si="3"/>
        <v>877142.9409957024</v>
      </c>
      <c r="N54" s="2">
        <f t="shared" si="4"/>
        <v>68725.262213621609</v>
      </c>
      <c r="O54" s="1">
        <f t="shared" si="12"/>
        <v>43.364682148615309</v>
      </c>
      <c r="P54" s="1">
        <f t="shared" si="20"/>
        <v>32.207905777366292</v>
      </c>
      <c r="Q54" s="1">
        <f t="shared" si="5"/>
        <v>3.1190691897270555</v>
      </c>
      <c r="R54" s="1">
        <f t="shared" si="6"/>
        <v>1.5802036214344974</v>
      </c>
      <c r="S54" s="7">
        <f t="shared" si="13"/>
        <v>94</v>
      </c>
      <c r="T54" s="6">
        <f t="shared" si="14"/>
        <v>94</v>
      </c>
      <c r="U54" s="2">
        <f t="shared" si="7"/>
        <v>1.9373282912808973E-2</v>
      </c>
      <c r="V54" s="1">
        <f t="shared" si="8"/>
        <v>2.4979640184187232E-2</v>
      </c>
      <c r="W54">
        <v>54</v>
      </c>
      <c r="X54">
        <v>11</v>
      </c>
      <c r="Y54" s="1">
        <f t="shared" si="16"/>
        <v>8489</v>
      </c>
      <c r="Z54" s="1">
        <f t="shared" si="15"/>
        <v>9126</v>
      </c>
      <c r="AA54" s="5">
        <v>7776</v>
      </c>
      <c r="AB54" s="1">
        <v>135</v>
      </c>
      <c r="AC54">
        <v>29</v>
      </c>
    </row>
    <row r="55" spans="1:29" ht="16">
      <c r="A55" s="1">
        <f t="shared" si="9"/>
        <v>39</v>
      </c>
      <c r="B55" s="1">
        <f t="shared" si="19"/>
        <v>16</v>
      </c>
      <c r="C55" s="1">
        <f t="shared" si="10"/>
        <v>971725</v>
      </c>
      <c r="D55" s="1">
        <v>72110</v>
      </c>
      <c r="E55" s="3">
        <f t="shared" si="0"/>
        <v>5.238285079558147E-3</v>
      </c>
      <c r="F55" s="3"/>
      <c r="G55" s="3" cm="1">
        <f t="array" ref="G55">E55*($J$11) + SUMPRODUCT(EGS3_OOS_FULL1!$K$40:$K$57,TRANSPOSE(LC_Special_Full1!C55:T55))</f>
        <v>7.9211483435926173E-3</v>
      </c>
      <c r="H55" s="3">
        <f t="shared" si="11"/>
        <v>6.1162383529509735E-4</v>
      </c>
      <c r="I55" s="3"/>
      <c r="J55" s="4"/>
      <c r="K55" s="8">
        <f t="shared" si="18"/>
        <v>7.1222540510634043E-4</v>
      </c>
      <c r="L55" s="1">
        <f t="shared" si="17"/>
        <v>0.51689798090956851</v>
      </c>
      <c r="M55" s="2">
        <f t="shared" si="3"/>
        <v>950537.80123111408</v>
      </c>
      <c r="N55" s="2">
        <f t="shared" si="4"/>
        <v>73394.860235411688</v>
      </c>
      <c r="O55" s="1">
        <f t="shared" si="12"/>
        <v>44.975954397808344</v>
      </c>
      <c r="P55" s="1">
        <f t="shared" si="20"/>
        <v>35.481669633163364</v>
      </c>
      <c r="Q55" s="1">
        <f t="shared" si="5"/>
        <v>3.2737638557970716</v>
      </c>
      <c r="R55" s="1">
        <f t="shared" si="6"/>
        <v>1.6112722491930367</v>
      </c>
      <c r="S55" s="7">
        <f t="shared" si="13"/>
        <v>98</v>
      </c>
      <c r="T55" s="6">
        <f t="shared" si="14"/>
        <v>98</v>
      </c>
      <c r="U55" s="2">
        <f t="shared" si="7"/>
        <v>1.78180590127817E-2</v>
      </c>
      <c r="V55" s="1">
        <f t="shared" si="8"/>
        <v>2.1803698339433401E-2</v>
      </c>
      <c r="W55">
        <v>54</v>
      </c>
      <c r="X55">
        <v>15</v>
      </c>
      <c r="Y55" s="1">
        <f t="shared" si="16"/>
        <v>10926.2</v>
      </c>
      <c r="Z55" s="1">
        <f t="shared" si="15"/>
        <v>11933</v>
      </c>
      <c r="AA55" s="5">
        <v>10393</v>
      </c>
      <c r="AB55" s="1">
        <v>154</v>
      </c>
      <c r="AC55">
        <v>29</v>
      </c>
    </row>
    <row r="56" spans="1:29" ht="16">
      <c r="A56" s="1">
        <f t="shared" si="9"/>
        <v>40</v>
      </c>
      <c r="B56" s="1">
        <f t="shared" si="19"/>
        <v>17</v>
      </c>
      <c r="C56" s="1">
        <f t="shared" si="10"/>
        <v>1046353</v>
      </c>
      <c r="D56" s="1">
        <v>74628</v>
      </c>
      <c r="E56" s="3">
        <f t="shared" si="0"/>
        <v>5.4319237707074475E-3</v>
      </c>
      <c r="F56" s="3"/>
      <c r="G56" s="3" cm="1">
        <f t="array" ref="G56">E56*($J$11) + SUMPRODUCT(EGS3_OOS_FULL1!$K$40:$K$57,TRANSPOSE(LC_Special_Full1!C56:T56))</f>
        <v>8.5920611598382084E-3</v>
      </c>
      <c r="H56" s="3">
        <f t="shared" si="11"/>
        <v>6.7091281624559115E-4</v>
      </c>
      <c r="I56" s="3"/>
      <c r="J56" s="4"/>
      <c r="K56" s="8">
        <f t="shared" si="18"/>
        <v>7.1195415518988036E-4</v>
      </c>
      <c r="L56" s="1">
        <f t="shared" si="17"/>
        <v>0.51971202585573084</v>
      </c>
      <c r="M56" s="2">
        <f t="shared" si="3"/>
        <v>1031047.339180585</v>
      </c>
      <c r="N56" s="2">
        <f t="shared" si="4"/>
        <v>80509.537949470934</v>
      </c>
      <c r="O56" s="1">
        <f t="shared" si="12"/>
        <v>46.64307380747082</v>
      </c>
      <c r="P56" s="1">
        <f t="shared" si="20"/>
        <v>39.044838835303125</v>
      </c>
      <c r="Q56" s="1">
        <f t="shared" si="5"/>
        <v>3.5631692021397581</v>
      </c>
      <c r="R56" s="1">
        <f t="shared" si="6"/>
        <v>1.6671194096624753</v>
      </c>
      <c r="S56" s="7">
        <f t="shared" si="13"/>
        <v>105</v>
      </c>
      <c r="T56" s="6">
        <f t="shared" si="14"/>
        <v>105</v>
      </c>
      <c r="U56" s="2">
        <f t="shared" si="7"/>
        <v>7.8811410589469555E-2</v>
      </c>
      <c r="V56" s="1">
        <f t="shared" si="8"/>
        <v>1.4627626450552541E-2</v>
      </c>
      <c r="W56">
        <v>54</v>
      </c>
      <c r="X56">
        <v>21</v>
      </c>
      <c r="Y56" s="1">
        <f t="shared" si="16"/>
        <v>12002.3</v>
      </c>
      <c r="Z56" s="1">
        <f t="shared" si="15"/>
        <v>12433</v>
      </c>
      <c r="AA56" s="5">
        <v>10073</v>
      </c>
      <c r="AB56" s="1">
        <v>236</v>
      </c>
      <c r="AC56">
        <v>30</v>
      </c>
    </row>
    <row r="57" spans="1:29" ht="16">
      <c r="A57" s="1">
        <f t="shared" si="9"/>
        <v>41</v>
      </c>
      <c r="B57" s="1">
        <f t="shared" si="19"/>
        <v>18</v>
      </c>
      <c r="C57" s="1">
        <f t="shared" si="10"/>
        <v>1122496</v>
      </c>
      <c r="D57" s="1">
        <v>76143</v>
      </c>
      <c r="E57" s="3">
        <f t="shared" si="0"/>
        <v>5.6274185285510869E-3</v>
      </c>
      <c r="F57" s="3"/>
      <c r="G57" s="3" cm="1">
        <f t="array" ref="G57">E57*($J$11) + SUMPRODUCT(EGS3_OOS_FULL1!$K$40:$K$57,TRANSPOSE(LC_Special_Full1!C57:T57))</f>
        <v>9.2888436761790656E-3</v>
      </c>
      <c r="H57" s="3">
        <f t="shared" si="11"/>
        <v>6.9678251634085718E-4</v>
      </c>
      <c r="I57" s="3"/>
      <c r="J57" s="4"/>
      <c r="K57" s="8">
        <f t="shared" si="18"/>
        <v>7.1163786417533491E-4</v>
      </c>
      <c r="L57" s="1">
        <f t="shared" si="17"/>
        <v>0.52252482064115668</v>
      </c>
      <c r="M57" s="2">
        <f t="shared" si="3"/>
        <v>1114661.2411414878</v>
      </c>
      <c r="N57" s="2">
        <f t="shared" si="4"/>
        <v>83613.901960902862</v>
      </c>
      <c r="O57" s="1">
        <f t="shared" si="12"/>
        <v>48.326502190277452</v>
      </c>
      <c r="P57" s="1">
        <f t="shared" si="20"/>
        <v>42.695299022891319</v>
      </c>
      <c r="Q57" s="1">
        <f t="shared" si="5"/>
        <v>3.6504601875881963</v>
      </c>
      <c r="R57" s="1">
        <f t="shared" si="6"/>
        <v>1.6834283828066321</v>
      </c>
      <c r="S57" s="7">
        <f t="shared" si="13"/>
        <v>107</v>
      </c>
      <c r="T57" s="6">
        <f t="shared" si="14"/>
        <v>107</v>
      </c>
      <c r="U57" s="2">
        <f t="shared" si="7"/>
        <v>9.8116727222500588E-2</v>
      </c>
      <c r="V57" s="1">
        <f t="shared" si="8"/>
        <v>6.9797655034068325E-3</v>
      </c>
      <c r="W57">
        <v>54</v>
      </c>
      <c r="X57">
        <v>23</v>
      </c>
      <c r="Y57" s="1">
        <f t="shared" si="16"/>
        <v>13978.3</v>
      </c>
      <c r="Z57" s="1">
        <f t="shared" si="15"/>
        <v>14712</v>
      </c>
      <c r="AA57" s="5">
        <v>12042</v>
      </c>
      <c r="AB57" s="1">
        <v>267</v>
      </c>
      <c r="AC57">
        <v>30</v>
      </c>
    </row>
    <row r="58" spans="1:29">
      <c r="F58" s="3"/>
      <c r="G58" s="3"/>
      <c r="H58" s="3"/>
      <c r="I58" s="3"/>
      <c r="M58" s="2"/>
    </row>
    <row r="59" spans="1:29">
      <c r="F59" s="3"/>
      <c r="G59" s="3">
        <f>C2 - SUM(D17:D50)</f>
        <v>119347188</v>
      </c>
      <c r="H59" s="3">
        <f>1-G50</f>
        <v>0.99474702489140931</v>
      </c>
      <c r="I59" s="3"/>
      <c r="J59" s="4">
        <f>G59*LN(H59)</f>
        <v>-628580.21517231793</v>
      </c>
      <c r="M59" s="2"/>
    </row>
    <row r="60" spans="1:29">
      <c r="F60" s="3"/>
      <c r="G60" s="3"/>
      <c r="H60" s="3"/>
      <c r="I60" s="3"/>
      <c r="M60" s="2"/>
    </row>
    <row r="61" spans="1:29">
      <c r="F61" s="3"/>
      <c r="G61" s="3"/>
      <c r="H61" s="3"/>
      <c r="I61" s="3"/>
      <c r="M61" s="2"/>
    </row>
    <row r="62" spans="1:29">
      <c r="F62" s="3"/>
      <c r="G62" s="3"/>
      <c r="H62" s="3"/>
      <c r="I62" s="3"/>
      <c r="M62" s="2"/>
    </row>
    <row r="63" spans="1:29">
      <c r="F63" s="3"/>
      <c r="G63" s="3"/>
      <c r="H63" s="3"/>
      <c r="I63" s="3"/>
      <c r="M63" s="2"/>
    </row>
    <row r="64" spans="1:29">
      <c r="F64" s="3"/>
      <c r="G64" s="3"/>
      <c r="H64" s="3"/>
      <c r="I64" s="3"/>
      <c r="M64" s="2"/>
    </row>
    <row r="65" spans="6:13">
      <c r="F65" s="3"/>
      <c r="G65" s="3"/>
      <c r="H65" s="3"/>
      <c r="I65" s="3"/>
      <c r="M65" s="2"/>
    </row>
    <row r="66" spans="6:13">
      <c r="F66" s="3"/>
      <c r="G66" s="3"/>
      <c r="H66" s="3"/>
      <c r="I66" s="3"/>
      <c r="M66" s="2"/>
    </row>
    <row r="67" spans="6:13">
      <c r="F67" s="3"/>
      <c r="G67" s="3"/>
      <c r="H67" s="3"/>
      <c r="I67" s="3"/>
      <c r="M67" s="2"/>
    </row>
    <row r="68" spans="6:13">
      <c r="F68" s="3"/>
      <c r="G68" s="3"/>
      <c r="H68" s="3"/>
      <c r="I68" s="3"/>
      <c r="M68" s="2"/>
    </row>
  </sheetData>
  <mergeCells count="4">
    <mergeCell ref="T5:U5"/>
    <mergeCell ref="W5:X5"/>
    <mergeCell ref="T10:U10"/>
    <mergeCell ref="W10:X10"/>
  </mergeCells>
  <conditionalFormatting sqref="U17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5FC-ED40-B748-9272-848BF2DD7DB3}">
  <sheetPr>
    <pageSetUpPr fitToPage="1"/>
  </sheetPr>
  <dimension ref="A1:BA80"/>
  <sheetViews>
    <sheetView topLeftCell="AB1" zoomScale="84" workbookViewId="0">
      <selection activeCell="AQ15" sqref="AQ15:AR7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9.66406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3">
      <c r="B1" s="1" t="s">
        <v>41</v>
      </c>
      <c r="C1" s="1" t="s">
        <v>40</v>
      </c>
      <c r="P1" s="16"/>
      <c r="Q1" s="16"/>
    </row>
    <row r="2" spans="1:53" ht="17">
      <c r="B2" s="1" t="s">
        <v>39</v>
      </c>
      <c r="C2" s="17">
        <v>120000000</v>
      </c>
      <c r="P2" s="16"/>
      <c r="Q2" s="16"/>
    </row>
    <row r="3" spans="1:53">
      <c r="P3" s="4"/>
      <c r="Q3" s="4"/>
    </row>
    <row r="4" spans="1:53">
      <c r="P4" s="4"/>
      <c r="Q4" s="4"/>
    </row>
    <row r="5" spans="1:53">
      <c r="O5" s="1" t="s">
        <v>36</v>
      </c>
      <c r="P5" s="16">
        <f>EGS3_OOS_FULL1!J5</f>
        <v>4999999.9999940973</v>
      </c>
      <c r="Q5" s="16"/>
      <c r="AR5" s="62"/>
      <c r="AS5" s="62"/>
      <c r="AU5" s="62"/>
      <c r="AV5" s="62"/>
    </row>
    <row r="6" spans="1:53">
      <c r="O6" s="1" t="s">
        <v>34</v>
      </c>
      <c r="P6" s="16">
        <f>EGS3_OOS_FULL1!J6</f>
        <v>300000015.19017798</v>
      </c>
      <c r="Q6" s="16"/>
      <c r="AS6" s="2"/>
      <c r="AV6" s="2"/>
    </row>
    <row r="7" spans="1:53">
      <c r="O7" s="1" t="s">
        <v>33</v>
      </c>
      <c r="P7" s="16">
        <f>EGS3_OOS_FULL1!J7</f>
        <v>1.2101432134938542E-2</v>
      </c>
      <c r="Q7" s="4"/>
      <c r="AS7" s="2"/>
      <c r="AV7" s="2"/>
    </row>
    <row r="8" spans="1:53" ht="14" customHeight="1">
      <c r="M8" s="1" t="s">
        <v>32</v>
      </c>
      <c r="N8" s="1" t="s">
        <v>31</v>
      </c>
      <c r="O8" s="1" t="s">
        <v>30</v>
      </c>
      <c r="P8" s="16">
        <f>EGS3_OOS_FULL1!J8</f>
        <v>1.1271316558507372E-2</v>
      </c>
      <c r="Q8" s="4"/>
      <c r="AS8" s="15"/>
      <c r="AV8" s="15"/>
    </row>
    <row r="9" spans="1:53" ht="14" customHeight="1">
      <c r="M9" s="16">
        <f>EGS3_OOS_FULL1!G9</f>
        <v>-27.354904862487746</v>
      </c>
      <c r="N9" s="16">
        <f>EGS3_OOS_FULL1!H9</f>
        <v>1.3180010772815613E-12</v>
      </c>
      <c r="P9" s="16"/>
      <c r="Q9" s="4"/>
    </row>
    <row r="10" spans="1:53">
      <c r="M10" s="16">
        <f>EGS3_OOS_FULL1!G10</f>
        <v>-29.224208124195012</v>
      </c>
      <c r="N10" s="16">
        <f>EGS3_OOS_FULL1!H10</f>
        <v>2.0327673366298349E-13</v>
      </c>
      <c r="O10" s="1" t="s">
        <v>29</v>
      </c>
      <c r="P10" s="16">
        <f>EGS3_OOS_FULL1!J10</f>
        <v>10.000907108525567</v>
      </c>
      <c r="Q10" s="4"/>
      <c r="AR10" s="62"/>
      <c r="AS10" s="62"/>
      <c r="AU10" s="62"/>
      <c r="AV10" s="62"/>
    </row>
    <row r="11" spans="1:53">
      <c r="M11" s="16">
        <f>EGS3_OOS_FULL1!G11</f>
        <v>-1000</v>
      </c>
      <c r="N11" s="16">
        <f>EGS3_OOS_FULL1!H11</f>
        <v>0</v>
      </c>
      <c r="O11" s="1" t="s">
        <v>27</v>
      </c>
      <c r="P11" s="16">
        <f>EGS3_OOS_FULL1!J11</f>
        <v>0.86637763845594307</v>
      </c>
      <c r="Q11" s="4" t="s">
        <v>26</v>
      </c>
      <c r="R11" s="16">
        <f>EGS3_OOS_FULL1!L11</f>
        <v>0</v>
      </c>
      <c r="AS11" s="2"/>
      <c r="AV11" s="2"/>
      <c r="AY11" s="1" t="s">
        <v>24</v>
      </c>
      <c r="AZ11" s="1">
        <f>EGS3_OOS_FULL1!AB11</f>
        <v>0.1</v>
      </c>
    </row>
    <row r="12" spans="1:53">
      <c r="O12" s="1" t="s">
        <v>23</v>
      </c>
      <c r="P12" s="16">
        <f>EGS3_OOS_FULL1!J12</f>
        <v>0.13362236154405696</v>
      </c>
      <c r="Q12" s="4"/>
      <c r="AS12" s="2"/>
      <c r="AV12" s="2"/>
      <c r="AZ12" s="1">
        <f>EGS3_OOS_FULL1!AB12</f>
        <v>0.2</v>
      </c>
    </row>
    <row r="13" spans="1:53">
      <c r="P13" s="16"/>
      <c r="Q13" s="16"/>
      <c r="AS13" s="2"/>
      <c r="AV13" s="2"/>
      <c r="AZ13" s="1">
        <f>EGS3_OOS_FULL1!AB13</f>
        <v>0.7</v>
      </c>
    </row>
    <row r="14" spans="1:53">
      <c r="P14" s="16"/>
      <c r="Q14" s="16"/>
      <c r="AS14" s="15"/>
      <c r="AV14" s="15"/>
    </row>
    <row r="15" spans="1:53" ht="14" thickBot="1">
      <c r="AQ15" s="14" t="s">
        <v>18</v>
      </c>
      <c r="AR15" s="12"/>
    </row>
    <row r="16" spans="1:53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2"/>
      <c r="AQ16" s="11" t="s">
        <v>52</v>
      </c>
      <c r="AR16" s="10" t="s">
        <v>52</v>
      </c>
      <c r="AU16" t="s">
        <v>49</v>
      </c>
      <c r="AV16" s="1" t="s">
        <v>51</v>
      </c>
      <c r="AW16" s="1" t="s">
        <v>2</v>
      </c>
      <c r="AX16" s="1" t="s">
        <v>1</v>
      </c>
      <c r="AY16" s="1" t="s">
        <v>0</v>
      </c>
      <c r="AZ16" s="1" t="s">
        <v>47</v>
      </c>
      <c r="BA16" s="30" t="s">
        <v>55</v>
      </c>
    </row>
    <row r="17" spans="1:53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 t="shared" ref="AO17:AO57" si="0">EXP(SUMPRODUCT(TRANSPOSE(P$7),AR17))</f>
        <v>1</v>
      </c>
      <c r="AQ17" s="7">
        <f>AU17+AV17+BA17</f>
        <v>0</v>
      </c>
      <c r="AR17" s="6">
        <f>AU17+AV17+BA17</f>
        <v>0</v>
      </c>
      <c r="AS17" s="2"/>
      <c r="AU17">
        <v>0</v>
      </c>
      <c r="AV17">
        <v>0</v>
      </c>
      <c r="AW17" s="1">
        <f>AX17</f>
        <v>0</v>
      </c>
      <c r="AX17" s="1">
        <f>AY17+10*AZ17</f>
        <v>0</v>
      </c>
      <c r="AY17" s="5">
        <v>0</v>
      </c>
      <c r="AZ17" s="1">
        <v>0</v>
      </c>
      <c r="BA17">
        <v>0</v>
      </c>
    </row>
    <row r="18" spans="1:53" ht="16">
      <c r="A18" s="1">
        <f t="shared" ref="A18:A57" si="1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 t="shared" si="0"/>
        <v>1</v>
      </c>
      <c r="AQ18" s="7">
        <f t="shared" ref="AQ18:AQ74" si="2">AU18+AV18+BA18</f>
        <v>0</v>
      </c>
      <c r="AR18" s="6">
        <f t="shared" ref="AR18:AR74" si="3">AU18+AV18+BA18</f>
        <v>0</v>
      </c>
      <c r="AS18" s="2"/>
      <c r="AU18">
        <v>0</v>
      </c>
      <c r="AV18">
        <v>0</v>
      </c>
      <c r="AW18" s="1">
        <f>AX18</f>
        <v>0</v>
      </c>
      <c r="AX18" s="1">
        <f t="shared" ref="AX18:AX57" si="4">AY18+10*AZ18</f>
        <v>0</v>
      </c>
      <c r="AY18" s="5">
        <v>0</v>
      </c>
      <c r="AZ18" s="1">
        <v>0</v>
      </c>
      <c r="BA18">
        <v>0</v>
      </c>
    </row>
    <row r="19" spans="1:53" ht="16">
      <c r="A19" s="1">
        <f t="shared" si="1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 t="shared" si="0"/>
        <v>1</v>
      </c>
      <c r="AQ19" s="7">
        <f t="shared" si="2"/>
        <v>0</v>
      </c>
      <c r="AR19" s="6">
        <f t="shared" si="3"/>
        <v>0</v>
      </c>
      <c r="AS19" s="2"/>
      <c r="AU19">
        <v>0</v>
      </c>
      <c r="AV19">
        <v>0</v>
      </c>
      <c r="AW19" s="1">
        <f>SUMPRODUCT(AX17:AX19,$AZ$11:$AZ$13)</f>
        <v>0</v>
      </c>
      <c r="AX19" s="1">
        <f t="shared" si="4"/>
        <v>0</v>
      </c>
      <c r="AY19" s="5">
        <v>0</v>
      </c>
      <c r="AZ19" s="1">
        <v>0</v>
      </c>
      <c r="BA19">
        <v>0</v>
      </c>
    </row>
    <row r="20" spans="1:53" ht="16">
      <c r="A20" s="1">
        <f t="shared" si="1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 t="shared" si="0"/>
        <v>1</v>
      </c>
      <c r="AQ20" s="7">
        <f t="shared" si="2"/>
        <v>0</v>
      </c>
      <c r="AR20" s="6">
        <f t="shared" si="3"/>
        <v>0</v>
      </c>
      <c r="AS20" s="2"/>
      <c r="AU20">
        <v>0</v>
      </c>
      <c r="AV20">
        <v>0</v>
      </c>
      <c r="AW20" s="1">
        <f t="shared" ref="AW20:AW74" si="5">SUMPRODUCT(AX18:AX20,$AZ$11:$AZ$13)</f>
        <v>0</v>
      </c>
      <c r="AX20" s="1">
        <f t="shared" si="4"/>
        <v>0</v>
      </c>
      <c r="AY20" s="5">
        <v>0</v>
      </c>
      <c r="AZ20" s="1">
        <v>0</v>
      </c>
      <c r="BA20">
        <v>0</v>
      </c>
    </row>
    <row r="21" spans="1:53" ht="16">
      <c r="A21" s="1">
        <f t="shared" si="1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 t="shared" si="0"/>
        <v>1</v>
      </c>
      <c r="AQ21" s="7">
        <f t="shared" si="2"/>
        <v>0</v>
      </c>
      <c r="AR21" s="6">
        <f t="shared" si="3"/>
        <v>0</v>
      </c>
      <c r="AS21" s="2"/>
      <c r="AU21">
        <v>0</v>
      </c>
      <c r="AV21">
        <v>0</v>
      </c>
      <c r="AW21" s="1">
        <f t="shared" si="5"/>
        <v>0</v>
      </c>
      <c r="AX21" s="1">
        <f t="shared" si="4"/>
        <v>0</v>
      </c>
      <c r="AY21" s="5">
        <v>0</v>
      </c>
      <c r="AZ21" s="1">
        <v>0</v>
      </c>
      <c r="BA21">
        <v>0</v>
      </c>
    </row>
    <row r="22" spans="1:53" ht="16">
      <c r="A22" s="1">
        <f t="shared" si="1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 t="shared" si="0"/>
        <v>1</v>
      </c>
      <c r="AQ22" s="7">
        <f t="shared" si="2"/>
        <v>0</v>
      </c>
      <c r="AR22" s="6">
        <f t="shared" si="3"/>
        <v>0</v>
      </c>
      <c r="AS22" s="2"/>
      <c r="AU22">
        <v>0</v>
      </c>
      <c r="AV22">
        <v>0</v>
      </c>
      <c r="AW22" s="1">
        <f t="shared" si="5"/>
        <v>0</v>
      </c>
      <c r="AX22" s="1">
        <f t="shared" si="4"/>
        <v>0</v>
      </c>
      <c r="AY22" s="5">
        <v>0</v>
      </c>
      <c r="AZ22" s="1">
        <v>0</v>
      </c>
      <c r="BA22">
        <v>0</v>
      </c>
    </row>
    <row r="23" spans="1:53" ht="16">
      <c r="A23" s="1">
        <f t="shared" si="1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 t="shared" si="0"/>
        <v>1</v>
      </c>
      <c r="AQ23" s="7">
        <f t="shared" si="2"/>
        <v>0</v>
      </c>
      <c r="AR23" s="6">
        <f t="shared" si="3"/>
        <v>0</v>
      </c>
      <c r="AS23" s="2"/>
      <c r="AU23">
        <v>0</v>
      </c>
      <c r="AV23">
        <v>0</v>
      </c>
      <c r="AW23" s="1">
        <f t="shared" si="5"/>
        <v>0</v>
      </c>
      <c r="AX23" s="1">
        <f t="shared" si="4"/>
        <v>0</v>
      </c>
      <c r="AY23" s="5">
        <v>0</v>
      </c>
      <c r="AZ23" s="1">
        <v>0</v>
      </c>
      <c r="BA23">
        <v>0</v>
      </c>
    </row>
    <row r="24" spans="1:53" ht="16">
      <c r="A24" s="1">
        <f t="shared" si="1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 t="shared" si="0"/>
        <v>1</v>
      </c>
      <c r="AQ24" s="7">
        <f t="shared" si="2"/>
        <v>0</v>
      </c>
      <c r="AR24" s="6">
        <f t="shared" si="3"/>
        <v>0</v>
      </c>
      <c r="AS24" s="2"/>
      <c r="AU24">
        <v>0</v>
      </c>
      <c r="AV24">
        <v>0</v>
      </c>
      <c r="AW24" s="1">
        <f t="shared" si="5"/>
        <v>1.4</v>
      </c>
      <c r="AX24" s="1">
        <f t="shared" si="4"/>
        <v>2</v>
      </c>
      <c r="AY24" s="5">
        <v>2</v>
      </c>
      <c r="AZ24" s="1">
        <v>0</v>
      </c>
      <c r="BA24">
        <v>0</v>
      </c>
    </row>
    <row r="25" spans="1:53" ht="16">
      <c r="A25" s="1">
        <f t="shared" si="1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 t="shared" si="0"/>
        <v>1</v>
      </c>
      <c r="AQ25" s="7">
        <f t="shared" si="2"/>
        <v>0</v>
      </c>
      <c r="AR25" s="6">
        <f t="shared" si="3"/>
        <v>0</v>
      </c>
      <c r="AS25" s="2"/>
      <c r="AU25">
        <v>0</v>
      </c>
      <c r="AV25">
        <v>0</v>
      </c>
      <c r="AW25" s="1">
        <f t="shared" si="5"/>
        <v>0.4</v>
      </c>
      <c r="AX25" s="1">
        <f t="shared" si="4"/>
        <v>0</v>
      </c>
      <c r="AY25" s="5">
        <v>0</v>
      </c>
      <c r="AZ25" s="1">
        <v>0</v>
      </c>
      <c r="BA25">
        <v>0</v>
      </c>
    </row>
    <row r="26" spans="1:53" ht="16">
      <c r="A26" s="1">
        <f t="shared" si="1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 t="shared" si="0"/>
        <v>1</v>
      </c>
      <c r="AQ26" s="7">
        <f t="shared" si="2"/>
        <v>0</v>
      </c>
      <c r="AR26" s="6">
        <f t="shared" si="3"/>
        <v>0</v>
      </c>
      <c r="AS26" s="2"/>
      <c r="AU26">
        <v>0</v>
      </c>
      <c r="AV26">
        <v>0</v>
      </c>
      <c r="AW26" s="1">
        <f t="shared" si="5"/>
        <v>0.2</v>
      </c>
      <c r="AX26" s="1">
        <f t="shared" si="4"/>
        <v>0</v>
      </c>
      <c r="AY26" s="5">
        <v>0</v>
      </c>
      <c r="AZ26" s="1">
        <v>0</v>
      </c>
      <c r="BA26">
        <v>0</v>
      </c>
    </row>
    <row r="27" spans="1:53" ht="16">
      <c r="A27" s="1">
        <f t="shared" si="1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 t="shared" si="0"/>
        <v>1</v>
      </c>
      <c r="AQ27" s="7">
        <f t="shared" si="2"/>
        <v>0</v>
      </c>
      <c r="AR27" s="6">
        <f t="shared" si="3"/>
        <v>0</v>
      </c>
      <c r="AS27" s="2"/>
      <c r="AU27">
        <v>0</v>
      </c>
      <c r="AV27">
        <v>0</v>
      </c>
      <c r="AW27" s="1">
        <f t="shared" si="5"/>
        <v>0</v>
      </c>
      <c r="AX27" s="1">
        <f t="shared" si="4"/>
        <v>0</v>
      </c>
      <c r="AY27" s="5">
        <v>0</v>
      </c>
      <c r="AZ27" s="1">
        <v>0</v>
      </c>
      <c r="BA27">
        <v>0</v>
      </c>
    </row>
    <row r="28" spans="1:53" ht="16">
      <c r="A28" s="1">
        <f t="shared" si="1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 t="shared" si="0"/>
        <v>1</v>
      </c>
      <c r="AQ28" s="7">
        <f t="shared" si="2"/>
        <v>0</v>
      </c>
      <c r="AR28" s="6">
        <f t="shared" si="3"/>
        <v>0</v>
      </c>
      <c r="AS28" s="2"/>
      <c r="AU28">
        <v>0</v>
      </c>
      <c r="AV28">
        <v>0</v>
      </c>
      <c r="AW28" s="1">
        <f t="shared" si="5"/>
        <v>0</v>
      </c>
      <c r="AX28" s="1">
        <f t="shared" si="4"/>
        <v>0</v>
      </c>
      <c r="AY28" s="5">
        <v>0</v>
      </c>
      <c r="AZ28" s="1">
        <v>0</v>
      </c>
      <c r="BA28">
        <v>0</v>
      </c>
    </row>
    <row r="29" spans="1:53" ht="16">
      <c r="A29" s="1">
        <f t="shared" si="1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 t="shared" si="0"/>
        <v>1</v>
      </c>
      <c r="AQ29" s="7">
        <f t="shared" si="2"/>
        <v>0</v>
      </c>
      <c r="AR29" s="6">
        <f t="shared" si="3"/>
        <v>0</v>
      </c>
      <c r="AS29" s="2"/>
      <c r="AU29">
        <v>0</v>
      </c>
      <c r="AV29">
        <v>0</v>
      </c>
      <c r="AW29" s="1">
        <f t="shared" si="5"/>
        <v>0</v>
      </c>
      <c r="AX29" s="1">
        <f t="shared" si="4"/>
        <v>0</v>
      </c>
      <c r="AY29" s="5">
        <v>0</v>
      </c>
      <c r="AZ29" s="1">
        <v>0</v>
      </c>
      <c r="BA29">
        <v>0</v>
      </c>
    </row>
    <row r="30" spans="1:53" ht="16">
      <c r="A30" s="1">
        <f t="shared" si="1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 t="shared" si="0"/>
        <v>1</v>
      </c>
      <c r="AQ30" s="7">
        <f t="shared" si="2"/>
        <v>0</v>
      </c>
      <c r="AR30" s="6">
        <f t="shared" si="3"/>
        <v>0</v>
      </c>
      <c r="AS30" s="2"/>
      <c r="AU30">
        <v>0</v>
      </c>
      <c r="AV30">
        <v>0</v>
      </c>
      <c r="AW30" s="1">
        <f t="shared" si="5"/>
        <v>0.7</v>
      </c>
      <c r="AX30" s="1">
        <f t="shared" si="4"/>
        <v>1</v>
      </c>
      <c r="AY30" s="5">
        <v>1</v>
      </c>
      <c r="AZ30" s="1">
        <v>0</v>
      </c>
      <c r="BA30">
        <v>0</v>
      </c>
    </row>
    <row r="31" spans="1:53" ht="16">
      <c r="A31" s="1">
        <f t="shared" si="1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 t="shared" si="0"/>
        <v>1</v>
      </c>
      <c r="AQ31" s="7">
        <f t="shared" si="2"/>
        <v>0</v>
      </c>
      <c r="AR31" s="6">
        <f t="shared" si="3"/>
        <v>0</v>
      </c>
      <c r="AS31" s="2"/>
      <c r="AU31">
        <v>0</v>
      </c>
      <c r="AV31">
        <v>0</v>
      </c>
      <c r="AW31" s="1">
        <f t="shared" si="5"/>
        <v>7.2</v>
      </c>
      <c r="AX31" s="1">
        <f t="shared" si="4"/>
        <v>10</v>
      </c>
      <c r="AY31" s="5">
        <v>0</v>
      </c>
      <c r="AZ31" s="1">
        <v>1</v>
      </c>
      <c r="BA31">
        <v>0</v>
      </c>
    </row>
    <row r="32" spans="1:53" ht="16">
      <c r="A32" s="1">
        <f t="shared" si="1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 t="shared" si="0"/>
        <v>1.0121749507255673</v>
      </c>
      <c r="AQ32" s="7">
        <f t="shared" si="2"/>
        <v>1</v>
      </c>
      <c r="AR32" s="6">
        <f t="shared" si="3"/>
        <v>1</v>
      </c>
      <c r="AS32" s="2"/>
      <c r="AU32">
        <v>1</v>
      </c>
      <c r="AV32">
        <v>0</v>
      </c>
      <c r="AW32" s="1">
        <f t="shared" si="5"/>
        <v>7.6999999999999993</v>
      </c>
      <c r="AX32" s="1">
        <f t="shared" si="4"/>
        <v>8</v>
      </c>
      <c r="AY32" s="5">
        <v>8</v>
      </c>
      <c r="AZ32" s="1">
        <v>0</v>
      </c>
      <c r="BA32">
        <v>0</v>
      </c>
    </row>
    <row r="33" spans="1:53" ht="16">
      <c r="A33" s="1">
        <f t="shared" si="1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 t="shared" si="0"/>
        <v>1.0244981308763046</v>
      </c>
      <c r="AQ33" s="7">
        <f t="shared" si="2"/>
        <v>2</v>
      </c>
      <c r="AR33" s="6">
        <f t="shared" si="3"/>
        <v>2</v>
      </c>
      <c r="AS33" s="2"/>
      <c r="AU33">
        <v>2</v>
      </c>
      <c r="AV33">
        <v>0</v>
      </c>
      <c r="AW33" s="1">
        <f t="shared" si="5"/>
        <v>41.8</v>
      </c>
      <c r="AX33" s="1">
        <f t="shared" si="4"/>
        <v>56</v>
      </c>
      <c r="AY33" s="5">
        <v>6</v>
      </c>
      <c r="AZ33" s="1">
        <v>5</v>
      </c>
      <c r="BA33">
        <v>0</v>
      </c>
    </row>
    <row r="34" spans="1:53" ht="16">
      <c r="A34" s="1">
        <f t="shared" si="1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 t="shared" si="0"/>
        <v>1.0244981308763046</v>
      </c>
      <c r="AQ34" s="7">
        <f t="shared" si="2"/>
        <v>2</v>
      </c>
      <c r="AR34" s="6">
        <f t="shared" si="3"/>
        <v>2</v>
      </c>
      <c r="AS34" s="19"/>
      <c r="AU34">
        <v>2</v>
      </c>
      <c r="AV34">
        <v>0</v>
      </c>
      <c r="AW34" s="1">
        <f t="shared" si="5"/>
        <v>35.1</v>
      </c>
      <c r="AX34" s="1">
        <f t="shared" si="4"/>
        <v>33</v>
      </c>
      <c r="AY34" s="5">
        <v>23</v>
      </c>
      <c r="AZ34" s="1">
        <v>1</v>
      </c>
      <c r="BA34">
        <v>0</v>
      </c>
    </row>
    <row r="35" spans="1:53" ht="16">
      <c r="A35" s="1">
        <f t="shared" si="1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 t="shared" si="0"/>
        <v>1.0244981308763046</v>
      </c>
      <c r="AQ35" s="7">
        <f t="shared" si="2"/>
        <v>2</v>
      </c>
      <c r="AR35" s="6">
        <f t="shared" si="3"/>
        <v>2</v>
      </c>
      <c r="AS35" s="19"/>
      <c r="AU35">
        <v>2</v>
      </c>
      <c r="AV35">
        <v>0</v>
      </c>
      <c r="AW35" s="1">
        <f t="shared" si="5"/>
        <v>54.2</v>
      </c>
      <c r="AX35" s="1">
        <f t="shared" si="4"/>
        <v>60</v>
      </c>
      <c r="AY35" s="5">
        <v>20</v>
      </c>
      <c r="AZ35" s="1">
        <v>4</v>
      </c>
      <c r="BA35">
        <v>0</v>
      </c>
    </row>
    <row r="36" spans="1:53" ht="16">
      <c r="A36" s="1">
        <f t="shared" si="1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 t="shared" si="0"/>
        <v>1.0753095706376441</v>
      </c>
      <c r="AQ36" s="7">
        <f t="shared" si="2"/>
        <v>6</v>
      </c>
      <c r="AR36" s="6">
        <f t="shared" si="3"/>
        <v>6</v>
      </c>
      <c r="AS36" s="19"/>
      <c r="AU36">
        <v>6</v>
      </c>
      <c r="AV36">
        <v>0</v>
      </c>
      <c r="AW36" s="1">
        <f t="shared" si="5"/>
        <v>44</v>
      </c>
      <c r="AX36" s="1">
        <f t="shared" si="4"/>
        <v>41</v>
      </c>
      <c r="AY36" s="5">
        <v>31</v>
      </c>
      <c r="AZ36" s="1">
        <v>1</v>
      </c>
      <c r="BA36">
        <v>0</v>
      </c>
    </row>
    <row r="37" spans="1:53" ht="16">
      <c r="A37" s="1">
        <f t="shared" si="1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 t="shared" si="0"/>
        <v>1.0884014116748884</v>
      </c>
      <c r="AQ37" s="7">
        <f t="shared" si="2"/>
        <v>7</v>
      </c>
      <c r="AR37" s="6">
        <f t="shared" si="3"/>
        <v>7</v>
      </c>
      <c r="AS37" s="19"/>
      <c r="AU37">
        <v>7</v>
      </c>
      <c r="AV37">
        <v>0</v>
      </c>
      <c r="AW37" s="1">
        <f t="shared" si="5"/>
        <v>75.8</v>
      </c>
      <c r="AX37" s="1">
        <f t="shared" si="4"/>
        <v>88</v>
      </c>
      <c r="AY37" s="5">
        <v>68</v>
      </c>
      <c r="AZ37" s="1">
        <v>2</v>
      </c>
      <c r="BA37">
        <v>0</v>
      </c>
    </row>
    <row r="38" spans="1:53" ht="16">
      <c r="A38" s="1">
        <f t="shared" si="1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 t="shared" si="0"/>
        <v>1.1423822254008944</v>
      </c>
      <c r="AQ38" s="7">
        <f t="shared" si="2"/>
        <v>11</v>
      </c>
      <c r="AR38" s="6">
        <f t="shared" si="3"/>
        <v>11</v>
      </c>
      <c r="AS38" s="2"/>
      <c r="AU38">
        <v>11</v>
      </c>
      <c r="AV38">
        <v>0</v>
      </c>
      <c r="AW38" s="1">
        <f t="shared" si="5"/>
        <v>74.2</v>
      </c>
      <c r="AX38" s="1">
        <f t="shared" si="4"/>
        <v>75</v>
      </c>
      <c r="AY38" s="5">
        <v>45</v>
      </c>
      <c r="AZ38" s="1">
        <v>3</v>
      </c>
      <c r="BA38">
        <v>0</v>
      </c>
    </row>
    <row r="39" spans="1:53" ht="16">
      <c r="A39" s="1">
        <f t="shared" si="1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 t="shared" si="0"/>
        <v>1.1562906727049143</v>
      </c>
      <c r="AQ39" s="7">
        <f t="shared" si="2"/>
        <v>12</v>
      </c>
      <c r="AR39" s="6">
        <f t="shared" si="3"/>
        <v>12</v>
      </c>
      <c r="AS39" s="2"/>
      <c r="AU39">
        <v>12</v>
      </c>
      <c r="AV39">
        <v>0</v>
      </c>
      <c r="AW39" s="1">
        <f t="shared" si="5"/>
        <v>135.1</v>
      </c>
      <c r="AX39" s="1">
        <f t="shared" si="4"/>
        <v>159</v>
      </c>
      <c r="AY39" s="5">
        <v>119</v>
      </c>
      <c r="AZ39" s="1">
        <v>4</v>
      </c>
      <c r="BA39">
        <v>0</v>
      </c>
    </row>
    <row r="40" spans="1:53" ht="16">
      <c r="A40" s="1">
        <f t="shared" si="1"/>
        <v>24</v>
      </c>
      <c r="B40" s="1">
        <v>1</v>
      </c>
      <c r="C40" s="3">
        <f>1-($P$6/($P$6+SUM($AO$40:$AO40)))^$P$5</f>
        <v>1.9317125751402098E-2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 t="shared" si="0"/>
        <v>1.1703684546695299</v>
      </c>
      <c r="AQ40" s="7">
        <f t="shared" si="2"/>
        <v>13</v>
      </c>
      <c r="AR40" s="6">
        <f t="shared" si="3"/>
        <v>13</v>
      </c>
      <c r="AS40" s="2"/>
      <c r="AU40">
        <v>13</v>
      </c>
      <c r="AV40">
        <v>0</v>
      </c>
      <c r="AW40" s="1">
        <f t="shared" si="5"/>
        <v>127.49999999999999</v>
      </c>
      <c r="AX40" s="1">
        <f t="shared" si="4"/>
        <v>126</v>
      </c>
      <c r="AY40" s="5">
        <v>116</v>
      </c>
      <c r="AZ40" s="1">
        <v>1</v>
      </c>
      <c r="BA40">
        <v>0</v>
      </c>
    </row>
    <row r="41" spans="1:53" ht="16">
      <c r="A41" s="1">
        <f t="shared" si="1"/>
        <v>25</v>
      </c>
      <c r="B41" s="1">
        <f t="shared" ref="B41:B57" si="6">B40+1</f>
        <v>2</v>
      </c>
      <c r="C41" s="3">
        <f>1-($P$6/($P$6+SUM($AO$40:$AO41)))^$P$5</f>
        <v>3.9672857418903695E-2</v>
      </c>
      <c r="D41" s="3">
        <f>1-($P$6/($P$6+SUM($AO$41:$AO41)))^$P$5</f>
        <v>2.0756690659482713E-2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 t="shared" si="0"/>
        <v>1.258508400478535</v>
      </c>
      <c r="AQ41" s="7">
        <f t="shared" si="2"/>
        <v>19</v>
      </c>
      <c r="AR41" s="6">
        <f t="shared" si="3"/>
        <v>19</v>
      </c>
      <c r="AS41" s="2"/>
      <c r="AU41">
        <v>19</v>
      </c>
      <c r="AV41">
        <v>0</v>
      </c>
      <c r="AW41" s="1">
        <f t="shared" si="5"/>
        <v>128.6</v>
      </c>
      <c r="AX41" s="1">
        <f t="shared" si="4"/>
        <v>125</v>
      </c>
      <c r="AY41" s="5">
        <v>65</v>
      </c>
      <c r="AZ41" s="1">
        <v>6</v>
      </c>
      <c r="BA41">
        <v>0</v>
      </c>
    </row>
    <row r="42" spans="1:53" ht="16">
      <c r="A42" s="1">
        <f t="shared" si="1"/>
        <v>26</v>
      </c>
      <c r="B42" s="1">
        <f t="shared" si="6"/>
        <v>3</v>
      </c>
      <c r="C42" s="3">
        <f>1-($P$6/($P$6+SUM($AO$40:$AO42)))^$P$5</f>
        <v>6.0583845863912189E-2</v>
      </c>
      <c r="D42" s="3">
        <f>1-($P$6/($P$6+SUM($AO$41:$AO42)))^$P$5</f>
        <v>4.2079576424309151E-2</v>
      </c>
      <c r="E42" s="3">
        <f>1-($P$6/($P$6+SUM($AO$42:$AO42)))^$P$5</f>
        <v>2.1774859160349935E-2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 t="shared" si="0"/>
        <v>1.3209259118949375</v>
      </c>
      <c r="AQ42" s="7">
        <f t="shared" si="2"/>
        <v>23</v>
      </c>
      <c r="AR42" s="6">
        <f t="shared" si="3"/>
        <v>23</v>
      </c>
      <c r="AS42" s="2"/>
      <c r="AU42">
        <v>23</v>
      </c>
      <c r="AV42">
        <v>0</v>
      </c>
      <c r="AW42" s="1">
        <f t="shared" si="5"/>
        <v>356.1</v>
      </c>
      <c r="AX42" s="1">
        <f t="shared" si="4"/>
        <v>455</v>
      </c>
      <c r="AY42" s="5">
        <v>375</v>
      </c>
      <c r="AZ42" s="1">
        <v>8</v>
      </c>
      <c r="BA42">
        <v>0</v>
      </c>
    </row>
    <row r="43" spans="1:53" ht="16">
      <c r="A43" s="1">
        <f t="shared" si="1"/>
        <v>27</v>
      </c>
      <c r="B43" s="1">
        <f t="shared" si="6"/>
        <v>4</v>
      </c>
      <c r="C43" s="3">
        <f>1-($P$6/($P$6+SUM($AO$40:$AO43)))^$P$5</f>
        <v>8.2826238084075521E-2</v>
      </c>
      <c r="D43" s="3">
        <f>1-($P$6/($P$6+SUM($AO$41:$AO43)))^$P$5</f>
        <v>6.4760090393786718E-2</v>
      </c>
      <c r="E43" s="3">
        <f>1-($P$6/($P$6+SUM($AO$42:$AO43)))^$P$5</f>
        <v>4.4936125325907628E-2</v>
      </c>
      <c r="F43" s="3">
        <f>1-($P$6/($P$6+SUM($AO$43:$AO43)))^$P$5</f>
        <v>2.367682560776696E-2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 t="shared" si="0"/>
        <v>1.4376976272243891</v>
      </c>
      <c r="AQ43" s="7">
        <f t="shared" si="2"/>
        <v>30</v>
      </c>
      <c r="AR43" s="6">
        <f t="shared" si="3"/>
        <v>30</v>
      </c>
      <c r="AS43" s="2"/>
      <c r="AU43">
        <v>30</v>
      </c>
      <c r="AV43">
        <v>0</v>
      </c>
      <c r="AW43" s="1">
        <f t="shared" si="5"/>
        <v>356.9</v>
      </c>
      <c r="AX43" s="1">
        <f t="shared" si="4"/>
        <v>362</v>
      </c>
      <c r="AY43" s="5">
        <v>322</v>
      </c>
      <c r="AZ43" s="1">
        <v>4</v>
      </c>
      <c r="BA43">
        <v>0</v>
      </c>
    </row>
    <row r="44" spans="1:53" ht="16">
      <c r="A44" s="1">
        <f t="shared" si="1"/>
        <v>28</v>
      </c>
      <c r="B44" s="1">
        <f t="shared" si="6"/>
        <v>5</v>
      </c>
      <c r="C44" s="3">
        <f>1-($P$6/($P$6+SUM($AO$40:$AO44)))^$P$5</f>
        <v>0.10672046922926115</v>
      </c>
      <c r="D44" s="3">
        <f>1-($P$6/($P$6+SUM($AO$41:$AO44)))^$P$5</f>
        <v>8.9124982135927233E-2</v>
      </c>
      <c r="E44" s="3">
        <f>1-($P$6/($P$6+SUM($AO$42:$AO44)))^$P$5</f>
        <v>6.981747136120009E-2</v>
      </c>
      <c r="F44" s="3">
        <f>1-($P$6/($P$6+SUM($AO$43:$AO44)))^$P$5</f>
        <v>4.9112018770039123E-2</v>
      </c>
      <c r="G44" s="3">
        <f>1-($P$6/($P$6+SUM($AO$44:$AO44)))^$P$5</f>
        <v>2.6052023310326078E-2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 t="shared" si="0"/>
        <v>1.5838433940750407</v>
      </c>
      <c r="AQ44" s="7">
        <f t="shared" si="2"/>
        <v>38</v>
      </c>
      <c r="AR44" s="6">
        <f t="shared" si="3"/>
        <v>38</v>
      </c>
      <c r="AS44" s="2"/>
      <c r="AU44">
        <v>38</v>
      </c>
      <c r="AV44">
        <v>0</v>
      </c>
      <c r="AW44" s="1">
        <f t="shared" si="5"/>
        <v>434.29999999999995</v>
      </c>
      <c r="AX44" s="1">
        <f t="shared" si="4"/>
        <v>452</v>
      </c>
      <c r="AY44" s="5">
        <v>382</v>
      </c>
      <c r="AZ44" s="1">
        <v>7</v>
      </c>
      <c r="BA44">
        <v>0</v>
      </c>
    </row>
    <row r="45" spans="1:53" ht="16">
      <c r="A45" s="1">
        <f t="shared" si="1"/>
        <v>29</v>
      </c>
      <c r="B45" s="1">
        <f t="shared" si="6"/>
        <v>6</v>
      </c>
      <c r="C45" s="3">
        <f>1-($P$6/($P$6+SUM($AO$40:$AO45)))^$P$5</f>
        <v>0.13325601055516467</v>
      </c>
      <c r="D45" s="3">
        <f>1-($P$6/($P$6+SUM($AO$41:$AO45)))^$P$5</f>
        <v>0.11618321104640972</v>
      </c>
      <c r="E45" s="3">
        <f>1-($P$6/($P$6+SUM($AO$42:$AO45)))^$P$5</f>
        <v>9.7449244817696679E-2</v>
      </c>
      <c r="F45" s="3">
        <f>1-($P$6/($P$6+SUM($AO$43:$AO45)))^$P$5</f>
        <v>7.735886318706664E-2</v>
      </c>
      <c r="G45" s="3">
        <f>1-($P$6/($P$6+SUM($AO$44:$AO45)))^$P$5</f>
        <v>5.4983882666891915E-2</v>
      </c>
      <c r="H45" s="3">
        <f>1-($P$6/($P$6+SUM($AO$45:$AO45)))^$P$5</f>
        <v>2.9705754207168256E-2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 t="shared" si="0"/>
        <v>1.8093545412099508</v>
      </c>
      <c r="AQ45" s="7">
        <f t="shared" si="2"/>
        <v>49</v>
      </c>
      <c r="AR45" s="6">
        <f t="shared" si="3"/>
        <v>49</v>
      </c>
      <c r="AS45" s="2"/>
      <c r="AU45">
        <v>49</v>
      </c>
      <c r="AV45">
        <v>0</v>
      </c>
      <c r="AW45" s="1">
        <f t="shared" si="5"/>
        <v>536.79999999999995</v>
      </c>
      <c r="AX45" s="1">
        <f t="shared" si="4"/>
        <v>586</v>
      </c>
      <c r="AY45" s="5">
        <v>516</v>
      </c>
      <c r="AZ45" s="1">
        <v>7</v>
      </c>
      <c r="BA45">
        <v>0</v>
      </c>
    </row>
    <row r="46" spans="1:53" ht="16">
      <c r="A46" s="1">
        <f t="shared" si="1"/>
        <v>30</v>
      </c>
      <c r="B46" s="1">
        <f t="shared" si="6"/>
        <v>7</v>
      </c>
      <c r="C46" s="3">
        <f>1-($P$6/($P$6+SUM($AO$40:$AO46)))^$P$5</f>
        <v>0.16124225899311928</v>
      </c>
      <c r="D46" s="3">
        <f>1-($P$6/($P$6+SUM($AO$41:$AO46)))^$P$5</f>
        <v>0.14472072109847844</v>
      </c>
      <c r="E46" s="3">
        <f>1-($P$6/($P$6+SUM($AO$42:$AO46)))^$P$5</f>
        <v>0.12659165472000933</v>
      </c>
      <c r="F46" s="3">
        <f>1-($P$6/($P$6+SUM($AO$43:$AO46)))^$P$5</f>
        <v>0.10714997163486428</v>
      </c>
      <c r="G46" s="3">
        <f>1-($P$6/($P$6+SUM($AO$44:$AO46)))^$P$5</f>
        <v>8.5497454459452782E-2</v>
      </c>
      <c r="H46" s="3">
        <f>1-($P$6/($P$6+SUM($AO$45:$AO46)))^$P$5</f>
        <v>6.1035530413814376E-2</v>
      </c>
      <c r="I46" s="3">
        <f>1-($P$6/($P$6+SUM($AO$46:$AO46)))^$P$5</f>
        <v>3.2288943975345208E-2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 t="shared" si="0"/>
        <v>1.9693040368732804</v>
      </c>
      <c r="AQ46" s="7">
        <f t="shared" si="2"/>
        <v>56</v>
      </c>
      <c r="AR46" s="6">
        <f t="shared" si="3"/>
        <v>56</v>
      </c>
      <c r="AS46" s="2"/>
      <c r="AU46">
        <v>51</v>
      </c>
      <c r="AV46">
        <v>1</v>
      </c>
      <c r="AW46" s="1">
        <f t="shared" si="5"/>
        <v>609</v>
      </c>
      <c r="AX46" s="1">
        <f t="shared" si="4"/>
        <v>638</v>
      </c>
      <c r="AY46" s="5">
        <v>548</v>
      </c>
      <c r="AZ46" s="1">
        <v>9</v>
      </c>
      <c r="BA46">
        <v>4</v>
      </c>
    </row>
    <row r="47" spans="1:53" ht="16">
      <c r="A47" s="1">
        <f t="shared" si="1"/>
        <v>31</v>
      </c>
      <c r="B47" s="1">
        <f t="shared" si="6"/>
        <v>8</v>
      </c>
      <c r="C47" s="3">
        <f>1-($P$6/($P$6+SUM($AO$40:$AO47)))^$P$5</f>
        <v>0.19067651137026087</v>
      </c>
      <c r="D47" s="3">
        <f>1-($P$6/($P$6+SUM($AO$41:$AO47)))^$P$5</f>
        <v>0.17473475877005418</v>
      </c>
      <c r="E47" s="3">
        <f>1-($P$6/($P$6+SUM($AO$42:$AO47)))^$P$5</f>
        <v>0.15724189016552803</v>
      </c>
      <c r="F47" s="3">
        <f>1-($P$6/($P$6+SUM($AO$43:$AO47)))^$P$5</f>
        <v>0.13848246761622662</v>
      </c>
      <c r="G47" s="3">
        <f>1-($P$6/($P$6+SUM($AO$44:$AO47)))^$P$5</f>
        <v>0.11758979553047477</v>
      </c>
      <c r="H47" s="3">
        <f>1-($P$6/($P$6+SUM($AO$45:$AO47)))^$P$5</f>
        <v>9.3986305676506232E-2</v>
      </c>
      <c r="I47" s="3">
        <f>1-($P$6/($P$6+SUM($AO$46:$AO47)))^$P$5</f>
        <v>6.624851417946831E-2</v>
      </c>
      <c r="J47" s="3">
        <f>1-($P$6/($P$6+SUM($AO$47:$AO47)))^$P$5</f>
        <v>3.5092675951229224E-2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 t="shared" si="0"/>
        <v>2.1433932937499347</v>
      </c>
      <c r="AQ47" s="7">
        <f t="shared" si="2"/>
        <v>63</v>
      </c>
      <c r="AR47" s="6">
        <f t="shared" si="3"/>
        <v>63</v>
      </c>
      <c r="AS47" s="2"/>
      <c r="AU47">
        <v>53</v>
      </c>
      <c r="AV47">
        <v>1</v>
      </c>
      <c r="AW47" s="1">
        <f t="shared" si="5"/>
        <v>880.6</v>
      </c>
      <c r="AX47" s="1">
        <f t="shared" si="4"/>
        <v>992</v>
      </c>
      <c r="AY47" s="5">
        <v>772</v>
      </c>
      <c r="AZ47" s="1">
        <v>22</v>
      </c>
      <c r="BA47">
        <v>9</v>
      </c>
    </row>
    <row r="48" spans="1:53" ht="16">
      <c r="A48" s="1">
        <f t="shared" si="1"/>
        <v>32</v>
      </c>
      <c r="B48" s="1">
        <f t="shared" si="6"/>
        <v>9</v>
      </c>
      <c r="C48" s="3">
        <f>1-($P$6/($P$6+SUM($AO$40:$AO48)))^$P$5</f>
        <v>0.22461078014227598</v>
      </c>
      <c r="D48" s="3">
        <f>1-($P$6/($P$6+SUM($AO$41:$AO48)))^$P$5</f>
        <v>0.20933745331217635</v>
      </c>
      <c r="E48" s="3">
        <f>1-($P$6/($P$6+SUM($AO$42:$AO48)))^$P$5</f>
        <v>0.19257804619253338</v>
      </c>
      <c r="F48" s="3">
        <f>1-($P$6/($P$6+SUM($AO$43:$AO48)))^$P$5</f>
        <v>0.17460519022397614</v>
      </c>
      <c r="G48" s="3">
        <f>1-($P$6/($P$6+SUM($AO$44:$AO48)))^$P$5</f>
        <v>0.15458853195493327</v>
      </c>
      <c r="H48" s="3">
        <f>1-($P$6/($P$6+SUM($AO$45:$AO48)))^$P$5</f>
        <v>0.13197471736464494</v>
      </c>
      <c r="I48" s="3">
        <f>1-($P$6/($P$6+SUM($AO$46:$AO48)))^$P$5</f>
        <v>0.10539994899833083</v>
      </c>
      <c r="J48" s="3">
        <f>1-($P$6/($P$6+SUM($AO$47:$AO48)))^$P$5</f>
        <v>7.5550449795632524E-2</v>
      </c>
      <c r="K48" s="3">
        <f>1-($P$6/($P$6+SUM($AO$48:$AO48)))^$P$5</f>
        <v>4.1929181244997005E-2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 t="shared" si="0"/>
        <v>2.570014925621801</v>
      </c>
      <c r="AQ48" s="7">
        <f t="shared" si="2"/>
        <v>78</v>
      </c>
      <c r="AR48" s="6">
        <f t="shared" si="3"/>
        <v>78</v>
      </c>
      <c r="AS48" s="2"/>
      <c r="AU48">
        <v>54</v>
      </c>
      <c r="AV48">
        <v>1</v>
      </c>
      <c r="AW48" s="1">
        <f t="shared" si="5"/>
        <v>1216.3</v>
      </c>
      <c r="AX48" s="1">
        <f t="shared" si="4"/>
        <v>1363</v>
      </c>
      <c r="AY48" s="5">
        <v>1133</v>
      </c>
      <c r="AZ48" s="1">
        <v>23</v>
      </c>
      <c r="BA48">
        <v>23</v>
      </c>
    </row>
    <row r="49" spans="1:53" ht="16">
      <c r="A49" s="1">
        <f t="shared" si="1"/>
        <v>33</v>
      </c>
      <c r="B49" s="1">
        <f t="shared" si="6"/>
        <v>10</v>
      </c>
      <c r="C49" s="3">
        <f>1-($P$6/($P$6+SUM($AO$40:$AO49)))^$P$5</f>
        <v>0.25750952137355831</v>
      </c>
      <c r="D49" s="3">
        <f>1-($P$6/($P$6+SUM($AO$41:$AO49)))^$P$5</f>
        <v>0.24288422067432935</v>
      </c>
      <c r="E49" s="3">
        <f>1-($P$6/($P$6+SUM($AO$42:$AO49)))^$P$5</f>
        <v>0.22683589334756271</v>
      </c>
      <c r="F49" s="3">
        <f>1-($P$6/($P$6+SUM($AO$43:$AO49)))^$P$5</f>
        <v>0.20962560308674072</v>
      </c>
      <c r="G49" s="3">
        <f>1-($P$6/($P$6+SUM($AO$44:$AO49)))^$P$5</f>
        <v>0.19045822415376734</v>
      </c>
      <c r="H49" s="3">
        <f>1-($P$6/($P$6+SUM($AO$45:$AO49)))^$P$5</f>
        <v>0.1688038841255004</v>
      </c>
      <c r="I49" s="3">
        <f>1-($P$6/($P$6+SUM($AO$46:$AO49)))^$P$5</f>
        <v>0.14335664834805495</v>
      </c>
      <c r="J49" s="3">
        <f>1-($P$6/($P$6+SUM($AO$47:$AO49)))^$P$5</f>
        <v>0.11477362423658233</v>
      </c>
      <c r="K49" s="3">
        <f>1-($P$6/($P$6+SUM($AO$48:$AO49)))^$P$5</f>
        <v>8.2578861966450701E-2</v>
      </c>
      <c r="L49" s="3">
        <f>1-($P$6/($P$6+SUM($AO$49:$AO49)))^$P$5</f>
        <v>4.2428681266046042E-2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 t="shared" si="0"/>
        <v>2.6013047307052193</v>
      </c>
      <c r="AQ49" s="7">
        <f t="shared" si="2"/>
        <v>79</v>
      </c>
      <c r="AR49" s="6">
        <f t="shared" si="3"/>
        <v>79</v>
      </c>
      <c r="AS49" s="2"/>
      <c r="AU49">
        <v>54</v>
      </c>
      <c r="AV49">
        <v>1</v>
      </c>
      <c r="AW49" s="1">
        <f t="shared" si="5"/>
        <v>1693.3999999999999</v>
      </c>
      <c r="AX49" s="1">
        <f t="shared" si="4"/>
        <v>1888</v>
      </c>
      <c r="AY49" s="5">
        <v>1788</v>
      </c>
      <c r="AZ49" s="1">
        <v>10</v>
      </c>
      <c r="BA49">
        <v>24</v>
      </c>
    </row>
    <row r="50" spans="1:53" ht="16">
      <c r="A50" s="1">
        <f t="shared" si="1"/>
        <v>34</v>
      </c>
      <c r="B50" s="1">
        <f t="shared" si="6"/>
        <v>11</v>
      </c>
      <c r="C50" s="3">
        <f>1-($P$6/($P$6+SUM($AO$40:$AO50)))^$P$5</f>
        <v>0.29093252422238791</v>
      </c>
      <c r="D50" s="3">
        <f>1-($P$6/($P$6+SUM($AO$41:$AO50)))^$P$5</f>
        <v>0.27696557804831567</v>
      </c>
      <c r="E50" s="3">
        <f>1-($P$6/($P$6+SUM($AO$42:$AO50)))^$P$5</f>
        <v>0.2616396620041026</v>
      </c>
      <c r="F50" s="3">
        <f>1-($P$6/($P$6+SUM($AO$43:$AO50)))^$P$5</f>
        <v>0.24520408763256085</v>
      </c>
      <c r="G50" s="3">
        <f>1-($P$6/($P$6+SUM($AO$44:$AO50)))^$P$5</f>
        <v>0.22689952406977487</v>
      </c>
      <c r="H50" s="3">
        <f>1-($P$6/($P$6+SUM($AO$45:$AO50)))^$P$5</f>
        <v>0.20621994843718328</v>
      </c>
      <c r="I50" s="3">
        <f>1-($P$6/($P$6+SUM($AO$46:$AO50)))^$P$5</f>
        <v>0.18191821274488529</v>
      </c>
      <c r="J50" s="3">
        <f>1-($P$6/($P$6+SUM($AO$47:$AO50)))^$P$5</f>
        <v>0.15462184580042659</v>
      </c>
      <c r="K50" s="3">
        <f>1-($P$6/($P$6+SUM($AO$48:$AO50)))^$P$5</f>
        <v>0.123876322573653</v>
      </c>
      <c r="L50" s="3">
        <f>1-($P$6/($P$6+SUM($AO$49:$AO50)))^$P$5</f>
        <v>8.5533491379148452E-2</v>
      </c>
      <c r="M50" s="3">
        <f>1-($P$6/($P$6+SUM($AO$50:$AO50)))^$P$5</f>
        <v>4.5014726234839597E-2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 t="shared" si="0"/>
        <v>2.7635616462027155</v>
      </c>
      <c r="AQ50" s="7">
        <f t="shared" si="2"/>
        <v>84</v>
      </c>
      <c r="AR50" s="6">
        <f t="shared" si="3"/>
        <v>84</v>
      </c>
      <c r="AS50" s="2"/>
      <c r="AU50">
        <v>54</v>
      </c>
      <c r="AV50">
        <v>2</v>
      </c>
      <c r="AW50" s="1">
        <f t="shared" si="5"/>
        <v>2041.3</v>
      </c>
      <c r="AX50" s="1">
        <f t="shared" si="4"/>
        <v>2182</v>
      </c>
      <c r="AY50" s="5">
        <v>1362</v>
      </c>
      <c r="AZ50" s="1">
        <v>82</v>
      </c>
      <c r="BA50">
        <v>28</v>
      </c>
    </row>
    <row r="51" spans="1:53" ht="16">
      <c r="A51" s="1">
        <f t="shared" si="1"/>
        <v>35</v>
      </c>
      <c r="B51" s="1">
        <f t="shared" si="6"/>
        <v>12</v>
      </c>
      <c r="C51" s="3">
        <f>1-($P$6/($P$6+SUM($AO$40:$AO51)))^$P$5</f>
        <v>0.32285100016041468</v>
      </c>
      <c r="D51" s="3">
        <f>1-($P$6/($P$6+SUM($AO$41:$AO51)))^$P$5</f>
        <v>0.30951277245732312</v>
      </c>
      <c r="E51" s="3">
        <f>1-($P$6/($P$6+SUM($AO$42:$AO51)))^$P$5</f>
        <v>0.29487674775482497</v>
      </c>
      <c r="F51" s="3">
        <f>1-($P$6/($P$6+SUM($AO$43:$AO51)))^$P$5</f>
        <v>0.27918101685751795</v>
      </c>
      <c r="G51" s="3">
        <f>1-($P$6/($P$6+SUM($AO$44:$AO51)))^$P$5</f>
        <v>0.26170042758781642</v>
      </c>
      <c r="H51" s="3">
        <f>1-($P$6/($P$6+SUM($AO$45:$AO51)))^$P$5</f>
        <v>0.24195173839527562</v>
      </c>
      <c r="I51" s="3">
        <f>1-($P$6/($P$6+SUM($AO$46:$AO51)))^$P$5</f>
        <v>0.21874393884516574</v>
      </c>
      <c r="J51" s="3">
        <f>1-($P$6/($P$6+SUM($AO$47:$AO51)))^$P$5</f>
        <v>0.1926763100887473</v>
      </c>
      <c r="K51" s="3">
        <f>1-($P$6/($P$6+SUM($AO$48:$AO51)))^$P$5</f>
        <v>0.16331478782897879</v>
      </c>
      <c r="L51" s="3">
        <f>1-($P$6/($P$6+SUM($AO$49:$AO51)))^$P$5</f>
        <v>0.12669794969584192</v>
      </c>
      <c r="M51" s="3">
        <f>1-($P$6/($P$6+SUM($AO$50:$AO51)))^$P$5</f>
        <v>8.8003125253595438E-2</v>
      </c>
      <c r="N51" s="3">
        <f>1-($P$6/($P$6+SUM($AO$51:$AO51)))^$P$5</f>
        <v>4.5014726234839597E-2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 t="shared" si="0"/>
        <v>2.7635616462027155</v>
      </c>
      <c r="AQ51" s="7">
        <f t="shared" si="2"/>
        <v>84</v>
      </c>
      <c r="AR51" s="6">
        <f t="shared" si="3"/>
        <v>84</v>
      </c>
      <c r="AS51" s="2"/>
      <c r="AU51">
        <v>54</v>
      </c>
      <c r="AV51">
        <v>2</v>
      </c>
      <c r="AW51" s="1">
        <f t="shared" si="5"/>
        <v>5058.2999999999993</v>
      </c>
      <c r="AX51" s="1">
        <f t="shared" si="4"/>
        <v>6333</v>
      </c>
      <c r="AY51" s="5">
        <v>5893</v>
      </c>
      <c r="AZ51" s="1">
        <v>44</v>
      </c>
      <c r="BA51">
        <v>28</v>
      </c>
    </row>
    <row r="52" spans="1:53" ht="16">
      <c r="A52" s="1">
        <f t="shared" si="1"/>
        <v>36</v>
      </c>
      <c r="B52" s="1">
        <f t="shared" si="6"/>
        <v>13</v>
      </c>
      <c r="C52" s="3">
        <f>1-($P$6/($P$6+SUM($AO$40:$AO52)))^$P$5</f>
        <v>0.35406194153821724</v>
      </c>
      <c r="D52" s="3">
        <f>1-($P$6/($P$6+SUM($AO$41:$AO52)))^$P$5</f>
        <v>0.34133849516230363</v>
      </c>
      <c r="E52" s="3">
        <f>1-($P$6/($P$6+SUM($AO$42:$AO52)))^$P$5</f>
        <v>0.32737707054886056</v>
      </c>
      <c r="F52" s="3">
        <f>1-($P$6/($P$6+SUM($AO$43:$AO52)))^$P$5</f>
        <v>0.31240478189962972</v>
      </c>
      <c r="G52" s="3">
        <f>1-($P$6/($P$6+SUM($AO$44:$AO52)))^$P$5</f>
        <v>0.29572990315237968</v>
      </c>
      <c r="H52" s="3">
        <f>1-($P$6/($P$6+SUM($AO$45:$AO52)))^$P$5</f>
        <v>0.27689146385305607</v>
      </c>
      <c r="I52" s="3">
        <f>1-($P$6/($P$6+SUM($AO$46:$AO52)))^$P$5</f>
        <v>0.25475335120634424</v>
      </c>
      <c r="J52" s="3">
        <f>1-($P$6/($P$6+SUM($AO$47:$AO52)))^$P$5</f>
        <v>0.22988722456354926</v>
      </c>
      <c r="K52" s="3">
        <f>1-($P$6/($P$6+SUM($AO$48:$AO52)))^$P$5</f>
        <v>0.20187902514744538</v>
      </c>
      <c r="L52" s="3">
        <f>1-($P$6/($P$6+SUM($AO$49:$AO52)))^$P$5</f>
        <v>0.16694991871234555</v>
      </c>
      <c r="M52" s="3">
        <f>1-($P$6/($P$6+SUM($AO$50:$AO52)))^$P$5</f>
        <v>0.1300386048053449</v>
      </c>
      <c r="N52" s="3">
        <f>1-($P$6/($P$6+SUM($AO$51:$AO52)))^$P$5</f>
        <v>8.9031613461126757E-2</v>
      </c>
      <c r="O52" s="3">
        <f>1-($P$6/($P$6+SUM($AO$52:$AO52)))^$P$5</f>
        <v>4.6091692773582049E-2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 t="shared" si="0"/>
        <v>2.8312637410961257</v>
      </c>
      <c r="AQ52" s="7">
        <f t="shared" si="2"/>
        <v>86</v>
      </c>
      <c r="AR52" s="6">
        <f t="shared" si="3"/>
        <v>86</v>
      </c>
      <c r="AS52" s="2"/>
      <c r="AU52">
        <v>54</v>
      </c>
      <c r="AV52">
        <v>4</v>
      </c>
      <c r="AW52" s="1">
        <f t="shared" si="5"/>
        <v>5719.8</v>
      </c>
      <c r="AX52" s="1">
        <f t="shared" si="4"/>
        <v>6050</v>
      </c>
      <c r="AY52" s="5">
        <v>5420</v>
      </c>
      <c r="AZ52" s="1">
        <v>63</v>
      </c>
      <c r="BA52">
        <v>28</v>
      </c>
    </row>
    <row r="53" spans="1:53" ht="16">
      <c r="A53" s="1">
        <f t="shared" si="1"/>
        <v>37</v>
      </c>
      <c r="B53" s="1">
        <f t="shared" si="6"/>
        <v>14</v>
      </c>
      <c r="C53" s="3">
        <f>1-($P$6/($P$6+SUM($AO$40:$AO53)))^$P$5</f>
        <v>0.38418820844908619</v>
      </c>
      <c r="D53" s="3">
        <f>1-($P$6/($P$6+SUM($AO$41:$AO53)))^$P$5</f>
        <v>0.3720581778983395</v>
      </c>
      <c r="E53" s="3">
        <f>1-($P$6/($P$6+SUM($AO$42:$AO53)))^$P$5</f>
        <v>0.35874790785654009</v>
      </c>
      <c r="F53" s="3">
        <f>1-($P$6/($P$6+SUM($AO$43:$AO53)))^$P$5</f>
        <v>0.34447392074828875</v>
      </c>
      <c r="G53" s="3">
        <f>1-($P$6/($P$6+SUM($AO$44:$AO53)))^$P$5</f>
        <v>0.32857675086532578</v>
      </c>
      <c r="H53" s="3">
        <f>1-($P$6/($P$6+SUM($AO$45:$AO53)))^$P$5</f>
        <v>0.31061692830221033</v>
      </c>
      <c r="I53" s="3">
        <f>1-($P$6/($P$6+SUM($AO$46:$AO53)))^$P$5</f>
        <v>0.28951132769333932</v>
      </c>
      <c r="J53" s="3">
        <f>1-($P$6/($P$6+SUM($AO$47:$AO53)))^$P$5</f>
        <v>0.26580494645665398</v>
      </c>
      <c r="K53" s="3">
        <f>1-($P$6/($P$6+SUM($AO$48:$AO53)))^$P$5</f>
        <v>0.2391030373330405</v>
      </c>
      <c r="L53" s="3">
        <f>1-($P$6/($P$6+SUM($AO$49:$AO53)))^$P$5</f>
        <v>0.20580300921695427</v>
      </c>
      <c r="M53" s="3">
        <f>1-($P$6/($P$6+SUM($AO$50:$AO53)))^$P$5</f>
        <v>0.17061322384294086</v>
      </c>
      <c r="N53" s="3">
        <f>1-($P$6/($P$6+SUM($AO$51:$AO53)))^$P$5</f>
        <v>0.13151878074264201</v>
      </c>
      <c r="O53" s="3">
        <f>1-($P$6/($P$6+SUM($AO$52:$AO53)))^$P$5</f>
        <v>9.0581560297402608E-2</v>
      </c>
      <c r="P53" s="3">
        <f>1-($P$6/($P$6+SUM($AO$53:$AO53)))^$P$5</f>
        <v>4.6639563548042995E-2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 t="shared" si="0"/>
        <v>2.8657342376350567</v>
      </c>
      <c r="AQ53" s="7">
        <f t="shared" si="2"/>
        <v>87</v>
      </c>
      <c r="AR53" s="6">
        <f t="shared" si="3"/>
        <v>87</v>
      </c>
      <c r="AS53" s="2"/>
      <c r="AU53">
        <v>54</v>
      </c>
      <c r="AV53">
        <v>5</v>
      </c>
      <c r="AW53" s="1">
        <f t="shared" si="5"/>
        <v>7078.5999999999995</v>
      </c>
      <c r="AX53" s="1">
        <f t="shared" si="4"/>
        <v>7479</v>
      </c>
      <c r="AY53" s="5">
        <v>6389</v>
      </c>
      <c r="AZ53" s="1">
        <v>109</v>
      </c>
      <c r="BA53">
        <v>28</v>
      </c>
    </row>
    <row r="54" spans="1:53" ht="16">
      <c r="A54" s="1">
        <f t="shared" si="1"/>
        <v>38</v>
      </c>
      <c r="B54" s="1">
        <f t="shared" si="6"/>
        <v>15</v>
      </c>
      <c r="C54" s="3">
        <f>1-($P$6/($P$6+SUM($AO$40:$AO54)))^$P$5</f>
        <v>0.41538301547073175</v>
      </c>
      <c r="D54" s="3">
        <f>1-($P$6/($P$6+SUM($AO$41:$AO54)))^$P$5</f>
        <v>0.40386744911262895</v>
      </c>
      <c r="E54" s="3">
        <f>1-($P$6/($P$6+SUM($AO$42:$AO54)))^$P$5</f>
        <v>0.3912314289443457</v>
      </c>
      <c r="F54" s="3">
        <f>1-($P$6/($P$6+SUM($AO$43:$AO54)))^$P$5</f>
        <v>0.37768051080865772</v>
      </c>
      <c r="G54" s="3">
        <f>1-($P$6/($P$6+SUM($AO$44:$AO54)))^$P$5</f>
        <v>0.36258863519525963</v>
      </c>
      <c r="H54" s="3">
        <f>1-($P$6/($P$6+SUM($AO$45:$AO54)))^$P$5</f>
        <v>0.34553859276221577</v>
      </c>
      <c r="I54" s="3">
        <f>1-($P$6/($P$6+SUM($AO$46:$AO54)))^$P$5</f>
        <v>0.32550212605767481</v>
      </c>
      <c r="J54" s="3">
        <f>1-($P$6/($P$6+SUM($AO$47:$AO54)))^$P$5</f>
        <v>0.30299662490001666</v>
      </c>
      <c r="K54" s="3">
        <f>1-($P$6/($P$6+SUM($AO$48:$AO54)))^$P$5</f>
        <v>0.27764733810228204</v>
      </c>
      <c r="L54" s="3">
        <f>1-($P$6/($P$6+SUM($AO$49:$AO54)))^$P$5</f>
        <v>0.24603417044458575</v>
      </c>
      <c r="M54" s="3">
        <f>1-($P$6/($P$6+SUM($AO$50:$AO54)))^$P$5</f>
        <v>0.21262697215712378</v>
      </c>
      <c r="N54" s="3">
        <f>1-($P$6/($P$6+SUM($AO$51:$AO54)))^$P$5</f>
        <v>0.17551291424144155</v>
      </c>
      <c r="O54" s="3">
        <f>1-($P$6/($P$6+SUM($AO$52:$AO54)))^$P$5</f>
        <v>0.13664942566551752</v>
      </c>
      <c r="P54" s="3">
        <f>1-($P$6/($P$6+SUM($AO$53:$AO54)))^$P$5</f>
        <v>9.4933373899989459E-2</v>
      </c>
      <c r="Q54" s="3">
        <f>1-($P$6/($P$6+SUM($AO$54:$AO54)))^$P$5</f>
        <v>5.0656403455409116E-2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 t="shared" si="0"/>
        <v>3.1190691897270555</v>
      </c>
      <c r="AQ54" s="7">
        <f t="shared" si="2"/>
        <v>94</v>
      </c>
      <c r="AR54" s="6">
        <f t="shared" si="3"/>
        <v>94</v>
      </c>
      <c r="AS54" s="2"/>
      <c r="AU54">
        <v>54</v>
      </c>
      <c r="AV54">
        <v>11</v>
      </c>
      <c r="AW54" s="1">
        <f t="shared" si="5"/>
        <v>8489</v>
      </c>
      <c r="AX54" s="1">
        <f t="shared" si="4"/>
        <v>9126</v>
      </c>
      <c r="AY54" s="5">
        <v>7776</v>
      </c>
      <c r="AZ54" s="1">
        <v>135</v>
      </c>
      <c r="BA54">
        <v>29</v>
      </c>
    </row>
    <row r="55" spans="1:53" ht="16">
      <c r="A55" s="1">
        <f t="shared" si="1"/>
        <v>39</v>
      </c>
      <c r="B55" s="1">
        <f t="shared" si="6"/>
        <v>16</v>
      </c>
      <c r="C55" s="3">
        <f>1-($P$6/($P$6+SUM($AO$40:$AO55)))^$P$5</f>
        <v>0.44642669417641745</v>
      </c>
      <c r="D55" s="3">
        <f>1-($P$6/($P$6+SUM($AO$41:$AO55)))^$P$5</f>
        <v>0.43552261476539056</v>
      </c>
      <c r="E55" s="3">
        <f>1-($P$6/($P$6+SUM($AO$42:$AO55)))^$P$5</f>
        <v>0.42355757927096338</v>
      </c>
      <c r="F55" s="3">
        <f>1-($P$6/($P$6+SUM($AO$43:$AO55)))^$P$5</f>
        <v>0.41072622642202994</v>
      </c>
      <c r="G55" s="3">
        <f>1-($P$6/($P$6+SUM($AO$44:$AO55)))^$P$5</f>
        <v>0.39643574260181746</v>
      </c>
      <c r="H55" s="3">
        <f>1-($P$6/($P$6+SUM($AO$45:$AO55)))^$P$5</f>
        <v>0.38029107267210405</v>
      </c>
      <c r="I55" s="3">
        <f>1-($P$6/($P$6+SUM($AO$46:$AO55)))^$P$5</f>
        <v>0.36131856058035894</v>
      </c>
      <c r="J55" s="3">
        <f>1-($P$6/($P$6+SUM($AO$47:$AO55)))^$P$5</f>
        <v>0.34000812159772864</v>
      </c>
      <c r="K55" s="3">
        <f>1-($P$6/($P$6+SUM($AO$48:$AO55)))^$P$5</f>
        <v>0.3160049052584929</v>
      </c>
      <c r="L55" s="3">
        <f>1-($P$6/($P$6+SUM($AO$49:$AO55)))^$P$5</f>
        <v>0.28607042451420872</v>
      </c>
      <c r="M55" s="3">
        <f>1-($P$6/($P$6+SUM($AO$50:$AO55)))^$P$5</f>
        <v>0.25443717937977717</v>
      </c>
      <c r="N55" s="3">
        <f>1-($P$6/($P$6+SUM($AO$51:$AO55)))^$P$5</f>
        <v>0.21929391051641045</v>
      </c>
      <c r="O55" s="3">
        <f>1-($P$6/($P$6+SUM($AO$52:$AO55)))^$P$5</f>
        <v>0.18249410818554701</v>
      </c>
      <c r="P55" s="3">
        <f>1-($P$6/($P$6+SUM($AO$53:$AO55)))^$P$5</f>
        <v>0.14299321586481128</v>
      </c>
      <c r="Q55" s="3">
        <f>1-($P$6/($P$6+SUM($AO$54:$AO55)))^$P$5</f>
        <v>0.10106739241880769</v>
      </c>
      <c r="R55" s="3">
        <f>1-($P$6/($P$6+SUM($AO$55:$AO55)))^$P$5</f>
        <v>5.3100889535622642E-2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 t="shared" si="0"/>
        <v>3.2737638557970716</v>
      </c>
      <c r="AQ55" s="7">
        <f t="shared" si="2"/>
        <v>98</v>
      </c>
      <c r="AR55" s="6">
        <f t="shared" si="3"/>
        <v>98</v>
      </c>
      <c r="AS55" s="2"/>
      <c r="AU55">
        <v>54</v>
      </c>
      <c r="AV55">
        <v>15</v>
      </c>
      <c r="AW55" s="1">
        <f t="shared" si="5"/>
        <v>10926.2</v>
      </c>
      <c r="AX55" s="1">
        <f t="shared" si="4"/>
        <v>11933</v>
      </c>
      <c r="AY55" s="5">
        <v>10393</v>
      </c>
      <c r="AZ55" s="1">
        <v>154</v>
      </c>
      <c r="BA55">
        <v>29</v>
      </c>
    </row>
    <row r="56" spans="1:53" ht="16">
      <c r="A56" s="1">
        <f t="shared" si="1"/>
        <v>40</v>
      </c>
      <c r="B56" s="1">
        <f t="shared" si="6"/>
        <v>17</v>
      </c>
      <c r="C56" s="3">
        <f>1-($P$6/($P$6+SUM($AO$40:$AO56)))^$P$5</f>
        <v>0.47834417050917355</v>
      </c>
      <c r="D56" s="3">
        <f>1-($P$6/($P$6+SUM($AO$41:$AO56)))^$P$5</f>
        <v>0.46806878916069772</v>
      </c>
      <c r="E56" s="3">
        <f>1-($P$6/($P$6+SUM($AO$42:$AO56)))^$P$5</f>
        <v>0.45679362374015631</v>
      </c>
      <c r="F56" s="3">
        <f>1-($P$6/($P$6+SUM($AO$43:$AO56)))^$P$5</f>
        <v>0.44470209129291538</v>
      </c>
      <c r="G56" s="3">
        <f>1-($P$6/($P$6+SUM($AO$44:$AO56)))^$P$5</f>
        <v>0.43123555632907562</v>
      </c>
      <c r="H56" s="3">
        <f>1-($P$6/($P$6+SUM($AO$45:$AO56)))^$P$5</f>
        <v>0.41602174269926084</v>
      </c>
      <c r="I56" s="3">
        <f>1-($P$6/($P$6+SUM($AO$46:$AO56)))^$P$5</f>
        <v>0.39814313296519366</v>
      </c>
      <c r="J56" s="3">
        <f>1-($P$6/($P$6+SUM($AO$47:$AO56)))^$P$5</f>
        <v>0.37806139326687449</v>
      </c>
      <c r="K56" s="3">
        <f>1-($P$6/($P$6+SUM($AO$48:$AO56)))^$P$5</f>
        <v>0.35544213517618284</v>
      </c>
      <c r="L56" s="3">
        <f>1-($P$6/($P$6+SUM($AO$49:$AO56)))^$P$5</f>
        <v>0.32723359339889857</v>
      </c>
      <c r="M56" s="3">
        <f>1-($P$6/($P$6+SUM($AO$50:$AO56)))^$P$5</f>
        <v>0.29742423134737117</v>
      </c>
      <c r="N56" s="3">
        <f>1-($P$6/($P$6+SUM($AO$51:$AO56)))^$P$5</f>
        <v>0.26430722559828679</v>
      </c>
      <c r="O56" s="3">
        <f>1-($P$6/($P$6+SUM($AO$52:$AO56)))^$P$5</f>
        <v>0.22962919669572091</v>
      </c>
      <c r="P56" s="3">
        <f>1-($P$6/($P$6+SUM($AO$53:$AO56)))^$P$5</f>
        <v>0.19240581507842169</v>
      </c>
      <c r="Q56" s="3">
        <f>1-($P$6/($P$6+SUM($AO$54:$AO56)))^$P$5</f>
        <v>0.15289731613574331</v>
      </c>
      <c r="R56" s="3">
        <f>1-($P$6/($P$6+SUM($AO$55:$AO56)))^$P$5</f>
        <v>0.10769642871195384</v>
      </c>
      <c r="S56" s="3">
        <f>1-($P$6/($P$6+SUM($AO$56:$AO56)))^$P$5</f>
        <v>5.765718648874385E-2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 t="shared" si="0"/>
        <v>3.5631692021397581</v>
      </c>
      <c r="AQ56" s="7">
        <f t="shared" si="2"/>
        <v>105</v>
      </c>
      <c r="AR56" s="6">
        <f t="shared" si="3"/>
        <v>105</v>
      </c>
      <c r="AS56" s="2"/>
      <c r="AU56">
        <v>54</v>
      </c>
      <c r="AV56">
        <v>21</v>
      </c>
      <c r="AW56" s="1">
        <f t="shared" si="5"/>
        <v>12002.3</v>
      </c>
      <c r="AX56" s="1">
        <f t="shared" si="4"/>
        <v>12433</v>
      </c>
      <c r="AY56" s="5">
        <v>10073</v>
      </c>
      <c r="AZ56" s="1">
        <v>236</v>
      </c>
      <c r="BA56">
        <v>30</v>
      </c>
    </row>
    <row r="57" spans="1:53" ht="16">
      <c r="A57" s="1">
        <f t="shared" si="1"/>
        <v>41</v>
      </c>
      <c r="B57" s="1">
        <f t="shared" si="6"/>
        <v>18</v>
      </c>
      <c r="C57" s="3">
        <f>1-($P$6/($P$6+SUM($AO$40:$AO57)))^$P$5</f>
        <v>0.50913602718556983</v>
      </c>
      <c r="D57" s="3">
        <f>1-($P$6/($P$6+SUM($AO$41:$AO57)))^$P$5</f>
        <v>0.49946717274583685</v>
      </c>
      <c r="E57" s="3">
        <f>1-($P$6/($P$6+SUM($AO$42:$AO57)))^$P$5</f>
        <v>0.48885754807990978</v>
      </c>
      <c r="F57" s="3">
        <f>1-($P$6/($P$6+SUM($AO$43:$AO57)))^$P$5</f>
        <v>0.47747974448418573</v>
      </c>
      <c r="G57" s="3">
        <f>1-($P$6/($P$6+SUM($AO$44:$AO57)))^$P$5</f>
        <v>0.46480810084648605</v>
      </c>
      <c r="H57" s="3">
        <f>1-($P$6/($P$6+SUM($AO$45:$AO57)))^$P$5</f>
        <v>0.45049231602480788</v>
      </c>
      <c r="I57" s="3">
        <f>1-($P$6/($P$6+SUM($AO$46:$AO57)))^$P$5</f>
        <v>0.43366902918186878</v>
      </c>
      <c r="J57" s="3">
        <f>1-($P$6/($P$6+SUM($AO$47:$AO57)))^$P$5</f>
        <v>0.41477265778259809</v>
      </c>
      <c r="K57" s="3">
        <f>1-($P$6/($P$6+SUM($AO$48:$AO57)))^$P$5</f>
        <v>0.39348855014462425</v>
      </c>
      <c r="L57" s="3">
        <f>1-($P$6/($P$6+SUM($AO$49:$AO57)))^$P$5</f>
        <v>0.36694507861940928</v>
      </c>
      <c r="M57" s="3">
        <f>1-($P$6/($P$6+SUM($AO$50:$AO57)))^$P$5</f>
        <v>0.33889527907721206</v>
      </c>
      <c r="N57" s="3">
        <f>1-($P$6/($P$6+SUM($AO$51:$AO57)))^$P$5</f>
        <v>0.307733075905681</v>
      </c>
      <c r="O57" s="3">
        <f>1-($P$6/($P$6+SUM($AO$52:$AO57)))^$P$5</f>
        <v>0.27510199273599001</v>
      </c>
      <c r="P57" s="3">
        <f>1-($P$6/($P$6+SUM($AO$53:$AO57)))^$P$5</f>
        <v>0.24007580222683544</v>
      </c>
      <c r="Q57" s="3">
        <f>1-($P$6/($P$6+SUM($AO$54:$AO57)))^$P$5</f>
        <v>0.20289937799764213</v>
      </c>
      <c r="R57" s="3">
        <f>1-($P$6/($P$6+SUM($AO$55:$AO57)))^$P$5</f>
        <v>0.16036657032043433</v>
      </c>
      <c r="S57" s="3">
        <f>1-($P$6/($P$6+SUM($AO$56:$AO57)))^$P$5</f>
        <v>0.1132810031143564</v>
      </c>
      <c r="T57" s="3">
        <f>1-($P$6/($P$6+SUM($AO$57:$AO57)))^$P$5</f>
        <v>5.9027157276526299E-2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 t="shared" si="0"/>
        <v>3.6504601875881963</v>
      </c>
      <c r="AQ57" s="7">
        <f t="shared" si="2"/>
        <v>107</v>
      </c>
      <c r="AR57" s="6">
        <f t="shared" si="3"/>
        <v>107</v>
      </c>
      <c r="AS57" s="2"/>
      <c r="AU57">
        <v>54</v>
      </c>
      <c r="AV57">
        <v>23</v>
      </c>
      <c r="AW57" s="1">
        <f t="shared" si="5"/>
        <v>13978.3</v>
      </c>
      <c r="AX57" s="1">
        <f t="shared" si="4"/>
        <v>14712</v>
      </c>
      <c r="AY57" s="5">
        <v>12042</v>
      </c>
      <c r="AZ57" s="1">
        <v>267</v>
      </c>
      <c r="BA57">
        <v>30</v>
      </c>
    </row>
    <row r="58" spans="1:53" ht="16">
      <c r="B58" s="1">
        <f t="shared" ref="B58:B74" si="7">B57+1</f>
        <v>19</v>
      </c>
      <c r="C58" s="3">
        <f>1-($P$6/($P$6+SUM($AO$40:$AO58)))^$P$5</f>
        <v>0.53879825712403706</v>
      </c>
      <c r="D58" s="3">
        <f>1-($P$6/($P$6+SUM($AO$41:$AO58)))^$P$5</f>
        <v>0.52971367857268303</v>
      </c>
      <c r="E58" s="3">
        <f>1-($P$6/($P$6+SUM($AO$42:$AO58)))^$P$5</f>
        <v>0.5197451792452521</v>
      </c>
      <c r="F58" s="3">
        <f>1-($P$6/($P$6+SUM($AO$43:$AO58)))^$P$5</f>
        <v>0.50905492017149734</v>
      </c>
      <c r="G58" s="3">
        <f>1-($P$6/($P$6+SUM($AO$44:$AO58)))^$P$5</f>
        <v>0.49714900710397847</v>
      </c>
      <c r="H58" s="3">
        <f>1-($P$6/($P$6+SUM($AO$45:$AO58)))^$P$5</f>
        <v>0.48369830518942525</v>
      </c>
      <c r="I58" s="3">
        <f>1-($P$6/($P$6+SUM($AO$46:$AO58)))^$P$5</f>
        <v>0.46789162639274717</v>
      </c>
      <c r="J58" s="3">
        <f>1-($P$6/($P$6+SUM($AO$47:$AO58)))^$P$5</f>
        <v>0.45013713727017191</v>
      </c>
      <c r="K58" s="3">
        <f>1-($P$6/($P$6+SUM($AO$48:$AO58)))^$P$5</f>
        <v>0.43013919858767391</v>
      </c>
      <c r="L58" s="3">
        <f>1-($P$6/($P$6+SUM($AO$49:$AO58)))^$P$5</f>
        <v>0.40519971269445931</v>
      </c>
      <c r="M58" s="3">
        <f>1-($P$6/($P$6+SUM($AO$50:$AO58)))^$P$5</f>
        <v>0.37884492447505147</v>
      </c>
      <c r="N58" s="3">
        <f>1-($P$6/($P$6+SUM($AO$51:$AO58)))^$P$5</f>
        <v>0.34956581019838839</v>
      </c>
      <c r="O58" s="3">
        <f>1-($P$6/($P$6+SUM($AO$52:$AO58)))^$P$5</f>
        <v>0.31890657869046168</v>
      </c>
      <c r="P58" s="3">
        <f>1-($P$6/($P$6+SUM($AO$53:$AO58)))^$P$5</f>
        <v>0.28599697289750214</v>
      </c>
      <c r="Q58" s="3">
        <f>1-($P$6/($P$6+SUM($AO$54:$AO58)))^$P$5</f>
        <v>0.25106706990267991</v>
      </c>
      <c r="R58" s="3">
        <f>1-($P$6/($P$6+SUM($AO$55:$AO58)))^$P$5</f>
        <v>0.21110446109504588</v>
      </c>
      <c r="S58" s="3">
        <f>1-($P$6/($P$6+SUM($AO$56:$AO58)))^$P$5</f>
        <v>0.16686421109402971</v>
      </c>
      <c r="T58" s="3">
        <f>1-($P$6/($P$6+SUM($AO$57:$AO58)))^$P$5</f>
        <v>0.11588884979871172</v>
      </c>
      <c r="U58" s="3">
        <f>1-($P$6/($P$6+SUM($AO$58:$AO58)))^$P$5</f>
        <v>6.0428623689251282E-2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 t="shared" ref="AO58:AO74" si="8">EXP(SUMPRODUCT(TRANSPOSE(P$7),AR58))</f>
        <v>3.7398896390224716</v>
      </c>
      <c r="AQ58" s="7">
        <f t="shared" si="2"/>
        <v>109</v>
      </c>
      <c r="AR58" s="6">
        <f t="shared" si="3"/>
        <v>109</v>
      </c>
      <c r="AU58">
        <v>54</v>
      </c>
      <c r="AV58">
        <v>25</v>
      </c>
      <c r="AW58" s="1">
        <f t="shared" si="5"/>
        <v>18695.3</v>
      </c>
      <c r="AX58" s="1">
        <f>AY58+10*AZ58</f>
        <v>20728</v>
      </c>
      <c r="AY58" s="20">
        <v>18058</v>
      </c>
      <c r="AZ58" s="1">
        <v>267</v>
      </c>
      <c r="BA58">
        <v>30</v>
      </c>
    </row>
    <row r="59" spans="1:53" ht="16">
      <c r="B59" s="1">
        <f t="shared" si="7"/>
        <v>20</v>
      </c>
      <c r="C59" s="3">
        <f>1-($P$6/($P$6+SUM($AO$40:$AO59)))^$P$5</f>
        <v>0.56766549419909251</v>
      </c>
      <c r="D59" s="3">
        <f>1-($P$6/($P$6+SUM($AO$41:$AO59)))^$P$5</f>
        <v>0.55914953152040248</v>
      </c>
      <c r="E59" s="3">
        <f>1-($P$6/($P$6+SUM($AO$42:$AO59)))^$P$5</f>
        <v>0.5498049743418103</v>
      </c>
      <c r="F59" s="3">
        <f>1-($P$6/($P$6+SUM($AO$43:$AO59)))^$P$5</f>
        <v>0.53978383308465638</v>
      </c>
      <c r="G59" s="3">
        <f>1-($P$6/($P$6+SUM($AO$44:$AO59)))^$P$5</f>
        <v>0.52862312698457947</v>
      </c>
      <c r="H59" s="3">
        <f>1-($P$6/($P$6+SUM($AO$45:$AO59)))^$P$5</f>
        <v>0.51601432269490366</v>
      </c>
      <c r="I59" s="3">
        <f>1-($P$6/($P$6+SUM($AO$46:$AO59)))^$P$5</f>
        <v>0.50119700554347235</v>
      </c>
      <c r="J59" s="3">
        <f>1-($P$6/($P$6+SUM($AO$47:$AO59)))^$P$5</f>
        <v>0.48455379414046862</v>
      </c>
      <c r="K59" s="3">
        <f>1-($P$6/($P$6+SUM($AO$48:$AO59)))^$P$5</f>
        <v>0.4658075537101396</v>
      </c>
      <c r="L59" s="3">
        <f>1-($P$6/($P$6+SUM($AO$49:$AO59)))^$P$5</f>
        <v>0.4424290638314764</v>
      </c>
      <c r="M59" s="3">
        <f>1-($P$6/($P$6+SUM($AO$50:$AO59)))^$P$5</f>
        <v>0.41772385794812816</v>
      </c>
      <c r="N59" s="3">
        <f>1-($P$6/($P$6+SUM($AO$51:$AO59)))^$P$5</f>
        <v>0.39027736321518236</v>
      </c>
      <c r="O59" s="3">
        <f>1-($P$6/($P$6+SUM($AO$52:$AO59)))^$P$5</f>
        <v>0.36153713467842041</v>
      </c>
      <c r="P59" s="3">
        <f>1-($P$6/($P$6+SUM($AO$53:$AO59)))^$P$5</f>
        <v>0.33068738583963997</v>
      </c>
      <c r="Q59" s="3">
        <f>1-($P$6/($P$6+SUM($AO$54:$AO59)))^$P$5</f>
        <v>0.29794379295364737</v>
      </c>
      <c r="R59" s="3">
        <f>1-($P$6/($P$6+SUM($AO$55:$AO59)))^$P$5</f>
        <v>0.26048249809935786</v>
      </c>
      <c r="S59" s="3">
        <f>1-($P$6/($P$6+SUM($AO$56:$AO59)))^$P$5</f>
        <v>0.21901130583205775</v>
      </c>
      <c r="T59" s="3">
        <f>1-($P$6/($P$6+SUM($AO$57:$AO59)))^$P$5</f>
        <v>0.17122656202067332</v>
      </c>
      <c r="U59" s="3">
        <f>1-($P$6/($P$6+SUM($AO$58:$AO59)))^$P$5</f>
        <v>0.11923766673153946</v>
      </c>
      <c r="V59" s="3">
        <f>1-($P$6/($P$6+SUM($AO$59:$AO59)))^$P$5</f>
        <v>6.2591353123457649E-2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 t="shared" si="8"/>
        <v>3.8781583896453986</v>
      </c>
      <c r="AQ59" s="7">
        <f t="shared" si="2"/>
        <v>112</v>
      </c>
      <c r="AR59" s="6">
        <f t="shared" si="3"/>
        <v>112</v>
      </c>
      <c r="AU59">
        <v>54</v>
      </c>
      <c r="AV59">
        <v>28</v>
      </c>
      <c r="AW59" s="1">
        <f t="shared" si="5"/>
        <v>20695.5</v>
      </c>
      <c r="AX59" s="1">
        <f t="shared" ref="AX59:AX74" si="9">AY59+10*AZ59</f>
        <v>21541</v>
      </c>
      <c r="AY59" s="20">
        <v>17821</v>
      </c>
      <c r="AZ59" s="1">
        <v>372</v>
      </c>
      <c r="BA59">
        <v>30</v>
      </c>
    </row>
    <row r="60" spans="1:53" ht="16">
      <c r="B60" s="1">
        <f t="shared" si="7"/>
        <v>21</v>
      </c>
      <c r="C60" s="3">
        <f>1-($P$6/($P$6+SUM($AO$40:$AO60)))^$P$5</f>
        <v>0.5947258915384519</v>
      </c>
      <c r="D60" s="3">
        <f>1-($P$6/($P$6+SUM($AO$41:$AO60)))^$P$5</f>
        <v>0.5867429547552816</v>
      </c>
      <c r="E60" s="3">
        <f>1-($P$6/($P$6+SUM($AO$42:$AO60)))^$P$5</f>
        <v>0.57798328585323899</v>
      </c>
      <c r="F60" s="3">
        <f>1-($P$6/($P$6+SUM($AO$43:$AO60)))^$P$5</f>
        <v>0.56858938140788728</v>
      </c>
      <c r="G60" s="3">
        <f>1-($P$6/($P$6+SUM($AO$44:$AO60)))^$P$5</f>
        <v>0.55812723925401508</v>
      </c>
      <c r="H60" s="3">
        <f>1-($P$6/($P$6+SUM($AO$45:$AO60)))^$P$5</f>
        <v>0.54630763707496444</v>
      </c>
      <c r="I60" s="3">
        <f>1-($P$6/($P$6+SUM($AO$46:$AO60)))^$P$5</f>
        <v>0.53241775580684325</v>
      </c>
      <c r="J60" s="3">
        <f>1-($P$6/($P$6+SUM($AO$47:$AO60)))^$P$5</f>
        <v>0.51681626572044537</v>
      </c>
      <c r="K60" s="3">
        <f>1-($P$6/($P$6+SUM($AO$48:$AO60)))^$P$5</f>
        <v>0.49924337774925609</v>
      </c>
      <c r="L60" s="3">
        <f>1-($P$6/($P$6+SUM($AO$49:$AO60)))^$P$5</f>
        <v>0.47732817959192642</v>
      </c>
      <c r="M60" s="3">
        <f>1-($P$6/($P$6+SUM($AO$50:$AO60)))^$P$5</f>
        <v>0.45416930581172898</v>
      </c>
      <c r="N60" s="3">
        <f>1-($P$6/($P$6+SUM($AO$51:$AO60)))^$P$5</f>
        <v>0.42844072443967252</v>
      </c>
      <c r="O60" s="3">
        <f>1-($P$6/($P$6+SUM($AO$52:$AO60)))^$P$5</f>
        <v>0.40149938583254952</v>
      </c>
      <c r="P60" s="3">
        <f>1-($P$6/($P$6+SUM($AO$53:$AO60)))^$P$5</f>
        <v>0.37258056466157596</v>
      </c>
      <c r="Q60" s="3">
        <f>1-($P$6/($P$6+SUM($AO$54:$AO60)))^$P$5</f>
        <v>0.34188643808565822</v>
      </c>
      <c r="R60" s="3">
        <f>1-($P$6/($P$6+SUM($AO$55:$AO60)))^$P$5</f>
        <v>0.30676989690334211</v>
      </c>
      <c r="S60" s="3">
        <f>1-($P$6/($P$6+SUM($AO$56:$AO60)))^$P$5</f>
        <v>0.26789444284321595</v>
      </c>
      <c r="T60" s="3">
        <f>1-($P$6/($P$6+SUM($AO$57:$AO60)))^$P$5</f>
        <v>0.22310061137263748</v>
      </c>
      <c r="U60" s="3">
        <f>1-($P$6/($P$6+SUM($AO$58:$AO60)))^$P$5</f>
        <v>0.17436577201453141</v>
      </c>
      <c r="V60" s="3">
        <f>1-($P$6/($P$6+SUM($AO$59:$AO60)))^$P$5</f>
        <v>0.12126502851973542</v>
      </c>
      <c r="W60" s="3">
        <f>1-($P$6/($P$6+SUM($AO$60:$AO60)))^$P$5</f>
        <v>6.2591353123457649E-2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 t="shared" si="8"/>
        <v>3.8781583896453986</v>
      </c>
      <c r="AQ60" s="7">
        <f t="shared" si="2"/>
        <v>112</v>
      </c>
      <c r="AR60" s="6">
        <f t="shared" si="3"/>
        <v>112</v>
      </c>
      <c r="AU60">
        <v>54</v>
      </c>
      <c r="AV60">
        <v>28</v>
      </c>
      <c r="AW60" s="1">
        <f t="shared" si="5"/>
        <v>23309.1</v>
      </c>
      <c r="AX60" s="1">
        <f t="shared" si="9"/>
        <v>24183</v>
      </c>
      <c r="AY60" s="20">
        <v>19733</v>
      </c>
      <c r="AZ60" s="1">
        <v>445</v>
      </c>
      <c r="BA60">
        <v>30</v>
      </c>
    </row>
    <row r="61" spans="1:53" ht="16">
      <c r="B61" s="1">
        <f t="shared" si="7"/>
        <v>22</v>
      </c>
      <c r="C61" s="3">
        <f>1-($P$6/($P$6+SUM($AO$40:$AO61)))^$P$5</f>
        <v>0.62162112430684302</v>
      </c>
      <c r="D61" s="3">
        <f>1-($P$6/($P$6+SUM($AO$41:$AO61)))^$P$5</f>
        <v>0.61416795958802872</v>
      </c>
      <c r="E61" s="3">
        <f>1-($P$6/($P$6+SUM($AO$42:$AO61)))^$P$5</f>
        <v>0.60598960950101055</v>
      </c>
      <c r="F61" s="3">
        <f>1-($P$6/($P$6+SUM($AO$43:$AO61)))^$P$5</f>
        <v>0.59721911347138779</v>
      </c>
      <c r="G61" s="3">
        <f>1-($P$6/($P$6+SUM($AO$44:$AO61)))^$P$5</f>
        <v>0.58745127125821295</v>
      </c>
      <c r="H61" s="3">
        <f>1-($P$6/($P$6+SUM($AO$45:$AO61)))^$P$5</f>
        <v>0.57641605422215214</v>
      </c>
      <c r="I61" s="3">
        <f>1-($P$6/($P$6+SUM($AO$46:$AO61)))^$P$5</f>
        <v>0.56344794839348133</v>
      </c>
      <c r="J61" s="3">
        <f>1-($P$6/($P$6+SUM($AO$47:$AO61)))^$P$5</f>
        <v>0.54888182111232986</v>
      </c>
      <c r="K61" s="3">
        <f>1-($P$6/($P$6+SUM($AO$48:$AO61)))^$P$5</f>
        <v>0.53247512420394116</v>
      </c>
      <c r="L61" s="3">
        <f>1-($P$6/($P$6+SUM($AO$49:$AO61)))^$P$5</f>
        <v>0.51201428611666733</v>
      </c>
      <c r="M61" s="3">
        <f>1-($P$6/($P$6+SUM($AO$50:$AO61)))^$P$5</f>
        <v>0.49039230683995805</v>
      </c>
      <c r="N61" s="3">
        <f>1-($P$6/($P$6+SUM($AO$51:$AO61)))^$P$5</f>
        <v>0.46637115339115365</v>
      </c>
      <c r="O61" s="3">
        <f>1-($P$6/($P$6+SUM($AO$52:$AO61)))^$P$5</f>
        <v>0.44121772533580839</v>
      </c>
      <c r="P61" s="3">
        <f>1-($P$6/($P$6+SUM($AO$53:$AO61)))^$P$5</f>
        <v>0.4142180462544931</v>
      </c>
      <c r="Q61" s="3">
        <f>1-($P$6/($P$6+SUM($AO$54:$AO61)))^$P$5</f>
        <v>0.38556087651073934</v>
      </c>
      <c r="R61" s="3">
        <f>1-($P$6/($P$6+SUM($AO$55:$AO61)))^$P$5</f>
        <v>0.35277477717482375</v>
      </c>
      <c r="S61" s="3">
        <f>1-($P$6/($P$6+SUM($AO$56:$AO61)))^$P$5</f>
        <v>0.31647921835522363</v>
      </c>
      <c r="T61" s="3">
        <f>1-($P$6/($P$6+SUM($AO$57:$AO61)))^$P$5</f>
        <v>0.27465804386872072</v>
      </c>
      <c r="U61" s="3">
        <f>1-($P$6/($P$6+SUM($AO$58:$AO61)))^$P$5</f>
        <v>0.22915739895601916</v>
      </c>
      <c r="V61" s="3">
        <f>1-($P$6/($P$6+SUM($AO$59:$AO61)))^$P$5</f>
        <v>0.17958058479634331</v>
      </c>
      <c r="W61" s="3">
        <f>1-($P$6/($P$6+SUM($AO$60:$AO61)))^$P$5</f>
        <v>0.12480067618477808</v>
      </c>
      <c r="X61" s="3">
        <f>1-($P$6/($P$6+SUM($AO$61:$AO61)))^$P$5</f>
        <v>6.6363078630867545E-2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 t="shared" si="8"/>
        <v>4.1200593137036146</v>
      </c>
      <c r="AQ61" s="7">
        <f t="shared" si="2"/>
        <v>117</v>
      </c>
      <c r="AR61" s="6">
        <f t="shared" si="3"/>
        <v>117</v>
      </c>
      <c r="AU61">
        <v>54</v>
      </c>
      <c r="AV61">
        <v>33</v>
      </c>
      <c r="AW61" s="1">
        <f t="shared" si="5"/>
        <v>23688.5</v>
      </c>
      <c r="AX61" s="1">
        <f t="shared" si="9"/>
        <v>23854</v>
      </c>
      <c r="AY61" s="20">
        <v>19444</v>
      </c>
      <c r="AZ61" s="1">
        <v>441</v>
      </c>
      <c r="BA61">
        <v>30</v>
      </c>
    </row>
    <row r="62" spans="1:53" ht="16">
      <c r="B62" s="1">
        <f t="shared" si="7"/>
        <v>23</v>
      </c>
      <c r="C62" s="3">
        <f>1-($P$6/($P$6+SUM($AO$40:$AO62)))^$P$5</f>
        <v>0.64702672466917099</v>
      </c>
      <c r="D62" s="3">
        <f>1-($P$6/($P$6+SUM($AO$41:$AO62)))^$P$5</f>
        <v>0.64007399000900167</v>
      </c>
      <c r="E62" s="3">
        <f>1-($P$6/($P$6+SUM($AO$42:$AO62)))^$P$5</f>
        <v>0.63244476089661705</v>
      </c>
      <c r="F62" s="3">
        <f>1-($P$6/($P$6+SUM($AO$43:$AO62)))^$P$5</f>
        <v>0.62426314528007554</v>
      </c>
      <c r="G62" s="3">
        <f>1-($P$6/($P$6+SUM($AO$44:$AO62)))^$P$5</f>
        <v>0.61515114773746848</v>
      </c>
      <c r="H62" s="3">
        <f>1-($P$6/($P$6+SUM($AO$45:$AO62)))^$P$5</f>
        <v>0.60485687214583583</v>
      </c>
      <c r="I62" s="3">
        <f>1-($P$6/($P$6+SUM($AO$46:$AO62)))^$P$5</f>
        <v>0.59275948760821351</v>
      </c>
      <c r="J62" s="3">
        <f>1-($P$6/($P$6+SUM($AO$47:$AO62)))^$P$5</f>
        <v>0.57917137778367089</v>
      </c>
      <c r="K62" s="3">
        <f>1-($P$6/($P$6+SUM($AO$48:$AO62)))^$P$5</f>
        <v>0.56386628116146165</v>
      </c>
      <c r="L62" s="3">
        <f>1-($P$6/($P$6+SUM($AO$49:$AO62)))^$P$5</f>
        <v>0.54477925123434368</v>
      </c>
      <c r="M62" s="3">
        <f>1-($P$6/($P$6+SUM($AO$50:$AO62)))^$P$5</f>
        <v>0.52460904244355622</v>
      </c>
      <c r="N62" s="3">
        <f>1-($P$6/($P$6+SUM($AO$51:$AO62)))^$P$5</f>
        <v>0.50220074898165701</v>
      </c>
      <c r="O62" s="3">
        <f>1-($P$6/($P$6+SUM($AO$52:$AO62)))^$P$5</f>
        <v>0.478736205047534</v>
      </c>
      <c r="P62" s="3">
        <f>1-($P$6/($P$6+SUM($AO$53:$AO62)))^$P$5</f>
        <v>0.45354937377113247</v>
      </c>
      <c r="Q62" s="3">
        <f>1-($P$6/($P$6+SUM($AO$54:$AO62)))^$P$5</f>
        <v>0.42681634030157267</v>
      </c>
      <c r="R62" s="3">
        <f>1-($P$6/($P$6+SUM($AO$55:$AO62)))^$P$5</f>
        <v>0.39623160875602537</v>
      </c>
      <c r="S62" s="3">
        <f>1-($P$6/($P$6+SUM($AO$56:$AO62)))^$P$5</f>
        <v>0.3623730530803444</v>
      </c>
      <c r="T62" s="3">
        <f>1-($P$6/($P$6+SUM($AO$57:$AO62)))^$P$5</f>
        <v>0.32335989082491001</v>
      </c>
      <c r="U62" s="3">
        <f>1-($P$6/($P$6+SUM($AO$58:$AO62)))^$P$5</f>
        <v>0.2809143096014165</v>
      </c>
      <c r="V62" s="3">
        <f>1-($P$6/($P$6+SUM($AO$59:$AO62)))^$P$5</f>
        <v>0.23466624703883854</v>
      </c>
      <c r="W62" s="3">
        <f>1-($P$6/($P$6+SUM($AO$60:$AO62)))^$P$5</f>
        <v>0.1835644425788574</v>
      </c>
      <c r="X62" s="3">
        <f>1-($P$6/($P$6+SUM($AO$61:$AO62)))^$P$5</f>
        <v>0.12905053854524351</v>
      </c>
      <c r="Y62" s="3">
        <f>1-($P$6/($P$6+SUM($AO$62:$AO62)))^$P$5</f>
        <v>6.7143296391408813E-2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 t="shared" si="8"/>
        <v>4.17022083283437</v>
      </c>
      <c r="AQ62" s="7">
        <f t="shared" si="2"/>
        <v>118</v>
      </c>
      <c r="AR62" s="6">
        <f t="shared" si="3"/>
        <v>118</v>
      </c>
      <c r="AU62">
        <v>54</v>
      </c>
      <c r="AV62">
        <v>34</v>
      </c>
      <c r="AW62" s="1">
        <f t="shared" si="5"/>
        <v>25411.5</v>
      </c>
      <c r="AX62" s="1">
        <f t="shared" si="9"/>
        <v>26032</v>
      </c>
      <c r="AY62" s="20">
        <v>20922</v>
      </c>
      <c r="AZ62" s="1">
        <v>511</v>
      </c>
      <c r="BA62">
        <v>30</v>
      </c>
    </row>
    <row r="63" spans="1:53" ht="16">
      <c r="B63" s="1">
        <f t="shared" si="7"/>
        <v>24</v>
      </c>
      <c r="C63" s="3">
        <f>1-($P$6/($P$6+SUM($AO$40:$AO63)))^$P$5</f>
        <v>0.67128668921629231</v>
      </c>
      <c r="D63" s="3">
        <f>1-($P$6/($P$6+SUM($AO$41:$AO63)))^$P$5</f>
        <v>0.66481181810921175</v>
      </c>
      <c r="E63" s="3">
        <f>1-($P$6/($P$6+SUM($AO$42:$AO63)))^$P$5</f>
        <v>0.65770694859590773</v>
      </c>
      <c r="F63" s="3">
        <f>1-($P$6/($P$6+SUM($AO$43:$AO63)))^$P$5</f>
        <v>0.65008765828414861</v>
      </c>
      <c r="G63" s="3">
        <f>1-($P$6/($P$6+SUM($AO$44:$AO63)))^$P$5</f>
        <v>0.64160193129465959</v>
      </c>
      <c r="H63" s="3">
        <f>1-($P$6/($P$6+SUM($AO$45:$AO63)))^$P$5</f>
        <v>0.63201518418362002</v>
      </c>
      <c r="I63" s="3">
        <f>1-($P$6/($P$6+SUM($AO$46:$AO63)))^$P$5</f>
        <v>0.62074925738712661</v>
      </c>
      <c r="J63" s="3">
        <f>1-($P$6/($P$6+SUM($AO$47:$AO63)))^$P$5</f>
        <v>0.60809506270152935</v>
      </c>
      <c r="K63" s="3">
        <f>1-($P$6/($P$6+SUM($AO$48:$AO63)))^$P$5</f>
        <v>0.59384189047745961</v>
      </c>
      <c r="L63" s="3">
        <f>1-($P$6/($P$6+SUM($AO$49:$AO63)))^$P$5</f>
        <v>0.57606671840464352</v>
      </c>
      <c r="M63" s="3">
        <f>1-($P$6/($P$6+SUM($AO$50:$AO63)))^$P$5</f>
        <v>0.55728281471173524</v>
      </c>
      <c r="N63" s="3">
        <f>1-($P$6/($P$6+SUM($AO$51:$AO63)))^$P$5</f>
        <v>0.53641465088063478</v>
      </c>
      <c r="O63" s="3">
        <f>1-($P$6/($P$6+SUM($AO$52:$AO63)))^$P$5</f>
        <v>0.51456283278408721</v>
      </c>
      <c r="P63" s="3">
        <f>1-($P$6/($P$6+SUM($AO$53:$AO63)))^$P$5</f>
        <v>0.49110710071884078</v>
      </c>
      <c r="Q63" s="3">
        <f>1-($P$6/($P$6+SUM($AO$54:$AO63)))^$P$5</f>
        <v>0.4662114377466251</v>
      </c>
      <c r="R63" s="3">
        <f>1-($P$6/($P$6+SUM($AO$55:$AO63)))^$P$5</f>
        <v>0.4377288051658631</v>
      </c>
      <c r="S63" s="3">
        <f>1-($P$6/($P$6+SUM($AO$56:$AO63)))^$P$5</f>
        <v>0.40619735914821486</v>
      </c>
      <c r="T63" s="3">
        <f>1-($P$6/($P$6+SUM($AO$57:$AO63)))^$P$5</f>
        <v>0.36986558500531808</v>
      </c>
      <c r="U63" s="3">
        <f>1-($P$6/($P$6+SUM($AO$58:$AO63)))^$P$5</f>
        <v>0.33033730288205909</v>
      </c>
      <c r="V63" s="3">
        <f>1-($P$6/($P$6+SUM($AO$59:$AO63)))^$P$5</f>
        <v>0.28726788524921987</v>
      </c>
      <c r="W63" s="3">
        <f>1-($P$6/($P$6+SUM($AO$60:$AO63)))^$P$5</f>
        <v>0.23967832502663333</v>
      </c>
      <c r="X63" s="3">
        <f>1-($P$6/($P$6+SUM($AO$61:$AO63)))^$P$5</f>
        <v>0.18891118002150364</v>
      </c>
      <c r="Y63" s="3">
        <f>1-($P$6/($P$6+SUM($AO$62:$AO63)))^$P$5</f>
        <v>0.13125884443976166</v>
      </c>
      <c r="Z63" s="3">
        <f>1-($P$6/($P$6+SUM($AO$63:$AO63)))^$P$5</f>
        <v>6.8730329521328959E-2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 t="shared" si="8"/>
        <v>4.2723834485802392</v>
      </c>
      <c r="AQ63" s="7">
        <f t="shared" si="2"/>
        <v>120</v>
      </c>
      <c r="AR63" s="6">
        <f t="shared" si="3"/>
        <v>120</v>
      </c>
      <c r="AU63">
        <v>54</v>
      </c>
      <c r="AV63">
        <v>36</v>
      </c>
      <c r="AW63" s="1">
        <f t="shared" si="5"/>
        <v>32295.5</v>
      </c>
      <c r="AX63" s="1">
        <f t="shared" si="9"/>
        <v>35291</v>
      </c>
      <c r="AY63" s="20">
        <v>26341</v>
      </c>
      <c r="AZ63" s="1">
        <v>895</v>
      </c>
      <c r="BA63">
        <v>30</v>
      </c>
    </row>
    <row r="64" spans="1:53" ht="16">
      <c r="B64" s="1">
        <f t="shared" si="7"/>
        <v>25</v>
      </c>
      <c r="C64" s="3">
        <f>1-($P$6/($P$6+SUM($AO$40:$AO64)))^$P$5</f>
        <v>0.69495844196846079</v>
      </c>
      <c r="D64" s="3">
        <f>1-($P$6/($P$6+SUM($AO$41:$AO64)))^$P$5</f>
        <v>0.68894984822182459</v>
      </c>
      <c r="E64" s="3">
        <f>1-($P$6/($P$6+SUM($AO$42:$AO64)))^$P$5</f>
        <v>0.68235662454912072</v>
      </c>
      <c r="F64" s="3">
        <f>1-($P$6/($P$6+SUM($AO$43:$AO64)))^$P$5</f>
        <v>0.67528602489827882</v>
      </c>
      <c r="G64" s="3">
        <f>1-($P$6/($P$6+SUM($AO$44:$AO64)))^$P$5</f>
        <v>0.66741138394862976</v>
      </c>
      <c r="H64" s="3">
        <f>1-($P$6/($P$6+SUM($AO$45:$AO64)))^$P$5</f>
        <v>0.65851501085720798</v>
      </c>
      <c r="I64" s="3">
        <f>1-($P$6/($P$6+SUM($AO$46:$AO64)))^$P$5</f>
        <v>0.64806038125618481</v>
      </c>
      <c r="J64" s="3">
        <f>1-($P$6/($P$6+SUM($AO$47:$AO64)))^$P$5</f>
        <v>0.63631745839759057</v>
      </c>
      <c r="K64" s="3">
        <f>1-($P$6/($P$6+SUM($AO$48:$AO64)))^$P$5</f>
        <v>0.62309070516259157</v>
      </c>
      <c r="L64" s="3">
        <f>1-($P$6/($P$6+SUM($AO$49:$AO64)))^$P$5</f>
        <v>0.60659558311994766</v>
      </c>
      <c r="M64" s="3">
        <f>1-($P$6/($P$6+SUM($AO$50:$AO64)))^$P$5</f>
        <v>0.58916437229976404</v>
      </c>
      <c r="N64" s="3">
        <f>1-($P$6/($P$6+SUM($AO$51:$AO64)))^$P$5</f>
        <v>0.56979899526720212</v>
      </c>
      <c r="O64" s="3">
        <f>1-($P$6/($P$6+SUM($AO$52:$AO64)))^$P$5</f>
        <v>0.54952080097503797</v>
      </c>
      <c r="P64" s="3">
        <f>1-($P$6/($P$6+SUM($AO$53:$AO64)))^$P$5</f>
        <v>0.52775419524038369</v>
      </c>
      <c r="Q64" s="3">
        <f>1-($P$6/($P$6+SUM($AO$54:$AO64)))^$P$5</f>
        <v>0.50465135397014493</v>
      </c>
      <c r="R64" s="3">
        <f>1-($P$6/($P$6+SUM($AO$55:$AO64)))^$P$5</f>
        <v>0.4782198520812907</v>
      </c>
      <c r="S64" s="3">
        <f>1-($P$6/($P$6+SUM($AO$56:$AO64)))^$P$5</f>
        <v>0.44895909240686049</v>
      </c>
      <c r="T64" s="3">
        <f>1-($P$6/($P$6+SUM($AO$57:$AO64)))^$P$5</f>
        <v>0.41524369245608295</v>
      </c>
      <c r="U64" s="3">
        <f>1-($P$6/($P$6+SUM($AO$58:$AO64)))^$P$5</f>
        <v>0.37856197624674914</v>
      </c>
      <c r="V64" s="3">
        <f>1-($P$6/($P$6+SUM($AO$59:$AO64)))^$P$5</f>
        <v>0.33859413337868038</v>
      </c>
      <c r="W64" s="3">
        <f>1-($P$6/($P$6+SUM($AO$60:$AO64)))^$P$5</f>
        <v>0.29443165870115351</v>
      </c>
      <c r="X64" s="3">
        <f>1-($P$6/($P$6+SUM($AO$61:$AO64)))^$P$5</f>
        <v>0.24732042834303369</v>
      </c>
      <c r="Y64" s="3">
        <f>1-($P$6/($P$6+SUM($AO$62:$AO64)))^$P$5</f>
        <v>0.19381983289152538</v>
      </c>
      <c r="Z64" s="3">
        <f>1-($P$6/($P$6+SUM($AO$63:$AO64)))^$P$5</f>
        <v>0.13579420880742465</v>
      </c>
      <c r="AA64" s="3">
        <f>1-($P$6/($P$6+SUM($AO$64:$AO64)))^$P$5</f>
        <v>7.2013383889886318E-2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 t="shared" si="8"/>
        <v>4.4842783732192855</v>
      </c>
      <c r="AQ64" s="7">
        <f t="shared" si="2"/>
        <v>124</v>
      </c>
      <c r="AR64" s="6">
        <f t="shared" si="3"/>
        <v>124</v>
      </c>
      <c r="AU64">
        <v>54</v>
      </c>
      <c r="AV64">
        <v>40</v>
      </c>
      <c r="AW64" s="1">
        <f t="shared" si="5"/>
        <v>33489.4</v>
      </c>
      <c r="AX64" s="1">
        <f t="shared" si="9"/>
        <v>34040</v>
      </c>
      <c r="AY64" s="20">
        <v>25200</v>
      </c>
      <c r="AZ64" s="1">
        <v>884</v>
      </c>
      <c r="BA64">
        <v>30</v>
      </c>
    </row>
    <row r="65" spans="2:53" ht="16">
      <c r="B65" s="1">
        <f t="shared" si="7"/>
        <v>26</v>
      </c>
      <c r="C65" s="3">
        <f>1-($P$6/($P$6+SUM($AO$40:$AO65)))^$P$5</f>
        <v>0.71770661294907612</v>
      </c>
      <c r="D65" s="3">
        <f>1-($P$6/($P$6+SUM($AO$41:$AO65)))^$P$5</f>
        <v>0.71214610434113679</v>
      </c>
      <c r="E65" s="3">
        <f>1-($P$6/($P$6+SUM($AO$42:$AO65)))^$P$5</f>
        <v>0.70604456367955637</v>
      </c>
      <c r="F65" s="3">
        <f>1-($P$6/($P$6+SUM($AO$43:$AO65)))^$P$5</f>
        <v>0.69950124703696548</v>
      </c>
      <c r="G65" s="3">
        <f>1-($P$6/($P$6+SUM($AO$44:$AO65)))^$P$5</f>
        <v>0.69221384967040533</v>
      </c>
      <c r="H65" s="3">
        <f>1-($P$6/($P$6+SUM($AO$45:$AO65)))^$P$5</f>
        <v>0.68398091533897887</v>
      </c>
      <c r="I65" s="3">
        <f>1-($P$6/($P$6+SUM($AO$46:$AO65)))^$P$5</f>
        <v>0.67430592940320988</v>
      </c>
      <c r="J65" s="3">
        <f>1-($P$6/($P$6+SUM($AO$47:$AO65)))^$P$5</f>
        <v>0.66343872320337582</v>
      </c>
      <c r="K65" s="3">
        <f>1-($P$6/($P$6+SUM($AO$48:$AO65)))^$P$5</f>
        <v>0.65119834235908525</v>
      </c>
      <c r="L65" s="3">
        <f>1-($P$6/($P$6+SUM($AO$49:$AO65)))^$P$5</f>
        <v>0.63593332826501781</v>
      </c>
      <c r="M65" s="3">
        <f>1-($P$6/($P$6+SUM($AO$50:$AO65)))^$P$5</f>
        <v>0.61980203270044587</v>
      </c>
      <c r="N65" s="3">
        <f>1-($P$6/($P$6+SUM($AO$51:$AO65)))^$P$5</f>
        <v>0.60188080987619652</v>
      </c>
      <c r="O65" s="3">
        <f>1-($P$6/($P$6+SUM($AO$52:$AO65)))^$P$5</f>
        <v>0.58311484204050779</v>
      </c>
      <c r="P65" s="3">
        <f>1-($P$6/($P$6+SUM($AO$53:$AO65)))^$P$5</f>
        <v>0.56297146006765331</v>
      </c>
      <c r="Q65" s="3">
        <f>1-($P$6/($P$6+SUM($AO$54:$AO65)))^$P$5</f>
        <v>0.54159149004541585</v>
      </c>
      <c r="R65" s="3">
        <f>1-($P$6/($P$6+SUM($AO$55:$AO65)))^$P$5</f>
        <v>0.51713109172143734</v>
      </c>
      <c r="S65" s="3">
        <f>1-($P$6/($P$6+SUM($AO$56:$AO65)))^$P$5</f>
        <v>0.49005242502633972</v>
      </c>
      <c r="T65" s="3">
        <f>1-($P$6/($P$6+SUM($AO$57:$AO65)))^$P$5</f>
        <v>0.45885131820260827</v>
      </c>
      <c r="U65" s="3">
        <f>1-($P$6/($P$6+SUM($AO$58:$AO65)))^$P$5</f>
        <v>0.42490510526952485</v>
      </c>
      <c r="V65" s="3">
        <f>1-($P$6/($P$6+SUM($AO$59:$AO65)))^$P$5</f>
        <v>0.38791782537627884</v>
      </c>
      <c r="W65" s="3">
        <f>1-($P$6/($P$6+SUM($AO$60:$AO65)))^$P$5</f>
        <v>0.34704872497129591</v>
      </c>
      <c r="X65" s="3">
        <f>1-($P$6/($P$6+SUM($AO$61:$AO65)))^$P$5</f>
        <v>0.30345076882177413</v>
      </c>
      <c r="Y65" s="3">
        <f>1-($P$6/($P$6+SUM($AO$62:$AO65)))^$P$5</f>
        <v>0.25393992864034542</v>
      </c>
      <c r="Z65" s="3">
        <f>1-($P$6/($P$6+SUM($AO$63:$AO65)))^$P$5</f>
        <v>0.20024150951014685</v>
      </c>
      <c r="AA65" s="3">
        <f>1-($P$6/($P$6+SUM($AO$64:$AO65)))^$P$5</f>
        <v>0.14121707811972761</v>
      </c>
      <c r="AB65" s="3">
        <f>1-($P$6/($P$6+SUM($AO$65:$AO65)))^$P$5</f>
        <v>7.4574022879710489E-2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 t="shared" si="8"/>
        <v>4.6500681766511596</v>
      </c>
      <c r="AQ65" s="7">
        <f t="shared" si="2"/>
        <v>127</v>
      </c>
      <c r="AR65" s="6">
        <f t="shared" si="3"/>
        <v>127</v>
      </c>
      <c r="AU65">
        <v>54</v>
      </c>
      <c r="AV65">
        <v>43</v>
      </c>
      <c r="AW65" s="1">
        <f t="shared" si="5"/>
        <v>39679</v>
      </c>
      <c r="AX65" s="1">
        <f t="shared" si="9"/>
        <v>41917</v>
      </c>
      <c r="AY65" s="20">
        <v>30227</v>
      </c>
      <c r="AZ65" s="1">
        <v>1169</v>
      </c>
      <c r="BA65">
        <v>30</v>
      </c>
    </row>
    <row r="66" spans="2:53" ht="16">
      <c r="B66" s="1">
        <f t="shared" si="7"/>
        <v>27</v>
      </c>
      <c r="C66" s="3">
        <f>1-($P$6/($P$6+SUM($AO$40:$AO66)))^$P$5</f>
        <v>0.73900474535253147</v>
      </c>
      <c r="D66" s="3">
        <f>1-($P$6/($P$6+SUM($AO$41:$AO66)))^$P$5</f>
        <v>0.73386375938560311</v>
      </c>
      <c r="E66" s="3">
        <f>1-($P$6/($P$6+SUM($AO$42:$AO66)))^$P$5</f>
        <v>0.72822256079986314</v>
      </c>
      <c r="F66" s="3">
        <f>1-($P$6/($P$6+SUM($AO$43:$AO66)))^$P$5</f>
        <v>0.72217291636577041</v>
      </c>
      <c r="G66" s="3">
        <f>1-($P$6/($P$6+SUM($AO$44:$AO66)))^$P$5</f>
        <v>0.71543533017809757</v>
      </c>
      <c r="H66" s="3">
        <f>1-($P$6/($P$6+SUM($AO$45:$AO66)))^$P$5</f>
        <v>0.70782354412358417</v>
      </c>
      <c r="I66" s="3">
        <f>1-($P$6/($P$6+SUM($AO$46:$AO66)))^$P$5</f>
        <v>0.69887850511186789</v>
      </c>
      <c r="J66" s="3">
        <f>1-($P$6/($P$6+SUM($AO$47:$AO66)))^$P$5</f>
        <v>0.6888311953855677</v>
      </c>
      <c r="K66" s="3">
        <f>1-($P$6/($P$6+SUM($AO$48:$AO66)))^$P$5</f>
        <v>0.67751431213572988</v>
      </c>
      <c r="L66" s="3">
        <f>1-($P$6/($P$6+SUM($AO$49:$AO66)))^$P$5</f>
        <v>0.66340099450586953</v>
      </c>
      <c r="M66" s="3">
        <f>1-($P$6/($P$6+SUM($AO$50:$AO66)))^$P$5</f>
        <v>0.64848675415154555</v>
      </c>
      <c r="N66" s="3">
        <f>1-($P$6/($P$6+SUM($AO$51:$AO66)))^$P$5</f>
        <v>0.63191763045257687</v>
      </c>
      <c r="O66" s="3">
        <f>1-($P$6/($P$6+SUM($AO$52:$AO66)))^$P$5</f>
        <v>0.61456749506677344</v>
      </c>
      <c r="P66" s="3">
        <f>1-($P$6/($P$6+SUM($AO$53:$AO66)))^$P$5</f>
        <v>0.59594386727006188</v>
      </c>
      <c r="Q66" s="3">
        <f>1-($P$6/($P$6+SUM($AO$54:$AO66)))^$P$5</f>
        <v>0.57617694830883837</v>
      </c>
      <c r="R66" s="3">
        <f>1-($P$6/($P$6+SUM($AO$55:$AO66)))^$P$5</f>
        <v>0.55356200906179365</v>
      </c>
      <c r="S66" s="3">
        <f>1-($P$6/($P$6+SUM($AO$56:$AO66)))^$P$5</f>
        <v>0.52852634195057024</v>
      </c>
      <c r="T66" s="3">
        <f>1-($P$6/($P$6+SUM($AO$57:$AO66)))^$P$5</f>
        <v>0.4996792591409519</v>
      </c>
      <c r="U66" s="3">
        <f>1-($P$6/($P$6+SUM($AO$58:$AO66)))^$P$5</f>
        <v>0.46829418001056033</v>
      </c>
      <c r="V66" s="3">
        <f>1-($P$6/($P$6+SUM($AO$59:$AO66)))^$P$5</f>
        <v>0.43409747306595203</v>
      </c>
      <c r="W66" s="3">
        <f>1-($P$6/($P$6+SUM($AO$60:$AO66)))^$P$5</f>
        <v>0.39631181631770218</v>
      </c>
      <c r="X66" s="3">
        <f>1-($P$6/($P$6+SUM($AO$61:$AO66)))^$P$5</f>
        <v>0.35600318769647976</v>
      </c>
      <c r="Y66" s="3">
        <f>1-($P$6/($P$6+SUM($AO$62:$AO66)))^$P$5</f>
        <v>0.310227783353344</v>
      </c>
      <c r="Z66" s="3">
        <f>1-($P$6/($P$6+SUM($AO$63:$AO66)))^$P$5</f>
        <v>0.26058073964681561</v>
      </c>
      <c r="AA66" s="3">
        <f>1-($P$6/($P$6+SUM($AO$64:$AO66)))^$P$5</f>
        <v>0.20600951443338</v>
      </c>
      <c r="AB66" s="3">
        <f>1-($P$6/($P$6+SUM($AO$65:$AO66)))^$P$5</f>
        <v>0.14439446730589811</v>
      </c>
      <c r="AC66" s="3">
        <f>1-($P$6/($P$6+SUM($AO$66:$AO66)))^$P$5</f>
        <v>7.5446816992349452E-2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 t="shared" si="8"/>
        <v>4.7066825275724167</v>
      </c>
      <c r="AQ66" s="7">
        <f t="shared" si="2"/>
        <v>128</v>
      </c>
      <c r="AR66" s="6">
        <f t="shared" si="3"/>
        <v>128</v>
      </c>
      <c r="AU66">
        <v>54</v>
      </c>
      <c r="AV66">
        <v>44</v>
      </c>
      <c r="AW66" s="1">
        <f t="shared" si="5"/>
        <v>42305.299999999996</v>
      </c>
      <c r="AX66" s="1">
        <f t="shared" si="9"/>
        <v>43597</v>
      </c>
      <c r="AY66" s="20">
        <v>31987</v>
      </c>
      <c r="AZ66" s="1">
        <v>1161</v>
      </c>
      <c r="BA66">
        <v>30</v>
      </c>
    </row>
    <row r="67" spans="2:53" ht="16">
      <c r="B67" s="1">
        <f t="shared" si="7"/>
        <v>28</v>
      </c>
      <c r="C67" s="3">
        <f>1-($P$6/($P$6+SUM($AO$40:$AO67)))^$P$5</f>
        <v>0.75869600173873519</v>
      </c>
      <c r="D67" s="3">
        <f>1-($P$6/($P$6+SUM($AO$41:$AO67)))^$P$5</f>
        <v>0.75394288662883135</v>
      </c>
      <c r="E67" s="3">
        <f>1-($P$6/($P$6+SUM($AO$42:$AO67)))^$P$5</f>
        <v>0.74872729833178986</v>
      </c>
      <c r="F67" s="3">
        <f>1-($P$6/($P$6+SUM($AO$43:$AO67)))^$P$5</f>
        <v>0.7431340805377924</v>
      </c>
      <c r="G67" s="3">
        <f>1-($P$6/($P$6+SUM($AO$44:$AO67)))^$P$5</f>
        <v>0.73690482356294074</v>
      </c>
      <c r="H67" s="3">
        <f>1-($P$6/($P$6+SUM($AO$45:$AO67)))^$P$5</f>
        <v>0.7298673225872957</v>
      </c>
      <c r="I67" s="3">
        <f>1-($P$6/($P$6+SUM($AO$46:$AO67)))^$P$5</f>
        <v>0.72159715831713334</v>
      </c>
      <c r="J67" s="3">
        <f>1-($P$6/($P$6+SUM($AO$47:$AO67)))^$P$5</f>
        <v>0.71230788597000716</v>
      </c>
      <c r="K67" s="3">
        <f>1-($P$6/($P$6+SUM($AO$48:$AO67)))^$P$5</f>
        <v>0.70184482567736617</v>
      </c>
      <c r="L67" s="3">
        <f>1-($P$6/($P$6+SUM($AO$49:$AO67)))^$P$5</f>
        <v>0.68879631285159815</v>
      </c>
      <c r="M67" s="3">
        <f>1-($P$6/($P$6+SUM($AO$50:$AO67)))^$P$5</f>
        <v>0.67500730436826128</v>
      </c>
      <c r="N67" s="3">
        <f>1-($P$6/($P$6+SUM($AO$51:$AO67)))^$P$5</f>
        <v>0.65968826838310246</v>
      </c>
      <c r="O67" s="3">
        <f>1-($P$6/($P$6+SUM($AO$52:$AO67)))^$P$5</f>
        <v>0.64364714577316928</v>
      </c>
      <c r="P67" s="3">
        <f>1-($P$6/($P$6+SUM($AO$53:$AO67)))^$P$5</f>
        <v>0.62642861110590164</v>
      </c>
      <c r="Q67" s="3">
        <f>1-($P$6/($P$6+SUM($AO$54:$AO67)))^$P$5</f>
        <v>0.60815304336341447</v>
      </c>
      <c r="R67" s="3">
        <f>1-($P$6/($P$6+SUM($AO$55:$AO67)))^$P$5</f>
        <v>0.58724432960337936</v>
      </c>
      <c r="S67" s="3">
        <f>1-($P$6/($P$6+SUM($AO$56:$AO67)))^$P$5</f>
        <v>0.5640975237252851</v>
      </c>
      <c r="T67" s="3">
        <f>1-($P$6/($P$6+SUM($AO$57:$AO67)))^$P$5</f>
        <v>0.53742686203888324</v>
      </c>
      <c r="U67" s="3">
        <f>1-($P$6/($P$6+SUM($AO$58:$AO67)))^$P$5</f>
        <v>0.50840968757151961</v>
      </c>
      <c r="V67" s="3">
        <f>1-($P$6/($P$6+SUM($AO$59:$AO67)))^$P$5</f>
        <v>0.47679301341131541</v>
      </c>
      <c r="W67" s="3">
        <f>1-($P$6/($P$6+SUM($AO$60:$AO67)))^$P$5</f>
        <v>0.44185816459627991</v>
      </c>
      <c r="X67" s="3">
        <f>1-($P$6/($P$6+SUM($AO$61:$AO67)))^$P$5</f>
        <v>0.4045906938468371</v>
      </c>
      <c r="Y67" s="3">
        <f>1-($P$6/($P$6+SUM($AO$62:$AO67)))^$P$5</f>
        <v>0.36226889853878186</v>
      </c>
      <c r="Z67" s="3">
        <f>1-($P$6/($P$6+SUM($AO$63:$AO67)))^$P$5</f>
        <v>0.31636756680883071</v>
      </c>
      <c r="AA67" s="3">
        <f>1-($P$6/($P$6+SUM($AO$64:$AO67)))^$P$5</f>
        <v>0.26591356746588746</v>
      </c>
      <c r="AB67" s="3">
        <f>1-($P$6/($P$6+SUM($AO$65:$AO67)))^$P$5</f>
        <v>0.20894717933201834</v>
      </c>
      <c r="AC67" s="3">
        <f>1-($P$6/($P$6+SUM($AO$66:$AO67)))^$P$5</f>
        <v>0.14520141189341762</v>
      </c>
      <c r="AD67" s="3">
        <f>1-($P$6/($P$6+SUM($AO$67:$AO67)))^$P$5</f>
        <v>7.5446816992349452E-2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 t="shared" si="8"/>
        <v>4.7066825275724167</v>
      </c>
      <c r="AQ67" s="7">
        <f t="shared" si="2"/>
        <v>128</v>
      </c>
      <c r="AR67" s="6">
        <f t="shared" si="3"/>
        <v>128</v>
      </c>
      <c r="AU67">
        <v>54</v>
      </c>
      <c r="AV67">
        <v>44</v>
      </c>
      <c r="AW67" s="1">
        <f t="shared" si="5"/>
        <v>45438</v>
      </c>
      <c r="AX67" s="1">
        <f t="shared" si="9"/>
        <v>46467</v>
      </c>
      <c r="AY67" s="20">
        <v>33267</v>
      </c>
      <c r="AZ67" s="1">
        <v>1320</v>
      </c>
      <c r="BA67">
        <v>30</v>
      </c>
    </row>
    <row r="68" spans="2:53" ht="16">
      <c r="B68" s="1">
        <f t="shared" si="7"/>
        <v>29</v>
      </c>
      <c r="C68" s="3">
        <f>1-($P$6/($P$6+SUM($AO$40:$AO68)))^$P$5</f>
        <v>0.77711458595318739</v>
      </c>
      <c r="D68" s="3">
        <f>1-($P$6/($P$6+SUM($AO$41:$AO68)))^$P$5</f>
        <v>0.77272427347360439</v>
      </c>
      <c r="E68" s="3">
        <f>1-($P$6/($P$6+SUM($AO$42:$AO68)))^$P$5</f>
        <v>0.76790678797663559</v>
      </c>
      <c r="F68" s="3">
        <f>1-($P$6/($P$6+SUM($AO$43:$AO68)))^$P$5</f>
        <v>0.76274049681697942</v>
      </c>
      <c r="G68" s="3">
        <f>1-($P$6/($P$6+SUM($AO$44:$AO68)))^$P$5</f>
        <v>0.75698671547476848</v>
      </c>
      <c r="H68" s="3">
        <f>1-($P$6/($P$6+SUM($AO$45:$AO68)))^$P$5</f>
        <v>0.75048638276347424</v>
      </c>
      <c r="I68" s="3">
        <f>1-($P$6/($P$6+SUM($AO$46:$AO68)))^$P$5</f>
        <v>0.7428474750361429</v>
      </c>
      <c r="J68" s="3">
        <f>1-($P$6/($P$6+SUM($AO$47:$AO68)))^$P$5</f>
        <v>0.7342672474060743</v>
      </c>
      <c r="K68" s="3">
        <f>1-($P$6/($P$6+SUM($AO$48:$AO68)))^$P$5</f>
        <v>0.72460282604208048</v>
      </c>
      <c r="L68" s="3">
        <f>1-($P$6/($P$6+SUM($AO$49:$AO68)))^$P$5</f>
        <v>0.71255029826731098</v>
      </c>
      <c r="M68" s="3">
        <f>1-($P$6/($P$6+SUM($AO$50:$AO68)))^$P$5</f>
        <v>0.69981379675304911</v>
      </c>
      <c r="N68" s="3">
        <f>1-($P$6/($P$6+SUM($AO$51:$AO68)))^$P$5</f>
        <v>0.68566405329847568</v>
      </c>
      <c r="O68" s="3">
        <f>1-($P$6/($P$6+SUM($AO$52:$AO68)))^$P$5</f>
        <v>0.67084733982415612</v>
      </c>
      <c r="P68" s="3">
        <f>1-($P$6/($P$6+SUM($AO$53:$AO68)))^$P$5</f>
        <v>0.65494308581876193</v>
      </c>
      <c r="Q68" s="3">
        <f>1-($P$6/($P$6+SUM($AO$54:$AO68)))^$P$5</f>
        <v>0.63806248126769272</v>
      </c>
      <c r="R68" s="3">
        <f>1-($P$6/($P$6+SUM($AO$55:$AO68)))^$P$5</f>
        <v>0.61874971670383494</v>
      </c>
      <c r="S68" s="3">
        <f>1-($P$6/($P$6+SUM($AO$56:$AO68)))^$P$5</f>
        <v>0.59736969308677645</v>
      </c>
      <c r="T68" s="3">
        <f>1-($P$6/($P$6+SUM($AO$57:$AO68)))^$P$5</f>
        <v>0.5727347870003876</v>
      </c>
      <c r="U68" s="3">
        <f>1-($P$6/($P$6+SUM($AO$58:$AO68)))^$P$5</f>
        <v>0.54593247604641437</v>
      </c>
      <c r="V68" s="3">
        <f>1-($P$6/($P$6+SUM($AO$59:$AO68)))^$P$5</f>
        <v>0.51672908365210812</v>
      </c>
      <c r="W68" s="3">
        <f>1-($P$6/($P$6+SUM($AO$60:$AO68)))^$P$5</f>
        <v>0.48446079087364835</v>
      </c>
      <c r="X68" s="3">
        <f>1-($P$6/($P$6+SUM($AO$61:$AO68)))^$P$5</f>
        <v>0.45003792411990617</v>
      </c>
      <c r="Y68" s="3">
        <f>1-($P$6/($P$6+SUM($AO$62:$AO68)))^$P$5</f>
        <v>0.41094652637766471</v>
      </c>
      <c r="Z68" s="3">
        <f>1-($P$6/($P$6+SUM($AO$63:$AO68)))^$P$5</f>
        <v>0.36854881648987337</v>
      </c>
      <c r="AA68" s="3">
        <f>1-($P$6/($P$6+SUM($AO$64:$AO68)))^$P$5</f>
        <v>0.32194594110538155</v>
      </c>
      <c r="AB68" s="3">
        <f>1-($P$6/($P$6+SUM($AO$65:$AO68)))^$P$5</f>
        <v>0.26932776410237902</v>
      </c>
      <c r="AC68" s="3">
        <f>1-($P$6/($P$6+SUM($AO$66:$AO68)))^$P$5</f>
        <v>0.21044767387127827</v>
      </c>
      <c r="AD68" s="3">
        <f>1-($P$6/($P$6+SUM($AO$67:$AO68)))^$P$5</f>
        <v>0.14601740606661462</v>
      </c>
      <c r="AE68" s="3">
        <f>1-($P$6/($P$6+SUM($AO$68:$AO68)))^$P$5</f>
        <v>7.6329400194276253E-2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 t="shared" si="8"/>
        <v>4.7639861554265002</v>
      </c>
      <c r="AQ68" s="7">
        <f t="shared" si="2"/>
        <v>129</v>
      </c>
      <c r="AR68" s="6">
        <f t="shared" si="3"/>
        <v>129</v>
      </c>
      <c r="AU68">
        <v>54</v>
      </c>
      <c r="AV68">
        <v>45</v>
      </c>
      <c r="AW68" s="1">
        <f t="shared" si="5"/>
        <v>41890.399999999994</v>
      </c>
      <c r="AX68" s="1">
        <f t="shared" si="9"/>
        <v>40339</v>
      </c>
      <c r="AY68" s="20">
        <v>28219</v>
      </c>
      <c r="AZ68" s="1">
        <v>1212</v>
      </c>
      <c r="BA68">
        <v>30</v>
      </c>
    </row>
    <row r="69" spans="2:53" ht="16">
      <c r="B69" s="1">
        <f t="shared" si="7"/>
        <v>30</v>
      </c>
      <c r="C69" s="3">
        <f>1-($P$6/($P$6+SUM($AO$40:$AO69)))^$P$5</f>
        <v>0.7943262097728564</v>
      </c>
      <c r="D69" s="3">
        <f>1-($P$6/($P$6+SUM($AO$41:$AO69)))^$P$5</f>
        <v>0.79027492515908637</v>
      </c>
      <c r="E69" s="3">
        <f>1-($P$6/($P$6+SUM($AO$42:$AO69)))^$P$5</f>
        <v>0.78582945484323408</v>
      </c>
      <c r="F69" s="3">
        <f>1-($P$6/($P$6+SUM($AO$43:$AO69)))^$P$5</f>
        <v>0.78106211452416674</v>
      </c>
      <c r="G69" s="3">
        <f>1-($P$6/($P$6+SUM($AO$44:$AO69)))^$P$5</f>
        <v>0.77575265073390642</v>
      </c>
      <c r="H69" s="3">
        <f>1-($P$6/($P$6+SUM($AO$45:$AO69)))^$P$5</f>
        <v>0.76975428576639637</v>
      </c>
      <c r="I69" s="3">
        <f>1-($P$6/($P$6+SUM($AO$46:$AO69)))^$P$5</f>
        <v>0.76270526877049893</v>
      </c>
      <c r="J69" s="3">
        <f>1-($P$6/($P$6+SUM($AO$47:$AO69)))^$P$5</f>
        <v>0.75478762219901963</v>
      </c>
      <c r="K69" s="3">
        <f>1-($P$6/($P$6+SUM($AO$48:$AO69)))^$P$5</f>
        <v>0.74586950561039189</v>
      </c>
      <c r="L69" s="3">
        <f>1-($P$6/($P$6+SUM($AO$49:$AO69)))^$P$5</f>
        <v>0.73474769660026984</v>
      </c>
      <c r="M69" s="3">
        <f>1-($P$6/($P$6+SUM($AO$50:$AO69)))^$P$5</f>
        <v>0.72299473128204372</v>
      </c>
      <c r="N69" s="3">
        <f>1-($P$6/($P$6+SUM($AO$51:$AO69)))^$P$5</f>
        <v>0.7099376576502433</v>
      </c>
      <c r="O69" s="3">
        <f>1-($P$6/($P$6+SUM($AO$52:$AO69)))^$P$5</f>
        <v>0.69626511869925611</v>
      </c>
      <c r="P69" s="3">
        <f>1-($P$6/($P$6+SUM($AO$53:$AO69)))^$P$5</f>
        <v>0.68158902061991244</v>
      </c>
      <c r="Q69" s="3">
        <f>1-($P$6/($P$6+SUM($AO$54:$AO69)))^$P$5</f>
        <v>0.66601196795618156</v>
      </c>
      <c r="R69" s="3">
        <f>1-($P$6/($P$6+SUM($AO$55:$AO69)))^$P$5</f>
        <v>0.64819057119426815</v>
      </c>
      <c r="S69" s="3">
        <f>1-($P$6/($P$6+SUM($AO$56:$AO69)))^$P$5</f>
        <v>0.62846155297591122</v>
      </c>
      <c r="T69" s="3">
        <f>1-($P$6/($P$6+SUM($AO$57:$AO69)))^$P$5</f>
        <v>0.60572900057782419</v>
      </c>
      <c r="U69" s="3">
        <f>1-($P$6/($P$6+SUM($AO$58:$AO69)))^$P$5</f>
        <v>0.58099641416061276</v>
      </c>
      <c r="V69" s="3">
        <f>1-($P$6/($P$6+SUM($AO$59:$AO69)))^$P$5</f>
        <v>0.5540481622993022</v>
      </c>
      <c r="W69" s="3">
        <f>1-($P$6/($P$6+SUM($AO$60:$AO69)))^$P$5</f>
        <v>0.5242716876437945</v>
      </c>
      <c r="X69" s="3">
        <f>1-($P$6/($P$6+SUM($AO$61:$AO69)))^$P$5</f>
        <v>0.49250701929617502</v>
      </c>
      <c r="Y69" s="3">
        <f>1-($P$6/($P$6+SUM($AO$62:$AO69)))^$P$5</f>
        <v>0.4564343326577277</v>
      </c>
      <c r="Z69" s="3">
        <f>1-($P$6/($P$6+SUM($AO$63:$AO69)))^$P$5</f>
        <v>0.41731065353139474</v>
      </c>
      <c r="AA69" s="3">
        <f>1-($P$6/($P$6+SUM($AO$64:$AO69)))^$P$5</f>
        <v>0.37430654004476993</v>
      </c>
      <c r="AB69" s="3">
        <f>1-($P$6/($P$6+SUM($AO$65:$AO69)))^$P$5</f>
        <v>0.32575163748540747</v>
      </c>
      <c r="AC69" s="3">
        <f>1-($P$6/($P$6+SUM($AO$66:$AO69)))^$P$5</f>
        <v>0.27141837839373129</v>
      </c>
      <c r="AD69" s="3">
        <f>1-($P$6/($P$6+SUM($AO$67:$AO69)))^$P$5</f>
        <v>0.21196353733794193</v>
      </c>
      <c r="AE69" s="3">
        <f>1-($P$6/($P$6+SUM($AO$68:$AO69)))^$P$5</f>
        <v>0.14765697028462343</v>
      </c>
      <c r="AF69" s="3">
        <f>1-($P$6/($P$6+SUM($AO$69:$AO69)))^$P$5</f>
        <v>7.7221870419285299E-2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 t="shared" si="8"/>
        <v>4.8219874521261019</v>
      </c>
      <c r="AQ69" s="7">
        <f t="shared" si="2"/>
        <v>130</v>
      </c>
      <c r="AR69" s="6">
        <f t="shared" si="3"/>
        <v>130</v>
      </c>
      <c r="AU69">
        <v>54</v>
      </c>
      <c r="AV69">
        <v>46</v>
      </c>
      <c r="AW69" s="1">
        <f t="shared" si="5"/>
        <v>41579</v>
      </c>
      <c r="AX69" s="1">
        <f t="shared" si="9"/>
        <v>41235</v>
      </c>
      <c r="AY69" s="20">
        <v>29595</v>
      </c>
      <c r="AZ69" s="1">
        <v>1164</v>
      </c>
      <c r="BA69">
        <v>30</v>
      </c>
    </row>
    <row r="70" spans="2:53" ht="16">
      <c r="B70" s="1">
        <f t="shared" si="7"/>
        <v>31</v>
      </c>
      <c r="C70" s="3">
        <f>1-($P$6/($P$6+SUM($AO$40:$AO70)))^$P$5</f>
        <v>0.81020871968209485</v>
      </c>
      <c r="D70" s="3">
        <f>1-($P$6/($P$6+SUM($AO$41:$AO70)))^$P$5</f>
        <v>0.80647028279466038</v>
      </c>
      <c r="E70" s="3">
        <f>1-($P$6/($P$6+SUM($AO$42:$AO70)))^$P$5</f>
        <v>0.80236809995033609</v>
      </c>
      <c r="F70" s="3">
        <f>1-($P$6/($P$6+SUM($AO$43:$AO70)))^$P$5</f>
        <v>0.79796890260961928</v>
      </c>
      <c r="G70" s="3">
        <f>1-($P$6/($P$6+SUM($AO$44:$AO70)))^$P$5</f>
        <v>0.79306944545961999</v>
      </c>
      <c r="H70" s="3">
        <f>1-($P$6/($P$6+SUM($AO$45:$AO70)))^$P$5</f>
        <v>0.7875342853478422</v>
      </c>
      <c r="I70" s="3">
        <f>1-($P$6/($P$6+SUM($AO$46:$AO70)))^$P$5</f>
        <v>0.78102960660896992</v>
      </c>
      <c r="J70" s="3">
        <f>1-($P$6/($P$6+SUM($AO$47:$AO70)))^$P$5</f>
        <v>0.77372337547514369</v>
      </c>
      <c r="K70" s="3">
        <f>1-($P$6/($P$6+SUM($AO$48:$AO70)))^$P$5</f>
        <v>0.7654939324671417</v>
      </c>
      <c r="L70" s="3">
        <f>1-($P$6/($P$6+SUM($AO$49:$AO70)))^$P$5</f>
        <v>0.75523097036054421</v>
      </c>
      <c r="M70" s="3">
        <f>1-($P$6/($P$6+SUM($AO$50:$AO70)))^$P$5</f>
        <v>0.74438559102248747</v>
      </c>
      <c r="N70" s="3">
        <f>1-($P$6/($P$6+SUM($AO$51:$AO70)))^$P$5</f>
        <v>0.73233680889141162</v>
      </c>
      <c r="O70" s="3">
        <f>1-($P$6/($P$6+SUM($AO$52:$AO70)))^$P$5</f>
        <v>0.71972008882199723</v>
      </c>
      <c r="P70" s="3">
        <f>1-($P$6/($P$6+SUM($AO$53:$AO70)))^$P$5</f>
        <v>0.70617730648639854</v>
      </c>
      <c r="Q70" s="3">
        <f>1-($P$6/($P$6+SUM($AO$54:$AO70)))^$P$5</f>
        <v>0.69180314297142464</v>
      </c>
      <c r="R70" s="3">
        <f>1-($P$6/($P$6+SUM($AO$55:$AO70)))^$P$5</f>
        <v>0.6753579477759547</v>
      </c>
      <c r="S70" s="3">
        <f>1-($P$6/($P$6+SUM($AO$56:$AO70)))^$P$5</f>
        <v>0.65715244120545457</v>
      </c>
      <c r="T70" s="3">
        <f>1-($P$6/($P$6+SUM($AO$57:$AO70)))^$P$5</f>
        <v>0.63617533894000566</v>
      </c>
      <c r="U70" s="3">
        <f>1-($P$6/($P$6+SUM($AO$58:$AO70)))^$P$5</f>
        <v>0.61335264923127708</v>
      </c>
      <c r="V70" s="3">
        <f>1-($P$6/($P$6+SUM($AO$59:$AO70)))^$P$5</f>
        <v>0.58848539192836702</v>
      </c>
      <c r="W70" s="3">
        <f>1-($P$6/($P$6+SUM($AO$60:$AO70)))^$P$5</f>
        <v>0.56100831249869976</v>
      </c>
      <c r="X70" s="3">
        <f>1-($P$6/($P$6+SUM($AO$61:$AO70)))^$P$5</f>
        <v>0.5316965714577937</v>
      </c>
      <c r="Y70" s="3">
        <f>1-($P$6/($P$6+SUM($AO$62:$AO70)))^$P$5</f>
        <v>0.49840948507657346</v>
      </c>
      <c r="Z70" s="3">
        <f>1-($P$6/($P$6+SUM($AO$63:$AO70)))^$P$5</f>
        <v>0.46230701015404518</v>
      </c>
      <c r="AA70" s="3">
        <f>1-($P$6/($P$6+SUM($AO$64:$AO70)))^$P$5</f>
        <v>0.42262375470889713</v>
      </c>
      <c r="AB70" s="3">
        <f>1-($P$6/($P$6+SUM($AO$65:$AO70)))^$P$5</f>
        <v>0.37781835281856635</v>
      </c>
      <c r="AC70" s="3">
        <f>1-($P$6/($P$6+SUM($AO$66:$AO70)))^$P$5</f>
        <v>0.3276808102981541</v>
      </c>
      <c r="AD70" s="3">
        <f>1-($P$6/($P$6+SUM($AO$67:$AO70)))^$P$5</f>
        <v>0.27281718407621913</v>
      </c>
      <c r="AE70" s="3">
        <f>1-($P$6/($P$6+SUM($AO$68:$AO70)))^$P$5</f>
        <v>0.21347649136837865</v>
      </c>
      <c r="AF70" s="3">
        <f>1-($P$6/($P$6+SUM($AO$69:$AO70)))^$P$5</f>
        <v>0.14848052183134108</v>
      </c>
      <c r="AG70" s="3">
        <f>1-($P$6/($P$6+SUM($AO$70:$AO70)))^$P$5</f>
        <v>7.7221870419285299E-2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 t="shared" si="8"/>
        <v>4.8219874521261019</v>
      </c>
      <c r="AQ70" s="7">
        <f t="shared" si="2"/>
        <v>130</v>
      </c>
      <c r="AR70" s="6">
        <f t="shared" si="3"/>
        <v>130</v>
      </c>
      <c r="AU70">
        <v>54</v>
      </c>
      <c r="AV70">
        <v>46</v>
      </c>
      <c r="AW70" s="1">
        <f t="shared" si="5"/>
        <v>46543.1</v>
      </c>
      <c r="AX70" s="1">
        <f t="shared" si="9"/>
        <v>48946</v>
      </c>
      <c r="AY70" s="20">
        <v>29556</v>
      </c>
      <c r="AZ70" s="1">
        <v>1939</v>
      </c>
      <c r="BA70">
        <v>30</v>
      </c>
    </row>
    <row r="71" spans="2:53" ht="16">
      <c r="B71" s="1">
        <f t="shared" si="7"/>
        <v>32</v>
      </c>
      <c r="C71" s="3">
        <f>1-($P$6/($P$6+SUM($AO$40:$AO71)))^$P$5</f>
        <v>0.82486475258526348</v>
      </c>
      <c r="D71" s="3">
        <f>1-($P$6/($P$6+SUM($AO$41:$AO71)))^$P$5</f>
        <v>0.82141500483539087</v>
      </c>
      <c r="E71" s="3">
        <f>1-($P$6/($P$6+SUM($AO$42:$AO71)))^$P$5</f>
        <v>0.81762960016315878</v>
      </c>
      <c r="F71" s="3">
        <f>1-($P$6/($P$6+SUM($AO$43:$AO71)))^$P$5</f>
        <v>0.81357011700092108</v>
      </c>
      <c r="G71" s="3">
        <f>1-($P$6/($P$6+SUM($AO$44:$AO71)))^$P$5</f>
        <v>0.80904900501135779</v>
      </c>
      <c r="H71" s="3">
        <f>1-($P$6/($P$6+SUM($AO$45:$AO71)))^$P$5</f>
        <v>0.80394128031944623</v>
      </c>
      <c r="I71" s="3">
        <f>1-($P$6/($P$6+SUM($AO$46:$AO71)))^$P$5</f>
        <v>0.79793890501522236</v>
      </c>
      <c r="J71" s="3">
        <f>1-($P$6/($P$6+SUM($AO$47:$AO71)))^$P$5</f>
        <v>0.79119687467217137</v>
      </c>
      <c r="K71" s="3">
        <f>1-($P$6/($P$6+SUM($AO$48:$AO71)))^$P$5</f>
        <v>0.78360292458060066</v>
      </c>
      <c r="L71" s="3">
        <f>1-($P$6/($P$6+SUM($AO$49:$AO71)))^$P$5</f>
        <v>0.77413248747833763</v>
      </c>
      <c r="M71" s="3">
        <f>1-($P$6/($P$6+SUM($AO$50:$AO71)))^$P$5</f>
        <v>0.76412460848652486</v>
      </c>
      <c r="N71" s="3">
        <f>1-($P$6/($P$6+SUM($AO$51:$AO71)))^$P$5</f>
        <v>0.75300625582637637</v>
      </c>
      <c r="O71" s="3">
        <f>1-($P$6/($P$6+SUM($AO$52:$AO71)))^$P$5</f>
        <v>0.74136382246752541</v>
      </c>
      <c r="P71" s="3">
        <f>1-($P$6/($P$6+SUM($AO$53:$AO71)))^$P$5</f>
        <v>0.72886683910258876</v>
      </c>
      <c r="Q71" s="3">
        <f>1-($P$6/($P$6+SUM($AO$54:$AO71)))^$P$5</f>
        <v>0.71560267521570942</v>
      </c>
      <c r="R71" s="3">
        <f>1-($P$6/($P$6+SUM($AO$55:$AO71)))^$P$5</f>
        <v>0.70042740887335764</v>
      </c>
      <c r="S71" s="3">
        <f>1-($P$6/($P$6+SUM($AO$56:$AO71)))^$P$5</f>
        <v>0.68362776551918714</v>
      </c>
      <c r="T71" s="3">
        <f>1-($P$6/($P$6+SUM($AO$57:$AO71)))^$P$5</f>
        <v>0.66427055423213477</v>
      </c>
      <c r="U71" s="3">
        <f>1-($P$6/($P$6+SUM($AO$58:$AO71)))^$P$5</f>
        <v>0.64321027540653808</v>
      </c>
      <c r="V71" s="3">
        <f>1-($P$6/($P$6+SUM($AO$59:$AO71)))^$P$5</f>
        <v>0.62026331412658164</v>
      </c>
      <c r="W71" s="3">
        <f>1-($P$6/($P$6+SUM($AO$60:$AO71)))^$P$5</f>
        <v>0.59490806627272397</v>
      </c>
      <c r="X71" s="3">
        <f>1-($P$6/($P$6+SUM($AO$61:$AO71)))^$P$5</f>
        <v>0.56785983260815698</v>
      </c>
      <c r="Y71" s="3">
        <f>1-($P$6/($P$6+SUM($AO$62:$AO71)))^$P$5</f>
        <v>0.53714323767917826</v>
      </c>
      <c r="Z71" s="3">
        <f>1-($P$6/($P$6+SUM($AO$63:$AO71)))^$P$5</f>
        <v>0.50382866329865539</v>
      </c>
      <c r="AA71" s="3">
        <f>1-($P$6/($P$6+SUM($AO$64:$AO71)))^$P$5</f>
        <v>0.46720982354538754</v>
      </c>
      <c r="AB71" s="3">
        <f>1-($P$6/($P$6+SUM($AO$65:$AO71)))^$P$5</f>
        <v>0.42586437880962558</v>
      </c>
      <c r="AC71" s="3">
        <f>1-($P$6/($P$6+SUM($AO$66:$AO71)))^$P$5</f>
        <v>0.37959855133936216</v>
      </c>
      <c r="AD71" s="3">
        <f>1-($P$6/($P$6+SUM($AO$67:$AO71)))^$P$5</f>
        <v>0.32897159761725869</v>
      </c>
      <c r="AE71" s="3">
        <f>1-($P$6/($P$6+SUM($AO$68:$AO71)))^$P$5</f>
        <v>0.27421330459159776</v>
      </c>
      <c r="AF71" s="3">
        <f>1-($P$6/($P$6+SUM($AO$69:$AO71)))^$P$5</f>
        <v>0.21423644673832642</v>
      </c>
      <c r="AG71" s="3">
        <f>1-($P$6/($P$6+SUM($AO$70:$AO71)))^$P$5</f>
        <v>0.14848052183134108</v>
      </c>
      <c r="AH71" s="3">
        <f>1-($P$6/($P$6+SUM($AO$71:$AO71)))^$P$5</f>
        <v>7.7221870419285299E-2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 t="shared" si="8"/>
        <v>4.8219874521261019</v>
      </c>
      <c r="AQ71" s="7">
        <f t="shared" si="2"/>
        <v>130</v>
      </c>
      <c r="AR71" s="6">
        <f t="shared" si="3"/>
        <v>130</v>
      </c>
      <c r="AU71">
        <v>54</v>
      </c>
      <c r="AV71">
        <v>46</v>
      </c>
      <c r="AW71" s="1">
        <f t="shared" si="5"/>
        <v>50704</v>
      </c>
      <c r="AX71" s="1">
        <f t="shared" si="9"/>
        <v>52559</v>
      </c>
      <c r="AY71" s="20">
        <v>32829</v>
      </c>
      <c r="AZ71" s="1">
        <v>1973</v>
      </c>
      <c r="BA71">
        <v>30</v>
      </c>
    </row>
    <row r="72" spans="2:53" ht="16">
      <c r="B72" s="1">
        <f t="shared" si="7"/>
        <v>33</v>
      </c>
      <c r="C72" s="3">
        <f>1-($P$6/($P$6+SUM($AO$40:$AO72)))^$P$5</f>
        <v>0.83838901943161326</v>
      </c>
      <c r="D72" s="3">
        <f>1-($P$6/($P$6+SUM($AO$41:$AO72)))^$P$5</f>
        <v>0.83520566751445724</v>
      </c>
      <c r="E72" s="3">
        <f>1-($P$6/($P$6+SUM($AO$42:$AO72)))^$P$5</f>
        <v>0.83171257890228578</v>
      </c>
      <c r="F72" s="3">
        <f>1-($P$6/($P$6+SUM($AO$43:$AO72)))^$P$5</f>
        <v>0.82796657655398931</v>
      </c>
      <c r="G72" s="3">
        <f>1-($P$6/($P$6+SUM($AO$44:$AO72)))^$P$5</f>
        <v>0.82379459330207516</v>
      </c>
      <c r="H72" s="3">
        <f>1-($P$6/($P$6+SUM($AO$45:$AO72)))^$P$5</f>
        <v>0.81908129656238826</v>
      </c>
      <c r="I72" s="3">
        <f>1-($P$6/($P$6+SUM($AO$46:$AO72)))^$P$5</f>
        <v>0.81354243587570907</v>
      </c>
      <c r="J72" s="3">
        <f>1-($P$6/($P$6+SUM($AO$47:$AO72)))^$P$5</f>
        <v>0.80732103767717422</v>
      </c>
      <c r="K72" s="3">
        <f>1-($P$6/($P$6+SUM($AO$48:$AO72)))^$P$5</f>
        <v>0.80031350654502353</v>
      </c>
      <c r="L72" s="3">
        <f>1-($P$6/($P$6+SUM($AO$49:$AO72)))^$P$5</f>
        <v>0.79157439418063624</v>
      </c>
      <c r="M72" s="3">
        <f>1-($P$6/($P$6+SUM($AO$50:$AO72)))^$P$5</f>
        <v>0.78233934230914282</v>
      </c>
      <c r="N72" s="3">
        <f>1-($P$6/($P$6+SUM($AO$51:$AO72)))^$P$5</f>
        <v>0.77207956960801616</v>
      </c>
      <c r="O72" s="3">
        <f>1-($P$6/($P$6+SUM($AO$52:$AO72)))^$P$5</f>
        <v>0.7613361865760595</v>
      </c>
      <c r="P72" s="3">
        <f>1-($P$6/($P$6+SUM($AO$53:$AO72)))^$P$5</f>
        <v>0.74980424361300146</v>
      </c>
      <c r="Q72" s="3">
        <f>1-($P$6/($P$6+SUM($AO$54:$AO72)))^$P$5</f>
        <v>0.73756436324697328</v>
      </c>
      <c r="R72" s="3">
        <f>1-($P$6/($P$6+SUM($AO$55:$AO72)))^$P$5</f>
        <v>0.72356095914716678</v>
      </c>
      <c r="S72" s="3">
        <f>1-($P$6/($P$6+SUM($AO$56:$AO72)))^$P$5</f>
        <v>0.70805861559469019</v>
      </c>
      <c r="T72" s="3">
        <f>1-($P$6/($P$6+SUM($AO$57:$AO72)))^$P$5</f>
        <v>0.69019620458963749</v>
      </c>
      <c r="U72" s="3">
        <f>1-($P$6/($P$6+SUM($AO$58:$AO72)))^$P$5</f>
        <v>0.67076223977411797</v>
      </c>
      <c r="V72" s="3">
        <f>1-($P$6/($P$6+SUM($AO$59:$AO72)))^$P$5</f>
        <v>0.6495872856426258</v>
      </c>
      <c r="W72" s="3">
        <f>1-($P$6/($P$6+SUM($AO$60:$AO72)))^$P$5</f>
        <v>0.62619001751847647</v>
      </c>
      <c r="X72" s="3">
        <f>1-($P$6/($P$6+SUM($AO$61:$AO72)))^$P$5</f>
        <v>0.60123049914837745</v>
      </c>
      <c r="Y72" s="3">
        <f>1-($P$6/($P$6+SUM($AO$62:$AO72)))^$P$5</f>
        <v>0.57288589722095473</v>
      </c>
      <c r="Z72" s="3">
        <f>1-($P$6/($P$6+SUM($AO$63:$AO72)))^$P$5</f>
        <v>0.54214393670417582</v>
      </c>
      <c r="AA72" s="3">
        <f>1-($P$6/($P$6+SUM($AO$64:$AO72)))^$P$5</f>
        <v>0.50835287238979143</v>
      </c>
      <c r="AB72" s="3">
        <f>1-($P$6/($P$6+SUM($AO$65:$AO72)))^$P$5</f>
        <v>0.47020020066638135</v>
      </c>
      <c r="AC72" s="3">
        <f>1-($P$6/($P$6+SUM($AO$66:$AO72)))^$P$5</f>
        <v>0.42750710711029782</v>
      </c>
      <c r="AD72" s="3">
        <f>1-($P$6/($P$6+SUM($AO$67:$AO72)))^$P$5</f>
        <v>0.38078966167476636</v>
      </c>
      <c r="AE72" s="3">
        <f>1-($P$6/($P$6+SUM($AO$68:$AO72)))^$P$5</f>
        <v>0.33025990712278763</v>
      </c>
      <c r="AF72" s="3">
        <f>1-($P$6/($P$6+SUM($AO$69:$AO72)))^$P$5</f>
        <v>0.27491457480084169</v>
      </c>
      <c r="AG72" s="3">
        <f>1-($P$6/($P$6+SUM($AO$70:$AO72)))^$P$5</f>
        <v>0.21423644673832642</v>
      </c>
      <c r="AH72" s="3">
        <f>1-($P$6/($P$6+SUM($AO$71:$AO72)))^$P$5</f>
        <v>0.14848052183134108</v>
      </c>
      <c r="AI72" s="3">
        <f>1-($P$6/($P$6+SUM($AO$72:$AO72)))^$P$5</f>
        <v>7.7221870419285299E-2</v>
      </c>
      <c r="AJ72" s="1">
        <v>0</v>
      </c>
      <c r="AK72" s="1">
        <v>0</v>
      </c>
      <c r="AL72" s="1">
        <v>0</v>
      </c>
      <c r="AM72" s="1">
        <v>0</v>
      </c>
      <c r="AO72" s="1">
        <f t="shared" si="8"/>
        <v>4.8219874521261019</v>
      </c>
      <c r="AQ72" s="7">
        <f t="shared" si="2"/>
        <v>130</v>
      </c>
      <c r="AR72" s="6">
        <f t="shared" si="3"/>
        <v>130</v>
      </c>
      <c r="AU72">
        <v>54</v>
      </c>
      <c r="AV72">
        <v>46</v>
      </c>
      <c r="AW72" s="1">
        <f t="shared" si="5"/>
        <v>50556.9</v>
      </c>
      <c r="AX72" s="1">
        <f t="shared" si="9"/>
        <v>50215</v>
      </c>
      <c r="AY72" s="20">
        <v>32385</v>
      </c>
      <c r="AZ72" s="1">
        <v>1783</v>
      </c>
      <c r="BA72">
        <v>30</v>
      </c>
    </row>
    <row r="73" spans="2:53" ht="16">
      <c r="B73" s="1">
        <f t="shared" si="7"/>
        <v>34</v>
      </c>
      <c r="C73" s="3">
        <f>1-($P$6/($P$6+SUM($AO$40:$AO73)))^$P$5</f>
        <v>0.85086891722498559</v>
      </c>
      <c r="D73" s="3">
        <f>1-($P$6/($P$6+SUM($AO$41:$AO73)))^$P$5</f>
        <v>0.84793138964701664</v>
      </c>
      <c r="E73" s="3">
        <f>1-($P$6/($P$6+SUM($AO$42:$AO73)))^$P$5</f>
        <v>0.84470804381040443</v>
      </c>
      <c r="F73" s="3">
        <f>1-($P$6/($P$6+SUM($AO$43:$AO73)))^$P$5</f>
        <v>0.84125131478956194</v>
      </c>
      <c r="G73" s="3">
        <f>1-($P$6/($P$6+SUM($AO$44:$AO73)))^$P$5</f>
        <v>0.83740149980628498</v>
      </c>
      <c r="H73" s="3">
        <f>1-($P$6/($P$6+SUM($AO$45:$AO73)))^$P$5</f>
        <v>0.83305217264870945</v>
      </c>
      <c r="I73" s="3">
        <f>1-($P$6/($P$6+SUM($AO$46:$AO73)))^$P$5</f>
        <v>0.82794103301593092</v>
      </c>
      <c r="J73" s="3">
        <f>1-($P$6/($P$6+SUM($AO$47:$AO73)))^$P$5</f>
        <v>0.82220006276917756</v>
      </c>
      <c r="K73" s="3">
        <f>1-($P$6/($P$6+SUM($AO$48:$AO73)))^$P$5</f>
        <v>0.81573366622340193</v>
      </c>
      <c r="L73" s="3">
        <f>1-($P$6/($P$6+SUM($AO$49:$AO73)))^$P$5</f>
        <v>0.80766940443749713</v>
      </c>
      <c r="M73" s="3">
        <f>1-($P$6/($P$6+SUM($AO$50:$AO73)))^$P$5</f>
        <v>0.79914750041228022</v>
      </c>
      <c r="N73" s="3">
        <f>1-($P$6/($P$6+SUM($AO$51:$AO73)))^$P$5</f>
        <v>0.78968000639130465</v>
      </c>
      <c r="O73" s="3">
        <f>1-($P$6/($P$6+SUM($AO$52:$AO73)))^$P$5</f>
        <v>0.7797662475745325</v>
      </c>
      <c r="P73" s="3">
        <f>1-($P$6/($P$6+SUM($AO$53:$AO73)))^$P$5</f>
        <v>0.76912482265262028</v>
      </c>
      <c r="Q73" s="3">
        <f>1-($P$6/($P$6+SUM($AO$54:$AO73)))^$P$5</f>
        <v>0.75783012870322097</v>
      </c>
      <c r="R73" s="3">
        <f>1-($P$6/($P$6+SUM($AO$55:$AO73)))^$P$5</f>
        <v>0.74490809387345891</v>
      </c>
      <c r="S73" s="3">
        <f>1-($P$6/($P$6+SUM($AO$56:$AO73)))^$P$5</f>
        <v>0.73060287006476166</v>
      </c>
      <c r="T73" s="3">
        <f>1-($P$6/($P$6+SUM($AO$57:$AO73)))^$P$5</f>
        <v>0.71411982756877235</v>
      </c>
      <c r="U73" s="3">
        <f>1-($P$6/($P$6+SUM($AO$58:$AO73)))^$P$5</f>
        <v>0.6961865898943479</v>
      </c>
      <c r="V73" s="3">
        <f>1-($P$6/($P$6+SUM($AO$59:$AO73)))^$P$5</f>
        <v>0.67664680536484512</v>
      </c>
      <c r="W73" s="3">
        <f>1-($P$6/($P$6+SUM($AO$60:$AO73)))^$P$5</f>
        <v>0.65505631789684271</v>
      </c>
      <c r="X73" s="3">
        <f>1-($P$6/($P$6+SUM($AO$61:$AO73)))^$P$5</f>
        <v>0.63202422027755201</v>
      </c>
      <c r="Y73" s="3">
        <f>1-($P$6/($P$6+SUM($AO$62:$AO73)))^$P$5</f>
        <v>0.60586844156986053</v>
      </c>
      <c r="Z73" s="3">
        <f>1-($P$6/($P$6+SUM($AO$63:$AO73)))^$P$5</f>
        <v>0.57750043281120689</v>
      </c>
      <c r="AA73" s="3">
        <f>1-($P$6/($P$6+SUM($AO$64:$AO73)))^$P$5</f>
        <v>0.54631877777006854</v>
      </c>
      <c r="AB73" s="3">
        <f>1-($P$6/($P$6+SUM($AO$65:$AO73)))^$P$5</f>
        <v>0.51111232706922249</v>
      </c>
      <c r="AC73" s="3">
        <f>1-($P$6/($P$6+SUM($AO$66:$AO73)))^$P$5</f>
        <v>0.4717160744528226</v>
      </c>
      <c r="AD73" s="3">
        <f>1-($P$6/($P$6+SUM($AO$67:$AO73)))^$P$5</f>
        <v>0.42860623770402628</v>
      </c>
      <c r="AE73" s="3">
        <f>1-($P$6/($P$6+SUM($AO$68:$AO73)))^$P$5</f>
        <v>0.38197848588097538</v>
      </c>
      <c r="AF73" s="3">
        <f>1-($P$6/($P$6+SUM($AO$69:$AO73)))^$P$5</f>
        <v>0.33090702394869231</v>
      </c>
      <c r="AG73" s="3">
        <f>1-($P$6/($P$6+SUM($AO$70:$AO73)))^$P$5</f>
        <v>0.27491457480084169</v>
      </c>
      <c r="AH73" s="3">
        <f>1-($P$6/($P$6+SUM($AO$71:$AO73)))^$P$5</f>
        <v>0.21423644673832642</v>
      </c>
      <c r="AI73" s="3">
        <f>1-($P$6/($P$6+SUM($AO$72:$AO73)))^$P$5</f>
        <v>0.14848052183134108</v>
      </c>
      <c r="AJ73" s="3">
        <f>1-($P$6/($P$6+SUM($AO$73:$AO73)))^$P$5</f>
        <v>7.7221870419285299E-2</v>
      </c>
      <c r="AK73" s="1">
        <v>0</v>
      </c>
      <c r="AL73" s="1">
        <v>0</v>
      </c>
      <c r="AM73" s="1">
        <v>0</v>
      </c>
      <c r="AO73" s="1">
        <f t="shared" si="8"/>
        <v>4.8219874521261019</v>
      </c>
      <c r="AQ73" s="7">
        <f t="shared" si="2"/>
        <v>130</v>
      </c>
      <c r="AR73" s="6">
        <f t="shared" si="3"/>
        <v>130</v>
      </c>
      <c r="AU73">
        <v>54</v>
      </c>
      <c r="AV73">
        <v>46</v>
      </c>
      <c r="AW73" s="1">
        <f t="shared" si="5"/>
        <v>54623.5</v>
      </c>
      <c r="AX73" s="1">
        <f t="shared" si="9"/>
        <v>56178</v>
      </c>
      <c r="AY73" s="20">
        <v>35098</v>
      </c>
      <c r="AZ73" s="1">
        <v>2108</v>
      </c>
      <c r="BA73">
        <v>30</v>
      </c>
    </row>
    <row r="74" spans="2:53" ht="16">
      <c r="B74" s="1">
        <f t="shared" si="7"/>
        <v>35</v>
      </c>
      <c r="C74" s="3">
        <f>1-($P$6/($P$6+SUM($AO$40:$AO74)))^$P$5</f>
        <v>0.86238509410418973</v>
      </c>
      <c r="D74" s="3">
        <f>1-($P$6/($P$6+SUM($AO$41:$AO74)))^$P$5</f>
        <v>0.85967440792788108</v>
      </c>
      <c r="E74" s="3">
        <f>1-($P$6/($P$6+SUM($AO$42:$AO74)))^$P$5</f>
        <v>0.85669997482708582</v>
      </c>
      <c r="F74" s="3">
        <f>1-($P$6/($P$6+SUM($AO$43:$AO74)))^$P$5</f>
        <v>0.85351018082050056</v>
      </c>
      <c r="G74" s="3">
        <f>1-($P$6/($P$6+SUM($AO$44:$AO74)))^$P$5</f>
        <v>0.84995765567058401</v>
      </c>
      <c r="H74" s="3">
        <f>1-($P$6/($P$6+SUM($AO$45:$AO74)))^$P$5</f>
        <v>0.84594419167787371</v>
      </c>
      <c r="I74" s="3">
        <f>1-($P$6/($P$6+SUM($AO$46:$AO74)))^$P$5</f>
        <v>0.8412277437702429</v>
      </c>
      <c r="J74" s="3">
        <f>1-($P$6/($P$6+SUM($AO$47:$AO74)))^$P$5</f>
        <v>0.83593010192946204</v>
      </c>
      <c r="K74" s="3">
        <f>1-($P$6/($P$6+SUM($AO$48:$AO74)))^$P$5</f>
        <v>0.82996305245098823</v>
      </c>
      <c r="L74" s="3">
        <f>1-($P$6/($P$6+SUM($AO$49:$AO74)))^$P$5</f>
        <v>0.82252152801046119</v>
      </c>
      <c r="M74" s="3">
        <f>1-($P$6/($P$6+SUM($AO$50:$AO74)))^$P$5</f>
        <v>0.81465770132240722</v>
      </c>
      <c r="N74" s="3">
        <f>1-($P$6/($P$6+SUM($AO$51:$AO74)))^$P$5</f>
        <v>0.80592130485182412</v>
      </c>
      <c r="O74" s="3">
        <f>1-($P$6/($P$6+SUM($AO$52:$AO74)))^$P$5</f>
        <v>0.79677310488115383</v>
      </c>
      <c r="P74" s="3">
        <f>1-($P$6/($P$6+SUM($AO$53:$AO74)))^$P$5</f>
        <v>0.78695343064796897</v>
      </c>
      <c r="Q74" s="3">
        <f>1-($P$6/($P$6+SUM($AO$54:$AO74)))^$P$5</f>
        <v>0.77653093392148931</v>
      </c>
      <c r="R74" s="3">
        <f>1-($P$6/($P$6+SUM($AO$55:$AO74)))^$P$5</f>
        <v>0.76460676283929674</v>
      </c>
      <c r="S74" s="3">
        <f>1-($P$6/($P$6+SUM($AO$56:$AO74)))^$P$5</f>
        <v>0.75140621493881721</v>
      </c>
      <c r="T74" s="3">
        <f>1-($P$6/($P$6+SUM($AO$57:$AO74)))^$P$5</f>
        <v>0.73619602381903382</v>
      </c>
      <c r="U74" s="3">
        <f>1-($P$6/($P$6+SUM($AO$58:$AO74)))^$P$5</f>
        <v>0.71964762431132001</v>
      </c>
      <c r="V74" s="3">
        <f>1-($P$6/($P$6+SUM($AO$59:$AO74)))^$P$5</f>
        <v>0.70161673834337934</v>
      </c>
      <c r="W74" s="3">
        <f>1-($P$6/($P$6+SUM($AO$60:$AO74)))^$P$5</f>
        <v>0.68169350906201187</v>
      </c>
      <c r="X74" s="3">
        <f>1-($P$6/($P$6+SUM($AO$61:$AO74)))^$P$5</f>
        <v>0.66043999315748492</v>
      </c>
      <c r="Y74" s="3">
        <f>1-($P$6/($P$6+SUM($AO$62:$AO74)))^$P$5</f>
        <v>0.63630401224378719</v>
      </c>
      <c r="Z74" s="3">
        <f>1-($P$6/($P$6+SUM($AO$63:$AO74)))^$P$5</f>
        <v>0.61012663421875279</v>
      </c>
      <c r="AA74" s="3">
        <f>1-($P$6/($P$6+SUM($AO$64:$AO74)))^$P$5</f>
        <v>0.58135288495292636</v>
      </c>
      <c r="AB74" s="3">
        <f>1-($P$6/($P$6+SUM($AO$65:$AO74)))^$P$5</f>
        <v>0.54886514226893879</v>
      </c>
      <c r="AC74" s="3">
        <f>1-($P$6/($P$6+SUM($AO$66:$AO74)))^$P$5</f>
        <v>0.51251114201284342</v>
      </c>
      <c r="AD74" s="3">
        <f>1-($P$6/($P$6+SUM($AO$67:$AO74)))^$P$5</f>
        <v>0.47273032785878555</v>
      </c>
      <c r="AE74" s="3">
        <f>1-($P$6/($P$6+SUM($AO$68:$AO74)))^$P$5</f>
        <v>0.42970325839106915</v>
      </c>
      <c r="AF74" s="3">
        <f>1-($P$6/($P$6+SUM($AO$69:$AO74)))^$P$5</f>
        <v>0.38257563114857396</v>
      </c>
      <c r="AG74" s="3">
        <f>1-($P$6/($P$6+SUM($AO$70:$AO74)))^$P$5</f>
        <v>0.33090702394869231</v>
      </c>
      <c r="AH74" s="3">
        <f>1-($P$6/($P$6+SUM($AO$71:$AO74)))^$P$5</f>
        <v>0.27491457480084169</v>
      </c>
      <c r="AI74" s="3">
        <f>1-($P$6/($P$6+SUM($AO$72:$AO74)))^$P$5</f>
        <v>0.21423644673832642</v>
      </c>
      <c r="AJ74" s="3">
        <f>1-($P$6/($P$6+SUM($AO$73:$AO74)))^$P$5</f>
        <v>0.14848052183134108</v>
      </c>
      <c r="AK74" s="3">
        <f>1-($P$6/($P$6+SUM($AO$74:$AO74)))^$P$5</f>
        <v>7.7221870419285299E-2</v>
      </c>
      <c r="AL74" s="1">
        <v>0</v>
      </c>
      <c r="AM74" s="1">
        <v>0</v>
      </c>
      <c r="AO74" s="1">
        <f t="shared" si="8"/>
        <v>4.8219874521261019</v>
      </c>
      <c r="AQ74" s="7">
        <f t="shared" si="2"/>
        <v>130</v>
      </c>
      <c r="AR74" s="6">
        <f t="shared" si="3"/>
        <v>130</v>
      </c>
      <c r="AU74">
        <v>54</v>
      </c>
      <c r="AV74">
        <v>46</v>
      </c>
      <c r="AW74" s="1">
        <f t="shared" si="5"/>
        <v>50298.799999999996</v>
      </c>
      <c r="AX74" s="1">
        <f t="shared" si="9"/>
        <v>48631</v>
      </c>
      <c r="AY74" s="20">
        <v>29861</v>
      </c>
      <c r="AZ74" s="1">
        <v>1877</v>
      </c>
      <c r="BA74">
        <v>30</v>
      </c>
    </row>
    <row r="75" spans="2:53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3">
      <c r="E80" s="3"/>
    </row>
  </sheetData>
  <mergeCells count="4">
    <mergeCell ref="AR5:AS5"/>
    <mergeCell ref="AU5:AV5"/>
    <mergeCell ref="AR10:AS10"/>
    <mergeCell ref="AU10:AV10"/>
  </mergeCells>
  <conditionalFormatting sqref="AS17:A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2D87-2404-F940-BF22-E401DDC5EED2}">
  <sheetPr>
    <pageSetUpPr fitToPage="1"/>
  </sheetPr>
  <dimension ref="A1:AE68"/>
  <sheetViews>
    <sheetView zoomScale="59" workbookViewId="0">
      <selection activeCell="O4" sqref="O4"/>
    </sheetView>
  </sheetViews>
  <sheetFormatPr baseColWidth="10" defaultColWidth="8.83203125" defaultRowHeight="13"/>
  <cols>
    <col min="1" max="2" width="8.83203125" style="1"/>
    <col min="3" max="3" width="13.1640625" style="1" bestFit="1" customWidth="1"/>
    <col min="4" max="4" width="9" style="1" bestFit="1" customWidth="1"/>
    <col min="5" max="6" width="11.6640625" style="1" bestFit="1" customWidth="1"/>
    <col min="7" max="7" width="15.83203125" style="1" bestFit="1" customWidth="1"/>
    <col min="8" max="8" width="12.33203125" style="1" bestFit="1" customWidth="1"/>
    <col min="9" max="9" width="11.5" style="1" customWidth="1"/>
    <col min="10" max="10" width="13.33203125" style="1" bestFit="1" customWidth="1"/>
    <col min="11" max="11" width="13.1640625" style="1" customWidth="1"/>
    <col min="12" max="12" width="12.33203125" style="1" bestFit="1" customWidth="1"/>
    <col min="13" max="13" width="20" style="1" bestFit="1" customWidth="1"/>
    <col min="14" max="14" width="13.33203125" style="1" customWidth="1"/>
    <col min="15" max="15" width="12.5" style="1" bestFit="1" customWidth="1"/>
    <col min="16" max="16" width="12.33203125" style="1" bestFit="1" customWidth="1"/>
    <col min="17" max="18" width="12.5" style="1" bestFit="1" customWidth="1"/>
    <col min="19" max="20" width="12.5" style="1" customWidth="1"/>
    <col min="21" max="21" width="9.1640625" style="1" bestFit="1" customWidth="1"/>
    <col min="22" max="22" width="12.5" style="1" bestFit="1" customWidth="1"/>
    <col min="23" max="23" width="18.1640625" style="1" bestFit="1" customWidth="1"/>
    <col min="24" max="24" width="9.1640625" style="1" bestFit="1" customWidth="1"/>
    <col min="25" max="25" width="9" style="1" bestFit="1" customWidth="1"/>
    <col min="26" max="26" width="18.1640625" style="1" bestFit="1" customWidth="1"/>
    <col min="27" max="27" width="9.1640625" style="1" bestFit="1" customWidth="1"/>
    <col min="28" max="28" width="9" style="1" customWidth="1"/>
    <col min="29" max="30" width="9.1640625" style="1" bestFit="1" customWidth="1"/>
    <col min="31" max="31" width="9" style="1" bestFit="1" customWidth="1"/>
    <col min="32" max="16384" width="8.83203125" style="1"/>
  </cols>
  <sheetData>
    <row r="1" spans="1:31">
      <c r="B1" s="1" t="s">
        <v>41</v>
      </c>
      <c r="C1" s="1" t="s">
        <v>40</v>
      </c>
      <c r="I1" s="1" t="s">
        <v>36</v>
      </c>
      <c r="J1" s="16">
        <v>16.686914555112043</v>
      </c>
      <c r="K1" s="16"/>
      <c r="S1" s="16"/>
      <c r="T1" s="16"/>
    </row>
    <row r="2" spans="1:31" ht="17">
      <c r="B2" s="1" t="s">
        <v>39</v>
      </c>
      <c r="C2" s="17">
        <v>120000000</v>
      </c>
      <c r="I2" s="1" t="s">
        <v>34</v>
      </c>
      <c r="J2" s="16">
        <v>142898.36580589358</v>
      </c>
      <c r="K2" s="16" t="s">
        <v>53</v>
      </c>
      <c r="S2" s="16"/>
      <c r="T2" s="16"/>
    </row>
    <row r="3" spans="1:31">
      <c r="I3" s="1" t="s">
        <v>38</v>
      </c>
      <c r="J3" s="4">
        <v>0</v>
      </c>
      <c r="K3" s="4">
        <v>4.8508319128937041E-3</v>
      </c>
      <c r="N3" s="1" t="s">
        <v>37</v>
      </c>
      <c r="O3" s="1">
        <f>LN(C2)*12-2*J13</f>
        <v>12512204.030680835</v>
      </c>
      <c r="S3" s="4"/>
      <c r="T3" s="4"/>
    </row>
    <row r="4" spans="1:31">
      <c r="J4" s="4"/>
      <c r="K4" s="4"/>
      <c r="S4" s="4"/>
      <c r="T4" s="4"/>
    </row>
    <row r="5" spans="1:31">
      <c r="I5" s="1" t="s">
        <v>36</v>
      </c>
      <c r="J5" s="16">
        <v>4999999.9999940945</v>
      </c>
      <c r="K5" s="16"/>
      <c r="S5" s="16"/>
      <c r="T5" s="16"/>
      <c r="V5" s="62" t="s">
        <v>35</v>
      </c>
      <c r="W5" s="62"/>
      <c r="Y5" s="62" t="s">
        <v>59</v>
      </c>
      <c r="Z5" s="62"/>
    </row>
    <row r="6" spans="1:31">
      <c r="I6" s="1" t="s">
        <v>34</v>
      </c>
      <c r="J6" s="16">
        <v>300000015.19017798</v>
      </c>
      <c r="K6" s="16" t="s">
        <v>61</v>
      </c>
      <c r="S6" s="16"/>
      <c r="T6" s="16"/>
      <c r="V6" s="1" t="s">
        <v>25</v>
      </c>
      <c r="W6" s="2">
        <f>AVERAGE(W17:W50)</f>
        <v>6.1487176432122433E-2</v>
      </c>
      <c r="Y6" s="1" t="s">
        <v>25</v>
      </c>
      <c r="Z6" s="2">
        <f>AVERAGE(X17:X50)</f>
        <v>2.540110427570148E-2</v>
      </c>
    </row>
    <row r="7" spans="1:31">
      <c r="I7" s="1" t="s">
        <v>33</v>
      </c>
      <c r="J7" s="4">
        <v>0</v>
      </c>
      <c r="K7" s="4">
        <v>1.1998042425893304E-2</v>
      </c>
      <c r="S7" s="4"/>
      <c r="T7" s="4"/>
      <c r="V7" s="1" t="s">
        <v>21</v>
      </c>
      <c r="W7" s="2">
        <f>MEDIAN(W17:W50)</f>
        <v>4.2034104957163532E-2</v>
      </c>
      <c r="Y7" s="1" t="s">
        <v>21</v>
      </c>
      <c r="Z7" s="2">
        <f>MEDIAN(X17:X50)</f>
        <v>2.8484627274483872E-2</v>
      </c>
    </row>
    <row r="8" spans="1:31" ht="14" customHeight="1">
      <c r="G8" s="1" t="s">
        <v>32</v>
      </c>
      <c r="H8" s="1" t="s">
        <v>31</v>
      </c>
      <c r="I8" s="1" t="s">
        <v>30</v>
      </c>
      <c r="J8" s="4">
        <v>1.137044567899974E-2</v>
      </c>
      <c r="K8" s="4"/>
      <c r="S8" s="4"/>
      <c r="T8" s="4"/>
      <c r="V8" s="1" t="s">
        <v>20</v>
      </c>
      <c r="W8" s="15">
        <f>CORREL(N17:N50,D17:D50)^2</f>
        <v>0.97812755075164781</v>
      </c>
      <c r="Y8" s="1" t="s">
        <v>20</v>
      </c>
      <c r="Z8" s="15">
        <f>CORREL(M17:M50,C17:C50)^2</f>
        <v>0.99961681660678148</v>
      </c>
    </row>
    <row r="9" spans="1:31" ht="14" customHeight="1">
      <c r="G9" s="1">
        <v>-27.354934768969766</v>
      </c>
      <c r="H9" s="1">
        <f>EXP(G9)</f>
        <v>1.3179616610954442E-12</v>
      </c>
      <c r="J9" s="4"/>
      <c r="K9" s="4"/>
      <c r="S9" s="4"/>
      <c r="T9" s="4"/>
    </row>
    <row r="10" spans="1:31">
      <c r="G10" s="1">
        <v>-29.224212250691448</v>
      </c>
      <c r="H10" s="1">
        <f>EXP(G10)</f>
        <v>2.0327589484399735E-13</v>
      </c>
      <c r="I10" s="1" t="s">
        <v>29</v>
      </c>
      <c r="J10" s="4">
        <v>10.000937131389865</v>
      </c>
      <c r="K10" s="4"/>
      <c r="S10" s="4"/>
      <c r="T10" s="4"/>
      <c r="V10" s="62" t="s">
        <v>28</v>
      </c>
      <c r="W10" s="62"/>
      <c r="Y10" s="62" t="s">
        <v>60</v>
      </c>
      <c r="Z10" s="62"/>
    </row>
    <row r="11" spans="1:31">
      <c r="G11" s="1">
        <v>-1000</v>
      </c>
      <c r="H11" s="1">
        <f>EXP(G11)</f>
        <v>0</v>
      </c>
      <c r="I11" s="1" t="s">
        <v>27</v>
      </c>
      <c r="J11" s="4">
        <f>H9/SUM(H9:H11)</f>
        <v>0.86637465394517943</v>
      </c>
      <c r="K11" s="4" t="s">
        <v>26</v>
      </c>
      <c r="L11" s="1">
        <f>H11/SUM(H9:H11)</f>
        <v>0</v>
      </c>
      <c r="S11" s="4"/>
      <c r="T11" s="4"/>
      <c r="V11" s="1" t="s">
        <v>25</v>
      </c>
      <c r="W11" s="2">
        <f>AVERAGE(W51:W57)</f>
        <v>4.6605504554642664E-2</v>
      </c>
      <c r="Y11" s="1" t="s">
        <v>25</v>
      </c>
      <c r="Z11" s="2">
        <f>AVERAGE(X51:X57)</f>
        <v>2.0551132874687156E-2</v>
      </c>
      <c r="AC11" s="1" t="s">
        <v>24</v>
      </c>
      <c r="AD11" s="1">
        <v>0.1</v>
      </c>
    </row>
    <row r="12" spans="1:31">
      <c r="I12" s="1" t="s">
        <v>23</v>
      </c>
      <c r="J12" s="4">
        <f>H10/SUM(H9:H11)</f>
        <v>0.13362534605482057</v>
      </c>
      <c r="K12" s="4"/>
      <c r="S12" s="4"/>
      <c r="T12" s="4"/>
      <c r="W12" s="2"/>
      <c r="Z12" s="2"/>
      <c r="AD12" s="1">
        <v>0.2</v>
      </c>
    </row>
    <row r="13" spans="1:31">
      <c r="I13" s="1" t="s">
        <v>22</v>
      </c>
      <c r="J13" s="16">
        <f>SUM(J17:J59)</f>
        <v>-6255990.3973266128</v>
      </c>
      <c r="K13" s="16"/>
      <c r="V13" s="1" t="s">
        <v>21</v>
      </c>
      <c r="W13" s="2">
        <f>MEDIAN(W51:W57)</f>
        <v>3.9748409070178632E-2</v>
      </c>
      <c r="Y13" s="1" t="s">
        <v>21</v>
      </c>
      <c r="Z13" s="2">
        <f>MEDIAN(X51:X57)</f>
        <v>2.3935334528888772E-2</v>
      </c>
      <c r="AD13" s="1">
        <v>0.7</v>
      </c>
    </row>
    <row r="14" spans="1:31">
      <c r="J14" s="16"/>
      <c r="K14" s="16"/>
      <c r="V14" s="1" t="s">
        <v>20</v>
      </c>
      <c r="W14" s="15">
        <f>CORREL(N51:N57,D51:D57)^2</f>
        <v>0.89661382623811625</v>
      </c>
      <c r="Y14" s="1" t="s">
        <v>20</v>
      </c>
      <c r="Z14" s="15">
        <f>CORREL(M51:M57,C51:C57)^2</f>
        <v>0.9993957223373473</v>
      </c>
    </row>
    <row r="15" spans="1:31" ht="14" thickBot="1">
      <c r="C15" s="1" t="s">
        <v>19</v>
      </c>
      <c r="U15" s="14" t="s">
        <v>18</v>
      </c>
      <c r="V15" s="12"/>
    </row>
    <row r="16" spans="1:31" ht="16">
      <c r="A16" s="1" t="s">
        <v>17</v>
      </c>
      <c r="B16" s="1" t="s">
        <v>17</v>
      </c>
      <c r="C16" s="1" t="s">
        <v>16</v>
      </c>
      <c r="D16" s="13" t="s">
        <v>15</v>
      </c>
      <c r="E16" s="13" t="s">
        <v>14</v>
      </c>
      <c r="F16" s="13"/>
      <c r="G16" s="13" t="s">
        <v>12</v>
      </c>
      <c r="H16" s="13" t="s">
        <v>11</v>
      </c>
      <c r="I16" s="13"/>
      <c r="M16" s="13" t="s">
        <v>10</v>
      </c>
      <c r="N16" s="13" t="s">
        <v>9</v>
      </c>
      <c r="O16" s="12" t="s">
        <v>8</v>
      </c>
      <c r="P16" s="12" t="s">
        <v>7</v>
      </c>
      <c r="Q16" s="12" t="s">
        <v>6</v>
      </c>
      <c r="R16" s="12" t="s">
        <v>5</v>
      </c>
      <c r="S16" s="11" t="s">
        <v>54</v>
      </c>
      <c r="T16" s="11" t="s">
        <v>52</v>
      </c>
      <c r="U16" s="11" t="s">
        <v>54</v>
      </c>
      <c r="V16" s="10" t="s">
        <v>52</v>
      </c>
      <c r="W16" s="1" t="s">
        <v>4</v>
      </c>
      <c r="X16" s="1" t="s">
        <v>3</v>
      </c>
      <c r="Y16" t="s">
        <v>49</v>
      </c>
      <c r="Z16" s="1" t="s">
        <v>51</v>
      </c>
      <c r="AA16" s="1" t="s">
        <v>2</v>
      </c>
      <c r="AB16" s="1" t="s">
        <v>1</v>
      </c>
      <c r="AC16" s="1" t="s">
        <v>0</v>
      </c>
      <c r="AD16" s="1" t="s">
        <v>47</v>
      </c>
      <c r="AE16" s="30" t="s">
        <v>55</v>
      </c>
    </row>
    <row r="17" spans="1:31" ht="16">
      <c r="A17" s="1">
        <v>1</v>
      </c>
      <c r="C17" s="1">
        <f>D17</f>
        <v>12252</v>
      </c>
      <c r="D17" s="1">
        <v>12252</v>
      </c>
      <c r="E17" s="3">
        <f t="shared" ref="E17:E57" si="0">1-(J$2/(J$2+O17))^J$1</f>
        <v>1.1676747885691618E-4</v>
      </c>
      <c r="F17" s="3"/>
      <c r="G17" s="3">
        <f t="shared" ref="G17:G39" si="1">E17*($J$11) + F17 *($J$12)</f>
        <v>1.0116438408671181E-4</v>
      </c>
      <c r="H17" s="3">
        <f>G17</f>
        <v>1.0116438408671181E-4</v>
      </c>
      <c r="I17" s="3"/>
      <c r="J17" s="4">
        <f t="shared" ref="J17:J47" si="2">D17*LN(H17)</f>
        <v>-112703.25406482042</v>
      </c>
      <c r="K17" s="4"/>
      <c r="M17" s="2">
        <f t="shared" ref="M17:M57" si="3">C$2*G17</f>
        <v>12139.726090405418</v>
      </c>
      <c r="N17" s="2">
        <f t="shared" ref="N17:N57" si="4">$C$2*H17</f>
        <v>12139.726090405418</v>
      </c>
      <c r="O17" s="1">
        <f>R17</f>
        <v>1</v>
      </c>
      <c r="Q17" s="1">
        <f>EXP(SUMPRODUCT($J$7:$K$7,S17:T17))</f>
        <v>1</v>
      </c>
      <c r="R17" s="1">
        <f>EXP(SUMPRODUCT($J$3:$K$3,U17:V17))</f>
        <v>1</v>
      </c>
      <c r="S17" s="7">
        <f>LN(AA17+1)</f>
        <v>0</v>
      </c>
      <c r="T17" s="7">
        <f>Y17+Z17+AE17</f>
        <v>0</v>
      </c>
      <c r="U17" s="7">
        <f>LN(AA17+1)</f>
        <v>0</v>
      </c>
      <c r="V17" s="6">
        <f>Y17+Z17+AE17</f>
        <v>0</v>
      </c>
      <c r="W17" s="2">
        <f t="shared" ref="W17:W57" si="5">ABS(D17-N17)/D17</f>
        <v>9.1637209920487853E-3</v>
      </c>
      <c r="X17" s="1">
        <f t="shared" ref="X17:X57" si="6">ABS(C17-M17)/C17</f>
        <v>9.1637209920487853E-3</v>
      </c>
      <c r="Y17">
        <v>0</v>
      </c>
      <c r="Z17">
        <v>0</v>
      </c>
      <c r="AA17" s="1">
        <f>AB17</f>
        <v>0</v>
      </c>
      <c r="AB17" s="1">
        <f>AC17+10*AD17</f>
        <v>0</v>
      </c>
      <c r="AC17" s="5">
        <v>0</v>
      </c>
      <c r="AD17" s="1">
        <v>0</v>
      </c>
      <c r="AE17">
        <v>0</v>
      </c>
    </row>
    <row r="18" spans="1:31" ht="16">
      <c r="A18" s="1">
        <f t="shared" ref="A18:A57" si="7">A17+1</f>
        <v>2</v>
      </c>
      <c r="C18" s="1">
        <f t="shared" ref="C18:C57" si="8">C17+D18</f>
        <v>25444</v>
      </c>
      <c r="D18" s="1">
        <v>13192</v>
      </c>
      <c r="E18" s="3">
        <f t="shared" si="0"/>
        <v>2.3352050608638208E-4</v>
      </c>
      <c r="F18" s="3"/>
      <c r="G18" s="3">
        <f t="shared" si="1"/>
        <v>2.0231624764969244E-4</v>
      </c>
      <c r="H18" s="3">
        <f t="shared" ref="H18:H57" si="9">G18-G17</f>
        <v>1.0115186356298063E-4</v>
      </c>
      <c r="I18" s="3"/>
      <c r="J18" s="4">
        <f t="shared" si="2"/>
        <v>-121351.7248335138</v>
      </c>
      <c r="K18" s="4"/>
      <c r="M18" s="2">
        <f t="shared" si="3"/>
        <v>24277.949717963093</v>
      </c>
      <c r="N18" s="2">
        <f t="shared" si="4"/>
        <v>12138.223627557674</v>
      </c>
      <c r="O18" s="1">
        <f t="shared" ref="O18:O57" si="10">O17+R18</f>
        <v>2</v>
      </c>
      <c r="Q18" s="1">
        <f t="shared" ref="Q18:Q57" si="11">EXP(SUMPRODUCT($J$7:$K$7,S18:T18))</f>
        <v>1</v>
      </c>
      <c r="R18" s="1">
        <f t="shared" ref="R18:R57" si="12">EXP(SUMPRODUCT($J$3:$K$3,U18:V18))</f>
        <v>1</v>
      </c>
      <c r="S18" s="7">
        <f t="shared" ref="S18:S57" si="13">LN(AA18+1)</f>
        <v>0</v>
      </c>
      <c r="T18" s="7">
        <f t="shared" ref="T18:T57" si="14">Y18+Z18+AE18</f>
        <v>0</v>
      </c>
      <c r="U18" s="7">
        <f t="shared" ref="U18:U57" si="15">LN(AA18+1)</f>
        <v>0</v>
      </c>
      <c r="V18" s="6">
        <f t="shared" ref="V18:V57" si="16">Y18+Z18+AE18</f>
        <v>0</v>
      </c>
      <c r="W18" s="2">
        <f t="shared" si="5"/>
        <v>7.9879955461061677E-2</v>
      </c>
      <c r="X18" s="1">
        <f t="shared" si="6"/>
        <v>4.5828104151741371E-2</v>
      </c>
      <c r="Y18">
        <v>0</v>
      </c>
      <c r="Z18">
        <v>0</v>
      </c>
      <c r="AA18" s="1">
        <f>AB18</f>
        <v>0</v>
      </c>
      <c r="AB18" s="1">
        <f t="shared" ref="AB18:AB57" si="17">AC18+10*AD18</f>
        <v>0</v>
      </c>
      <c r="AC18" s="5">
        <v>0</v>
      </c>
      <c r="AD18" s="1">
        <v>0</v>
      </c>
      <c r="AE18">
        <v>0</v>
      </c>
    </row>
    <row r="19" spans="1:31" ht="16">
      <c r="A19" s="1">
        <f t="shared" si="7"/>
        <v>3</v>
      </c>
      <c r="C19" s="1">
        <f t="shared" si="8"/>
        <v>38118</v>
      </c>
      <c r="D19" s="1">
        <v>12674</v>
      </c>
      <c r="E19" s="3">
        <f t="shared" si="0"/>
        <v>3.5025908357522173E-4</v>
      </c>
      <c r="F19" s="3"/>
      <c r="G19" s="3">
        <f t="shared" si="1"/>
        <v>3.0345559232363838E-4</v>
      </c>
      <c r="H19" s="3">
        <f t="shared" si="9"/>
        <v>1.0113934467394594E-4</v>
      </c>
      <c r="I19" s="3"/>
      <c r="J19" s="4">
        <f t="shared" si="2"/>
        <v>-116588.26974507158</v>
      </c>
      <c r="K19" s="4"/>
      <c r="M19" s="2">
        <f t="shared" si="3"/>
        <v>36414.671078836604</v>
      </c>
      <c r="N19" s="2">
        <f t="shared" si="4"/>
        <v>12136.721360873513</v>
      </c>
      <c r="O19" s="1">
        <f t="shared" si="10"/>
        <v>3</v>
      </c>
      <c r="Q19" s="1">
        <f t="shared" si="11"/>
        <v>1</v>
      </c>
      <c r="R19" s="1">
        <f t="shared" si="12"/>
        <v>1</v>
      </c>
      <c r="S19" s="7">
        <f t="shared" si="13"/>
        <v>0</v>
      </c>
      <c r="T19" s="7">
        <f t="shared" si="14"/>
        <v>0</v>
      </c>
      <c r="U19" s="7">
        <f t="shared" si="15"/>
        <v>0</v>
      </c>
      <c r="V19" s="6">
        <f t="shared" si="16"/>
        <v>0</v>
      </c>
      <c r="W19" s="2">
        <f t="shared" si="5"/>
        <v>4.2392191819984784E-2</v>
      </c>
      <c r="X19" s="1">
        <f t="shared" si="6"/>
        <v>4.4685684484059934E-2</v>
      </c>
      <c r="Y19">
        <v>0</v>
      </c>
      <c r="Z19">
        <v>0</v>
      </c>
      <c r="AA19" s="1">
        <f>SUMPRODUCT(AB17:AB19,$AD$11:$AD$13)</f>
        <v>0</v>
      </c>
      <c r="AB19" s="1">
        <f t="shared" si="17"/>
        <v>0</v>
      </c>
      <c r="AC19" s="5">
        <v>0</v>
      </c>
      <c r="AD19" s="1">
        <v>0</v>
      </c>
      <c r="AE19">
        <v>0</v>
      </c>
    </row>
    <row r="20" spans="1:31" ht="16">
      <c r="A20" s="1">
        <f t="shared" si="7"/>
        <v>4</v>
      </c>
      <c r="C20" s="1">
        <f t="shared" si="8"/>
        <v>49763</v>
      </c>
      <c r="D20" s="1">
        <v>11645</v>
      </c>
      <c r="E20" s="3">
        <f t="shared" si="0"/>
        <v>4.6698321321381187E-4</v>
      </c>
      <c r="F20" s="3"/>
      <c r="G20" s="3">
        <f t="shared" si="1"/>
        <v>4.0458241974632419E-4</v>
      </c>
      <c r="H20" s="3">
        <f t="shared" si="9"/>
        <v>1.0112682742268581E-4</v>
      </c>
      <c r="I20" s="3"/>
      <c r="J20" s="4">
        <f t="shared" si="2"/>
        <v>-107123.92837714376</v>
      </c>
      <c r="K20" s="4"/>
      <c r="M20" s="2">
        <f t="shared" si="3"/>
        <v>48549.890369558903</v>
      </c>
      <c r="N20" s="2">
        <f t="shared" si="4"/>
        <v>12135.219290722296</v>
      </c>
      <c r="O20" s="1">
        <f t="shared" si="10"/>
        <v>4</v>
      </c>
      <c r="Q20" s="1">
        <f t="shared" si="11"/>
        <v>1</v>
      </c>
      <c r="R20" s="1">
        <f t="shared" si="12"/>
        <v>1</v>
      </c>
      <c r="S20" s="7">
        <f t="shared" si="13"/>
        <v>0</v>
      </c>
      <c r="T20" s="7">
        <f t="shared" si="14"/>
        <v>0</v>
      </c>
      <c r="U20" s="7">
        <f t="shared" si="15"/>
        <v>0</v>
      </c>
      <c r="V20" s="6">
        <f t="shared" si="16"/>
        <v>0</v>
      </c>
      <c r="W20" s="2">
        <f t="shared" si="5"/>
        <v>4.2096976446740757E-2</v>
      </c>
      <c r="X20" s="1">
        <f t="shared" si="6"/>
        <v>2.4377743111168873E-2</v>
      </c>
      <c r="Y20">
        <v>0</v>
      </c>
      <c r="Z20">
        <v>0</v>
      </c>
      <c r="AA20" s="1">
        <f t="shared" ref="AA20:AA57" si="18">SUMPRODUCT(AB18:AB20,$AD$11:$AD$13)</f>
        <v>0</v>
      </c>
      <c r="AB20" s="1">
        <f t="shared" si="17"/>
        <v>0</v>
      </c>
      <c r="AC20" s="5">
        <v>0</v>
      </c>
      <c r="AD20" s="1">
        <v>0</v>
      </c>
      <c r="AE20">
        <v>0</v>
      </c>
    </row>
    <row r="21" spans="1:31" ht="16">
      <c r="A21" s="1">
        <f t="shared" si="7"/>
        <v>5</v>
      </c>
      <c r="C21" s="1">
        <f t="shared" si="8"/>
        <v>62122</v>
      </c>
      <c r="D21" s="1">
        <v>12359</v>
      </c>
      <c r="E21" s="3">
        <f t="shared" si="0"/>
        <v>5.8369289689408355E-4</v>
      </c>
      <c r="F21" s="3"/>
      <c r="G21" s="3">
        <f t="shared" si="1"/>
        <v>5.0569673155687089E-4</v>
      </c>
      <c r="H21" s="3">
        <f t="shared" si="9"/>
        <v>1.011143118105467E-4</v>
      </c>
      <c r="I21" s="3"/>
      <c r="J21" s="4">
        <f t="shared" si="2"/>
        <v>-113693.64051054437</v>
      </c>
      <c r="K21" s="4"/>
      <c r="M21" s="2">
        <f t="shared" si="3"/>
        <v>60683.607786824505</v>
      </c>
      <c r="N21" s="2">
        <f t="shared" si="4"/>
        <v>12133.717417265603</v>
      </c>
      <c r="O21" s="1">
        <f t="shared" si="10"/>
        <v>5</v>
      </c>
      <c r="Q21" s="1">
        <f t="shared" si="11"/>
        <v>1</v>
      </c>
      <c r="R21" s="1">
        <f t="shared" si="12"/>
        <v>1</v>
      </c>
      <c r="S21" s="7">
        <f t="shared" si="13"/>
        <v>0</v>
      </c>
      <c r="T21" s="7">
        <f t="shared" si="14"/>
        <v>0</v>
      </c>
      <c r="U21" s="7">
        <f t="shared" si="15"/>
        <v>0</v>
      </c>
      <c r="V21" s="6">
        <f t="shared" si="16"/>
        <v>0</v>
      </c>
      <c r="W21" s="2">
        <f t="shared" si="5"/>
        <v>1.8228220951079923E-2</v>
      </c>
      <c r="X21" s="1">
        <f t="shared" si="6"/>
        <v>2.3154312693981122E-2</v>
      </c>
      <c r="Y21">
        <v>0</v>
      </c>
      <c r="Z21">
        <v>0</v>
      </c>
      <c r="AA21" s="1">
        <f t="shared" si="18"/>
        <v>0</v>
      </c>
      <c r="AB21" s="1">
        <f t="shared" si="17"/>
        <v>0</v>
      </c>
      <c r="AC21" s="5">
        <v>0</v>
      </c>
      <c r="AD21" s="1">
        <v>0</v>
      </c>
      <c r="AE21">
        <v>0</v>
      </c>
    </row>
    <row r="22" spans="1:31" ht="16">
      <c r="A22" s="1">
        <f t="shared" si="7"/>
        <v>6</v>
      </c>
      <c r="C22" s="1">
        <f t="shared" si="8"/>
        <v>74178</v>
      </c>
      <c r="D22" s="1">
        <v>12056</v>
      </c>
      <c r="E22" s="3">
        <f t="shared" si="0"/>
        <v>7.0038813650019627E-4</v>
      </c>
      <c r="F22" s="3"/>
      <c r="G22" s="3">
        <f t="shared" si="1"/>
        <v>6.067985293876666E-4</v>
      </c>
      <c r="H22" s="3">
        <f t="shared" si="9"/>
        <v>1.0110179783079571E-4</v>
      </c>
      <c r="I22" s="3"/>
      <c r="J22" s="4">
        <f t="shared" si="2"/>
        <v>-110907.75722113845</v>
      </c>
      <c r="K22" s="4"/>
      <c r="M22" s="2">
        <f t="shared" si="3"/>
        <v>72815.823526519991</v>
      </c>
      <c r="N22" s="2">
        <f t="shared" si="4"/>
        <v>12132.215739695486</v>
      </c>
      <c r="O22" s="1">
        <f t="shared" si="10"/>
        <v>6</v>
      </c>
      <c r="Q22" s="1">
        <f t="shared" si="11"/>
        <v>1</v>
      </c>
      <c r="R22" s="1">
        <f t="shared" si="12"/>
        <v>1</v>
      </c>
      <c r="S22" s="7">
        <f t="shared" si="13"/>
        <v>0</v>
      </c>
      <c r="T22" s="7">
        <f t="shared" si="14"/>
        <v>0</v>
      </c>
      <c r="U22" s="7">
        <f t="shared" si="15"/>
        <v>0</v>
      </c>
      <c r="V22" s="6">
        <f t="shared" si="16"/>
        <v>0</v>
      </c>
      <c r="W22" s="2">
        <f t="shared" si="5"/>
        <v>6.3218098619348259E-3</v>
      </c>
      <c r="X22" s="1">
        <f t="shared" si="6"/>
        <v>1.8363618235595579E-2</v>
      </c>
      <c r="Y22">
        <v>0</v>
      </c>
      <c r="Z22">
        <v>0</v>
      </c>
      <c r="AA22" s="1">
        <f t="shared" si="18"/>
        <v>0</v>
      </c>
      <c r="AB22" s="1">
        <f t="shared" si="17"/>
        <v>0</v>
      </c>
      <c r="AC22" s="5">
        <v>0</v>
      </c>
      <c r="AD22" s="1">
        <v>0</v>
      </c>
      <c r="AE22">
        <v>0</v>
      </c>
    </row>
    <row r="23" spans="1:31" ht="16">
      <c r="A23" s="1">
        <f t="shared" si="7"/>
        <v>7</v>
      </c>
      <c r="C23" s="1">
        <f t="shared" si="8"/>
        <v>85366</v>
      </c>
      <c r="D23" s="1">
        <v>11188</v>
      </c>
      <c r="E23" s="3">
        <f t="shared" si="0"/>
        <v>8.17068933923637E-4</v>
      </c>
      <c r="F23" s="3"/>
      <c r="G23" s="3">
        <f t="shared" si="1"/>
        <v>7.0788781487744767E-4</v>
      </c>
      <c r="H23" s="3">
        <f t="shared" si="9"/>
        <v>1.0108928548978107E-4</v>
      </c>
      <c r="I23" s="3"/>
      <c r="J23" s="4">
        <f t="shared" si="2"/>
        <v>-102924.07779209393</v>
      </c>
      <c r="K23" s="4"/>
      <c r="M23" s="2">
        <f t="shared" si="3"/>
        <v>84946.537785293724</v>
      </c>
      <c r="N23" s="2">
        <f t="shared" si="4"/>
        <v>12130.714258773729</v>
      </c>
      <c r="O23" s="1">
        <f t="shared" si="10"/>
        <v>7</v>
      </c>
      <c r="Q23" s="1">
        <f t="shared" si="11"/>
        <v>1</v>
      </c>
      <c r="R23" s="1">
        <f t="shared" si="12"/>
        <v>1</v>
      </c>
      <c r="S23" s="7">
        <f t="shared" si="13"/>
        <v>0</v>
      </c>
      <c r="T23" s="7">
        <f t="shared" si="14"/>
        <v>0</v>
      </c>
      <c r="U23" s="7">
        <f t="shared" si="15"/>
        <v>0</v>
      </c>
      <c r="V23" s="6">
        <f t="shared" si="16"/>
        <v>0</v>
      </c>
      <c r="W23" s="2">
        <f t="shared" si="5"/>
        <v>8.426119581459858E-2</v>
      </c>
      <c r="X23" s="1">
        <f t="shared" si="6"/>
        <v>4.9136918059447133E-3</v>
      </c>
      <c r="Y23">
        <v>0</v>
      </c>
      <c r="Z23">
        <v>0</v>
      </c>
      <c r="AA23" s="1">
        <f t="shared" si="18"/>
        <v>0</v>
      </c>
      <c r="AB23" s="1">
        <f t="shared" si="17"/>
        <v>0</v>
      </c>
      <c r="AC23" s="5">
        <v>0</v>
      </c>
      <c r="AD23" s="1">
        <v>0</v>
      </c>
      <c r="AE23">
        <v>0</v>
      </c>
    </row>
    <row r="24" spans="1:31" ht="16">
      <c r="A24" s="1">
        <f t="shared" si="7"/>
        <v>8</v>
      </c>
      <c r="C24" s="1">
        <f t="shared" si="8"/>
        <v>97575</v>
      </c>
      <c r="D24" s="1">
        <v>12209</v>
      </c>
      <c r="E24" s="3">
        <f t="shared" si="0"/>
        <v>9.3373529105367226E-4</v>
      </c>
      <c r="F24" s="3"/>
      <c r="G24" s="3">
        <f t="shared" si="1"/>
        <v>8.0896458966302665E-4</v>
      </c>
      <c r="H24" s="3">
        <f t="shared" si="9"/>
        <v>1.0107677478557898E-4</v>
      </c>
      <c r="I24" s="3"/>
      <c r="J24" s="4">
        <f t="shared" si="2"/>
        <v>-112318.2849103037</v>
      </c>
      <c r="K24" s="4"/>
      <c r="M24" s="2">
        <f t="shared" si="3"/>
        <v>97075.750759563191</v>
      </c>
      <c r="N24" s="2">
        <f t="shared" si="4"/>
        <v>12129.212974269478</v>
      </c>
      <c r="O24" s="1">
        <f t="shared" si="10"/>
        <v>8</v>
      </c>
      <c r="Q24" s="1">
        <f t="shared" si="11"/>
        <v>1</v>
      </c>
      <c r="R24" s="1">
        <f t="shared" si="12"/>
        <v>1</v>
      </c>
      <c r="S24" s="7">
        <f t="shared" si="13"/>
        <v>0.87546873735389985</v>
      </c>
      <c r="T24" s="7">
        <f t="shared" si="14"/>
        <v>0</v>
      </c>
      <c r="U24" s="7">
        <f t="shared" si="15"/>
        <v>0.87546873735389985</v>
      </c>
      <c r="V24" s="6">
        <f t="shared" si="16"/>
        <v>0</v>
      </c>
      <c r="W24" s="2">
        <f t="shared" si="5"/>
        <v>6.5350991670507126E-3</v>
      </c>
      <c r="X24" s="1">
        <f t="shared" si="6"/>
        <v>5.1165692076536968E-3</v>
      </c>
      <c r="Y24">
        <v>0</v>
      </c>
      <c r="Z24">
        <v>0</v>
      </c>
      <c r="AA24" s="1">
        <f t="shared" si="18"/>
        <v>1.4</v>
      </c>
      <c r="AB24" s="1">
        <f t="shared" si="17"/>
        <v>2</v>
      </c>
      <c r="AC24" s="5">
        <v>2</v>
      </c>
      <c r="AD24" s="1">
        <v>0</v>
      </c>
      <c r="AE24">
        <v>0</v>
      </c>
    </row>
    <row r="25" spans="1:31" ht="16">
      <c r="A25" s="1">
        <f t="shared" si="7"/>
        <v>9</v>
      </c>
      <c r="C25" s="1">
        <f t="shared" si="8"/>
        <v>109348</v>
      </c>
      <c r="D25" s="1">
        <v>11773</v>
      </c>
      <c r="E25" s="3">
        <f t="shared" si="0"/>
        <v>1.0503872097756828E-3</v>
      </c>
      <c r="F25" s="3"/>
      <c r="G25" s="3">
        <f t="shared" si="1"/>
        <v>9.1002885537784972E-4</v>
      </c>
      <c r="H25" s="3">
        <f t="shared" si="9"/>
        <v>1.0106426571482308E-4</v>
      </c>
      <c r="I25" s="3"/>
      <c r="J25" s="4">
        <f t="shared" si="2"/>
        <v>-108308.70324471065</v>
      </c>
      <c r="K25" s="4"/>
      <c r="M25" s="2">
        <f t="shared" si="3"/>
        <v>109203.46264534196</v>
      </c>
      <c r="N25" s="2">
        <f t="shared" si="4"/>
        <v>12127.71188577877</v>
      </c>
      <c r="O25" s="1">
        <f t="shared" si="10"/>
        <v>9</v>
      </c>
      <c r="Q25" s="1">
        <f t="shared" si="11"/>
        <v>1</v>
      </c>
      <c r="R25" s="1">
        <f t="shared" si="12"/>
        <v>1</v>
      </c>
      <c r="S25" s="7">
        <f t="shared" si="13"/>
        <v>0.33647223662121289</v>
      </c>
      <c r="T25" s="7">
        <f t="shared" si="14"/>
        <v>0</v>
      </c>
      <c r="U25" s="7">
        <f t="shared" si="15"/>
        <v>0.33647223662121289</v>
      </c>
      <c r="V25" s="6">
        <f t="shared" si="16"/>
        <v>0</v>
      </c>
      <c r="W25" s="2">
        <f t="shared" si="5"/>
        <v>3.012926915644016E-2</v>
      </c>
      <c r="X25" s="1">
        <f t="shared" si="6"/>
        <v>1.3218106838537298E-3</v>
      </c>
      <c r="Y25">
        <v>0</v>
      </c>
      <c r="Z25">
        <v>0</v>
      </c>
      <c r="AA25" s="1">
        <f t="shared" si="18"/>
        <v>0.4</v>
      </c>
      <c r="AB25" s="1">
        <f t="shared" si="17"/>
        <v>0</v>
      </c>
      <c r="AC25" s="5">
        <v>0</v>
      </c>
      <c r="AD25" s="1">
        <v>0</v>
      </c>
      <c r="AE25">
        <v>0</v>
      </c>
    </row>
    <row r="26" spans="1:31" ht="16">
      <c r="A26" s="1">
        <f t="shared" si="7"/>
        <v>10</v>
      </c>
      <c r="C26" s="1">
        <f t="shared" si="8"/>
        <v>121475</v>
      </c>
      <c r="D26" s="1">
        <v>12127</v>
      </c>
      <c r="E26" s="3">
        <f t="shared" si="0"/>
        <v>1.1670246919802674E-3</v>
      </c>
      <c r="F26" s="3"/>
      <c r="G26" s="3">
        <f t="shared" si="1"/>
        <v>1.0110806136598837E-3</v>
      </c>
      <c r="H26" s="3">
        <f t="shared" si="9"/>
        <v>1.0105175828203396E-4</v>
      </c>
      <c r="I26" s="3"/>
      <c r="J26" s="4">
        <f t="shared" si="2"/>
        <v>-111566.91703945989</v>
      </c>
      <c r="K26" s="4"/>
      <c r="M26" s="2">
        <f t="shared" si="3"/>
        <v>121329.67363918605</v>
      </c>
      <c r="N26" s="2">
        <f t="shared" si="4"/>
        <v>12126.210993844075</v>
      </c>
      <c r="O26" s="1">
        <f t="shared" si="10"/>
        <v>10</v>
      </c>
      <c r="Q26" s="1">
        <f t="shared" si="11"/>
        <v>1</v>
      </c>
      <c r="R26" s="1">
        <f t="shared" si="12"/>
        <v>1</v>
      </c>
      <c r="S26" s="7">
        <f t="shared" si="13"/>
        <v>0.18232155679395459</v>
      </c>
      <c r="T26" s="7">
        <f t="shared" si="14"/>
        <v>0</v>
      </c>
      <c r="U26" s="7">
        <f t="shared" si="15"/>
        <v>0.18232155679395459</v>
      </c>
      <c r="V26" s="6">
        <f t="shared" si="16"/>
        <v>0</v>
      </c>
      <c r="W26" s="2">
        <f t="shared" si="5"/>
        <v>6.5061940787058072E-5</v>
      </c>
      <c r="X26" s="1">
        <f t="shared" si="6"/>
        <v>1.1963478972130332E-3</v>
      </c>
      <c r="Y26">
        <v>0</v>
      </c>
      <c r="Z26">
        <v>0</v>
      </c>
      <c r="AA26" s="1">
        <f t="shared" si="18"/>
        <v>0.2</v>
      </c>
      <c r="AB26" s="1">
        <f t="shared" si="17"/>
        <v>0</v>
      </c>
      <c r="AC26" s="5">
        <v>0</v>
      </c>
      <c r="AD26" s="1">
        <v>0</v>
      </c>
      <c r="AE26">
        <v>0</v>
      </c>
    </row>
    <row r="27" spans="1:31" ht="16">
      <c r="A27" s="1">
        <f t="shared" si="7"/>
        <v>11</v>
      </c>
      <c r="C27" s="1">
        <f t="shared" si="8"/>
        <v>134058</v>
      </c>
      <c r="D27" s="1">
        <v>12583</v>
      </c>
      <c r="E27" s="3">
        <f t="shared" si="0"/>
        <v>1.283647739554139E-3</v>
      </c>
      <c r="F27" s="3"/>
      <c r="G27" s="3">
        <f t="shared" si="1"/>
        <v>1.112119866143729E-3</v>
      </c>
      <c r="H27" s="3">
        <f t="shared" si="9"/>
        <v>1.0103925248384528E-4</v>
      </c>
      <c r="I27" s="3"/>
      <c r="J27" s="4">
        <f t="shared" si="2"/>
        <v>-115763.61859980636</v>
      </c>
      <c r="K27" s="4"/>
      <c r="M27" s="2">
        <f t="shared" si="3"/>
        <v>133454.38393724748</v>
      </c>
      <c r="N27" s="2">
        <f t="shared" si="4"/>
        <v>12124.710298061433</v>
      </c>
      <c r="O27" s="1">
        <f t="shared" si="10"/>
        <v>11</v>
      </c>
      <c r="Q27" s="1">
        <f t="shared" si="11"/>
        <v>1</v>
      </c>
      <c r="R27" s="1">
        <f t="shared" si="12"/>
        <v>1</v>
      </c>
      <c r="S27" s="7">
        <f t="shared" si="13"/>
        <v>0</v>
      </c>
      <c r="T27" s="7">
        <f t="shared" si="14"/>
        <v>0</v>
      </c>
      <c r="U27" s="7">
        <f t="shared" si="15"/>
        <v>0</v>
      </c>
      <c r="V27" s="6">
        <f t="shared" si="16"/>
        <v>0</v>
      </c>
      <c r="W27" s="2">
        <f t="shared" si="5"/>
        <v>3.6421338467660123E-2</v>
      </c>
      <c r="X27" s="1">
        <f t="shared" si="6"/>
        <v>4.5026485756353533E-3</v>
      </c>
      <c r="Y27">
        <v>0</v>
      </c>
      <c r="Z27">
        <v>0</v>
      </c>
      <c r="AA27" s="1">
        <f t="shared" si="18"/>
        <v>0</v>
      </c>
      <c r="AB27" s="1">
        <f t="shared" si="17"/>
        <v>0</v>
      </c>
      <c r="AC27" s="5">
        <v>0</v>
      </c>
      <c r="AD27" s="1">
        <v>0</v>
      </c>
      <c r="AE27">
        <v>0</v>
      </c>
    </row>
    <row r="28" spans="1:31" ht="16">
      <c r="A28" s="1">
        <f t="shared" si="7"/>
        <v>12</v>
      </c>
      <c r="C28" s="1">
        <f t="shared" si="8"/>
        <v>146934</v>
      </c>
      <c r="D28" s="1">
        <v>12876</v>
      </c>
      <c r="E28" s="3">
        <f t="shared" si="0"/>
        <v>1.4002563543836777E-3</v>
      </c>
      <c r="F28" s="3"/>
      <c r="G28" s="3">
        <f t="shared" si="1"/>
        <v>1.2131466144636974E-3</v>
      </c>
      <c r="H28" s="3">
        <f t="shared" si="9"/>
        <v>1.0102674831996843E-4</v>
      </c>
      <c r="I28" s="3"/>
      <c r="J28" s="4">
        <f t="shared" si="2"/>
        <v>-118460.81260742174</v>
      </c>
      <c r="K28" s="4"/>
      <c r="M28" s="2">
        <f t="shared" si="3"/>
        <v>145577.59373564369</v>
      </c>
      <c r="N28" s="2">
        <f t="shared" si="4"/>
        <v>12123.209798396212</v>
      </c>
      <c r="O28" s="1">
        <f t="shared" si="10"/>
        <v>12</v>
      </c>
      <c r="Q28" s="1">
        <f t="shared" si="11"/>
        <v>1</v>
      </c>
      <c r="R28" s="1">
        <f t="shared" si="12"/>
        <v>1</v>
      </c>
      <c r="S28" s="7">
        <f t="shared" si="13"/>
        <v>0</v>
      </c>
      <c r="T28" s="7">
        <f t="shared" si="14"/>
        <v>0</v>
      </c>
      <c r="U28" s="7">
        <f t="shared" si="15"/>
        <v>0</v>
      </c>
      <c r="V28" s="6">
        <f t="shared" si="16"/>
        <v>0</v>
      </c>
      <c r="W28" s="2">
        <f t="shared" si="5"/>
        <v>5.8464600932260628E-2</v>
      </c>
      <c r="X28" s="1">
        <f t="shared" si="6"/>
        <v>9.2313982084222066E-3</v>
      </c>
      <c r="Y28">
        <v>0</v>
      </c>
      <c r="Z28">
        <v>0</v>
      </c>
      <c r="AA28" s="1">
        <f t="shared" si="18"/>
        <v>0</v>
      </c>
      <c r="AB28" s="1">
        <f t="shared" si="17"/>
        <v>0</v>
      </c>
      <c r="AC28" s="5">
        <v>0</v>
      </c>
      <c r="AD28" s="1">
        <v>0</v>
      </c>
      <c r="AE28">
        <v>0</v>
      </c>
    </row>
    <row r="29" spans="1:31" ht="16">
      <c r="A29" s="1">
        <f t="shared" si="7"/>
        <v>13</v>
      </c>
      <c r="C29" s="1">
        <f t="shared" si="8"/>
        <v>158808</v>
      </c>
      <c r="D29" s="1">
        <v>11874</v>
      </c>
      <c r="E29" s="3">
        <f t="shared" si="0"/>
        <v>1.5168505383569286E-3</v>
      </c>
      <c r="F29" s="3"/>
      <c r="G29" s="3">
        <f t="shared" si="1"/>
        <v>1.3141608602555432E-3</v>
      </c>
      <c r="H29" s="3">
        <f t="shared" si="9"/>
        <v>1.0101424579184583E-4</v>
      </c>
      <c r="I29" s="3"/>
      <c r="J29" s="4">
        <f t="shared" si="2"/>
        <v>-109243.75666904624</v>
      </c>
      <c r="K29" s="4"/>
      <c r="M29" s="2">
        <f t="shared" si="3"/>
        <v>157699.30323066519</v>
      </c>
      <c r="N29" s="2">
        <f t="shared" si="4"/>
        <v>12121.7094950215</v>
      </c>
      <c r="O29" s="1">
        <f t="shared" si="10"/>
        <v>13</v>
      </c>
      <c r="Q29" s="1">
        <f t="shared" si="11"/>
        <v>1</v>
      </c>
      <c r="R29" s="1">
        <f t="shared" si="12"/>
        <v>1</v>
      </c>
      <c r="S29" s="7">
        <f t="shared" si="13"/>
        <v>0</v>
      </c>
      <c r="T29" s="7">
        <f t="shared" si="14"/>
        <v>0</v>
      </c>
      <c r="U29" s="7">
        <f t="shared" si="15"/>
        <v>0</v>
      </c>
      <c r="V29" s="6">
        <f t="shared" si="16"/>
        <v>0</v>
      </c>
      <c r="W29" s="2">
        <f t="shared" si="5"/>
        <v>2.0861503707385851E-2</v>
      </c>
      <c r="X29" s="1">
        <f t="shared" si="6"/>
        <v>6.9813659849303081E-3</v>
      </c>
      <c r="Y29">
        <v>0</v>
      </c>
      <c r="Z29">
        <v>0</v>
      </c>
      <c r="AA29" s="1">
        <f t="shared" si="18"/>
        <v>0</v>
      </c>
      <c r="AB29" s="1">
        <f t="shared" si="17"/>
        <v>0</v>
      </c>
      <c r="AC29" s="5">
        <v>0</v>
      </c>
      <c r="AD29" s="1">
        <v>0</v>
      </c>
      <c r="AE29">
        <v>0</v>
      </c>
    </row>
    <row r="30" spans="1:31" ht="16">
      <c r="A30" s="1">
        <f t="shared" si="7"/>
        <v>14</v>
      </c>
      <c r="C30" s="1">
        <f t="shared" si="8"/>
        <v>170440</v>
      </c>
      <c r="D30" s="1">
        <v>11632</v>
      </c>
      <c r="E30" s="3">
        <f t="shared" si="0"/>
        <v>1.6334302933596057E-3</v>
      </c>
      <c r="F30" s="3"/>
      <c r="G30" s="3">
        <f t="shared" si="1"/>
        <v>1.4151626051530013E-3</v>
      </c>
      <c r="H30" s="3">
        <f t="shared" si="9"/>
        <v>1.0100174489745804E-4</v>
      </c>
      <c r="I30" s="3"/>
      <c r="J30" s="4">
        <f t="shared" si="2"/>
        <v>-107018.73600317549</v>
      </c>
      <c r="K30" s="4"/>
      <c r="M30" s="2">
        <f t="shared" si="3"/>
        <v>169819.51261836014</v>
      </c>
      <c r="N30" s="2">
        <f t="shared" si="4"/>
        <v>12120.209387694964</v>
      </c>
      <c r="O30" s="1">
        <f t="shared" si="10"/>
        <v>14</v>
      </c>
      <c r="Q30" s="1">
        <f t="shared" si="11"/>
        <v>1</v>
      </c>
      <c r="R30" s="1">
        <f t="shared" si="12"/>
        <v>1</v>
      </c>
      <c r="S30" s="7">
        <f t="shared" si="13"/>
        <v>0.53062825106217038</v>
      </c>
      <c r="T30" s="7">
        <f t="shared" si="14"/>
        <v>0</v>
      </c>
      <c r="U30" s="7">
        <f t="shared" si="15"/>
        <v>0.53062825106217038</v>
      </c>
      <c r="V30" s="6">
        <f t="shared" si="16"/>
        <v>0</v>
      </c>
      <c r="W30" s="2">
        <f t="shared" si="5"/>
        <v>4.1971233467586307E-2</v>
      </c>
      <c r="X30" s="1">
        <f t="shared" si="6"/>
        <v>3.6405032952350463E-3</v>
      </c>
      <c r="Y30">
        <v>0</v>
      </c>
      <c r="Z30">
        <v>0</v>
      </c>
      <c r="AA30" s="1">
        <f t="shared" si="18"/>
        <v>0.7</v>
      </c>
      <c r="AB30" s="1">
        <f t="shared" si="17"/>
        <v>1</v>
      </c>
      <c r="AC30" s="5">
        <v>1</v>
      </c>
      <c r="AD30" s="1">
        <v>0</v>
      </c>
      <c r="AE30">
        <v>0</v>
      </c>
    </row>
    <row r="31" spans="1:31" ht="16">
      <c r="A31" s="1">
        <f t="shared" si="7"/>
        <v>15</v>
      </c>
      <c r="C31" s="1">
        <f t="shared" si="8"/>
        <v>181769</v>
      </c>
      <c r="D31" s="1">
        <v>11329</v>
      </c>
      <c r="E31" s="3">
        <f t="shared" si="0"/>
        <v>1.749995621279421E-3</v>
      </c>
      <c r="F31" s="3"/>
      <c r="G31" s="3">
        <f t="shared" si="1"/>
        <v>1.5161518507915376E-3</v>
      </c>
      <c r="H31" s="3">
        <f t="shared" si="9"/>
        <v>1.0098924563853632E-4</v>
      </c>
      <c r="I31" s="3"/>
      <c r="J31" s="4">
        <f t="shared" si="2"/>
        <v>-104232.42513873382</v>
      </c>
      <c r="K31" s="4"/>
      <c r="M31" s="2">
        <f t="shared" si="3"/>
        <v>181938.22209498452</v>
      </c>
      <c r="N31" s="2">
        <f t="shared" si="4"/>
        <v>12118.709476624359</v>
      </c>
      <c r="O31" s="1">
        <f t="shared" si="10"/>
        <v>15</v>
      </c>
      <c r="Q31" s="1">
        <f t="shared" si="11"/>
        <v>1</v>
      </c>
      <c r="R31" s="1">
        <f t="shared" si="12"/>
        <v>1</v>
      </c>
      <c r="S31" s="7">
        <f t="shared" si="13"/>
        <v>2.1041341542702074</v>
      </c>
      <c r="T31" s="7">
        <f t="shared" si="14"/>
        <v>0</v>
      </c>
      <c r="U31" s="7">
        <f t="shared" si="15"/>
        <v>2.1041341542702074</v>
      </c>
      <c r="V31" s="6">
        <f t="shared" si="16"/>
        <v>0</v>
      </c>
      <c r="W31" s="2">
        <f t="shared" si="5"/>
        <v>6.9706900575898928E-2</v>
      </c>
      <c r="X31" s="1">
        <f t="shared" si="6"/>
        <v>9.3097335070623367E-4</v>
      </c>
      <c r="Y31">
        <v>0</v>
      </c>
      <c r="Z31">
        <v>0</v>
      </c>
      <c r="AA31" s="1">
        <f t="shared" si="18"/>
        <v>7.2</v>
      </c>
      <c r="AB31" s="1">
        <f t="shared" si="17"/>
        <v>10</v>
      </c>
      <c r="AC31" s="5">
        <v>0</v>
      </c>
      <c r="AD31" s="1">
        <v>1</v>
      </c>
      <c r="AE31">
        <v>0</v>
      </c>
    </row>
    <row r="32" spans="1:31" ht="16">
      <c r="A32" s="1">
        <f t="shared" si="7"/>
        <v>16</v>
      </c>
      <c r="C32" s="1">
        <f t="shared" si="8"/>
        <v>193246</v>
      </c>
      <c r="D32" s="1">
        <v>11477</v>
      </c>
      <c r="E32" s="3">
        <f t="shared" si="0"/>
        <v>1.8671132310763561E-3</v>
      </c>
      <c r="F32" s="3"/>
      <c r="G32" s="3">
        <f t="shared" si="1"/>
        <v>1.6176195794502439E-3</v>
      </c>
      <c r="H32" s="3">
        <f t="shared" si="9"/>
        <v>1.0146772865870634E-4</v>
      </c>
      <c r="I32" s="3"/>
      <c r="J32" s="4">
        <f t="shared" si="2"/>
        <v>-105539.84946994753</v>
      </c>
      <c r="K32" s="4"/>
      <c r="M32" s="2">
        <f t="shared" si="3"/>
        <v>194114.34953402926</v>
      </c>
      <c r="N32" s="2">
        <f t="shared" si="4"/>
        <v>12176.127439044762</v>
      </c>
      <c r="O32" s="1">
        <f t="shared" si="10"/>
        <v>16.004862616244917</v>
      </c>
      <c r="Q32" s="1">
        <f t="shared" si="11"/>
        <v>1.0120703076615101</v>
      </c>
      <c r="R32" s="1">
        <f t="shared" si="12"/>
        <v>1.0048626162449168</v>
      </c>
      <c r="S32" s="7">
        <f t="shared" si="13"/>
        <v>2.1633230256605378</v>
      </c>
      <c r="T32" s="7">
        <f t="shared" si="14"/>
        <v>1</v>
      </c>
      <c r="U32" s="7">
        <f t="shared" si="15"/>
        <v>2.1633230256605378</v>
      </c>
      <c r="V32" s="6">
        <f t="shared" si="16"/>
        <v>1</v>
      </c>
      <c r="W32" s="2">
        <f t="shared" si="5"/>
        <v>6.0915521394507413E-2</v>
      </c>
      <c r="X32" s="1">
        <f t="shared" si="6"/>
        <v>4.4934929262663006E-3</v>
      </c>
      <c r="Y32">
        <v>1</v>
      </c>
      <c r="Z32">
        <v>0</v>
      </c>
      <c r="AA32" s="1">
        <f t="shared" si="18"/>
        <v>7.6999999999999993</v>
      </c>
      <c r="AB32" s="1">
        <f t="shared" si="17"/>
        <v>8</v>
      </c>
      <c r="AC32" s="5">
        <v>8</v>
      </c>
      <c r="AD32" s="1">
        <v>0</v>
      </c>
      <c r="AE32">
        <v>0</v>
      </c>
    </row>
    <row r="33" spans="1:31" ht="16">
      <c r="A33" s="1">
        <f t="shared" si="7"/>
        <v>17</v>
      </c>
      <c r="C33" s="1">
        <f t="shared" si="8"/>
        <v>206253</v>
      </c>
      <c r="D33" s="1">
        <v>13007</v>
      </c>
      <c r="E33" s="3">
        <f t="shared" si="0"/>
        <v>1.9847856685561993E-3</v>
      </c>
      <c r="F33" s="3"/>
      <c r="G33" s="3">
        <f t="shared" si="1"/>
        <v>1.7195679967507288E-3</v>
      </c>
      <c r="H33" s="3">
        <f t="shared" si="9"/>
        <v>1.0194841730048489E-4</v>
      </c>
      <c r="I33" s="3"/>
      <c r="J33" s="4">
        <f t="shared" si="2"/>
        <v>-119547.90391446746</v>
      </c>
      <c r="K33" s="4"/>
      <c r="M33" s="2">
        <f t="shared" si="3"/>
        <v>206348.15961008746</v>
      </c>
      <c r="N33" s="2">
        <f t="shared" si="4"/>
        <v>12233.810076058187</v>
      </c>
      <c r="O33" s="1">
        <f t="shared" si="10"/>
        <v>17.014611493771497</v>
      </c>
      <c r="Q33" s="1">
        <f t="shared" si="11"/>
        <v>1.0242863076500639</v>
      </c>
      <c r="R33" s="1">
        <f t="shared" si="12"/>
        <v>1.009748877526579</v>
      </c>
      <c r="S33" s="7">
        <f t="shared" si="13"/>
        <v>3.7565381025877511</v>
      </c>
      <c r="T33" s="7">
        <f t="shared" si="14"/>
        <v>2</v>
      </c>
      <c r="U33" s="7">
        <f t="shared" si="15"/>
        <v>3.7565381025877511</v>
      </c>
      <c r="V33" s="6">
        <f t="shared" si="16"/>
        <v>2</v>
      </c>
      <c r="W33" s="2">
        <f t="shared" si="5"/>
        <v>5.944413961265569E-2</v>
      </c>
      <c r="X33" s="1">
        <f t="shared" si="6"/>
        <v>4.6137321681361941E-4</v>
      </c>
      <c r="Y33">
        <v>2</v>
      </c>
      <c r="Z33">
        <v>0</v>
      </c>
      <c r="AA33" s="1">
        <f t="shared" si="18"/>
        <v>41.8</v>
      </c>
      <c r="AB33" s="1">
        <f t="shared" si="17"/>
        <v>56</v>
      </c>
      <c r="AC33" s="5">
        <v>6</v>
      </c>
      <c r="AD33" s="1">
        <v>5</v>
      </c>
      <c r="AE33">
        <v>0</v>
      </c>
    </row>
    <row r="34" spans="1:31" ht="16">
      <c r="A34" s="1">
        <f t="shared" si="7"/>
        <v>18</v>
      </c>
      <c r="C34" s="1">
        <f t="shared" si="8"/>
        <v>221451</v>
      </c>
      <c r="D34" s="1">
        <v>15198</v>
      </c>
      <c r="E34" s="3">
        <f t="shared" si="0"/>
        <v>2.102443402080767E-3</v>
      </c>
      <c r="F34" s="3"/>
      <c r="G34" s="3">
        <f t="shared" si="1"/>
        <v>1.8215036749170501E-3</v>
      </c>
      <c r="H34" s="3">
        <f t="shared" si="9"/>
        <v>1.0193567816632132E-4</v>
      </c>
      <c r="I34" s="3"/>
      <c r="J34" s="4">
        <f t="shared" si="2"/>
        <v>-139687.37961998602</v>
      </c>
      <c r="K34" s="4"/>
      <c r="M34" s="2">
        <f t="shared" si="3"/>
        <v>218580.44099004602</v>
      </c>
      <c r="N34" s="2">
        <f t="shared" si="4"/>
        <v>12232.281379958558</v>
      </c>
      <c r="O34" s="1">
        <f t="shared" si="10"/>
        <v>18.024360371298076</v>
      </c>
      <c r="Q34" s="1">
        <f t="shared" si="11"/>
        <v>1.0242863076500639</v>
      </c>
      <c r="R34" s="1">
        <f t="shared" si="12"/>
        <v>1.009748877526579</v>
      </c>
      <c r="S34" s="7">
        <f t="shared" si="13"/>
        <v>3.5862928653388351</v>
      </c>
      <c r="T34" s="7">
        <f t="shared" si="14"/>
        <v>2</v>
      </c>
      <c r="U34" s="7">
        <f t="shared" si="15"/>
        <v>3.5862928653388351</v>
      </c>
      <c r="V34" s="6">
        <f t="shared" si="16"/>
        <v>2</v>
      </c>
      <c r="W34" s="9">
        <f t="shared" si="5"/>
        <v>0.19513874325841832</v>
      </c>
      <c r="X34" s="1">
        <f t="shared" si="6"/>
        <v>1.2962501907663475E-2</v>
      </c>
      <c r="Y34">
        <v>2</v>
      </c>
      <c r="Z34">
        <v>0</v>
      </c>
      <c r="AA34" s="1">
        <f t="shared" si="18"/>
        <v>35.1</v>
      </c>
      <c r="AB34" s="1">
        <f t="shared" si="17"/>
        <v>33</v>
      </c>
      <c r="AC34" s="5">
        <v>23</v>
      </c>
      <c r="AD34" s="1">
        <v>1</v>
      </c>
      <c r="AE34">
        <v>0</v>
      </c>
    </row>
    <row r="35" spans="1:31" ht="16">
      <c r="A35" s="1">
        <f t="shared" si="7"/>
        <v>19</v>
      </c>
      <c r="C35" s="1">
        <f t="shared" si="8"/>
        <v>239764</v>
      </c>
      <c r="D35" s="1">
        <v>18313</v>
      </c>
      <c r="E35" s="3">
        <f t="shared" si="0"/>
        <v>2.2200864335989445E-3</v>
      </c>
      <c r="F35" s="3"/>
      <c r="G35" s="3">
        <f t="shared" si="1"/>
        <v>1.9234266156376732E-3</v>
      </c>
      <c r="H35" s="3">
        <f t="shared" si="9"/>
        <v>1.0192294072062309E-4</v>
      </c>
      <c r="I35" s="3"/>
      <c r="J35" s="4">
        <f t="shared" si="2"/>
        <v>-168320.1581096552</v>
      </c>
      <c r="K35" s="4"/>
      <c r="M35" s="2">
        <f t="shared" si="3"/>
        <v>230811.19387652079</v>
      </c>
      <c r="N35" s="2">
        <f t="shared" si="4"/>
        <v>12230.752886474771</v>
      </c>
      <c r="O35" s="1">
        <f t="shared" si="10"/>
        <v>19.034109248824656</v>
      </c>
      <c r="Q35" s="1">
        <f t="shared" si="11"/>
        <v>1.0242863076500639</v>
      </c>
      <c r="R35" s="1">
        <f t="shared" si="12"/>
        <v>1.009748877526579</v>
      </c>
      <c r="S35" s="7">
        <f t="shared" si="13"/>
        <v>4.01096295328305</v>
      </c>
      <c r="T35" s="7">
        <f t="shared" si="14"/>
        <v>2</v>
      </c>
      <c r="U35" s="7">
        <f t="shared" si="15"/>
        <v>4.01096295328305</v>
      </c>
      <c r="V35" s="6">
        <f t="shared" si="16"/>
        <v>2</v>
      </c>
      <c r="W35" s="9">
        <f t="shared" si="5"/>
        <v>0.33212729282614695</v>
      </c>
      <c r="X35" s="1">
        <f t="shared" si="6"/>
        <v>3.7340076589810027E-2</v>
      </c>
      <c r="Y35">
        <v>2</v>
      </c>
      <c r="Z35">
        <v>0</v>
      </c>
      <c r="AA35" s="1">
        <f t="shared" si="18"/>
        <v>54.2</v>
      </c>
      <c r="AB35" s="1">
        <f t="shared" si="17"/>
        <v>60</v>
      </c>
      <c r="AC35" s="5">
        <v>20</v>
      </c>
      <c r="AD35" s="1">
        <v>4</v>
      </c>
      <c r="AE35">
        <v>0</v>
      </c>
    </row>
    <row r="36" spans="1:31" ht="16">
      <c r="A36" s="1">
        <f t="shared" si="7"/>
        <v>20</v>
      </c>
      <c r="C36" s="1">
        <f t="shared" si="8"/>
        <v>255514</v>
      </c>
      <c r="D36" s="1">
        <v>15750</v>
      </c>
      <c r="E36" s="3">
        <f t="shared" si="0"/>
        <v>2.3400192860878466E-3</v>
      </c>
      <c r="F36" s="3"/>
      <c r="G36" s="3">
        <f t="shared" si="1"/>
        <v>2.0273333992094039E-3</v>
      </c>
      <c r="H36" s="3">
        <f t="shared" si="9"/>
        <v>1.0390678357173068E-4</v>
      </c>
      <c r="I36" s="3"/>
      <c r="J36" s="4">
        <f t="shared" si="2"/>
        <v>-144459.25786783261</v>
      </c>
      <c r="K36" s="4"/>
      <c r="M36" s="2">
        <f t="shared" si="3"/>
        <v>243280.00790512847</v>
      </c>
      <c r="N36" s="2">
        <f t="shared" si="4"/>
        <v>12468.814028607681</v>
      </c>
      <c r="O36" s="1">
        <f t="shared" si="10"/>
        <v>20.063641929782776</v>
      </c>
      <c r="Q36" s="1">
        <f t="shared" si="11"/>
        <v>1.0746427218330896</v>
      </c>
      <c r="R36" s="1">
        <f t="shared" si="12"/>
        <v>1.0295326809581182</v>
      </c>
      <c r="S36" s="7">
        <f t="shared" si="13"/>
        <v>3.8066624897703196</v>
      </c>
      <c r="T36" s="7">
        <f t="shared" si="14"/>
        <v>6</v>
      </c>
      <c r="U36" s="7">
        <f t="shared" si="15"/>
        <v>3.8066624897703196</v>
      </c>
      <c r="V36" s="6">
        <f t="shared" si="16"/>
        <v>6</v>
      </c>
      <c r="W36" s="9">
        <f t="shared" si="5"/>
        <v>0.20832926802490911</v>
      </c>
      <c r="X36" s="1">
        <f t="shared" si="6"/>
        <v>4.7879928672681454E-2</v>
      </c>
      <c r="Y36">
        <v>6</v>
      </c>
      <c r="Z36">
        <v>0</v>
      </c>
      <c r="AA36" s="1">
        <f t="shared" si="18"/>
        <v>44</v>
      </c>
      <c r="AB36" s="1">
        <f t="shared" si="17"/>
        <v>41</v>
      </c>
      <c r="AC36" s="5">
        <v>31</v>
      </c>
      <c r="AD36" s="1">
        <v>1</v>
      </c>
      <c r="AE36">
        <v>0</v>
      </c>
    </row>
    <row r="37" spans="1:31" ht="16">
      <c r="A37" s="1">
        <f t="shared" si="7"/>
        <v>21</v>
      </c>
      <c r="C37" s="1">
        <f t="shared" si="8"/>
        <v>269597</v>
      </c>
      <c r="D37" s="1">
        <v>14083</v>
      </c>
      <c r="E37" s="3">
        <f t="shared" si="0"/>
        <v>2.4605199346987572E-3</v>
      </c>
      <c r="F37" s="3"/>
      <c r="G37" s="3">
        <f t="shared" si="1"/>
        <v>2.1317321069498512E-3</v>
      </c>
      <c r="H37" s="3">
        <f t="shared" si="9"/>
        <v>1.0439870774044731E-4</v>
      </c>
      <c r="I37" s="3"/>
      <c r="J37" s="4">
        <f t="shared" si="2"/>
        <v>-129102.99098842997</v>
      </c>
      <c r="K37" s="4"/>
      <c r="M37" s="2">
        <f t="shared" si="3"/>
        <v>255807.85283398215</v>
      </c>
      <c r="N37" s="2">
        <f t="shared" si="4"/>
        <v>12527.844928853678</v>
      </c>
      <c r="O37" s="1">
        <f t="shared" si="10"/>
        <v>21.098180833079994</v>
      </c>
      <c r="Q37" s="1">
        <f t="shared" si="11"/>
        <v>1.0876139901118178</v>
      </c>
      <c r="R37" s="1">
        <f t="shared" si="12"/>
        <v>1.0345389032972181</v>
      </c>
      <c r="S37" s="7">
        <f t="shared" si="13"/>
        <v>4.3412046401536264</v>
      </c>
      <c r="T37" s="7">
        <f t="shared" si="14"/>
        <v>7</v>
      </c>
      <c r="U37" s="7">
        <f t="shared" si="15"/>
        <v>4.3412046401536264</v>
      </c>
      <c r="V37" s="6">
        <f t="shared" si="16"/>
        <v>7</v>
      </c>
      <c r="W37" s="9">
        <f t="shared" si="5"/>
        <v>0.11042782582875256</v>
      </c>
      <c r="X37" s="1">
        <f t="shared" si="6"/>
        <v>5.1147257447292996E-2</v>
      </c>
      <c r="Y37">
        <v>7</v>
      </c>
      <c r="Z37">
        <v>0</v>
      </c>
      <c r="AA37" s="1">
        <f t="shared" si="18"/>
        <v>75.8</v>
      </c>
      <c r="AB37" s="1">
        <f t="shared" si="17"/>
        <v>88</v>
      </c>
      <c r="AC37" s="5">
        <v>68</v>
      </c>
      <c r="AD37" s="1">
        <v>2</v>
      </c>
      <c r="AE37">
        <v>0</v>
      </c>
    </row>
    <row r="38" spans="1:31" ht="16">
      <c r="A38" s="1">
        <f t="shared" si="7"/>
        <v>22</v>
      </c>
      <c r="C38" s="1">
        <f t="shared" si="8"/>
        <v>282373</v>
      </c>
      <c r="D38" s="1">
        <v>12776</v>
      </c>
      <c r="E38" s="3">
        <f t="shared" si="0"/>
        <v>2.5833656450187092E-3</v>
      </c>
      <c r="F38" s="3"/>
      <c r="G38" s="3">
        <f t="shared" si="1"/>
        <v>2.2381625167169493E-3</v>
      </c>
      <c r="H38" s="3">
        <f t="shared" si="9"/>
        <v>1.064304097670981E-4</v>
      </c>
      <c r="I38" s="3"/>
      <c r="J38" s="4">
        <f t="shared" si="2"/>
        <v>-116875.09350118549</v>
      </c>
      <c r="K38" s="4"/>
      <c r="M38" s="2">
        <f t="shared" si="3"/>
        <v>268579.5020060339</v>
      </c>
      <c r="N38" s="2">
        <f t="shared" si="4"/>
        <v>12771.649172051772</v>
      </c>
      <c r="O38" s="1">
        <f t="shared" si="10"/>
        <v>22.152989245718235</v>
      </c>
      <c r="Q38" s="1">
        <f t="shared" si="11"/>
        <v>1.1410837476867037</v>
      </c>
      <c r="R38" s="1">
        <f t="shared" si="12"/>
        <v>1.0548084126382409</v>
      </c>
      <c r="S38" s="7">
        <f t="shared" si="13"/>
        <v>4.3201512309557941</v>
      </c>
      <c r="T38" s="7">
        <f t="shared" si="14"/>
        <v>11</v>
      </c>
      <c r="U38" s="7">
        <f t="shared" si="15"/>
        <v>4.3201512309557941</v>
      </c>
      <c r="V38" s="6">
        <f t="shared" si="16"/>
        <v>11</v>
      </c>
      <c r="W38" s="2">
        <f t="shared" si="5"/>
        <v>3.405469590034808E-4</v>
      </c>
      <c r="X38" s="1">
        <f t="shared" si="6"/>
        <v>4.8848501782982431E-2</v>
      </c>
      <c r="Y38">
        <v>11</v>
      </c>
      <c r="Z38">
        <v>0</v>
      </c>
      <c r="AA38" s="1">
        <f t="shared" si="18"/>
        <v>74.2</v>
      </c>
      <c r="AB38" s="1">
        <f t="shared" si="17"/>
        <v>75</v>
      </c>
      <c r="AC38" s="5">
        <v>45</v>
      </c>
      <c r="AD38" s="1">
        <v>3</v>
      </c>
      <c r="AE38">
        <v>0</v>
      </c>
    </row>
    <row r="39" spans="1:31" ht="16">
      <c r="A39" s="1">
        <f t="shared" si="7"/>
        <v>23</v>
      </c>
      <c r="B39" s="1">
        <v>0</v>
      </c>
      <c r="C39" s="1">
        <f t="shared" si="8"/>
        <v>295077</v>
      </c>
      <c r="D39" s="1">
        <v>12704</v>
      </c>
      <c r="E39" s="3">
        <f t="shared" si="0"/>
        <v>2.7067925549714156E-3</v>
      </c>
      <c r="F39" s="3"/>
      <c r="G39" s="3">
        <f t="shared" si="1"/>
        <v>2.3450964631147484E-3</v>
      </c>
      <c r="H39" s="3">
        <f t="shared" si="9"/>
        <v>1.0693394639779913E-4</v>
      </c>
      <c r="I39" s="3"/>
      <c r="J39" s="4">
        <f t="shared" si="2"/>
        <v>-116156.47351332649</v>
      </c>
      <c r="K39" s="4"/>
      <c r="L39" s="1">
        <f t="shared" ref="L39:L57" si="19">(1/(1+EXP(-(B39-$J$10)*$J$8)))</f>
        <v>0.47160181701761733</v>
      </c>
      <c r="M39" s="2">
        <f t="shared" si="3"/>
        <v>281411.57557376981</v>
      </c>
      <c r="N39" s="2">
        <f t="shared" si="4"/>
        <v>12832.073567735895</v>
      </c>
      <c r="O39" s="1">
        <f t="shared" si="10"/>
        <v>23.212926786879045</v>
      </c>
      <c r="Q39" s="1">
        <f t="shared" si="11"/>
        <v>1.1548569795888313</v>
      </c>
      <c r="R39" s="1">
        <f t="shared" si="12"/>
        <v>1.0599375411608105</v>
      </c>
      <c r="S39" s="7">
        <f t="shared" si="13"/>
        <v>4.9133899096574201</v>
      </c>
      <c r="T39" s="7">
        <f t="shared" si="14"/>
        <v>12</v>
      </c>
      <c r="U39" s="7">
        <f t="shared" si="15"/>
        <v>4.9133899096574201</v>
      </c>
      <c r="V39" s="6">
        <f t="shared" si="16"/>
        <v>12</v>
      </c>
      <c r="W39" s="2">
        <f t="shared" si="5"/>
        <v>1.0081357661830546E-2</v>
      </c>
      <c r="X39" s="1">
        <f t="shared" si="6"/>
        <v>4.6311384574976001E-2</v>
      </c>
      <c r="Y39">
        <v>12</v>
      </c>
      <c r="Z39">
        <v>0</v>
      </c>
      <c r="AA39" s="1">
        <f t="shared" si="18"/>
        <v>135.1</v>
      </c>
      <c r="AB39" s="1">
        <f t="shared" si="17"/>
        <v>159</v>
      </c>
      <c r="AC39" s="5">
        <v>119</v>
      </c>
      <c r="AD39" s="1">
        <v>4</v>
      </c>
      <c r="AE39">
        <v>0</v>
      </c>
    </row>
    <row r="40" spans="1:31" ht="16">
      <c r="A40" s="1">
        <f t="shared" si="7"/>
        <v>24</v>
      </c>
      <c r="B40" s="1">
        <v>1</v>
      </c>
      <c r="C40" s="1">
        <f t="shared" si="8"/>
        <v>309342</v>
      </c>
      <c r="D40" s="1">
        <v>14265</v>
      </c>
      <c r="E40" s="3">
        <f t="shared" si="0"/>
        <v>2.8308033355034512E-3</v>
      </c>
      <c r="F40" s="3"/>
      <c r="G40" s="3" cm="1">
        <f t="array" ref="G40">E40*($J$11) + SUMPRODUCT(EGS3_OOS_FULL2!$K$40:$K$57,TRANSPOSE(LC_Special_Full2!C40:T40))</f>
        <v>2.4663637024243141E-3</v>
      </c>
      <c r="H40" s="3">
        <f t="shared" si="9"/>
        <v>1.2126723930956564E-4</v>
      </c>
      <c r="I40" s="3"/>
      <c r="J40" s="4">
        <f t="shared" si="2"/>
        <v>-128634.83518979891</v>
      </c>
      <c r="K40" s="8">
        <f t="shared" ref="K40:K57" si="20">((L40-L39)/(1-$L$39)*($J$12))</f>
        <v>7.167659668552267E-4</v>
      </c>
      <c r="L40" s="1">
        <f t="shared" si="19"/>
        <v>0.47443614333138817</v>
      </c>
      <c r="M40" s="2">
        <f t="shared" si="3"/>
        <v>295963.64429091767</v>
      </c>
      <c r="N40" s="2">
        <f t="shared" si="4"/>
        <v>14552.068717147877</v>
      </c>
      <c r="O40" s="1">
        <f t="shared" si="10"/>
        <v>24.278018397546102</v>
      </c>
      <c r="P40" s="1">
        <f>Q40</f>
        <v>1.1687964586375108</v>
      </c>
      <c r="Q40" s="1">
        <f t="shared" si="11"/>
        <v>1.1687964586375108</v>
      </c>
      <c r="R40" s="1">
        <f t="shared" si="12"/>
        <v>1.0650916106670563</v>
      </c>
      <c r="S40" s="7">
        <f t="shared" si="13"/>
        <v>4.8559289043352747</v>
      </c>
      <c r="T40" s="7">
        <f t="shared" si="14"/>
        <v>13</v>
      </c>
      <c r="U40" s="7">
        <f t="shared" si="15"/>
        <v>4.8559289043352747</v>
      </c>
      <c r="V40" s="6">
        <f t="shared" si="16"/>
        <v>13</v>
      </c>
      <c r="W40" s="2">
        <f t="shared" si="5"/>
        <v>2.0123989985830822E-2</v>
      </c>
      <c r="X40" s="1">
        <f t="shared" si="6"/>
        <v>4.3247783065611299E-2</v>
      </c>
      <c r="Y40">
        <v>13</v>
      </c>
      <c r="Z40">
        <v>0</v>
      </c>
      <c r="AA40" s="1">
        <f t="shared" si="18"/>
        <v>127.49999999999999</v>
      </c>
      <c r="AB40" s="1">
        <f t="shared" si="17"/>
        <v>126</v>
      </c>
      <c r="AC40" s="5">
        <v>116</v>
      </c>
      <c r="AD40" s="1">
        <v>1</v>
      </c>
      <c r="AE40">
        <v>0</v>
      </c>
    </row>
    <row r="41" spans="1:31" ht="16">
      <c r="A41" s="1">
        <f t="shared" si="7"/>
        <v>25</v>
      </c>
      <c r="B41" s="1">
        <f t="shared" ref="B41:B57" si="21">B40+1</f>
        <v>2</v>
      </c>
      <c r="C41" s="1">
        <f t="shared" si="8"/>
        <v>324475</v>
      </c>
      <c r="D41" s="1">
        <v>15133</v>
      </c>
      <c r="E41" s="3">
        <f t="shared" si="0"/>
        <v>2.9584594113184481E-3</v>
      </c>
      <c r="F41" s="3"/>
      <c r="G41" s="3" cm="1">
        <f t="array" ref="G41">E41*($J$11) + SUMPRODUCT(EGS3_OOS_FULL2!$K$40:$K$57,TRANSPOSE(LC_Special_Full2!C41:T41))</f>
        <v>2.6063814645294323E-3</v>
      </c>
      <c r="H41" s="3">
        <f t="shared" si="9"/>
        <v>1.4001776210511825E-4</v>
      </c>
      <c r="I41" s="3"/>
      <c r="J41" s="4">
        <f t="shared" si="2"/>
        <v>-134286.32665741991</v>
      </c>
      <c r="K41" s="8">
        <f t="shared" si="20"/>
        <v>7.1718277174844598E-4</v>
      </c>
      <c r="L41" s="1">
        <f t="shared" si="19"/>
        <v>0.47727211782759399</v>
      </c>
      <c r="M41" s="2">
        <f t="shared" si="3"/>
        <v>312765.77574353188</v>
      </c>
      <c r="N41" s="2">
        <f t="shared" si="4"/>
        <v>16802.13145261419</v>
      </c>
      <c r="O41" s="1">
        <f t="shared" si="10"/>
        <v>25.374565018942157</v>
      </c>
      <c r="P41" s="1">
        <f t="shared" ref="P41:P57" si="22">P40+Q41</f>
        <v>2.4248350662166018</v>
      </c>
      <c r="Q41" s="1">
        <f t="shared" si="11"/>
        <v>1.2560386075790908</v>
      </c>
      <c r="R41" s="1">
        <f t="shared" si="12"/>
        <v>1.0965466213960549</v>
      </c>
      <c r="S41" s="7">
        <f t="shared" si="13"/>
        <v>4.8644527839181739</v>
      </c>
      <c r="T41" s="7">
        <f t="shared" si="14"/>
        <v>19</v>
      </c>
      <c r="U41" s="7">
        <f t="shared" si="15"/>
        <v>4.8644527839181739</v>
      </c>
      <c r="V41" s="6">
        <f t="shared" si="16"/>
        <v>19</v>
      </c>
      <c r="W41" s="2">
        <f t="shared" si="5"/>
        <v>0.11029745936788413</v>
      </c>
      <c r="X41" s="1">
        <f t="shared" si="6"/>
        <v>3.6086676189130508E-2</v>
      </c>
      <c r="Y41">
        <v>19</v>
      </c>
      <c r="Z41">
        <v>0</v>
      </c>
      <c r="AA41" s="1">
        <f t="shared" si="18"/>
        <v>128.6</v>
      </c>
      <c r="AB41" s="1">
        <f t="shared" si="17"/>
        <v>125</v>
      </c>
      <c r="AC41" s="5">
        <v>65</v>
      </c>
      <c r="AD41" s="1">
        <v>6</v>
      </c>
      <c r="AE41">
        <v>0</v>
      </c>
    </row>
    <row r="42" spans="1:31" ht="16">
      <c r="A42" s="1">
        <f t="shared" si="7"/>
        <v>26</v>
      </c>
      <c r="B42" s="1">
        <f t="shared" si="21"/>
        <v>3</v>
      </c>
      <c r="C42" s="1">
        <f t="shared" si="8"/>
        <v>343476</v>
      </c>
      <c r="D42" s="1">
        <v>19001</v>
      </c>
      <c r="E42" s="3">
        <f t="shared" si="0"/>
        <v>3.0885987926083658E-3</v>
      </c>
      <c r="F42" s="3"/>
      <c r="G42" s="3" cm="1">
        <f t="array" ref="G42">E42*($J$11) + SUMPRODUCT(EGS3_OOS_FULL2!$K$40:$K$57,TRANSPOSE(LC_Special_Full2!C42:T42))</f>
        <v>2.764930041722416E-3</v>
      </c>
      <c r="H42" s="3">
        <f t="shared" si="9"/>
        <v>1.5854857719298362E-4</v>
      </c>
      <c r="I42" s="3"/>
      <c r="J42" s="4">
        <f t="shared" si="2"/>
        <v>-166248.29053643573</v>
      </c>
      <c r="K42" s="8">
        <f t="shared" si="20"/>
        <v>7.1755354113489146E-4</v>
      </c>
      <c r="L42" s="1">
        <f t="shared" si="19"/>
        <v>0.48010955846683245</v>
      </c>
      <c r="M42" s="2">
        <f t="shared" si="3"/>
        <v>331791.6050066899</v>
      </c>
      <c r="N42" s="2">
        <f t="shared" si="4"/>
        <v>19025.829263158033</v>
      </c>
      <c r="O42" s="1">
        <f t="shared" si="10"/>
        <v>26.492596054229672</v>
      </c>
      <c r="P42" s="1">
        <f t="shared" si="22"/>
        <v>3.7426235965279728</v>
      </c>
      <c r="Q42" s="1">
        <f t="shared" si="11"/>
        <v>1.3177885303113708</v>
      </c>
      <c r="R42" s="1">
        <f t="shared" si="12"/>
        <v>1.1180310352875147</v>
      </c>
      <c r="S42" s="7">
        <f t="shared" si="13"/>
        <v>5.8780158546004024</v>
      </c>
      <c r="T42" s="7">
        <f t="shared" si="14"/>
        <v>23</v>
      </c>
      <c r="U42" s="7">
        <f t="shared" si="15"/>
        <v>5.8780158546004024</v>
      </c>
      <c r="V42" s="6">
        <f t="shared" si="16"/>
        <v>23</v>
      </c>
      <c r="W42" s="2">
        <f t="shared" si="5"/>
        <v>1.3067345486044643E-3</v>
      </c>
      <c r="X42" s="1">
        <f t="shared" si="6"/>
        <v>3.4018082757776659E-2</v>
      </c>
      <c r="Y42">
        <v>23</v>
      </c>
      <c r="Z42">
        <v>0</v>
      </c>
      <c r="AA42" s="1">
        <f t="shared" si="18"/>
        <v>356.1</v>
      </c>
      <c r="AB42" s="1">
        <f t="shared" si="17"/>
        <v>455</v>
      </c>
      <c r="AC42" s="5">
        <v>375</v>
      </c>
      <c r="AD42" s="1">
        <v>8</v>
      </c>
      <c r="AE42">
        <v>0</v>
      </c>
    </row>
    <row r="43" spans="1:31" ht="16">
      <c r="A43" s="1">
        <f t="shared" si="7"/>
        <v>27</v>
      </c>
      <c r="B43" s="1">
        <f t="shared" si="21"/>
        <v>4</v>
      </c>
      <c r="C43" s="1">
        <f t="shared" si="8"/>
        <v>364165</v>
      </c>
      <c r="D43" s="1">
        <v>20689</v>
      </c>
      <c r="E43" s="3">
        <f t="shared" si="0"/>
        <v>3.2232140976011792E-3</v>
      </c>
      <c r="F43" s="3"/>
      <c r="G43" s="3" cm="1">
        <f t="array" ref="G43">E43*($J$11) + SUMPRODUCT(EGS3_OOS_FULL2!$K$40:$K$57,TRANSPOSE(LC_Special_Full2!C43:T43))</f>
        <v>2.9471853742644065E-3</v>
      </c>
      <c r="H43" s="3">
        <f t="shared" si="9"/>
        <v>1.8225533254199056E-4</v>
      </c>
      <c r="I43" s="3"/>
      <c r="J43" s="4">
        <f t="shared" si="2"/>
        <v>-178134.39878867951</v>
      </c>
      <c r="K43" s="8">
        <f t="shared" si="20"/>
        <v>7.178781794470099E-4</v>
      </c>
      <c r="L43" s="1">
        <f t="shared" si="19"/>
        <v>0.48294828283179597</v>
      </c>
      <c r="M43" s="2">
        <f t="shared" si="3"/>
        <v>353662.24491172878</v>
      </c>
      <c r="N43" s="2">
        <f t="shared" si="4"/>
        <v>21870.639905038868</v>
      </c>
      <c r="O43" s="1">
        <f t="shared" si="10"/>
        <v>27.649242655328269</v>
      </c>
      <c r="P43" s="1">
        <f t="shared" si="22"/>
        <v>5.1758688381035105</v>
      </c>
      <c r="Q43" s="1">
        <f t="shared" si="11"/>
        <v>1.4332452415755379</v>
      </c>
      <c r="R43" s="1">
        <f t="shared" si="12"/>
        <v>1.1566466010985985</v>
      </c>
      <c r="S43" s="7">
        <f t="shared" si="13"/>
        <v>5.88025361777198</v>
      </c>
      <c r="T43" s="7">
        <f t="shared" si="14"/>
        <v>30</v>
      </c>
      <c r="U43" s="7">
        <f t="shared" si="15"/>
        <v>5.88025361777198</v>
      </c>
      <c r="V43" s="6">
        <f t="shared" si="16"/>
        <v>30</v>
      </c>
      <c r="W43" s="2">
        <f t="shared" si="5"/>
        <v>5.7114404033006341E-2</v>
      </c>
      <c r="X43" s="1">
        <f t="shared" si="6"/>
        <v>2.8840649398682531E-2</v>
      </c>
      <c r="Y43">
        <v>30</v>
      </c>
      <c r="Z43">
        <v>0</v>
      </c>
      <c r="AA43" s="1">
        <f t="shared" si="18"/>
        <v>356.9</v>
      </c>
      <c r="AB43" s="1">
        <f t="shared" si="17"/>
        <v>362</v>
      </c>
      <c r="AC43" s="5">
        <v>322</v>
      </c>
      <c r="AD43" s="1">
        <v>4</v>
      </c>
      <c r="AE43">
        <v>0</v>
      </c>
    </row>
    <row r="44" spans="1:31" ht="16">
      <c r="A44" s="1">
        <f t="shared" si="7"/>
        <v>28</v>
      </c>
      <c r="B44" s="1">
        <f t="shared" si="21"/>
        <v>5</v>
      </c>
      <c r="C44" s="1">
        <f t="shared" si="8"/>
        <v>389866</v>
      </c>
      <c r="D44" s="1">
        <v>25701</v>
      </c>
      <c r="E44" s="3">
        <f t="shared" si="0"/>
        <v>3.3631356335444007E-3</v>
      </c>
      <c r="F44" s="3"/>
      <c r="G44" s="3" cm="1">
        <f t="array" ref="G44">E44*($J$11) + SUMPRODUCT(EGS3_OOS_FULL2!$K$40:$K$57,TRANSPOSE(LC_Special_Full2!C44:T44))</f>
        <v>3.1574967768706577E-3</v>
      </c>
      <c r="H44" s="3">
        <f t="shared" si="9"/>
        <v>2.1031140260625121E-4</v>
      </c>
      <c r="I44" s="3"/>
      <c r="J44" s="4">
        <f t="shared" si="2"/>
        <v>-217608.34320196201</v>
      </c>
      <c r="K44" s="8">
        <f t="shared" si="20"/>
        <v>7.181566029469007E-4</v>
      </c>
      <c r="L44" s="1">
        <f t="shared" si="19"/>
        <v>0.48578810817404999</v>
      </c>
      <c r="M44" s="2">
        <f t="shared" si="3"/>
        <v>378899.6132244789</v>
      </c>
      <c r="N44" s="2">
        <f t="shared" si="4"/>
        <v>25237.368312750146</v>
      </c>
      <c r="O44" s="1">
        <f t="shared" si="10"/>
        <v>28.851657148223371</v>
      </c>
      <c r="P44" s="1">
        <f t="shared" si="22"/>
        <v>6.7535018218327316</v>
      </c>
      <c r="Q44" s="1">
        <f t="shared" si="11"/>
        <v>1.5776329837292213</v>
      </c>
      <c r="R44" s="1">
        <f t="shared" si="12"/>
        <v>1.2024144928951026</v>
      </c>
      <c r="S44" s="7">
        <f t="shared" si="13"/>
        <v>6.076035448558252</v>
      </c>
      <c r="T44" s="7">
        <f t="shared" si="14"/>
        <v>38</v>
      </c>
      <c r="U44" s="7">
        <f t="shared" si="15"/>
        <v>6.076035448558252</v>
      </c>
      <c r="V44" s="6">
        <f t="shared" si="16"/>
        <v>38</v>
      </c>
      <c r="W44" s="2">
        <f t="shared" si="5"/>
        <v>1.8039441548961276E-2</v>
      </c>
      <c r="X44" s="1">
        <f t="shared" si="6"/>
        <v>2.8128605150285216E-2</v>
      </c>
      <c r="Y44">
        <v>38</v>
      </c>
      <c r="Z44">
        <v>0</v>
      </c>
      <c r="AA44" s="1">
        <f t="shared" si="18"/>
        <v>434.29999999999995</v>
      </c>
      <c r="AB44" s="1">
        <f t="shared" si="17"/>
        <v>452</v>
      </c>
      <c r="AC44" s="5">
        <v>382</v>
      </c>
      <c r="AD44" s="1">
        <v>7</v>
      </c>
      <c r="AE44">
        <v>0</v>
      </c>
    </row>
    <row r="45" spans="1:31" ht="16">
      <c r="A45" s="1">
        <f t="shared" si="7"/>
        <v>29</v>
      </c>
      <c r="B45" s="1">
        <f t="shared" si="21"/>
        <v>6</v>
      </c>
      <c r="C45" s="1">
        <f t="shared" si="8"/>
        <v>423545</v>
      </c>
      <c r="D45" s="1">
        <v>33679</v>
      </c>
      <c r="E45" s="3">
        <f t="shared" si="0"/>
        <v>3.5107034858206099E-3</v>
      </c>
      <c r="F45" s="3"/>
      <c r="G45" s="3" cm="1">
        <f t="array" ref="G45">E45*($J$11) + SUMPRODUCT(EGS3_OOS_FULL2!$K$40:$K$57,TRANSPOSE(LC_Special_Full2!C45:T45))</f>
        <v>3.4054148084465621E-3</v>
      </c>
      <c r="H45" s="3">
        <f t="shared" si="9"/>
        <v>2.479180315759044E-4</v>
      </c>
      <c r="I45" s="3"/>
      <c r="J45" s="4">
        <f t="shared" si="2"/>
        <v>-279616.94668987807</v>
      </c>
      <c r="K45" s="8">
        <f t="shared" si="20"/>
        <v>7.1838873977203793E-4</v>
      </c>
      <c r="L45" s="1">
        <f t="shared" si="19"/>
        <v>0.48862885146099211</v>
      </c>
      <c r="M45" s="2">
        <f t="shared" si="3"/>
        <v>408649.77701358747</v>
      </c>
      <c r="N45" s="2">
        <f t="shared" si="4"/>
        <v>29750.163789108527</v>
      </c>
      <c r="O45" s="1">
        <f t="shared" si="10"/>
        <v>30.11997407080727</v>
      </c>
      <c r="P45" s="1">
        <f t="shared" si="22"/>
        <v>8.5537131793806278</v>
      </c>
      <c r="Q45" s="1">
        <f t="shared" si="11"/>
        <v>1.8002113575478964</v>
      </c>
      <c r="R45" s="1">
        <f t="shared" si="12"/>
        <v>1.2683169225838986</v>
      </c>
      <c r="S45" s="7">
        <f t="shared" si="13"/>
        <v>6.2874867438347639</v>
      </c>
      <c r="T45" s="7">
        <f t="shared" si="14"/>
        <v>49</v>
      </c>
      <c r="U45" s="7">
        <f t="shared" si="15"/>
        <v>6.2874867438347639</v>
      </c>
      <c r="V45" s="6">
        <f t="shared" si="16"/>
        <v>49</v>
      </c>
      <c r="W45" s="2">
        <f t="shared" si="5"/>
        <v>0.1166553701384089</v>
      </c>
      <c r="X45" s="1">
        <f t="shared" si="6"/>
        <v>3.51679821185766E-2</v>
      </c>
      <c r="Y45">
        <v>49</v>
      </c>
      <c r="Z45">
        <v>0</v>
      </c>
      <c r="AA45" s="1">
        <f t="shared" si="18"/>
        <v>536.79999999999995</v>
      </c>
      <c r="AB45" s="1">
        <f t="shared" si="17"/>
        <v>586</v>
      </c>
      <c r="AC45" s="5">
        <v>516</v>
      </c>
      <c r="AD45" s="1">
        <v>7</v>
      </c>
      <c r="AE45">
        <v>0</v>
      </c>
    </row>
    <row r="46" spans="1:31" ht="16">
      <c r="A46" s="1">
        <f t="shared" si="7"/>
        <v>30</v>
      </c>
      <c r="B46" s="1">
        <f t="shared" si="21"/>
        <v>7</v>
      </c>
      <c r="C46" s="1">
        <f t="shared" si="8"/>
        <v>462088</v>
      </c>
      <c r="D46" s="1">
        <v>38543</v>
      </c>
      <c r="E46" s="3">
        <f t="shared" si="0"/>
        <v>3.6633437973391247E-3</v>
      </c>
      <c r="F46" s="3"/>
      <c r="G46" s="3" cm="1">
        <f t="array" ref="G46">E46*($J$11) + SUMPRODUCT(EGS3_OOS_FULL2!$K$40:$K$57,TRANSPOSE(LC_Special_Full2!C46:T46))</f>
        <v>3.6872919327310609E-3</v>
      </c>
      <c r="H46" s="3">
        <f t="shared" si="9"/>
        <v>2.8187712428449875E-4</v>
      </c>
      <c r="I46" s="3"/>
      <c r="J46" s="4">
        <f t="shared" si="2"/>
        <v>-315051.99718204339</v>
      </c>
      <c r="K46" s="8">
        <f t="shared" si="20"/>
        <v>7.1857452997477385E-4</v>
      </c>
      <c r="L46" s="1">
        <f t="shared" si="19"/>
        <v>0.49147032942296737</v>
      </c>
      <c r="M46" s="2">
        <f t="shared" si="3"/>
        <v>442475.03192772728</v>
      </c>
      <c r="N46" s="2">
        <f t="shared" si="4"/>
        <v>33825.254914139849</v>
      </c>
      <c r="O46" s="1">
        <f t="shared" si="10"/>
        <v>31.432097268930519</v>
      </c>
      <c r="P46" s="1">
        <f t="shared" si="22"/>
        <v>10.511648237007908</v>
      </c>
      <c r="Q46" s="1">
        <f t="shared" si="11"/>
        <v>1.9579350576272796</v>
      </c>
      <c r="R46" s="1">
        <f t="shared" si="12"/>
        <v>1.3121231981232488</v>
      </c>
      <c r="S46" s="7">
        <f t="shared" si="13"/>
        <v>6.4134589571673573</v>
      </c>
      <c r="T46" s="7">
        <f t="shared" si="14"/>
        <v>56</v>
      </c>
      <c r="U46" s="7">
        <f t="shared" si="15"/>
        <v>6.4134589571673573</v>
      </c>
      <c r="V46" s="6">
        <f t="shared" si="16"/>
        <v>56</v>
      </c>
      <c r="W46" s="2">
        <f t="shared" si="5"/>
        <v>0.12240212453260388</v>
      </c>
      <c r="X46" s="1">
        <f t="shared" si="6"/>
        <v>4.2444227230035665E-2</v>
      </c>
      <c r="Y46">
        <v>51</v>
      </c>
      <c r="Z46">
        <v>1</v>
      </c>
      <c r="AA46" s="1">
        <f t="shared" si="18"/>
        <v>609</v>
      </c>
      <c r="AB46" s="1">
        <f t="shared" si="17"/>
        <v>638</v>
      </c>
      <c r="AC46" s="5">
        <v>548</v>
      </c>
      <c r="AD46" s="1">
        <v>9</v>
      </c>
      <c r="AE46">
        <v>4</v>
      </c>
    </row>
    <row r="47" spans="1:31" ht="16">
      <c r="A47" s="1">
        <f t="shared" si="7"/>
        <v>31</v>
      </c>
      <c r="B47" s="1">
        <f t="shared" si="21"/>
        <v>8</v>
      </c>
      <c r="C47" s="1">
        <f t="shared" si="8"/>
        <v>504410</v>
      </c>
      <c r="D47" s="1">
        <v>42322</v>
      </c>
      <c r="E47" s="3">
        <f t="shared" si="0"/>
        <v>3.8212300570772406E-3</v>
      </c>
      <c r="F47" s="3"/>
      <c r="G47" s="3" cm="1">
        <f t="array" ref="G47">E47*($J$11) + SUMPRODUCT(EGS3_OOS_FULL2!$K$40:$K$57,TRANSPOSE(LC_Special_Full2!C47:T47))</f>
        <v>4.0064360234618648E-3</v>
      </c>
      <c r="H47" s="3">
        <f t="shared" si="9"/>
        <v>3.1914409073080388E-4</v>
      </c>
      <c r="I47" s="3"/>
      <c r="J47" s="4">
        <f t="shared" si="2"/>
        <v>-340686.50765903661</v>
      </c>
      <c r="K47" s="8">
        <f t="shared" si="20"/>
        <v>7.187139255552434E-4</v>
      </c>
      <c r="L47" s="1">
        <f t="shared" si="19"/>
        <v>0.4943123586005137</v>
      </c>
      <c r="M47" s="2">
        <f t="shared" si="3"/>
        <v>480772.32281542377</v>
      </c>
      <c r="N47" s="2">
        <f t="shared" si="4"/>
        <v>38297.290887696465</v>
      </c>
      <c r="O47" s="1">
        <f t="shared" si="10"/>
        <v>32.789539763307786</v>
      </c>
      <c r="P47" s="1">
        <f t="shared" si="22"/>
        <v>12.641125797413725</v>
      </c>
      <c r="Q47" s="1">
        <f t="shared" si="11"/>
        <v>2.1294775604058174</v>
      </c>
      <c r="R47" s="1">
        <f t="shared" si="12"/>
        <v>1.3574424943772643</v>
      </c>
      <c r="S47" s="7">
        <f t="shared" si="13"/>
        <v>6.7817384383986496</v>
      </c>
      <c r="T47" s="7">
        <f t="shared" si="14"/>
        <v>63</v>
      </c>
      <c r="U47" s="7">
        <f t="shared" si="15"/>
        <v>6.7817384383986496</v>
      </c>
      <c r="V47" s="6">
        <f t="shared" si="16"/>
        <v>63</v>
      </c>
      <c r="W47" s="2">
        <f t="shared" si="5"/>
        <v>9.5097327921731853E-2</v>
      </c>
      <c r="X47" s="1">
        <f t="shared" si="6"/>
        <v>4.6862031253496611E-2</v>
      </c>
      <c r="Y47">
        <v>53</v>
      </c>
      <c r="Z47">
        <v>1</v>
      </c>
      <c r="AA47" s="1">
        <f t="shared" si="18"/>
        <v>880.6</v>
      </c>
      <c r="AB47" s="1">
        <f t="shared" si="17"/>
        <v>992</v>
      </c>
      <c r="AC47" s="5">
        <v>772</v>
      </c>
      <c r="AD47" s="1">
        <v>22</v>
      </c>
      <c r="AE47">
        <v>9</v>
      </c>
    </row>
    <row r="48" spans="1:31" ht="16">
      <c r="A48" s="1">
        <f t="shared" si="7"/>
        <v>32</v>
      </c>
      <c r="B48" s="1">
        <f t="shared" si="21"/>
        <v>9</v>
      </c>
      <c r="C48" s="1">
        <f t="shared" si="8"/>
        <v>550845</v>
      </c>
      <c r="D48" s="1">
        <v>46435</v>
      </c>
      <c r="E48" s="3">
        <f t="shared" si="0"/>
        <v>3.9910031949810243E-3</v>
      </c>
      <c r="F48" s="3"/>
      <c r="G48" s="3" cm="1">
        <f t="array" ref="G48">E48*($J$11) + SUMPRODUCT(EGS3_OOS_FULL2!$K$40:$K$57,TRANSPOSE(LC_Special_Full2!C48:T48))</f>
        <v>4.3933943484085834E-3</v>
      </c>
      <c r="H48" s="3">
        <f t="shared" si="9"/>
        <v>3.8695832494671858E-4</v>
      </c>
      <c r="I48" s="3"/>
      <c r="J48" s="4">
        <f t="shared" ref="J48:J50" si="23">D48*LN(H48)</f>
        <v>-364848.78287545277</v>
      </c>
      <c r="K48" s="8">
        <f t="shared" si="20"/>
        <v>7.1880689048758808E-4</v>
      </c>
      <c r="L48" s="1">
        <f t="shared" si="19"/>
        <v>0.49715475539171106</v>
      </c>
      <c r="M48" s="2">
        <f t="shared" si="3"/>
        <v>527207.32180903002</v>
      </c>
      <c r="N48" s="2">
        <f t="shared" si="4"/>
        <v>46434.998993606227</v>
      </c>
      <c r="O48" s="1">
        <f t="shared" si="10"/>
        <v>34.249435309133275</v>
      </c>
      <c r="P48" s="1">
        <f t="shared" si="22"/>
        <v>15.190498447222456</v>
      </c>
      <c r="Q48" s="1">
        <f t="shared" si="11"/>
        <v>2.5493726498087312</v>
      </c>
      <c r="R48" s="1">
        <f t="shared" si="12"/>
        <v>1.4598955458254879</v>
      </c>
      <c r="S48" s="7">
        <f t="shared" si="13"/>
        <v>7.1043905704155508</v>
      </c>
      <c r="T48" s="7">
        <f t="shared" si="14"/>
        <v>78</v>
      </c>
      <c r="U48" s="7">
        <f t="shared" si="15"/>
        <v>7.1043905704155508</v>
      </c>
      <c r="V48" s="6">
        <f t="shared" si="16"/>
        <v>78</v>
      </c>
      <c r="W48" s="2">
        <f t="shared" si="5"/>
        <v>2.1673172680586672E-8</v>
      </c>
      <c r="X48" s="1">
        <f t="shared" si="6"/>
        <v>4.2911668783360071E-2</v>
      </c>
      <c r="Y48">
        <v>54</v>
      </c>
      <c r="Z48">
        <v>1</v>
      </c>
      <c r="AA48" s="1">
        <f t="shared" si="18"/>
        <v>1216.3</v>
      </c>
      <c r="AB48" s="1">
        <f t="shared" si="17"/>
        <v>1363</v>
      </c>
      <c r="AC48" s="5">
        <v>1133</v>
      </c>
      <c r="AD48" s="1">
        <v>23</v>
      </c>
      <c r="AE48">
        <v>23</v>
      </c>
    </row>
    <row r="49" spans="1:31" ht="16">
      <c r="A49" s="1">
        <f t="shared" si="7"/>
        <v>33</v>
      </c>
      <c r="B49" s="1">
        <f t="shared" si="21"/>
        <v>10</v>
      </c>
      <c r="C49" s="1">
        <f t="shared" si="8"/>
        <v>599856</v>
      </c>
      <c r="D49" s="1">
        <v>49011</v>
      </c>
      <c r="E49" s="3">
        <f t="shared" si="0"/>
        <v>4.1615709833926484E-3</v>
      </c>
      <c r="F49" s="3"/>
      <c r="G49" s="3" cm="1">
        <f t="array" ref="G49">E49*($J$11) + SUMPRODUCT(EGS3_OOS_FULL2!$K$40:$K$57,TRANSPOSE(LC_Special_Full2!C49:T49))</f>
        <v>4.8040354505910123E-3</v>
      </c>
      <c r="H49" s="3">
        <f t="shared" si="9"/>
        <v>4.1064110218242897E-4</v>
      </c>
      <c r="I49" s="3"/>
      <c r="J49" s="4">
        <f t="shared" si="23"/>
        <v>-382177.53252764413</v>
      </c>
      <c r="K49" s="8">
        <f t="shared" si="20"/>
        <v>7.188534007399178E-4</v>
      </c>
      <c r="L49" s="1">
        <f t="shared" si="19"/>
        <v>0.49999733609960945</v>
      </c>
      <c r="M49" s="2">
        <f t="shared" si="3"/>
        <v>576484.25407092145</v>
      </c>
      <c r="N49" s="2">
        <f t="shared" si="4"/>
        <v>49276.932261891474</v>
      </c>
      <c r="O49" s="1">
        <f t="shared" si="10"/>
        <v>35.716429766755773</v>
      </c>
      <c r="P49" s="1">
        <f t="shared" si="22"/>
        <v>17.77064280925822</v>
      </c>
      <c r="Q49" s="1">
        <f t="shared" si="11"/>
        <v>2.580144362035762</v>
      </c>
      <c r="R49" s="1">
        <f t="shared" si="12"/>
        <v>1.4669944576225007</v>
      </c>
      <c r="S49" s="7">
        <f t="shared" si="13"/>
        <v>7.4350839748471422</v>
      </c>
      <c r="T49" s="7">
        <f t="shared" si="14"/>
        <v>79</v>
      </c>
      <c r="U49" s="7">
        <f t="shared" si="15"/>
        <v>7.4350839748471422</v>
      </c>
      <c r="V49" s="6">
        <f t="shared" si="16"/>
        <v>79</v>
      </c>
      <c r="W49" s="2">
        <f t="shared" si="5"/>
        <v>5.4259709430836732E-3</v>
      </c>
      <c r="X49" s="1">
        <f t="shared" si="6"/>
        <v>3.8962260824395432E-2</v>
      </c>
      <c r="Y49">
        <v>54</v>
      </c>
      <c r="Z49">
        <v>1</v>
      </c>
      <c r="AA49" s="1">
        <f t="shared" si="18"/>
        <v>1693.3999999999999</v>
      </c>
      <c r="AB49" s="1">
        <f t="shared" si="17"/>
        <v>1888</v>
      </c>
      <c r="AC49" s="5">
        <v>1788</v>
      </c>
      <c r="AD49" s="1">
        <v>10</v>
      </c>
      <c r="AE49">
        <v>24</v>
      </c>
    </row>
    <row r="50" spans="1:31" ht="16">
      <c r="A50" s="1">
        <f t="shared" si="7"/>
        <v>34</v>
      </c>
      <c r="B50" s="1">
        <f t="shared" si="21"/>
        <v>11</v>
      </c>
      <c r="C50" s="1">
        <f t="shared" si="8"/>
        <v>652812</v>
      </c>
      <c r="D50" s="1">
        <v>52956</v>
      </c>
      <c r="E50" s="3">
        <f t="shared" si="0"/>
        <v>4.336294218190595E-3</v>
      </c>
      <c r="F50" s="3"/>
      <c r="G50" s="3" cm="1">
        <f t="array" ref="G50">E50*($J$11) + SUMPRODUCT(EGS3_OOS_FULL2!$K$40:$K$57,TRANSPOSE(LC_Special_Full2!C50:T50))</f>
        <v>5.2545133342394414E-3</v>
      </c>
      <c r="H50" s="3">
        <f t="shared" si="9"/>
        <v>4.5047788364842908E-4</v>
      </c>
      <c r="I50" s="3"/>
      <c r="J50" s="4">
        <f t="shared" si="23"/>
        <v>-408036.65460682509</v>
      </c>
      <c r="K50" s="8">
        <f t="shared" si="20"/>
        <v>7.1885344428716986E-4</v>
      </c>
      <c r="L50" s="1">
        <f t="shared" si="19"/>
        <v>0.50283991697970787</v>
      </c>
      <c r="M50" s="2">
        <f t="shared" si="3"/>
        <v>630541.60010873294</v>
      </c>
      <c r="N50" s="2">
        <f t="shared" si="4"/>
        <v>54057.346037811491</v>
      </c>
      <c r="O50" s="1">
        <f t="shared" si="10"/>
        <v>37.219439941968304</v>
      </c>
      <c r="P50" s="1">
        <f t="shared" si="22"/>
        <v>20.51030757261551</v>
      </c>
      <c r="Q50" s="1">
        <f t="shared" si="11"/>
        <v>2.739664763357291</v>
      </c>
      <c r="R50" s="1">
        <f t="shared" si="12"/>
        <v>1.50301017521253</v>
      </c>
      <c r="S50" s="7">
        <f t="shared" si="13"/>
        <v>7.6218319027231125</v>
      </c>
      <c r="T50" s="7">
        <f t="shared" si="14"/>
        <v>84</v>
      </c>
      <c r="U50" s="7">
        <f t="shared" si="15"/>
        <v>7.6218319027231125</v>
      </c>
      <c r="V50" s="6">
        <f t="shared" si="16"/>
        <v>84</v>
      </c>
      <c r="W50" s="2">
        <f t="shared" si="5"/>
        <v>2.0797379670131629E-2</v>
      </c>
      <c r="X50" s="1">
        <f t="shared" si="6"/>
        <v>3.4114568805823219E-2</v>
      </c>
      <c r="Y50">
        <v>54</v>
      </c>
      <c r="Z50">
        <v>2</v>
      </c>
      <c r="AA50" s="1">
        <f t="shared" si="18"/>
        <v>2041.3</v>
      </c>
      <c r="AB50" s="1">
        <f t="shared" si="17"/>
        <v>2182</v>
      </c>
      <c r="AC50" s="5">
        <v>1362</v>
      </c>
      <c r="AD50" s="1">
        <v>82</v>
      </c>
      <c r="AE50">
        <v>28</v>
      </c>
    </row>
    <row r="51" spans="1:31" ht="16">
      <c r="A51" s="1">
        <f t="shared" si="7"/>
        <v>35</v>
      </c>
      <c r="B51" s="1">
        <f t="shared" si="21"/>
        <v>12</v>
      </c>
      <c r="C51" s="1">
        <f t="shared" si="8"/>
        <v>706104</v>
      </c>
      <c r="D51" s="1">
        <v>53292</v>
      </c>
      <c r="E51" s="3">
        <f t="shared" si="0"/>
        <v>4.5109849604262342E-3</v>
      </c>
      <c r="F51" s="3"/>
      <c r="G51" s="3" cm="1">
        <f t="array" ref="G51">E51*($J$11) + SUMPRODUCT(EGS3_OOS_FULL2!$K$40:$K$57,TRANSPOSE(LC_Special_Full2!C51:T51))</f>
        <v>5.7236962969392964E-3</v>
      </c>
      <c r="H51" s="3">
        <f t="shared" si="9"/>
        <v>4.6918296269985501E-4</v>
      </c>
      <c r="I51" s="3"/>
      <c r="J51" s="4"/>
      <c r="K51" s="8">
        <f t="shared" si="20"/>
        <v>7.1880702111822611E-4</v>
      </c>
      <c r="L51" s="1">
        <f t="shared" si="19"/>
        <v>0.50568231428746135</v>
      </c>
      <c r="M51" s="2">
        <f t="shared" si="3"/>
        <v>686843.55563271558</v>
      </c>
      <c r="N51" s="2">
        <f t="shared" si="4"/>
        <v>56301.9555239826</v>
      </c>
      <c r="O51" s="1">
        <f t="shared" si="10"/>
        <v>38.722450117180834</v>
      </c>
      <c r="P51" s="1">
        <f t="shared" si="22"/>
        <v>23.249972335972799</v>
      </c>
      <c r="Q51" s="1">
        <f t="shared" si="11"/>
        <v>2.739664763357291</v>
      </c>
      <c r="R51" s="1">
        <f t="shared" si="12"/>
        <v>1.50301017521253</v>
      </c>
      <c r="S51" s="7">
        <f t="shared" si="13"/>
        <v>8.5289834127907138</v>
      </c>
      <c r="T51" s="7">
        <f t="shared" si="14"/>
        <v>84</v>
      </c>
      <c r="U51" s="7">
        <f t="shared" si="15"/>
        <v>8.5289834127907138</v>
      </c>
      <c r="V51" s="6">
        <f t="shared" si="16"/>
        <v>84</v>
      </c>
      <c r="W51" s="2">
        <f t="shared" si="5"/>
        <v>5.6480438414444951E-2</v>
      </c>
      <c r="X51" s="1">
        <f t="shared" si="6"/>
        <v>2.727706452205967E-2</v>
      </c>
      <c r="Y51">
        <v>54</v>
      </c>
      <c r="Z51">
        <v>2</v>
      </c>
      <c r="AA51" s="1">
        <f t="shared" si="18"/>
        <v>5058.2999999999993</v>
      </c>
      <c r="AB51" s="1">
        <f t="shared" si="17"/>
        <v>6333</v>
      </c>
      <c r="AC51" s="5">
        <v>5893</v>
      </c>
      <c r="AD51" s="1">
        <v>44</v>
      </c>
      <c r="AE51">
        <v>28</v>
      </c>
    </row>
    <row r="52" spans="1:31" ht="16">
      <c r="A52" s="1">
        <f t="shared" si="7"/>
        <v>36</v>
      </c>
      <c r="B52" s="1">
        <f t="shared" si="21"/>
        <v>13</v>
      </c>
      <c r="C52" s="1">
        <f t="shared" si="8"/>
        <v>764726</v>
      </c>
      <c r="D52" s="1">
        <v>58622</v>
      </c>
      <c r="E52" s="3">
        <f t="shared" si="0"/>
        <v>4.6873457785657768E-3</v>
      </c>
      <c r="F52" s="3"/>
      <c r="G52" s="3" cm="1">
        <f t="array" ref="G52">E52*($J$11) + SUMPRODUCT(EGS3_OOS_FULL2!$K$40:$K$57,TRANSPOSE(LC_Special_Full2!C52:T52))</f>
        <v>6.2201835613921747E-3</v>
      </c>
      <c r="H52" s="3">
        <f t="shared" si="9"/>
        <v>4.9648726445287832E-4</v>
      </c>
      <c r="I52" s="3"/>
      <c r="J52" s="4"/>
      <c r="K52" s="8">
        <f t="shared" si="20"/>
        <v>7.1871414323536537E-4</v>
      </c>
      <c r="L52" s="1">
        <f t="shared" si="19"/>
        <v>0.50852434432578586</v>
      </c>
      <c r="M52" s="2">
        <f t="shared" si="3"/>
        <v>746422.027367061</v>
      </c>
      <c r="N52" s="2">
        <f t="shared" si="4"/>
        <v>59578.471734345396</v>
      </c>
      <c r="O52" s="1">
        <f t="shared" si="10"/>
        <v>40.240112954512711</v>
      </c>
      <c r="P52" s="1">
        <f t="shared" si="22"/>
        <v>26.056173440631024</v>
      </c>
      <c r="Q52" s="1">
        <f t="shared" si="11"/>
        <v>2.8062011046582258</v>
      </c>
      <c r="R52" s="1">
        <f t="shared" si="12"/>
        <v>1.517662837331879</v>
      </c>
      <c r="S52" s="7">
        <f t="shared" si="13"/>
        <v>8.6518639347341857</v>
      </c>
      <c r="T52" s="7">
        <f t="shared" si="14"/>
        <v>86</v>
      </c>
      <c r="U52" s="7">
        <f t="shared" si="15"/>
        <v>8.6518639347341857</v>
      </c>
      <c r="V52" s="6">
        <f t="shared" si="16"/>
        <v>86</v>
      </c>
      <c r="W52" s="2">
        <f t="shared" si="5"/>
        <v>1.6315917818317285E-2</v>
      </c>
      <c r="X52" s="1">
        <f t="shared" si="6"/>
        <v>2.3935334528888772E-2</v>
      </c>
      <c r="Y52">
        <v>54</v>
      </c>
      <c r="Z52">
        <v>4</v>
      </c>
      <c r="AA52" s="1">
        <f t="shared" si="18"/>
        <v>5719.8</v>
      </c>
      <c r="AB52" s="1">
        <f t="shared" si="17"/>
        <v>6050</v>
      </c>
      <c r="AC52" s="5">
        <v>5420</v>
      </c>
      <c r="AD52" s="1">
        <v>63</v>
      </c>
      <c r="AE52">
        <v>28</v>
      </c>
    </row>
    <row r="53" spans="1:31" ht="16">
      <c r="A53" s="1">
        <f t="shared" si="7"/>
        <v>37</v>
      </c>
      <c r="B53" s="1">
        <f t="shared" si="21"/>
        <v>14</v>
      </c>
      <c r="C53" s="1">
        <f t="shared" si="8"/>
        <v>829532</v>
      </c>
      <c r="D53" s="1">
        <v>64806</v>
      </c>
      <c r="E53" s="3">
        <f t="shared" si="0"/>
        <v>4.8645308136550103E-3</v>
      </c>
      <c r="F53" s="3"/>
      <c r="G53" s="3" cm="1">
        <f t="array" ref="G53">E53*($J$11) + SUMPRODUCT(EGS3_OOS_FULL2!$K$40:$K$57,TRANSPOSE(LC_Special_Full2!C53:T53))</f>
        <v>6.7387674330738247E-3</v>
      </c>
      <c r="H53" s="3">
        <f t="shared" si="9"/>
        <v>5.1858387168165002E-4</v>
      </c>
      <c r="I53" s="3"/>
      <c r="J53" s="4"/>
      <c r="K53" s="8">
        <f t="shared" si="20"/>
        <v>7.1857483464821353E-4</v>
      </c>
      <c r="L53" s="1">
        <f t="shared" si="19"/>
        <v>0.51136582349253923</v>
      </c>
      <c r="M53" s="2">
        <f t="shared" si="3"/>
        <v>808652.09196885896</v>
      </c>
      <c r="N53" s="2">
        <f t="shared" si="4"/>
        <v>62230.064601798003</v>
      </c>
      <c r="O53" s="1">
        <f t="shared" si="10"/>
        <v>41.765155603811706</v>
      </c>
      <c r="P53" s="1">
        <f t="shared" si="22"/>
        <v>28.896246255982543</v>
      </c>
      <c r="Q53" s="1">
        <f t="shared" si="11"/>
        <v>2.8400728153515198</v>
      </c>
      <c r="R53" s="1">
        <f t="shared" si="12"/>
        <v>1.5250426492989955</v>
      </c>
      <c r="S53" s="7">
        <f t="shared" si="13"/>
        <v>8.8649726879165982</v>
      </c>
      <c r="T53" s="7">
        <f t="shared" si="14"/>
        <v>87</v>
      </c>
      <c r="U53" s="7">
        <f t="shared" si="15"/>
        <v>8.8649726879165982</v>
      </c>
      <c r="V53" s="6">
        <f t="shared" si="16"/>
        <v>87</v>
      </c>
      <c r="W53" s="2">
        <f t="shared" si="5"/>
        <v>3.9748409070178632E-2</v>
      </c>
      <c r="X53" s="1">
        <f t="shared" si="6"/>
        <v>2.517070834053543E-2</v>
      </c>
      <c r="Y53">
        <v>54</v>
      </c>
      <c r="Z53">
        <v>5</v>
      </c>
      <c r="AA53" s="1">
        <f t="shared" si="18"/>
        <v>7078.5999999999995</v>
      </c>
      <c r="AB53" s="1">
        <f t="shared" si="17"/>
        <v>7479</v>
      </c>
      <c r="AC53" s="5">
        <v>6389</v>
      </c>
      <c r="AD53" s="1">
        <v>109</v>
      </c>
      <c r="AE53">
        <v>28</v>
      </c>
    </row>
    <row r="54" spans="1:31" ht="16">
      <c r="A54" s="1">
        <f t="shared" si="7"/>
        <v>38</v>
      </c>
      <c r="B54" s="1">
        <f t="shared" si="21"/>
        <v>15</v>
      </c>
      <c r="C54" s="1">
        <f t="shared" si="8"/>
        <v>899615</v>
      </c>
      <c r="D54" s="1">
        <v>70083</v>
      </c>
      <c r="E54" s="3">
        <f t="shared" si="0"/>
        <v>5.0478004413291311E-3</v>
      </c>
      <c r="F54" s="3"/>
      <c r="G54" s="3" cm="1">
        <f t="array" ref="G54">E54*($J$11) + SUMPRODUCT(EGS3_OOS_FULL2!$K$40:$K$57,TRANSPOSE(LC_Special_Full2!C54:T54))</f>
        <v>7.3115217488167964E-3</v>
      </c>
      <c r="H54" s="3">
        <f t="shared" si="9"/>
        <v>5.7275431574297167E-4</v>
      </c>
      <c r="I54" s="3"/>
      <c r="J54" s="4"/>
      <c r="K54" s="8">
        <f t="shared" si="20"/>
        <v>7.1838913136004171E-4</v>
      </c>
      <c r="L54" s="1">
        <f t="shared" si="19"/>
        <v>0.51420656832794798</v>
      </c>
      <c r="M54" s="2">
        <f t="shared" si="3"/>
        <v>877382.60985801555</v>
      </c>
      <c r="N54" s="2">
        <f t="shared" si="4"/>
        <v>68730.517889156603</v>
      </c>
      <c r="O54" s="1">
        <f t="shared" si="10"/>
        <v>43.34287155369897</v>
      </c>
      <c r="P54" s="1">
        <f t="shared" si="22"/>
        <v>31.985149182895114</v>
      </c>
      <c r="Q54" s="1">
        <f t="shared" si="11"/>
        <v>3.0889029269125703</v>
      </c>
      <c r="R54" s="1">
        <f t="shared" si="12"/>
        <v>1.5777159498872666</v>
      </c>
      <c r="S54" s="7">
        <f t="shared" si="13"/>
        <v>9.0466442793053936</v>
      </c>
      <c r="T54" s="7">
        <f t="shared" si="14"/>
        <v>94</v>
      </c>
      <c r="U54" s="7">
        <f t="shared" si="15"/>
        <v>9.0466442793053936</v>
      </c>
      <c r="V54" s="6">
        <f t="shared" si="16"/>
        <v>94</v>
      </c>
      <c r="W54" s="2">
        <f t="shared" si="5"/>
        <v>1.9298290753012814E-2</v>
      </c>
      <c r="X54" s="1">
        <f t="shared" si="6"/>
        <v>2.4713227482850382E-2</v>
      </c>
      <c r="Y54">
        <v>54</v>
      </c>
      <c r="Z54">
        <v>11</v>
      </c>
      <c r="AA54" s="1">
        <f t="shared" si="18"/>
        <v>8489</v>
      </c>
      <c r="AB54" s="1">
        <f t="shared" si="17"/>
        <v>9126</v>
      </c>
      <c r="AC54" s="5">
        <v>7776</v>
      </c>
      <c r="AD54" s="1">
        <v>135</v>
      </c>
      <c r="AE54">
        <v>29</v>
      </c>
    </row>
    <row r="55" spans="1:31" ht="16">
      <c r="A55" s="1">
        <f t="shared" si="7"/>
        <v>39</v>
      </c>
      <c r="B55" s="1">
        <f t="shared" si="21"/>
        <v>16</v>
      </c>
      <c r="C55" s="1">
        <f t="shared" si="8"/>
        <v>971725</v>
      </c>
      <c r="D55" s="1">
        <v>72110</v>
      </c>
      <c r="E55" s="3">
        <f t="shared" si="0"/>
        <v>5.2346240009705225E-3</v>
      </c>
      <c r="F55" s="3"/>
      <c r="G55" s="3" cm="1">
        <f t="array" ref="G55">E55*($J$11) + SUMPRODUCT(EGS3_OOS_FULL2!$K$40:$K$57,TRANSPOSE(LC_Special_Full2!C55:T55))</f>
        <v>7.9231565245451319E-3</v>
      </c>
      <c r="H55" s="3">
        <f t="shared" si="9"/>
        <v>6.1163477572833552E-4</v>
      </c>
      <c r="I55" s="3"/>
      <c r="J55" s="4"/>
      <c r="K55" s="8">
        <f t="shared" si="20"/>
        <v>7.1815708134829602E-4</v>
      </c>
      <c r="L55" s="1">
        <f t="shared" si="19"/>
        <v>0.51704639556195708</v>
      </c>
      <c r="M55" s="2">
        <f t="shared" si="3"/>
        <v>950778.78294541582</v>
      </c>
      <c r="N55" s="2">
        <f t="shared" si="4"/>
        <v>73396.173087400268</v>
      </c>
      <c r="O55" s="1">
        <f t="shared" si="10"/>
        <v>44.951499369811664</v>
      </c>
      <c r="P55" s="1">
        <f t="shared" si="22"/>
        <v>35.225910114739555</v>
      </c>
      <c r="Q55" s="1">
        <f t="shared" si="11"/>
        <v>3.2407609318444397</v>
      </c>
      <c r="R55" s="1">
        <f t="shared" si="12"/>
        <v>1.6086278161126908</v>
      </c>
      <c r="S55" s="7">
        <f t="shared" si="13"/>
        <v>9.2990103726886826</v>
      </c>
      <c r="T55" s="7">
        <f t="shared" si="14"/>
        <v>98</v>
      </c>
      <c r="U55" s="7">
        <f t="shared" si="15"/>
        <v>9.2990103726886826</v>
      </c>
      <c r="V55" s="6">
        <f t="shared" si="16"/>
        <v>98</v>
      </c>
      <c r="W55" s="2">
        <f t="shared" si="5"/>
        <v>1.7836265253089279E-2</v>
      </c>
      <c r="X55" s="1">
        <f t="shared" si="6"/>
        <v>2.1555704602211716E-2</v>
      </c>
      <c r="Y55">
        <v>54</v>
      </c>
      <c r="Z55">
        <v>15</v>
      </c>
      <c r="AA55" s="1">
        <f t="shared" si="18"/>
        <v>10926.2</v>
      </c>
      <c r="AB55" s="1">
        <f t="shared" si="17"/>
        <v>11933</v>
      </c>
      <c r="AC55" s="5">
        <v>10393</v>
      </c>
      <c r="AD55" s="1">
        <v>154</v>
      </c>
      <c r="AE55">
        <v>29</v>
      </c>
    </row>
    <row r="56" spans="1:31" ht="16">
      <c r="A56" s="1">
        <f t="shared" si="7"/>
        <v>40</v>
      </c>
      <c r="B56" s="1">
        <f t="shared" si="21"/>
        <v>17</v>
      </c>
      <c r="C56" s="1">
        <f t="shared" si="8"/>
        <v>1046353</v>
      </c>
      <c r="D56" s="1">
        <v>74628</v>
      </c>
      <c r="E56" s="3">
        <f t="shared" si="0"/>
        <v>5.4278611110973873E-3</v>
      </c>
      <c r="F56" s="3"/>
      <c r="G56" s="3" cm="1">
        <f t="array" ref="G56">E56*($J$11) + SUMPRODUCT(EGS3_OOS_FULL2!$K$40:$K$57,TRANSPOSE(LC_Special_Full2!C56:T56))</f>
        <v>8.593905244108923E-3</v>
      </c>
      <c r="H56" s="3">
        <f t="shared" si="9"/>
        <v>6.7074871956379102E-4</v>
      </c>
      <c r="I56" s="3"/>
      <c r="J56" s="4"/>
      <c r="K56" s="8">
        <f t="shared" si="20"/>
        <v>7.1787874453831774E-4</v>
      </c>
      <c r="L56" s="1">
        <f t="shared" si="19"/>
        <v>0.51988512216147587</v>
      </c>
      <c r="M56" s="2">
        <f t="shared" si="3"/>
        <v>1031268.6292930708</v>
      </c>
      <c r="N56" s="2">
        <f t="shared" si="4"/>
        <v>80489.846347654922</v>
      </c>
      <c r="O56" s="1">
        <f t="shared" si="10"/>
        <v>46.615687426506284</v>
      </c>
      <c r="P56" s="1">
        <f t="shared" si="22"/>
        <v>38.750607042821379</v>
      </c>
      <c r="Q56" s="1">
        <f t="shared" si="11"/>
        <v>3.5246969280818239</v>
      </c>
      <c r="R56" s="1">
        <f t="shared" si="12"/>
        <v>1.6641880566946221</v>
      </c>
      <c r="S56" s="7">
        <f t="shared" si="13"/>
        <v>9.3929368909645685</v>
      </c>
      <c r="T56" s="7">
        <f t="shared" si="14"/>
        <v>105</v>
      </c>
      <c r="U56" s="7">
        <f t="shared" si="15"/>
        <v>9.3929368909645685</v>
      </c>
      <c r="V56" s="6">
        <f t="shared" si="16"/>
        <v>105</v>
      </c>
      <c r="W56" s="2">
        <f t="shared" si="5"/>
        <v>7.85475471358595E-2</v>
      </c>
      <c r="X56" s="1">
        <f t="shared" si="6"/>
        <v>1.441613939743972E-2</v>
      </c>
      <c r="Y56">
        <v>54</v>
      </c>
      <c r="Z56">
        <v>21</v>
      </c>
      <c r="AA56" s="1">
        <f t="shared" si="18"/>
        <v>12002.3</v>
      </c>
      <c r="AB56" s="1">
        <f t="shared" si="17"/>
        <v>12433</v>
      </c>
      <c r="AC56" s="5">
        <v>10073</v>
      </c>
      <c r="AD56" s="1">
        <v>236</v>
      </c>
      <c r="AE56">
        <v>30</v>
      </c>
    </row>
    <row r="57" spans="1:31" ht="16">
      <c r="A57" s="1">
        <f t="shared" si="7"/>
        <v>41</v>
      </c>
      <c r="B57" s="1">
        <f t="shared" si="21"/>
        <v>18</v>
      </c>
      <c r="C57" s="1">
        <f t="shared" si="8"/>
        <v>1122496</v>
      </c>
      <c r="D57" s="1">
        <v>76143</v>
      </c>
      <c r="E57" s="3">
        <f t="shared" si="0"/>
        <v>5.6229416963774481E-3</v>
      </c>
      <c r="F57" s="3"/>
      <c r="G57" s="3" cm="1">
        <f t="array" ref="G57">E57*($J$11) + SUMPRODUCT(EGS3_OOS_FULL2!$K$40:$K$57,TRANSPOSE(LC_Special_Full2!C57:T57))</f>
        <v>9.2906210948516636E-3</v>
      </c>
      <c r="H57" s="3">
        <f t="shared" si="9"/>
        <v>6.9671585074274067E-4</v>
      </c>
      <c r="I57" s="3"/>
      <c r="J57" s="4"/>
      <c r="K57" s="8">
        <f t="shared" si="20"/>
        <v>7.1755419277027036E-4</v>
      </c>
      <c r="L57" s="1">
        <f t="shared" si="19"/>
        <v>0.52272256537749306</v>
      </c>
      <c r="M57" s="2">
        <f t="shared" si="3"/>
        <v>1114874.5313821996</v>
      </c>
      <c r="N57" s="2">
        <f t="shared" si="4"/>
        <v>83605.902089128882</v>
      </c>
      <c r="O57" s="1">
        <f t="shared" si="10"/>
        <v>48.296099448746816</v>
      </c>
      <c r="P57" s="1">
        <f t="shared" si="22"/>
        <v>42.36090584487183</v>
      </c>
      <c r="Q57" s="1">
        <f t="shared" si="11"/>
        <v>3.6102988020504543</v>
      </c>
      <c r="R57" s="1">
        <f t="shared" si="12"/>
        <v>1.6804120222405334</v>
      </c>
      <c r="S57" s="7">
        <f t="shared" si="13"/>
        <v>9.5453329430034213</v>
      </c>
      <c r="T57" s="7">
        <f t="shared" si="14"/>
        <v>107</v>
      </c>
      <c r="U57" s="7">
        <f t="shared" si="15"/>
        <v>9.5453329430034213</v>
      </c>
      <c r="V57" s="6">
        <f t="shared" si="16"/>
        <v>107</v>
      </c>
      <c r="W57" s="2">
        <f t="shared" si="5"/>
        <v>9.8011663437596125E-2</v>
      </c>
      <c r="X57" s="1">
        <f t="shared" si="6"/>
        <v>6.789751248824397E-3</v>
      </c>
      <c r="Y57">
        <v>54</v>
      </c>
      <c r="Z57">
        <v>23</v>
      </c>
      <c r="AA57" s="1">
        <f t="shared" si="18"/>
        <v>13978.3</v>
      </c>
      <c r="AB57" s="1">
        <f t="shared" si="17"/>
        <v>14712</v>
      </c>
      <c r="AC57" s="5">
        <v>12042</v>
      </c>
      <c r="AD57" s="1">
        <v>267</v>
      </c>
      <c r="AE57">
        <v>30</v>
      </c>
    </row>
    <row r="58" spans="1:31">
      <c r="F58" s="3"/>
      <c r="G58" s="3"/>
      <c r="H58" s="3"/>
      <c r="I58" s="3"/>
      <c r="M58" s="2"/>
    </row>
    <row r="59" spans="1:31">
      <c r="F59" s="3"/>
      <c r="G59" s="3">
        <f>C2 - SUM(D17:D50)</f>
        <v>119347188</v>
      </c>
      <c r="H59" s="3">
        <f>1-G50</f>
        <v>0.99474548666576057</v>
      </c>
      <c r="I59" s="3"/>
      <c r="J59" s="4">
        <f>G59*LN(H59)</f>
        <v>-628764.76766962151</v>
      </c>
      <c r="M59" s="2"/>
    </row>
    <row r="60" spans="1:31">
      <c r="F60" s="3"/>
      <c r="G60" s="3"/>
      <c r="H60" s="3"/>
      <c r="I60" s="3"/>
      <c r="M60" s="2"/>
    </row>
    <row r="61" spans="1:31">
      <c r="F61" s="3"/>
      <c r="G61" s="3"/>
      <c r="H61" s="3"/>
      <c r="I61" s="3"/>
      <c r="M61" s="2"/>
    </row>
    <row r="62" spans="1:31">
      <c r="F62" s="3"/>
      <c r="G62" s="3"/>
      <c r="H62" s="3"/>
      <c r="I62" s="3"/>
      <c r="M62" s="2"/>
    </row>
    <row r="63" spans="1:31">
      <c r="F63" s="3"/>
      <c r="G63" s="3"/>
      <c r="H63" s="3"/>
      <c r="I63" s="3"/>
      <c r="M63" s="2"/>
    </row>
    <row r="64" spans="1:31">
      <c r="F64" s="3"/>
      <c r="G64" s="3"/>
      <c r="H64" s="3"/>
      <c r="I64" s="3"/>
      <c r="M64" s="2"/>
    </row>
    <row r="65" spans="6:13">
      <c r="F65" s="3"/>
      <c r="G65" s="3"/>
      <c r="H65" s="3"/>
      <c r="I65" s="3"/>
      <c r="M65" s="2"/>
    </row>
    <row r="66" spans="6:13">
      <c r="F66" s="3"/>
      <c r="G66" s="3"/>
      <c r="H66" s="3"/>
      <c r="I66" s="3"/>
      <c r="M66" s="2"/>
    </row>
    <row r="67" spans="6:13">
      <c r="F67" s="3"/>
      <c r="G67" s="3"/>
      <c r="H67" s="3"/>
      <c r="I67" s="3"/>
      <c r="M67" s="2"/>
    </row>
    <row r="68" spans="6:13">
      <c r="F68" s="3"/>
      <c r="G68" s="3"/>
      <c r="H68" s="3"/>
      <c r="I68" s="3"/>
      <c r="M68" s="2"/>
    </row>
  </sheetData>
  <mergeCells count="4">
    <mergeCell ref="V5:W5"/>
    <mergeCell ref="Y5:Z5"/>
    <mergeCell ref="V10:W10"/>
    <mergeCell ref="Y10:Z10"/>
  </mergeCells>
  <conditionalFormatting sqref="W17:W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D8A-D630-8947-BF5A-3F7B34CC1055}">
  <sheetPr>
    <pageSetUpPr fitToPage="1"/>
  </sheetPr>
  <dimension ref="A1:BB80"/>
  <sheetViews>
    <sheetView zoomScale="84" workbookViewId="0">
      <selection activeCell="AV16" sqref="AV16:BB7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12" width="7.6640625" style="1" bestFit="1" customWidth="1"/>
    <col min="13" max="13" width="6.6640625" style="1" customWidth="1"/>
    <col min="14" max="14" width="9" style="1" customWidth="1"/>
    <col min="15" max="15" width="8" style="1" bestFit="1" customWidth="1"/>
    <col min="16" max="16" width="9.6640625" style="1" bestFit="1" customWidth="1"/>
    <col min="17" max="38" width="7.6640625" style="1" bestFit="1" customWidth="1"/>
    <col min="39" max="39" width="12.1640625" style="1" bestFit="1" customWidth="1"/>
    <col min="40" max="40" width="7.6640625" style="1" bestFit="1" customWidth="1"/>
    <col min="41" max="41" width="12.1640625" style="1" bestFit="1" customWidth="1"/>
    <col min="42" max="42" width="12.33203125" style="1" bestFit="1" customWidth="1"/>
    <col min="43" max="44" width="12.1640625" style="1" bestFit="1" customWidth="1"/>
    <col min="45" max="45" width="18" style="1" bestFit="1" customWidth="1"/>
    <col min="46" max="46" width="9" style="1" bestFit="1" customWidth="1"/>
    <col min="47" max="47" width="8.83203125" style="1"/>
    <col min="48" max="48" width="18" style="1" bestFit="1" customWidth="1"/>
    <col min="49" max="49" width="9" style="1" bestFit="1" customWidth="1"/>
    <col min="50" max="50" width="9" style="1" customWidth="1"/>
    <col min="51" max="52" width="9" style="1" bestFit="1" customWidth="1"/>
    <col min="53" max="16384" width="8.83203125" style="1"/>
  </cols>
  <sheetData>
    <row r="1" spans="1:54">
      <c r="B1" s="1" t="s">
        <v>41</v>
      </c>
      <c r="C1" s="1" t="s">
        <v>40</v>
      </c>
      <c r="P1" s="16"/>
      <c r="Q1" s="16"/>
    </row>
    <row r="2" spans="1:54" ht="17">
      <c r="B2" s="1" t="s">
        <v>39</v>
      </c>
      <c r="C2" s="17">
        <v>120000000</v>
      </c>
      <c r="P2" s="16"/>
      <c r="Q2" s="16"/>
    </row>
    <row r="3" spans="1:54">
      <c r="P3" s="4"/>
      <c r="Q3" s="4"/>
    </row>
    <row r="4" spans="1:54">
      <c r="P4" s="4"/>
      <c r="Q4" s="4"/>
    </row>
    <row r="5" spans="1:54">
      <c r="O5" s="1" t="s">
        <v>36</v>
      </c>
      <c r="P5" s="16">
        <f>EGS3_OOS_FULL2!J5</f>
        <v>4999999.9999940945</v>
      </c>
      <c r="Q5" s="16"/>
      <c r="AR5" s="62"/>
      <c r="AS5" s="62"/>
      <c r="AU5" s="62"/>
      <c r="AV5" s="62"/>
    </row>
    <row r="6" spans="1:54">
      <c r="O6" s="1" t="s">
        <v>34</v>
      </c>
      <c r="P6" s="16">
        <f>EGS3_OOS_FULL2!J6</f>
        <v>300000015.19017798</v>
      </c>
      <c r="Q6" s="16" t="str">
        <f>EGS3_OOS_FULL2!K6</f>
        <v>B_state2</v>
      </c>
      <c r="AS6" s="2"/>
      <c r="AV6" s="2"/>
    </row>
    <row r="7" spans="1:54">
      <c r="O7" s="1" t="s">
        <v>33</v>
      </c>
      <c r="P7" s="16">
        <f>EGS3_OOS_FULL2!J7</f>
        <v>0</v>
      </c>
      <c r="Q7" s="16">
        <f>EGS3_OOS_FULL2!K7</f>
        <v>1.1998042425893304E-2</v>
      </c>
      <c r="AS7" s="2"/>
      <c r="AV7" s="2"/>
    </row>
    <row r="8" spans="1:54" ht="14" customHeight="1">
      <c r="M8" s="1" t="s">
        <v>32</v>
      </c>
      <c r="N8" s="1" t="s">
        <v>31</v>
      </c>
      <c r="O8" s="1" t="s">
        <v>30</v>
      </c>
      <c r="P8" s="16">
        <f>EGS3_OOS_FULL2!J8</f>
        <v>1.137044567899974E-2</v>
      </c>
      <c r="Q8" s="4"/>
      <c r="AS8" s="15"/>
      <c r="AV8" s="15"/>
    </row>
    <row r="9" spans="1:54" ht="14" customHeight="1">
      <c r="M9" s="16">
        <f>EGS3_OOS_FULL2!G9</f>
        <v>-27.354934768969766</v>
      </c>
      <c r="N9" s="16">
        <f>EGS3_OOS_FULL2!H9</f>
        <v>1.3179616610954442E-12</v>
      </c>
      <c r="P9" s="16"/>
      <c r="Q9" s="4"/>
    </row>
    <row r="10" spans="1:54">
      <c r="M10" s="16">
        <f>EGS3_OOS_FULL2!G10</f>
        <v>-29.224212250691448</v>
      </c>
      <c r="N10" s="16">
        <f>EGS3_OOS_FULL2!H10</f>
        <v>2.0327589484399735E-13</v>
      </c>
      <c r="O10" s="1" t="s">
        <v>29</v>
      </c>
      <c r="P10" s="16">
        <f>EGS3_OOS_FULL2!J10</f>
        <v>10.000937131389865</v>
      </c>
      <c r="Q10" s="4"/>
      <c r="AR10" s="62"/>
      <c r="AS10" s="62"/>
      <c r="AU10" s="62"/>
      <c r="AV10" s="62"/>
    </row>
    <row r="11" spans="1:54">
      <c r="M11" s="16">
        <f>EGS3_OOS_FULL2!G11</f>
        <v>-1000</v>
      </c>
      <c r="N11" s="16">
        <f>EGS3_OOS_FULL2!H11</f>
        <v>0</v>
      </c>
      <c r="O11" s="1" t="s">
        <v>27</v>
      </c>
      <c r="P11" s="16">
        <f>EGS3_OOS_FULL2!J11</f>
        <v>0.86637465394517943</v>
      </c>
      <c r="Q11" s="4" t="s">
        <v>26</v>
      </c>
      <c r="R11" s="16">
        <f>EGS3_OOS_FULL2!L11</f>
        <v>0</v>
      </c>
      <c r="AS11" s="2"/>
      <c r="AV11" s="2"/>
      <c r="AY11" s="1" t="s">
        <v>24</v>
      </c>
      <c r="AZ11" s="1">
        <f>EGS3_OOS_FULL2!AD11</f>
        <v>0.1</v>
      </c>
    </row>
    <row r="12" spans="1:54">
      <c r="O12" s="1" t="s">
        <v>23</v>
      </c>
      <c r="P12" s="16">
        <f>EGS3_OOS_FULL2!J12</f>
        <v>0.13362534605482057</v>
      </c>
      <c r="Q12" s="4"/>
      <c r="AS12" s="2"/>
      <c r="AV12" s="2"/>
      <c r="AZ12" s="1">
        <f>EGS3_OOS_FULL2!AD12</f>
        <v>0.2</v>
      </c>
    </row>
    <row r="13" spans="1:54">
      <c r="P13" s="16"/>
      <c r="Q13" s="16"/>
      <c r="AS13" s="2"/>
      <c r="AV13" s="2"/>
      <c r="AZ13" s="1">
        <f>EGS3_OOS_FULL2!AD13</f>
        <v>0.7</v>
      </c>
    </row>
    <row r="14" spans="1:54">
      <c r="P14" s="16"/>
      <c r="Q14" s="16"/>
      <c r="AS14" s="15"/>
      <c r="AV14" s="15"/>
    </row>
    <row r="15" spans="1:54" ht="14" thickBot="1">
      <c r="AR15" s="14" t="s">
        <v>18</v>
      </c>
      <c r="AS15" s="12"/>
    </row>
    <row r="16" spans="1:54" ht="16">
      <c r="A16" s="1" t="s">
        <v>17</v>
      </c>
      <c r="B16" s="1" t="s">
        <v>17</v>
      </c>
      <c r="C16" s="13" t="s">
        <v>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 t="s">
        <v>6</v>
      </c>
      <c r="AP16" s="11" t="s">
        <v>54</v>
      </c>
      <c r="AQ16" s="37" t="s">
        <v>52</v>
      </c>
      <c r="AR16" s="37" t="s">
        <v>54</v>
      </c>
      <c r="AS16" s="10" t="s">
        <v>52</v>
      </c>
      <c r="AV16" t="s">
        <v>49</v>
      </c>
      <c r="AW16" s="1" t="s">
        <v>51</v>
      </c>
      <c r="AX16" s="1" t="s">
        <v>2</v>
      </c>
      <c r="AY16" s="1" t="s">
        <v>1</v>
      </c>
      <c r="AZ16" s="1" t="s">
        <v>0</v>
      </c>
      <c r="BA16" s="1" t="s">
        <v>47</v>
      </c>
      <c r="BB16" s="30" t="s">
        <v>55</v>
      </c>
    </row>
    <row r="17" spans="1:54" ht="16">
      <c r="A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f>EXP(SUMPRODUCT(P$7:$Q$7,AP17:AQ17))</f>
        <v>1</v>
      </c>
      <c r="AP17" s="7">
        <f>LN(AX17+1)</f>
        <v>0</v>
      </c>
      <c r="AQ17" s="36">
        <f>AV17+AW17+BB17</f>
        <v>0</v>
      </c>
      <c r="AR17" s="36">
        <f>LN(AX17+1)</f>
        <v>0</v>
      </c>
      <c r="AS17" s="6">
        <f>AV17+AW17+BB17</f>
        <v>0</v>
      </c>
      <c r="AT17" s="2"/>
      <c r="AV17">
        <v>0</v>
      </c>
      <c r="AW17">
        <v>0</v>
      </c>
      <c r="AX17" s="1">
        <f>AY17</f>
        <v>0</v>
      </c>
      <c r="AY17" s="1">
        <f>AZ17+10*BA17</f>
        <v>0</v>
      </c>
      <c r="AZ17" s="5">
        <v>0</v>
      </c>
      <c r="BA17" s="1">
        <v>0</v>
      </c>
      <c r="BB17">
        <v>0</v>
      </c>
    </row>
    <row r="18" spans="1:54" ht="16">
      <c r="A18" s="1">
        <f t="shared" ref="A18:A57" si="0">A17+1</f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f>EXP(SUMPRODUCT(P$7:$Q$7,AP18:AQ18))</f>
        <v>1</v>
      </c>
      <c r="AP18" s="7">
        <f t="shared" ref="AP18:AP74" si="1">LN(AX18+1)</f>
        <v>0</v>
      </c>
      <c r="AQ18" s="36">
        <f t="shared" ref="AQ18:AQ74" si="2">AV18+AW18+BB18</f>
        <v>0</v>
      </c>
      <c r="AR18" s="36">
        <f t="shared" ref="AR18:AR74" si="3">LN(AX18+1)</f>
        <v>0</v>
      </c>
      <c r="AS18" s="6">
        <f t="shared" ref="AS18:AS74" si="4">AV18+AW18+BB18</f>
        <v>0</v>
      </c>
      <c r="AT18" s="2"/>
      <c r="AV18">
        <v>0</v>
      </c>
      <c r="AW18">
        <v>0</v>
      </c>
      <c r="AX18" s="1">
        <f>AY18</f>
        <v>0</v>
      </c>
      <c r="AY18" s="1">
        <f t="shared" ref="AY18:AY57" si="5">AZ18+10*BA18</f>
        <v>0</v>
      </c>
      <c r="AZ18" s="5">
        <v>0</v>
      </c>
      <c r="BA18" s="1">
        <v>0</v>
      </c>
      <c r="BB18">
        <v>0</v>
      </c>
    </row>
    <row r="19" spans="1:54" ht="16">
      <c r="A19" s="1">
        <f t="shared" si="0"/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f>EXP(SUMPRODUCT(P$7:$Q$7,AP19:AQ19))</f>
        <v>1</v>
      </c>
      <c r="AP19" s="7">
        <f t="shared" si="1"/>
        <v>0</v>
      </c>
      <c r="AQ19" s="36">
        <f t="shared" si="2"/>
        <v>0</v>
      </c>
      <c r="AR19" s="36">
        <f t="shared" si="3"/>
        <v>0</v>
      </c>
      <c r="AS19" s="6">
        <f t="shared" si="4"/>
        <v>0</v>
      </c>
      <c r="AT19" s="2"/>
      <c r="AV19">
        <v>0</v>
      </c>
      <c r="AW19">
        <v>0</v>
      </c>
      <c r="AX19" s="1">
        <f>SUMPRODUCT(AY17:AY19,$AZ$11:$AZ$13)</f>
        <v>0</v>
      </c>
      <c r="AY19" s="1">
        <f t="shared" si="5"/>
        <v>0</v>
      </c>
      <c r="AZ19" s="5">
        <v>0</v>
      </c>
      <c r="BA19" s="1">
        <v>0</v>
      </c>
      <c r="BB19">
        <v>0</v>
      </c>
    </row>
    <row r="20" spans="1:54" ht="16">
      <c r="A20" s="1">
        <f t="shared" si="0"/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f>EXP(SUMPRODUCT(P$7:$Q$7,AP20:AQ20))</f>
        <v>1</v>
      </c>
      <c r="AP20" s="7">
        <f t="shared" si="1"/>
        <v>0</v>
      </c>
      <c r="AQ20" s="36">
        <f t="shared" si="2"/>
        <v>0</v>
      </c>
      <c r="AR20" s="36">
        <f t="shared" si="3"/>
        <v>0</v>
      </c>
      <c r="AS20" s="6">
        <f t="shared" si="4"/>
        <v>0</v>
      </c>
      <c r="AT20" s="2"/>
      <c r="AV20">
        <v>0</v>
      </c>
      <c r="AW20">
        <v>0</v>
      </c>
      <c r="AX20" s="1">
        <f t="shared" ref="AX20:AX74" si="6">SUMPRODUCT(AY18:AY20,$AZ$11:$AZ$13)</f>
        <v>0</v>
      </c>
      <c r="AY20" s="1">
        <f t="shared" si="5"/>
        <v>0</v>
      </c>
      <c r="AZ20" s="5">
        <v>0</v>
      </c>
      <c r="BA20" s="1">
        <v>0</v>
      </c>
      <c r="BB20">
        <v>0</v>
      </c>
    </row>
    <row r="21" spans="1:54" ht="16">
      <c r="A21" s="1">
        <f t="shared" si="0"/>
        <v>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f>EXP(SUMPRODUCT(P$7:$Q$7,AP21:AQ21))</f>
        <v>1</v>
      </c>
      <c r="AP21" s="7">
        <f t="shared" si="1"/>
        <v>0</v>
      </c>
      <c r="AQ21" s="36">
        <f t="shared" si="2"/>
        <v>0</v>
      </c>
      <c r="AR21" s="36">
        <f t="shared" si="3"/>
        <v>0</v>
      </c>
      <c r="AS21" s="6">
        <f t="shared" si="4"/>
        <v>0</v>
      </c>
      <c r="AT21" s="2"/>
      <c r="AV21">
        <v>0</v>
      </c>
      <c r="AW21">
        <v>0</v>
      </c>
      <c r="AX21" s="1">
        <f t="shared" si="6"/>
        <v>0</v>
      </c>
      <c r="AY21" s="1">
        <f t="shared" si="5"/>
        <v>0</v>
      </c>
      <c r="AZ21" s="5">
        <v>0</v>
      </c>
      <c r="BA21" s="1">
        <v>0</v>
      </c>
      <c r="BB21">
        <v>0</v>
      </c>
    </row>
    <row r="22" spans="1:54" ht="16">
      <c r="A22" s="1">
        <f t="shared" si="0"/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f>EXP(SUMPRODUCT(P$7:$Q$7,AP22:AQ22))</f>
        <v>1</v>
      </c>
      <c r="AP22" s="7">
        <f t="shared" si="1"/>
        <v>0</v>
      </c>
      <c r="AQ22" s="36">
        <f t="shared" si="2"/>
        <v>0</v>
      </c>
      <c r="AR22" s="36">
        <f t="shared" si="3"/>
        <v>0</v>
      </c>
      <c r="AS22" s="6">
        <f t="shared" si="4"/>
        <v>0</v>
      </c>
      <c r="AT22" s="2"/>
      <c r="AV22">
        <v>0</v>
      </c>
      <c r="AW22">
        <v>0</v>
      </c>
      <c r="AX22" s="1">
        <f t="shared" si="6"/>
        <v>0</v>
      </c>
      <c r="AY22" s="1">
        <f t="shared" si="5"/>
        <v>0</v>
      </c>
      <c r="AZ22" s="5">
        <v>0</v>
      </c>
      <c r="BA22" s="1">
        <v>0</v>
      </c>
      <c r="BB22">
        <v>0</v>
      </c>
    </row>
    <row r="23" spans="1:54" ht="16">
      <c r="A23" s="1">
        <f t="shared" si="0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f>EXP(SUMPRODUCT(P$7:$Q$7,AP23:AQ23))</f>
        <v>1</v>
      </c>
      <c r="AP23" s="7">
        <f t="shared" si="1"/>
        <v>0</v>
      </c>
      <c r="AQ23" s="36">
        <f t="shared" si="2"/>
        <v>0</v>
      </c>
      <c r="AR23" s="36">
        <f t="shared" si="3"/>
        <v>0</v>
      </c>
      <c r="AS23" s="6">
        <f t="shared" si="4"/>
        <v>0</v>
      </c>
      <c r="AT23" s="2"/>
      <c r="AV23">
        <v>0</v>
      </c>
      <c r="AW23">
        <v>0</v>
      </c>
      <c r="AX23" s="1">
        <f t="shared" si="6"/>
        <v>0</v>
      </c>
      <c r="AY23" s="1">
        <f t="shared" si="5"/>
        <v>0</v>
      </c>
      <c r="AZ23" s="5">
        <v>0</v>
      </c>
      <c r="BA23" s="1">
        <v>0</v>
      </c>
      <c r="BB23">
        <v>0</v>
      </c>
    </row>
    <row r="24" spans="1:54" ht="16">
      <c r="A24" s="1">
        <f t="shared" si="0"/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f>EXP(SUMPRODUCT(P$7:$Q$7,AP24:AQ24))</f>
        <v>1</v>
      </c>
      <c r="AP24" s="7">
        <f t="shared" si="1"/>
        <v>0.87546873735389985</v>
      </c>
      <c r="AQ24" s="36">
        <f t="shared" si="2"/>
        <v>0</v>
      </c>
      <c r="AR24" s="36">
        <f t="shared" si="3"/>
        <v>0.87546873735389985</v>
      </c>
      <c r="AS24" s="6">
        <f t="shared" si="4"/>
        <v>0</v>
      </c>
      <c r="AT24" s="2"/>
      <c r="AV24">
        <v>0</v>
      </c>
      <c r="AW24">
        <v>0</v>
      </c>
      <c r="AX24" s="1">
        <f t="shared" si="6"/>
        <v>1.4</v>
      </c>
      <c r="AY24" s="1">
        <f t="shared" si="5"/>
        <v>2</v>
      </c>
      <c r="AZ24" s="5">
        <v>2</v>
      </c>
      <c r="BA24" s="1">
        <v>0</v>
      </c>
      <c r="BB24">
        <v>0</v>
      </c>
    </row>
    <row r="25" spans="1:54" ht="16">
      <c r="A25" s="1">
        <f t="shared" si="0"/>
        <v>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f>EXP(SUMPRODUCT(P$7:$Q$7,AP25:AQ25))</f>
        <v>1</v>
      </c>
      <c r="AP25" s="7">
        <f t="shared" si="1"/>
        <v>0.33647223662121289</v>
      </c>
      <c r="AQ25" s="36">
        <f t="shared" si="2"/>
        <v>0</v>
      </c>
      <c r="AR25" s="36">
        <f t="shared" si="3"/>
        <v>0.33647223662121289</v>
      </c>
      <c r="AS25" s="6">
        <f t="shared" si="4"/>
        <v>0</v>
      </c>
      <c r="AT25" s="2"/>
      <c r="AV25">
        <v>0</v>
      </c>
      <c r="AW25">
        <v>0</v>
      </c>
      <c r="AX25" s="1">
        <f t="shared" si="6"/>
        <v>0.4</v>
      </c>
      <c r="AY25" s="1">
        <f t="shared" si="5"/>
        <v>0</v>
      </c>
      <c r="AZ25" s="5">
        <v>0</v>
      </c>
      <c r="BA25" s="1">
        <v>0</v>
      </c>
      <c r="BB25">
        <v>0</v>
      </c>
    </row>
    <row r="26" spans="1:54" ht="16">
      <c r="A26" s="1">
        <f t="shared" si="0"/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f>EXP(SUMPRODUCT(P$7:$Q$7,AP26:AQ26))</f>
        <v>1</v>
      </c>
      <c r="AP26" s="7">
        <f t="shared" si="1"/>
        <v>0.18232155679395459</v>
      </c>
      <c r="AQ26" s="36">
        <f t="shared" si="2"/>
        <v>0</v>
      </c>
      <c r="AR26" s="36">
        <f t="shared" si="3"/>
        <v>0.18232155679395459</v>
      </c>
      <c r="AS26" s="6">
        <f t="shared" si="4"/>
        <v>0</v>
      </c>
      <c r="AT26" s="2"/>
      <c r="AV26">
        <v>0</v>
      </c>
      <c r="AW26">
        <v>0</v>
      </c>
      <c r="AX26" s="1">
        <f t="shared" si="6"/>
        <v>0.2</v>
      </c>
      <c r="AY26" s="1">
        <f t="shared" si="5"/>
        <v>0</v>
      </c>
      <c r="AZ26" s="5">
        <v>0</v>
      </c>
      <c r="BA26" s="1">
        <v>0</v>
      </c>
      <c r="BB26">
        <v>0</v>
      </c>
    </row>
    <row r="27" spans="1:54" ht="16">
      <c r="A27" s="1">
        <f t="shared" si="0"/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f>EXP(SUMPRODUCT(P$7:$Q$7,AP27:AQ27))</f>
        <v>1</v>
      </c>
      <c r="AP27" s="7">
        <f t="shared" si="1"/>
        <v>0</v>
      </c>
      <c r="AQ27" s="36">
        <f t="shared" si="2"/>
        <v>0</v>
      </c>
      <c r="AR27" s="36">
        <f t="shared" si="3"/>
        <v>0</v>
      </c>
      <c r="AS27" s="6">
        <f t="shared" si="4"/>
        <v>0</v>
      </c>
      <c r="AT27" s="2"/>
      <c r="AV27">
        <v>0</v>
      </c>
      <c r="AW27">
        <v>0</v>
      </c>
      <c r="AX27" s="1">
        <f t="shared" si="6"/>
        <v>0</v>
      </c>
      <c r="AY27" s="1">
        <f t="shared" si="5"/>
        <v>0</v>
      </c>
      <c r="AZ27" s="5">
        <v>0</v>
      </c>
      <c r="BA27" s="1">
        <v>0</v>
      </c>
      <c r="BB27">
        <v>0</v>
      </c>
    </row>
    <row r="28" spans="1:54" ht="16">
      <c r="A28" s="1">
        <f t="shared" si="0"/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f>EXP(SUMPRODUCT(P$7:$Q$7,AP28:AQ28))</f>
        <v>1</v>
      </c>
      <c r="AP28" s="7">
        <f t="shared" si="1"/>
        <v>0</v>
      </c>
      <c r="AQ28" s="36">
        <f t="shared" si="2"/>
        <v>0</v>
      </c>
      <c r="AR28" s="36">
        <f t="shared" si="3"/>
        <v>0</v>
      </c>
      <c r="AS28" s="6">
        <f t="shared" si="4"/>
        <v>0</v>
      </c>
      <c r="AT28" s="2"/>
      <c r="AV28">
        <v>0</v>
      </c>
      <c r="AW28">
        <v>0</v>
      </c>
      <c r="AX28" s="1">
        <f t="shared" si="6"/>
        <v>0</v>
      </c>
      <c r="AY28" s="1">
        <f t="shared" si="5"/>
        <v>0</v>
      </c>
      <c r="AZ28" s="5">
        <v>0</v>
      </c>
      <c r="BA28" s="1">
        <v>0</v>
      </c>
      <c r="BB28">
        <v>0</v>
      </c>
    </row>
    <row r="29" spans="1:54" ht="16">
      <c r="A29" s="1">
        <f t="shared" si="0"/>
        <v>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f>EXP(SUMPRODUCT(P$7:$Q$7,AP29:AQ29))</f>
        <v>1</v>
      </c>
      <c r="AP29" s="7">
        <f t="shared" si="1"/>
        <v>0</v>
      </c>
      <c r="AQ29" s="36">
        <f t="shared" si="2"/>
        <v>0</v>
      </c>
      <c r="AR29" s="36">
        <f t="shared" si="3"/>
        <v>0</v>
      </c>
      <c r="AS29" s="6">
        <f t="shared" si="4"/>
        <v>0</v>
      </c>
      <c r="AT29" s="2"/>
      <c r="AV29">
        <v>0</v>
      </c>
      <c r="AW29">
        <v>0</v>
      </c>
      <c r="AX29" s="1">
        <f t="shared" si="6"/>
        <v>0</v>
      </c>
      <c r="AY29" s="1">
        <f t="shared" si="5"/>
        <v>0</v>
      </c>
      <c r="AZ29" s="5">
        <v>0</v>
      </c>
      <c r="BA29" s="1">
        <v>0</v>
      </c>
      <c r="BB29">
        <v>0</v>
      </c>
    </row>
    <row r="30" spans="1:54" ht="16">
      <c r="A30" s="1">
        <f t="shared" si="0"/>
        <v>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f>EXP(SUMPRODUCT(P$7:$Q$7,AP30:AQ30))</f>
        <v>1</v>
      </c>
      <c r="AP30" s="7">
        <f t="shared" si="1"/>
        <v>0.53062825106217038</v>
      </c>
      <c r="AQ30" s="36">
        <f t="shared" si="2"/>
        <v>0</v>
      </c>
      <c r="AR30" s="36">
        <f t="shared" si="3"/>
        <v>0.53062825106217038</v>
      </c>
      <c r="AS30" s="6">
        <f t="shared" si="4"/>
        <v>0</v>
      </c>
      <c r="AT30" s="2"/>
      <c r="AV30">
        <v>0</v>
      </c>
      <c r="AW30">
        <v>0</v>
      </c>
      <c r="AX30" s="1">
        <f t="shared" si="6"/>
        <v>0.7</v>
      </c>
      <c r="AY30" s="1">
        <f t="shared" si="5"/>
        <v>1</v>
      </c>
      <c r="AZ30" s="5">
        <v>1</v>
      </c>
      <c r="BA30" s="1">
        <v>0</v>
      </c>
      <c r="BB30">
        <v>0</v>
      </c>
    </row>
    <row r="31" spans="1:54" ht="16">
      <c r="A31" s="1">
        <f t="shared" si="0"/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f>EXP(SUMPRODUCT(P$7:$Q$7,AP31:AQ31))</f>
        <v>1</v>
      </c>
      <c r="AP31" s="7">
        <f t="shared" si="1"/>
        <v>2.1041341542702074</v>
      </c>
      <c r="AQ31" s="36">
        <f t="shared" si="2"/>
        <v>0</v>
      </c>
      <c r="AR31" s="36">
        <f t="shared" si="3"/>
        <v>2.1041341542702074</v>
      </c>
      <c r="AS31" s="6">
        <f t="shared" si="4"/>
        <v>0</v>
      </c>
      <c r="AT31" s="2"/>
      <c r="AV31">
        <v>0</v>
      </c>
      <c r="AW31">
        <v>0</v>
      </c>
      <c r="AX31" s="1">
        <f t="shared" si="6"/>
        <v>7.2</v>
      </c>
      <c r="AY31" s="1">
        <f t="shared" si="5"/>
        <v>10</v>
      </c>
      <c r="AZ31" s="5">
        <v>0</v>
      </c>
      <c r="BA31" s="1">
        <v>1</v>
      </c>
      <c r="BB31">
        <v>0</v>
      </c>
    </row>
    <row r="32" spans="1:54" ht="16">
      <c r="A32" s="1">
        <f t="shared" si="0"/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f>EXP(SUMPRODUCT(P$7:$Q$7,AP32:AQ32))</f>
        <v>1.0120703076615101</v>
      </c>
      <c r="AP32" s="7">
        <f t="shared" si="1"/>
        <v>2.1633230256605378</v>
      </c>
      <c r="AQ32" s="36">
        <f t="shared" si="2"/>
        <v>1</v>
      </c>
      <c r="AR32" s="36">
        <f t="shared" si="3"/>
        <v>2.1633230256605378</v>
      </c>
      <c r="AS32" s="6">
        <f t="shared" si="4"/>
        <v>1</v>
      </c>
      <c r="AT32" s="2"/>
      <c r="AV32">
        <v>1</v>
      </c>
      <c r="AW32">
        <v>0</v>
      </c>
      <c r="AX32" s="1">
        <f t="shared" si="6"/>
        <v>7.6999999999999993</v>
      </c>
      <c r="AY32" s="1">
        <f t="shared" si="5"/>
        <v>8</v>
      </c>
      <c r="AZ32" s="5">
        <v>8</v>
      </c>
      <c r="BA32" s="1">
        <v>0</v>
      </c>
      <c r="BB32">
        <v>0</v>
      </c>
    </row>
    <row r="33" spans="1:54" ht="16">
      <c r="A33" s="1">
        <f t="shared" si="0"/>
        <v>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f>EXP(SUMPRODUCT(P$7:$Q$7,AP33:AQ33))</f>
        <v>1.0242863076500639</v>
      </c>
      <c r="AP33" s="7">
        <f t="shared" si="1"/>
        <v>3.7565381025877511</v>
      </c>
      <c r="AQ33" s="36">
        <f t="shared" si="2"/>
        <v>2</v>
      </c>
      <c r="AR33" s="36">
        <f t="shared" si="3"/>
        <v>3.7565381025877511</v>
      </c>
      <c r="AS33" s="6">
        <f t="shared" si="4"/>
        <v>2</v>
      </c>
      <c r="AT33" s="2"/>
      <c r="AV33">
        <v>2</v>
      </c>
      <c r="AW33">
        <v>0</v>
      </c>
      <c r="AX33" s="1">
        <f t="shared" si="6"/>
        <v>41.8</v>
      </c>
      <c r="AY33" s="1">
        <f t="shared" si="5"/>
        <v>56</v>
      </c>
      <c r="AZ33" s="5">
        <v>6</v>
      </c>
      <c r="BA33" s="1">
        <v>5</v>
      </c>
      <c r="BB33">
        <v>0</v>
      </c>
    </row>
    <row r="34" spans="1:54" ht="16">
      <c r="A34" s="1">
        <f t="shared" si="0"/>
        <v>18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f>EXP(SUMPRODUCT(P$7:$Q$7,AP34:AQ34))</f>
        <v>1.0242863076500639</v>
      </c>
      <c r="AP34" s="7">
        <f t="shared" si="1"/>
        <v>3.5862928653388351</v>
      </c>
      <c r="AQ34" s="36">
        <f t="shared" si="2"/>
        <v>2</v>
      </c>
      <c r="AR34" s="36">
        <f t="shared" si="3"/>
        <v>3.5862928653388351</v>
      </c>
      <c r="AS34" s="6">
        <f t="shared" si="4"/>
        <v>2</v>
      </c>
      <c r="AT34" s="9"/>
      <c r="AV34">
        <v>2</v>
      </c>
      <c r="AW34">
        <v>0</v>
      </c>
      <c r="AX34" s="1">
        <f t="shared" si="6"/>
        <v>35.1</v>
      </c>
      <c r="AY34" s="1">
        <f t="shared" si="5"/>
        <v>33</v>
      </c>
      <c r="AZ34" s="5">
        <v>23</v>
      </c>
      <c r="BA34" s="1">
        <v>1</v>
      </c>
      <c r="BB34">
        <v>0</v>
      </c>
    </row>
    <row r="35" spans="1:54" ht="16">
      <c r="A35" s="1">
        <f t="shared" si="0"/>
        <v>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f>EXP(SUMPRODUCT(P$7:$Q$7,AP35:AQ35))</f>
        <v>1.0242863076500639</v>
      </c>
      <c r="AP35" s="7">
        <f t="shared" si="1"/>
        <v>4.01096295328305</v>
      </c>
      <c r="AQ35" s="36">
        <f t="shared" si="2"/>
        <v>2</v>
      </c>
      <c r="AR35" s="36">
        <f t="shared" si="3"/>
        <v>4.01096295328305</v>
      </c>
      <c r="AS35" s="6">
        <f t="shared" si="4"/>
        <v>2</v>
      </c>
      <c r="AT35" s="9"/>
      <c r="AV35">
        <v>2</v>
      </c>
      <c r="AW35">
        <v>0</v>
      </c>
      <c r="AX35" s="1">
        <f t="shared" si="6"/>
        <v>54.2</v>
      </c>
      <c r="AY35" s="1">
        <f t="shared" si="5"/>
        <v>60</v>
      </c>
      <c r="AZ35" s="5">
        <v>20</v>
      </c>
      <c r="BA35" s="1">
        <v>4</v>
      </c>
      <c r="BB35">
        <v>0</v>
      </c>
    </row>
    <row r="36" spans="1:54" ht="16">
      <c r="A36" s="1">
        <f t="shared" si="0"/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f>EXP(SUMPRODUCT(P$7:$Q$7,AP36:AQ36))</f>
        <v>1.0746427218330896</v>
      </c>
      <c r="AP36" s="7">
        <f t="shared" si="1"/>
        <v>3.8066624897703196</v>
      </c>
      <c r="AQ36" s="36">
        <f t="shared" si="2"/>
        <v>6</v>
      </c>
      <c r="AR36" s="36">
        <f t="shared" si="3"/>
        <v>3.8066624897703196</v>
      </c>
      <c r="AS36" s="6">
        <f t="shared" si="4"/>
        <v>6</v>
      </c>
      <c r="AT36" s="9"/>
      <c r="AV36">
        <v>6</v>
      </c>
      <c r="AW36">
        <v>0</v>
      </c>
      <c r="AX36" s="1">
        <f t="shared" si="6"/>
        <v>44</v>
      </c>
      <c r="AY36" s="1">
        <f t="shared" si="5"/>
        <v>41</v>
      </c>
      <c r="AZ36" s="5">
        <v>31</v>
      </c>
      <c r="BA36" s="1">
        <v>1</v>
      </c>
      <c r="BB36">
        <v>0</v>
      </c>
    </row>
    <row r="37" spans="1:54" ht="16">
      <c r="A37" s="1">
        <f t="shared" si="0"/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f>EXP(SUMPRODUCT(P$7:$Q$7,AP37:AQ37))</f>
        <v>1.0876139901118178</v>
      </c>
      <c r="AP37" s="7">
        <f t="shared" si="1"/>
        <v>4.3412046401536264</v>
      </c>
      <c r="AQ37" s="36">
        <f t="shared" si="2"/>
        <v>7</v>
      </c>
      <c r="AR37" s="36">
        <f t="shared" si="3"/>
        <v>4.3412046401536264</v>
      </c>
      <c r="AS37" s="6">
        <f t="shared" si="4"/>
        <v>7</v>
      </c>
      <c r="AT37" s="9"/>
      <c r="AV37">
        <v>7</v>
      </c>
      <c r="AW37">
        <v>0</v>
      </c>
      <c r="AX37" s="1">
        <f t="shared" si="6"/>
        <v>75.8</v>
      </c>
      <c r="AY37" s="1">
        <f t="shared" si="5"/>
        <v>88</v>
      </c>
      <c r="AZ37" s="5">
        <v>68</v>
      </c>
      <c r="BA37" s="1">
        <v>2</v>
      </c>
      <c r="BB37">
        <v>0</v>
      </c>
    </row>
    <row r="38" spans="1:54" ht="16">
      <c r="A38" s="1">
        <f t="shared" si="0"/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f>EXP(SUMPRODUCT(P$7:$Q$7,AP38:AQ38))</f>
        <v>1.1410837476867037</v>
      </c>
      <c r="AP38" s="7">
        <f t="shared" si="1"/>
        <v>4.3201512309557941</v>
      </c>
      <c r="AQ38" s="36">
        <f t="shared" si="2"/>
        <v>11</v>
      </c>
      <c r="AR38" s="36">
        <f t="shared" si="3"/>
        <v>4.3201512309557941</v>
      </c>
      <c r="AS38" s="6">
        <f t="shared" si="4"/>
        <v>11</v>
      </c>
      <c r="AT38" s="2"/>
      <c r="AV38">
        <v>11</v>
      </c>
      <c r="AW38">
        <v>0</v>
      </c>
      <c r="AX38" s="1">
        <f t="shared" si="6"/>
        <v>74.2</v>
      </c>
      <c r="AY38" s="1">
        <f t="shared" si="5"/>
        <v>75</v>
      </c>
      <c r="AZ38" s="5">
        <v>45</v>
      </c>
      <c r="BA38" s="1">
        <v>3</v>
      </c>
      <c r="BB38">
        <v>0</v>
      </c>
    </row>
    <row r="39" spans="1:54" ht="16">
      <c r="A39" s="1">
        <f t="shared" si="0"/>
        <v>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f>EXP(SUMPRODUCT(P$7:$Q$7,AP39:AQ39))</f>
        <v>1.1548569795888313</v>
      </c>
      <c r="AP39" s="7">
        <f t="shared" si="1"/>
        <v>4.9133899096574201</v>
      </c>
      <c r="AQ39" s="36">
        <f t="shared" si="2"/>
        <v>12</v>
      </c>
      <c r="AR39" s="36">
        <f t="shared" si="3"/>
        <v>4.9133899096574201</v>
      </c>
      <c r="AS39" s="6">
        <f t="shared" si="4"/>
        <v>12</v>
      </c>
      <c r="AT39" s="2"/>
      <c r="AV39">
        <v>12</v>
      </c>
      <c r="AW39">
        <v>0</v>
      </c>
      <c r="AX39" s="1">
        <f t="shared" si="6"/>
        <v>135.1</v>
      </c>
      <c r="AY39" s="1">
        <f t="shared" si="5"/>
        <v>159</v>
      </c>
      <c r="AZ39" s="5">
        <v>119</v>
      </c>
      <c r="BA39" s="1">
        <v>4</v>
      </c>
      <c r="BB39">
        <v>0</v>
      </c>
    </row>
    <row r="40" spans="1:54" ht="16">
      <c r="A40" s="1">
        <f t="shared" si="0"/>
        <v>24</v>
      </c>
      <c r="B40" s="1">
        <v>1</v>
      </c>
      <c r="C40" s="3">
        <f>1-($P$6/($P$6+SUM($AO$40:$AO40)))^$P$5</f>
        <v>1.9291432462005376E-2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 s="1">
        <f>EXP(SUMPRODUCT(P$7:$Q$7,AP40:AQ40))</f>
        <v>1.1687964586375108</v>
      </c>
      <c r="AP40" s="7">
        <f t="shared" si="1"/>
        <v>4.8559289043352747</v>
      </c>
      <c r="AQ40" s="36">
        <f t="shared" si="2"/>
        <v>13</v>
      </c>
      <c r="AR40" s="36">
        <f t="shared" si="3"/>
        <v>4.8559289043352747</v>
      </c>
      <c r="AS40" s="6">
        <f t="shared" si="4"/>
        <v>13</v>
      </c>
      <c r="AT40" s="2"/>
      <c r="AV40">
        <v>13</v>
      </c>
      <c r="AW40">
        <v>0</v>
      </c>
      <c r="AX40" s="1">
        <f t="shared" si="6"/>
        <v>127.49999999999999</v>
      </c>
      <c r="AY40" s="1">
        <f t="shared" si="5"/>
        <v>126</v>
      </c>
      <c r="AZ40" s="5">
        <v>116</v>
      </c>
      <c r="BA40" s="1">
        <v>1</v>
      </c>
      <c r="BB40">
        <v>0</v>
      </c>
    </row>
    <row r="41" spans="1:54" ht="16">
      <c r="A41" s="1">
        <f t="shared" si="0"/>
        <v>25</v>
      </c>
      <c r="B41" s="1">
        <f t="shared" ref="B41:B57" si="7">B40+1</f>
        <v>2</v>
      </c>
      <c r="C41" s="3">
        <f>1-($P$6/($P$6+SUM($AO$40:$AO41)))^$P$5</f>
        <v>3.9608164398374557E-2</v>
      </c>
      <c r="D41" s="3">
        <f>1-($P$6/($P$6+SUM($AO$41:$AO41)))^$P$5</f>
        <v>2.0716381057187427E-2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 s="1">
        <f>EXP(SUMPRODUCT(P$7:$Q$7,AP41:AQ41))</f>
        <v>1.2560386075790908</v>
      </c>
      <c r="AP41" s="7">
        <f t="shared" si="1"/>
        <v>4.8644527839181739</v>
      </c>
      <c r="AQ41" s="36">
        <f t="shared" si="2"/>
        <v>19</v>
      </c>
      <c r="AR41" s="36">
        <f t="shared" si="3"/>
        <v>4.8644527839181739</v>
      </c>
      <c r="AS41" s="6">
        <f t="shared" si="4"/>
        <v>19</v>
      </c>
      <c r="AT41" s="2"/>
      <c r="AV41">
        <v>19</v>
      </c>
      <c r="AW41">
        <v>0</v>
      </c>
      <c r="AX41" s="1">
        <f t="shared" si="6"/>
        <v>128.6</v>
      </c>
      <c r="AY41" s="1">
        <f t="shared" si="5"/>
        <v>125</v>
      </c>
      <c r="AZ41" s="5">
        <v>65</v>
      </c>
      <c r="BA41" s="1">
        <v>6</v>
      </c>
      <c r="BB41">
        <v>0</v>
      </c>
    </row>
    <row r="42" spans="1:54" ht="16">
      <c r="A42" s="1">
        <f t="shared" si="0"/>
        <v>26</v>
      </c>
      <c r="B42" s="1">
        <f t="shared" si="7"/>
        <v>3</v>
      </c>
      <c r="C42" s="3">
        <f>1-($P$6/($P$6+SUM($AO$40:$AO42)))^$P$5</f>
        <v>6.0471435010816421E-2</v>
      </c>
      <c r="D42" s="3">
        <f>1-($P$6/($P$6+SUM($AO$41:$AO42)))^$P$5</f>
        <v>4.1990051680956264E-2</v>
      </c>
      <c r="E42" s="3">
        <f>1-($P$6/($P$6+SUM($AO$42:$AO42)))^$P$5</f>
        <v>2.1723707673618864E-2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 s="1">
        <f>EXP(SUMPRODUCT(P$7:$Q$7,AP42:AQ42))</f>
        <v>1.3177885303113708</v>
      </c>
      <c r="AP42" s="7">
        <f t="shared" si="1"/>
        <v>5.8780158546004024</v>
      </c>
      <c r="AQ42" s="36">
        <f t="shared" si="2"/>
        <v>23</v>
      </c>
      <c r="AR42" s="36">
        <f t="shared" si="3"/>
        <v>5.8780158546004024</v>
      </c>
      <c r="AS42" s="6">
        <f t="shared" si="4"/>
        <v>23</v>
      </c>
      <c r="AT42" s="2"/>
      <c r="AV42">
        <v>23</v>
      </c>
      <c r="AW42">
        <v>0</v>
      </c>
      <c r="AX42" s="1">
        <f t="shared" si="6"/>
        <v>356.1</v>
      </c>
      <c r="AY42" s="1">
        <f t="shared" si="5"/>
        <v>455</v>
      </c>
      <c r="AZ42" s="5">
        <v>375</v>
      </c>
      <c r="BA42" s="1">
        <v>8</v>
      </c>
      <c r="BB42">
        <v>0</v>
      </c>
    </row>
    <row r="43" spans="1:54" ht="16">
      <c r="A43" s="1">
        <f t="shared" si="0"/>
        <v>27</v>
      </c>
      <c r="B43" s="1">
        <f t="shared" si="7"/>
        <v>4</v>
      </c>
      <c r="C43" s="3">
        <f>1-($P$6/($P$6+SUM($AO$40:$AO43)))^$P$5</f>
        <v>8.2648417605878932E-2</v>
      </c>
      <c r="D43" s="3">
        <f>1-($P$6/($P$6+SUM($AO$41:$AO43)))^$P$5</f>
        <v>6.4603276171979473E-2</v>
      </c>
      <c r="E43" s="3">
        <f>1-($P$6/($P$6+SUM($AO$42:$AO43)))^$P$5</f>
        <v>4.4815306419456302E-2</v>
      </c>
      <c r="F43" s="3">
        <f>1-($P$6/($P$6+SUM($AO$43:$AO43)))^$P$5</f>
        <v>2.3604373147690816E-2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 s="1">
        <f>EXP(SUMPRODUCT(P$7:$Q$7,AP43:AQ43))</f>
        <v>1.4332452415755379</v>
      </c>
      <c r="AP43" s="7">
        <f t="shared" si="1"/>
        <v>5.88025361777198</v>
      </c>
      <c r="AQ43" s="36">
        <f t="shared" si="2"/>
        <v>30</v>
      </c>
      <c r="AR43" s="36">
        <f>LN(AX43+1)</f>
        <v>5.88025361777198</v>
      </c>
      <c r="AS43" s="6">
        <f t="shared" si="4"/>
        <v>30</v>
      </c>
      <c r="AT43" s="2"/>
      <c r="AV43">
        <v>30</v>
      </c>
      <c r="AW43">
        <v>0</v>
      </c>
      <c r="AX43" s="1">
        <f t="shared" si="6"/>
        <v>356.9</v>
      </c>
      <c r="AY43" s="1">
        <f t="shared" si="5"/>
        <v>362</v>
      </c>
      <c r="AZ43" s="5">
        <v>322</v>
      </c>
      <c r="BA43" s="1">
        <v>4</v>
      </c>
      <c r="BB43">
        <v>0</v>
      </c>
    </row>
    <row r="44" spans="1:54" ht="16">
      <c r="A44" s="1">
        <f t="shared" si="0"/>
        <v>28</v>
      </c>
      <c r="B44" s="1">
        <f t="shared" si="7"/>
        <v>5</v>
      </c>
      <c r="C44" s="3">
        <f>1-($P$6/($P$6+SUM($AO$40:$AO44)))^$P$5</f>
        <v>0.10645479874510844</v>
      </c>
      <c r="D44" s="3">
        <f>1-($P$6/($P$6+SUM($AO$41:$AO44)))^$P$5</f>
        <v>8.8877949919339505E-2</v>
      </c>
      <c r="E44" s="3">
        <f>1-($P$6/($P$6+SUM($AO$42:$AO44)))^$P$5</f>
        <v>6.9603501758052744E-2</v>
      </c>
      <c r="F44" s="3">
        <f>1-($P$6/($P$6+SUM($AO$43:$AO44)))^$P$5</f>
        <v>4.8943018216216161E-2</v>
      </c>
      <c r="G44" s="3">
        <f>1-($P$6/($P$6+SUM($AO$44:$AO44)))^$P$5</f>
        <v>2.5951207461553216E-2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 s="1">
        <f>EXP(SUMPRODUCT(P$7:$Q$7,AP44:AQ44))</f>
        <v>1.5776329837292213</v>
      </c>
      <c r="AP44" s="7">
        <f t="shared" si="1"/>
        <v>6.076035448558252</v>
      </c>
      <c r="AQ44" s="36">
        <f t="shared" si="2"/>
        <v>38</v>
      </c>
      <c r="AR44" s="36">
        <f t="shared" si="3"/>
        <v>6.076035448558252</v>
      </c>
      <c r="AS44" s="6">
        <f t="shared" si="4"/>
        <v>38</v>
      </c>
      <c r="AT44" s="2"/>
      <c r="AV44">
        <v>38</v>
      </c>
      <c r="AW44">
        <v>0</v>
      </c>
      <c r="AX44" s="1">
        <f t="shared" si="6"/>
        <v>434.29999999999995</v>
      </c>
      <c r="AY44" s="1">
        <f t="shared" si="5"/>
        <v>452</v>
      </c>
      <c r="AZ44" s="5">
        <v>382</v>
      </c>
      <c r="BA44" s="1">
        <v>7</v>
      </c>
      <c r="BB44">
        <v>0</v>
      </c>
    </row>
    <row r="45" spans="1:54" ht="16">
      <c r="A45" s="1">
        <f t="shared" si="0"/>
        <v>29</v>
      </c>
      <c r="B45" s="1">
        <f t="shared" si="7"/>
        <v>6</v>
      </c>
      <c r="C45" s="3">
        <f>1-($P$6/($P$6+SUM($AO$40:$AO45)))^$P$5</f>
        <v>0.13286610359301609</v>
      </c>
      <c r="D45" s="3">
        <f>1-($P$6/($P$6+SUM($AO$41:$AO45)))^$P$5</f>
        <v>0.115808789111562</v>
      </c>
      <c r="E45" s="3">
        <f>1-($P$6/($P$6+SUM($AO$42:$AO45)))^$P$5</f>
        <v>9.7104052725513923E-2</v>
      </c>
      <c r="F45" s="3">
        <f>1-($P$6/($P$6+SUM($AO$43:$AO45)))^$P$5</f>
        <v>7.7054249732489644E-2</v>
      </c>
      <c r="G45" s="3">
        <f>1-($P$6/($P$6+SUM($AO$44:$AO45)))^$P$5</f>
        <v>5.4742028107205076E-2</v>
      </c>
      <c r="H45" s="3">
        <f>1-($P$6/($P$6+SUM($AO$45:$AO45)))^$P$5</f>
        <v>2.9557883795738649E-2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 s="1">
        <f>EXP(SUMPRODUCT(P$7:$Q$7,AP45:AQ45))</f>
        <v>1.8002113575478964</v>
      </c>
      <c r="AP45" s="7">
        <f t="shared" si="1"/>
        <v>6.2874867438347639</v>
      </c>
      <c r="AQ45" s="36">
        <f t="shared" si="2"/>
        <v>49</v>
      </c>
      <c r="AR45" s="36">
        <f t="shared" si="3"/>
        <v>6.2874867438347639</v>
      </c>
      <c r="AS45" s="6">
        <f t="shared" si="4"/>
        <v>49</v>
      </c>
      <c r="AT45" s="2"/>
      <c r="AV45">
        <v>49</v>
      </c>
      <c r="AW45">
        <v>0</v>
      </c>
      <c r="AX45" s="1">
        <f t="shared" si="6"/>
        <v>536.79999999999995</v>
      </c>
      <c r="AY45" s="1">
        <f t="shared" si="5"/>
        <v>586</v>
      </c>
      <c r="AZ45" s="5">
        <v>516</v>
      </c>
      <c r="BA45" s="1">
        <v>7</v>
      </c>
      <c r="BB45">
        <v>0</v>
      </c>
    </row>
    <row r="46" spans="1:54" ht="16">
      <c r="A46" s="1">
        <f t="shared" si="0"/>
        <v>30</v>
      </c>
      <c r="B46" s="1">
        <f t="shared" si="7"/>
        <v>7</v>
      </c>
      <c r="C46" s="3">
        <f>1-($P$6/($P$6+SUM($AO$40:$AO46)))^$P$5</f>
        <v>0.16070592352203006</v>
      </c>
      <c r="D46" s="3">
        <f>1-($P$6/($P$6+SUM($AO$41:$AO46)))^$P$5</f>
        <v>0.14419624357690031</v>
      </c>
      <c r="E46" s="3">
        <f>1-($P$6/($P$6+SUM($AO$42:$AO46)))^$P$5</f>
        <v>0.12609203360332033</v>
      </c>
      <c r="F46" s="3">
        <f>1-($P$6/($P$6+SUM($AO$43:$AO46)))^$P$5</f>
        <v>0.10668594164629919</v>
      </c>
      <c r="G46" s="3">
        <f>1-($P$6/($P$6+SUM($AO$44:$AO46)))^$P$5</f>
        <v>8.5090066290854915E-2</v>
      </c>
      <c r="H46" s="3">
        <f>1-($P$6/($P$6+SUM($AO$45:$AO46)))^$P$5</f>
        <v>6.071447239703609E-2</v>
      </c>
      <c r="I46" s="3">
        <f>1-($P$6/($P$6+SUM($AO$46:$AO46)))^$P$5</f>
        <v>3.21055613915876E-2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 s="1">
        <f>EXP(SUMPRODUCT(P$7:$Q$7,AP46:AQ46))</f>
        <v>1.9579350576272796</v>
      </c>
      <c r="AP46" s="7">
        <f t="shared" si="1"/>
        <v>6.4134589571673573</v>
      </c>
      <c r="AQ46" s="36">
        <f t="shared" si="2"/>
        <v>56</v>
      </c>
      <c r="AR46" s="36">
        <f t="shared" si="3"/>
        <v>6.4134589571673573</v>
      </c>
      <c r="AS46" s="6">
        <f t="shared" si="4"/>
        <v>56</v>
      </c>
      <c r="AT46" s="2"/>
      <c r="AV46">
        <v>51</v>
      </c>
      <c r="AW46">
        <v>1</v>
      </c>
      <c r="AX46" s="1">
        <f t="shared" si="6"/>
        <v>609</v>
      </c>
      <c r="AY46" s="1">
        <f t="shared" si="5"/>
        <v>638</v>
      </c>
      <c r="AZ46" s="5">
        <v>548</v>
      </c>
      <c r="BA46" s="1">
        <v>9</v>
      </c>
      <c r="BB46">
        <v>4</v>
      </c>
    </row>
    <row r="47" spans="1:54" ht="16">
      <c r="A47" s="1">
        <f t="shared" si="0"/>
        <v>31</v>
      </c>
      <c r="B47" s="1">
        <f t="shared" si="7"/>
        <v>8</v>
      </c>
      <c r="C47" s="3">
        <f>1-($P$6/($P$6+SUM($AO$40:$AO47)))^$P$5</f>
        <v>0.18997115000134812</v>
      </c>
      <c r="D47" s="3">
        <f>1-($P$6/($P$6+SUM($AO$41:$AO47)))^$P$5</f>
        <v>0.17403714409610382</v>
      </c>
      <c r="E47" s="3">
        <f>1-($P$6/($P$6+SUM($AO$42:$AO47)))^$P$5</f>
        <v>0.15656420761037171</v>
      </c>
      <c r="F47" s="3">
        <f>1-($P$6/($P$6+SUM($AO$43:$AO47)))^$P$5</f>
        <v>0.13783478381085246</v>
      </c>
      <c r="G47" s="3">
        <f>1-($P$6/($P$6+SUM($AO$44:$AO47)))^$P$5</f>
        <v>0.11699193233394978</v>
      </c>
      <c r="H47" s="3">
        <f>1-($P$6/($P$6+SUM($AO$45:$AO47)))^$P$5</f>
        <v>9.3466287935790371E-2</v>
      </c>
      <c r="I47" s="3">
        <f>1-($P$6/($P$6+SUM($AO$46:$AO47)))^$P$5</f>
        <v>6.5854937361842114E-2</v>
      </c>
      <c r="J47" s="3">
        <f>1-($P$6/($P$6+SUM($AO$47:$AO47)))^$P$5</f>
        <v>3.4868860081890385E-2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 s="1">
        <f>EXP(SUMPRODUCT(P$7:$Q$7,AP47:AQ47))</f>
        <v>2.1294775604058174</v>
      </c>
      <c r="AP47" s="7">
        <f t="shared" si="1"/>
        <v>6.7817384383986496</v>
      </c>
      <c r="AQ47" s="36">
        <f t="shared" si="2"/>
        <v>63</v>
      </c>
      <c r="AR47" s="36">
        <f t="shared" si="3"/>
        <v>6.7817384383986496</v>
      </c>
      <c r="AS47" s="6">
        <f t="shared" si="4"/>
        <v>63</v>
      </c>
      <c r="AT47" s="2"/>
      <c r="AV47">
        <v>53</v>
      </c>
      <c r="AW47">
        <v>1</v>
      </c>
      <c r="AX47" s="1">
        <f t="shared" si="6"/>
        <v>880.6</v>
      </c>
      <c r="AY47" s="1">
        <f t="shared" si="5"/>
        <v>992</v>
      </c>
      <c r="AZ47" s="5">
        <v>772</v>
      </c>
      <c r="BA47" s="1">
        <v>22</v>
      </c>
      <c r="BB47">
        <v>9</v>
      </c>
    </row>
    <row r="48" spans="1:54" ht="16">
      <c r="A48" s="1">
        <f t="shared" si="0"/>
        <v>32</v>
      </c>
      <c r="B48" s="1">
        <f t="shared" si="7"/>
        <v>9</v>
      </c>
      <c r="C48" s="3">
        <f>1-($P$6/($P$6+SUM($AO$40:$AO48)))^$P$5</f>
        <v>0.22366795338130985</v>
      </c>
      <c r="D48" s="3">
        <f>1-($P$6/($P$6+SUM($AO$41:$AO48)))^$P$5</f>
        <v>0.20839679462508676</v>
      </c>
      <c r="E48" s="3">
        <f>1-($P$6/($P$6+SUM($AO$42:$AO48)))^$P$5</f>
        <v>0.19165072360103863</v>
      </c>
      <c r="F48" s="3">
        <f>1-($P$6/($P$6+SUM($AO$43:$AO48)))^$P$5</f>
        <v>0.17370043404815361</v>
      </c>
      <c r="G48" s="3">
        <f>1-($P$6/($P$6+SUM($AO$44:$AO48)))^$P$5</f>
        <v>0.15372463527054536</v>
      </c>
      <c r="H48" s="3">
        <f>1-($P$6/($P$6+SUM($AO$45:$AO48)))^$P$5</f>
        <v>0.13117764692212175</v>
      </c>
      <c r="I48" s="3">
        <f>1-($P$6/($P$6+SUM($AO$46:$AO48)))^$P$5</f>
        <v>0.10471491529453314</v>
      </c>
      <c r="J48" s="3">
        <f>1-($P$6/($P$6+SUM($AO$47:$AO48)))^$P$5</f>
        <v>7.5017843938310014E-2</v>
      </c>
      <c r="K48" s="3">
        <f>1-($P$6/($P$6+SUM($AO$48:$AO48)))^$P$5</f>
        <v>4.1599511641825404E-2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 s="1">
        <f>EXP(SUMPRODUCT(P$7:$Q$7,AP48:AQ48))</f>
        <v>2.5493726498087312</v>
      </c>
      <c r="AP48" s="7">
        <f t="shared" si="1"/>
        <v>7.1043905704155508</v>
      </c>
      <c r="AQ48" s="36">
        <f t="shared" si="2"/>
        <v>78</v>
      </c>
      <c r="AR48" s="36">
        <f t="shared" si="3"/>
        <v>7.1043905704155508</v>
      </c>
      <c r="AS48" s="6">
        <f t="shared" si="4"/>
        <v>78</v>
      </c>
      <c r="AT48" s="2"/>
      <c r="AV48">
        <v>54</v>
      </c>
      <c r="AW48">
        <v>1</v>
      </c>
      <c r="AX48" s="1">
        <f t="shared" si="6"/>
        <v>1216.3</v>
      </c>
      <c r="AY48" s="1">
        <f t="shared" si="5"/>
        <v>1363</v>
      </c>
      <c r="AZ48" s="5">
        <v>1133</v>
      </c>
      <c r="BA48" s="1">
        <v>23</v>
      </c>
      <c r="BB48">
        <v>23</v>
      </c>
    </row>
    <row r="49" spans="1:54" ht="16">
      <c r="A49" s="1">
        <f t="shared" si="0"/>
        <v>33</v>
      </c>
      <c r="B49" s="1">
        <f t="shared" si="7"/>
        <v>10</v>
      </c>
      <c r="C49" s="3">
        <f>1-($P$6/($P$6+SUM($AO$40:$AO49)))^$P$5</f>
        <v>0.25634447575726016</v>
      </c>
      <c r="D49" s="3">
        <f>1-($P$6/($P$6+SUM($AO$41:$AO49)))^$P$5</f>
        <v>0.24171609384420911</v>
      </c>
      <c r="E49" s="3">
        <f>1-($P$6/($P$6+SUM($AO$42:$AO49)))^$P$5</f>
        <v>0.2256748804777704</v>
      </c>
      <c r="F49" s="3">
        <f>1-($P$6/($P$6+SUM($AO$43:$AO49)))^$P$5</f>
        <v>0.2084801352420228</v>
      </c>
      <c r="G49" s="3">
        <f>1-($P$6/($P$6+SUM($AO$44:$AO49)))^$P$5</f>
        <v>0.18934513630922256</v>
      </c>
      <c r="H49" s="3">
        <f>1-($P$6/($P$6+SUM($AO$45:$AO49)))^$P$5</f>
        <v>0.16774717151395468</v>
      </c>
      <c r="I49" s="3">
        <f>1-($P$6/($P$6+SUM($AO$46:$AO49)))^$P$5</f>
        <v>0.14239828015454503</v>
      </c>
      <c r="J49" s="3">
        <f>1-($P$6/($P$6+SUM($AO$47:$AO49)))^$P$5</f>
        <v>0.11395118632210521</v>
      </c>
      <c r="K49" s="3">
        <f>1-($P$6/($P$6+SUM($AO$48:$AO49)))^$P$5</f>
        <v>8.1939462333526336E-2</v>
      </c>
      <c r="L49" s="3">
        <f>1-($P$6/($P$6+SUM($AO$49:$AO49)))^$P$5</f>
        <v>4.2090912260432489E-2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 s="1">
        <f>EXP(SUMPRODUCT(P$7:$Q$7,AP49:AQ49))</f>
        <v>2.580144362035762</v>
      </c>
      <c r="AP49" s="7">
        <f t="shared" si="1"/>
        <v>7.4350839748471422</v>
      </c>
      <c r="AQ49" s="36">
        <f t="shared" si="2"/>
        <v>79</v>
      </c>
      <c r="AR49" s="36">
        <f t="shared" si="3"/>
        <v>7.4350839748471422</v>
      </c>
      <c r="AS49" s="6">
        <f t="shared" si="4"/>
        <v>79</v>
      </c>
      <c r="AT49" s="2"/>
      <c r="AV49">
        <v>54</v>
      </c>
      <c r="AW49">
        <v>1</v>
      </c>
      <c r="AX49" s="1">
        <f t="shared" si="6"/>
        <v>1693.3999999999999</v>
      </c>
      <c r="AY49" s="1">
        <f t="shared" si="5"/>
        <v>1888</v>
      </c>
      <c r="AZ49" s="5">
        <v>1788</v>
      </c>
      <c r="BA49" s="1">
        <v>10</v>
      </c>
      <c r="BB49">
        <v>24</v>
      </c>
    </row>
    <row r="50" spans="1:54" ht="16">
      <c r="A50" s="1">
        <f t="shared" si="0"/>
        <v>34</v>
      </c>
      <c r="B50" s="1">
        <f t="shared" si="7"/>
        <v>11</v>
      </c>
      <c r="C50" s="3">
        <f>1-($P$6/($P$6+SUM($AO$40:$AO50)))^$P$5</f>
        <v>0.28953701532026466</v>
      </c>
      <c r="D50" s="3">
        <f>1-($P$6/($P$6+SUM($AO$41:$AO50)))^$P$5</f>
        <v>0.27556156158677869</v>
      </c>
      <c r="E50" s="3">
        <f>1-($P$6/($P$6+SUM($AO$42:$AO50)))^$P$5</f>
        <v>0.26023633674296243</v>
      </c>
      <c r="F50" s="3">
        <f>1-($P$6/($P$6+SUM($AO$43:$AO50)))^$P$5</f>
        <v>0.2438090671167098</v>
      </c>
      <c r="G50" s="3">
        <f>1-($P$6/($P$6+SUM($AO$44:$AO50)))^$P$5</f>
        <v>0.22552814521986697</v>
      </c>
      <c r="H50" s="3">
        <f>1-($P$6/($P$6+SUM($AO$45:$AO50)))^$P$5</f>
        <v>0.20489419062261349</v>
      </c>
      <c r="I50" s="3">
        <f>1-($P$6/($P$6+SUM($AO$46:$AO50)))^$P$5</f>
        <v>0.18067672941419621</v>
      </c>
      <c r="J50" s="3">
        <f>1-($P$6/($P$6+SUM($AO$47:$AO50)))^$P$5</f>
        <v>0.15349935087420841</v>
      </c>
      <c r="K50" s="3">
        <f>1-($P$6/($P$6+SUM($AO$48:$AO50)))^$P$5</f>
        <v>0.12291644783530042</v>
      </c>
      <c r="L50" s="3">
        <f>1-($P$6/($P$6+SUM($AO$49:$AO50)))^$P$5</f>
        <v>8.4846510898019978E-2</v>
      </c>
      <c r="M50" s="3">
        <f>1-($P$6/($P$6+SUM($AO$50:$AO50)))^$P$5</f>
        <v>4.4634297598238004E-2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 s="1">
        <f>EXP(SUMPRODUCT(P$7:$Q$7,AP50:AQ50))</f>
        <v>2.739664763357291</v>
      </c>
      <c r="AP50" s="7">
        <f t="shared" si="1"/>
        <v>7.6218319027231125</v>
      </c>
      <c r="AQ50" s="36">
        <f t="shared" si="2"/>
        <v>84</v>
      </c>
      <c r="AR50" s="36">
        <f t="shared" si="3"/>
        <v>7.6218319027231125</v>
      </c>
      <c r="AS50" s="6">
        <f t="shared" si="4"/>
        <v>84</v>
      </c>
      <c r="AT50" s="2"/>
      <c r="AV50">
        <v>54</v>
      </c>
      <c r="AW50">
        <v>2</v>
      </c>
      <c r="AX50" s="1">
        <f t="shared" si="6"/>
        <v>2041.3</v>
      </c>
      <c r="AY50" s="1">
        <f t="shared" si="5"/>
        <v>2182</v>
      </c>
      <c r="AZ50" s="5">
        <v>1362</v>
      </c>
      <c r="BA50" s="1">
        <v>82</v>
      </c>
      <c r="BB50">
        <v>28</v>
      </c>
    </row>
    <row r="51" spans="1:54" ht="16">
      <c r="A51" s="1">
        <f t="shared" si="0"/>
        <v>35</v>
      </c>
      <c r="B51" s="1">
        <f t="shared" si="7"/>
        <v>12</v>
      </c>
      <c r="C51" s="3">
        <f>1-($P$6/($P$6+SUM($AO$40:$AO51)))^$P$5</f>
        <v>0.32124802920848439</v>
      </c>
      <c r="D51" s="3">
        <f>1-($P$6/($P$6+SUM($AO$41:$AO51)))^$P$5</f>
        <v>0.30789635986562791</v>
      </c>
      <c r="E51" s="3">
        <f>1-($P$6/($P$6+SUM($AO$42:$AO51)))^$P$5</f>
        <v>0.293255165478711</v>
      </c>
      <c r="F51" s="3">
        <f>1-($P$6/($P$6+SUM($AO$43:$AO51)))^$P$5</f>
        <v>0.27756111568847341</v>
      </c>
      <c r="G51" s="3">
        <f>1-($P$6/($P$6+SUM($AO$44:$AO51)))^$P$5</f>
        <v>0.26009615008719456</v>
      </c>
      <c r="H51" s="3">
        <f>1-($P$6/($P$6+SUM($AO$45:$AO51)))^$P$5</f>
        <v>0.24038317731424341</v>
      </c>
      <c r="I51" s="3">
        <f>1-($P$6/($P$6+SUM($AO$46:$AO51)))^$P$5</f>
        <v>0.21724664605104449</v>
      </c>
      <c r="J51" s="3">
        <f>1-($P$6/($P$6+SUM($AO$47:$AO51)))^$P$5</f>
        <v>0.19128231175048038</v>
      </c>
      <c r="K51" s="3">
        <f>1-($P$6/($P$6+SUM($AO$48:$AO51)))^$P$5</f>
        <v>0.1620644552641588</v>
      </c>
      <c r="L51" s="3">
        <f>1-($P$6/($P$6+SUM($AO$49:$AO51)))^$P$5</f>
        <v>0.12569374284523427</v>
      </c>
      <c r="M51" s="3">
        <f>1-($P$6/($P$6+SUM($AO$50:$AO51)))^$P$5</f>
        <v>8.7276373534991514E-2</v>
      </c>
      <c r="N51" s="3">
        <f>1-($P$6/($P$6+SUM($AO$51:$AO51)))^$P$5</f>
        <v>4.4634297598238004E-2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 s="1">
        <f>EXP(SUMPRODUCT(P$7:$Q$7,AP51:AQ51))</f>
        <v>2.739664763357291</v>
      </c>
      <c r="AP51" s="7">
        <f t="shared" si="1"/>
        <v>8.5289834127907138</v>
      </c>
      <c r="AQ51" s="36">
        <f t="shared" si="2"/>
        <v>84</v>
      </c>
      <c r="AR51" s="36">
        <f t="shared" si="3"/>
        <v>8.5289834127907138</v>
      </c>
      <c r="AS51" s="6">
        <f t="shared" si="4"/>
        <v>84</v>
      </c>
      <c r="AT51" s="2"/>
      <c r="AV51">
        <v>54</v>
      </c>
      <c r="AW51">
        <v>2</v>
      </c>
      <c r="AX51" s="1">
        <f t="shared" si="6"/>
        <v>5058.2999999999993</v>
      </c>
      <c r="AY51" s="1">
        <f t="shared" si="5"/>
        <v>6333</v>
      </c>
      <c r="AZ51" s="5">
        <v>5893</v>
      </c>
      <c r="BA51" s="1">
        <v>44</v>
      </c>
      <c r="BB51">
        <v>28</v>
      </c>
    </row>
    <row r="52" spans="1:54" ht="16">
      <c r="A52" s="1">
        <f t="shared" si="0"/>
        <v>36</v>
      </c>
      <c r="B52" s="1">
        <f t="shared" si="7"/>
        <v>13</v>
      </c>
      <c r="C52" s="3">
        <f>1-($P$6/($P$6+SUM($AO$40:$AO52)))^$P$5</f>
        <v>0.3522623439913547</v>
      </c>
      <c r="D52" s="3">
        <f>1-($P$6/($P$6+SUM($AO$41:$AO52)))^$P$5</f>
        <v>0.33952075434182982</v>
      </c>
      <c r="E52" s="3">
        <f>1-($P$6/($P$6+SUM($AO$42:$AO52)))^$P$5</f>
        <v>0.32554856246806285</v>
      </c>
      <c r="F52" s="3">
        <f>1-($P$6/($P$6+SUM($AO$43:$AO52)))^$P$5</f>
        <v>0.31057162347349998</v>
      </c>
      <c r="G52" s="3">
        <f>1-($P$6/($P$6+SUM($AO$44:$AO52)))^$P$5</f>
        <v>0.29390468699480232</v>
      </c>
      <c r="H52" s="3">
        <f>1-($P$6/($P$6+SUM($AO$45:$AO52)))^$P$5</f>
        <v>0.27509246265178977</v>
      </c>
      <c r="I52" s="3">
        <f>1-($P$6/($P$6+SUM($AO$46:$AO52)))^$P$5</f>
        <v>0.25301311258453951</v>
      </c>
      <c r="J52" s="3">
        <f>1-($P$6/($P$6+SUM($AO$47:$AO52)))^$P$5</f>
        <v>0.22823517027417695</v>
      </c>
      <c r="K52" s="3">
        <f>1-($P$6/($P$6+SUM($AO$48:$AO52)))^$P$5</f>
        <v>0.20035237030519149</v>
      </c>
      <c r="L52" s="3">
        <f>1-($P$6/($P$6+SUM($AO$49:$AO52)))^$P$5</f>
        <v>0.16564355045790313</v>
      </c>
      <c r="M52" s="3">
        <f>1-($P$6/($P$6+SUM($AO$50:$AO52)))^$P$5</f>
        <v>0.12898159192824588</v>
      </c>
      <c r="N52" s="3">
        <f>1-($P$6/($P$6+SUM($AO$51:$AO52)))^$P$5</f>
        <v>8.8287967424721003E-2</v>
      </c>
      <c r="O52" s="3">
        <f>1-($P$6/($P$6+SUM($AO$52:$AO52)))^$P$5</f>
        <v>4.5693152202908038E-2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 s="1">
        <f>EXP(SUMPRODUCT(P$7:$Q$7,AP52:AQ52))</f>
        <v>2.8062011046582258</v>
      </c>
      <c r="AP52" s="7">
        <f t="shared" si="1"/>
        <v>8.6518639347341857</v>
      </c>
      <c r="AQ52" s="36">
        <f t="shared" si="2"/>
        <v>86</v>
      </c>
      <c r="AR52" s="36">
        <f t="shared" si="3"/>
        <v>8.6518639347341857</v>
      </c>
      <c r="AS52" s="6">
        <f t="shared" si="4"/>
        <v>86</v>
      </c>
      <c r="AT52" s="2"/>
      <c r="AV52">
        <v>54</v>
      </c>
      <c r="AW52">
        <v>4</v>
      </c>
      <c r="AX52" s="1">
        <f t="shared" si="6"/>
        <v>5719.8</v>
      </c>
      <c r="AY52" s="1">
        <f t="shared" si="5"/>
        <v>6050</v>
      </c>
      <c r="AZ52" s="5">
        <v>5420</v>
      </c>
      <c r="BA52" s="1">
        <v>63</v>
      </c>
      <c r="BB52">
        <v>28</v>
      </c>
    </row>
    <row r="53" spans="1:54" ht="16">
      <c r="A53" s="1">
        <f t="shared" si="0"/>
        <v>37</v>
      </c>
      <c r="B53" s="1">
        <f t="shared" si="7"/>
        <v>14</v>
      </c>
      <c r="C53" s="3">
        <f>1-($P$6/($P$6+SUM($AO$40:$AO53)))^$P$5</f>
        <v>0.3822083760855054</v>
      </c>
      <c r="D53" s="3">
        <f>1-($P$6/($P$6+SUM($AO$41:$AO53)))^$P$5</f>
        <v>0.37005585239546923</v>
      </c>
      <c r="E53" s="3">
        <f>1-($P$6/($P$6+SUM($AO$42:$AO53)))^$P$5</f>
        <v>0.35672961935135927</v>
      </c>
      <c r="F53" s="3">
        <f>1-($P$6/($P$6+SUM($AO$43:$AO53)))^$P$5</f>
        <v>0.34244509075271179</v>
      </c>
      <c r="G53" s="3">
        <f>1-($P$6/($P$6+SUM($AO$44:$AO53)))^$P$5</f>
        <v>0.32654869582020818</v>
      </c>
      <c r="H53" s="3">
        <f>1-($P$6/($P$6+SUM($AO$45:$AO53)))^$P$5</f>
        <v>0.30860619262340205</v>
      </c>
      <c r="I53" s="3">
        <f>1-($P$6/($P$6+SUM($AO$46:$AO53)))^$P$5</f>
        <v>0.28754760891776698</v>
      </c>
      <c r="J53" s="3">
        <f>1-($P$6/($P$6+SUM($AO$47:$AO53)))^$P$5</f>
        <v>0.26391519434405886</v>
      </c>
      <c r="K53" s="3">
        <f>1-($P$6/($P$6+SUM($AO$48:$AO53)))^$P$5</f>
        <v>0.23732146465229464</v>
      </c>
      <c r="L53" s="3">
        <f>1-($P$6/($P$6+SUM($AO$49:$AO53)))^$P$5</f>
        <v>0.20421729420116574</v>
      </c>
      <c r="M53" s="3">
        <f>1-($P$6/($P$6+SUM($AO$50:$AO53)))^$P$5</f>
        <v>0.16925028209589232</v>
      </c>
      <c r="N53" s="3">
        <f>1-($P$6/($P$6+SUM($AO$51:$AO53)))^$P$5</f>
        <v>0.13043799446743987</v>
      </c>
      <c r="O53" s="3">
        <f>1-($P$6/($P$6+SUM($AO$52:$AO53)))^$P$5</f>
        <v>8.9812411471668518E-2</v>
      </c>
      <c r="P53" s="3">
        <f>1-($P$6/($P$6+SUM($AO$53:$AO53)))^$P$5</f>
        <v>4.623173351224974E-2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 s="1">
        <f>EXP(SUMPRODUCT(P$7:$Q$7,AP53:AQ53))</f>
        <v>2.8400728153515198</v>
      </c>
      <c r="AP53" s="7">
        <f t="shared" si="1"/>
        <v>8.8649726879165982</v>
      </c>
      <c r="AQ53" s="36">
        <f t="shared" si="2"/>
        <v>87</v>
      </c>
      <c r="AR53" s="36">
        <f t="shared" si="3"/>
        <v>8.8649726879165982</v>
      </c>
      <c r="AS53" s="6">
        <f t="shared" si="4"/>
        <v>87</v>
      </c>
      <c r="AT53" s="2"/>
      <c r="AV53">
        <v>54</v>
      </c>
      <c r="AW53">
        <v>5</v>
      </c>
      <c r="AX53" s="1">
        <f t="shared" si="6"/>
        <v>7078.5999999999995</v>
      </c>
      <c r="AY53" s="1">
        <f t="shared" si="5"/>
        <v>7479</v>
      </c>
      <c r="AZ53" s="5">
        <v>6389</v>
      </c>
      <c r="BA53" s="1">
        <v>109</v>
      </c>
      <c r="BB53">
        <v>28</v>
      </c>
    </row>
    <row r="54" spans="1:54" ht="16">
      <c r="A54" s="1">
        <f t="shared" si="0"/>
        <v>38</v>
      </c>
      <c r="B54" s="1">
        <f t="shared" si="7"/>
        <v>15</v>
      </c>
      <c r="C54" s="3">
        <f>1-($P$6/($P$6+SUM($AO$40:$AO54)))^$P$5</f>
        <v>0.4132085272063587</v>
      </c>
      <c r="D54" s="3">
        <f>1-($P$6/($P$6+SUM($AO$41:$AO54)))^$P$5</f>
        <v>0.40166580492404946</v>
      </c>
      <c r="E54" s="3">
        <f>1-($P$6/($P$6+SUM($AO$42:$AO54)))^$P$5</f>
        <v>0.38900826848193237</v>
      </c>
      <c r="F54" s="3">
        <f>1-($P$6/($P$6+SUM($AO$43:$AO54)))^$P$5</f>
        <v>0.37544052241614512</v>
      </c>
      <c r="G54" s="3">
        <f>1-($P$6/($P$6+SUM($AO$44:$AO54)))^$P$5</f>
        <v>0.36034179284791013</v>
      </c>
      <c r="H54" s="3">
        <f>1-($P$6/($P$6+SUM($AO$45:$AO54)))^$P$5</f>
        <v>0.34329962664496927</v>
      </c>
      <c r="I54" s="3">
        <f>1-($P$6/($P$6+SUM($AO$46:$AO54)))^$P$5</f>
        <v>0.32329774167091829</v>
      </c>
      <c r="J54" s="3">
        <f>1-($P$6/($P$6+SUM($AO$47:$AO54)))^$P$5</f>
        <v>0.30085117765790448</v>
      </c>
      <c r="K54" s="3">
        <f>1-($P$6/($P$6+SUM($AO$48:$AO54)))^$P$5</f>
        <v>0.2755918942823028</v>
      </c>
      <c r="L54" s="3">
        <f>1-($P$6/($P$6+SUM($AO$49:$AO54)))^$P$5</f>
        <v>0.24414885736883063</v>
      </c>
      <c r="M54" s="3">
        <f>1-($P$6/($P$6+SUM($AO$50:$AO54)))^$P$5</f>
        <v>0.21093645473370826</v>
      </c>
      <c r="N54" s="3">
        <f>1-($P$6/($P$6+SUM($AO$51:$AO54)))^$P$5</f>
        <v>0.1740717276822813</v>
      </c>
      <c r="O54" s="3">
        <f>1-($P$6/($P$6+SUM($AO$52:$AO54)))^$P$5</f>
        <v>0.13548469597709301</v>
      </c>
      <c r="P54" s="3">
        <f>1-($P$6/($P$6+SUM($AO$53:$AO54)))^$P$5</f>
        <v>9.4090852540744896E-2</v>
      </c>
      <c r="Q54" s="3">
        <f>1-($P$6/($P$6+SUM($AO$54:$AO54)))^$P$5</f>
        <v>5.0178980863959888E-2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 s="1">
        <f>EXP(SUMPRODUCT(P$7:$Q$7,AP54:AQ54))</f>
        <v>3.0889029269125703</v>
      </c>
      <c r="AP54" s="7">
        <f t="shared" si="1"/>
        <v>9.0466442793053936</v>
      </c>
      <c r="AQ54" s="36">
        <f t="shared" si="2"/>
        <v>94</v>
      </c>
      <c r="AR54" s="36">
        <f t="shared" si="3"/>
        <v>9.0466442793053936</v>
      </c>
      <c r="AS54" s="6">
        <f t="shared" si="4"/>
        <v>94</v>
      </c>
      <c r="AT54" s="2"/>
      <c r="AV54">
        <v>54</v>
      </c>
      <c r="AW54">
        <v>11</v>
      </c>
      <c r="AX54" s="1">
        <f t="shared" si="6"/>
        <v>8489</v>
      </c>
      <c r="AY54" s="1">
        <f t="shared" si="5"/>
        <v>9126</v>
      </c>
      <c r="AZ54" s="5">
        <v>7776</v>
      </c>
      <c r="BA54" s="1">
        <v>135</v>
      </c>
      <c r="BB54">
        <v>29</v>
      </c>
    </row>
    <row r="55" spans="1:54" ht="16">
      <c r="A55" s="1">
        <f t="shared" si="0"/>
        <v>39</v>
      </c>
      <c r="B55" s="1">
        <f t="shared" si="7"/>
        <v>16</v>
      </c>
      <c r="C55" s="3">
        <f>1-($P$6/($P$6+SUM($AO$40:$AO55)))^$P$5</f>
        <v>0.44406196439406009</v>
      </c>
      <c r="D55" s="3">
        <f>1-($P$6/($P$6+SUM($AO$41:$AO55)))^$P$5</f>
        <v>0.43312615749494421</v>
      </c>
      <c r="E55" s="3">
        <f>1-($P$6/($P$6+SUM($AO$42:$AO55)))^$P$5</f>
        <v>0.42113415325266812</v>
      </c>
      <c r="F55" s="3">
        <f>1-($P$6/($P$6+SUM($AO$43:$AO55)))^$P$5</f>
        <v>0.40827979812024229</v>
      </c>
      <c r="G55" s="3">
        <f>1-($P$6/($P$6+SUM($AO$44:$AO55)))^$P$5</f>
        <v>0.3939749581064842</v>
      </c>
      <c r="H55" s="3">
        <f>1-($P$6/($P$6+SUM($AO$45:$AO55)))^$P$5</f>
        <v>0.37782886748537547</v>
      </c>
      <c r="I55" s="3">
        <f>1-($P$6/($P$6+SUM($AO$46:$AO55)))^$P$5</f>
        <v>0.35887867979795507</v>
      </c>
      <c r="J55" s="3">
        <f>1-($P$6/($P$6+SUM($AO$47:$AO55)))^$P$5</f>
        <v>0.33761235441296067</v>
      </c>
      <c r="K55" s="3">
        <f>1-($P$6/($P$6+SUM($AO$48:$AO55)))^$P$5</f>
        <v>0.31368120180665893</v>
      </c>
      <c r="L55" s="3">
        <f>1-($P$6/($P$6+SUM($AO$49:$AO55)))^$P$5</f>
        <v>0.28389143717282017</v>
      </c>
      <c r="M55" s="3">
        <f>1-($P$6/($P$6+SUM($AO$50:$AO55)))^$P$5</f>
        <v>0.25242533951620783</v>
      </c>
      <c r="N55" s="3">
        <f>1-($P$6/($P$6+SUM($AO$51:$AO55)))^$P$5</f>
        <v>0.21749895672525643</v>
      </c>
      <c r="O55" s="3">
        <f>1-($P$6/($P$6+SUM($AO$52:$AO55)))^$P$5</f>
        <v>0.18094082839219794</v>
      </c>
      <c r="P55" s="3">
        <f>1-($P$6/($P$6+SUM($AO$53:$AO55)))^$P$5</f>
        <v>0.14172346934735247</v>
      </c>
      <c r="Q55" s="3">
        <f>1-($P$6/($P$6+SUM($AO$54:$AO55)))^$P$5</f>
        <v>0.10012048024552334</v>
      </c>
      <c r="R55" s="3">
        <f>1-($P$6/($P$6+SUM($AO$55:$AO55)))^$P$5</f>
        <v>5.2579905975974839E-2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 s="1">
        <f>EXP(SUMPRODUCT(P$7:$Q$7,AP55:AQ55))</f>
        <v>3.2407609318444397</v>
      </c>
      <c r="AP55" s="7">
        <f t="shared" si="1"/>
        <v>9.2990103726886826</v>
      </c>
      <c r="AQ55" s="36">
        <f t="shared" si="2"/>
        <v>98</v>
      </c>
      <c r="AR55" s="36">
        <f t="shared" si="3"/>
        <v>9.2990103726886826</v>
      </c>
      <c r="AS55" s="6">
        <f t="shared" si="4"/>
        <v>98</v>
      </c>
      <c r="AT55" s="2"/>
      <c r="AV55">
        <v>54</v>
      </c>
      <c r="AW55">
        <v>15</v>
      </c>
      <c r="AX55" s="1">
        <f t="shared" si="6"/>
        <v>10926.2</v>
      </c>
      <c r="AY55" s="1">
        <f t="shared" si="5"/>
        <v>11933</v>
      </c>
      <c r="AZ55" s="5">
        <v>10393</v>
      </c>
      <c r="BA55" s="1">
        <v>154</v>
      </c>
      <c r="BB55">
        <v>29</v>
      </c>
    </row>
    <row r="56" spans="1:54" ht="16">
      <c r="A56" s="1">
        <f t="shared" si="0"/>
        <v>40</v>
      </c>
      <c r="B56" s="1">
        <f t="shared" si="7"/>
        <v>17</v>
      </c>
      <c r="C56" s="3">
        <f>1-($P$6/($P$6+SUM($AO$40:$AO56)))^$P$5</f>
        <v>0.47577975919143922</v>
      </c>
      <c r="D56" s="3">
        <f>1-($P$6/($P$6+SUM($AO$41:$AO56)))^$P$5</f>
        <v>0.46546787034416193</v>
      </c>
      <c r="E56" s="3">
        <f>1-($P$6/($P$6+SUM($AO$42:$AO56)))^$P$5</f>
        <v>0.45416004341971883</v>
      </c>
      <c r="F56" s="3">
        <f>1-($P$6/($P$6+SUM($AO$43:$AO56)))^$P$5</f>
        <v>0.44203906449149089</v>
      </c>
      <c r="G56" s="3">
        <f>1-($P$6/($P$6+SUM($AO$44:$AO56)))^$P$5</f>
        <v>0.42855035545213216</v>
      </c>
      <c r="H56" s="3">
        <f>1-($P$6/($P$6+SUM($AO$45:$AO56)))^$P$5</f>
        <v>0.41332544390406634</v>
      </c>
      <c r="I56" s="3">
        <f>1-($P$6/($P$6+SUM($AO$46:$AO56)))^$P$5</f>
        <v>0.39545641673092502</v>
      </c>
      <c r="J56" s="3">
        <f>1-($P$6/($P$6+SUM($AO$47:$AO56)))^$P$5</f>
        <v>0.37540339388277399</v>
      </c>
      <c r="K56" s="3">
        <f>1-($P$6/($P$6+SUM($AO$48:$AO56)))^$P$5</f>
        <v>0.35283757989034781</v>
      </c>
      <c r="L56" s="3">
        <f>1-($P$6/($P$6+SUM($AO$49:$AO56)))^$P$5</f>
        <v>0.3247474038052488</v>
      </c>
      <c r="M56" s="3">
        <f>1-($P$6/($P$6+SUM($AO$50:$AO56)))^$P$5</f>
        <v>0.29507653414623924</v>
      </c>
      <c r="N56" s="3">
        <f>1-($P$6/($P$6+SUM($AO$51:$AO56)))^$P$5</f>
        <v>0.26214279817087027</v>
      </c>
      <c r="O56" s="3">
        <f>1-($P$6/($P$6+SUM($AO$52:$AO56)))^$P$5</f>
        <v>0.22767041184434555</v>
      </c>
      <c r="P56" s="3">
        <f>1-($P$6/($P$6+SUM($AO$53:$AO56)))^$P$5</f>
        <v>0.190690511688275</v>
      </c>
      <c r="Q56" s="3">
        <f>1-($P$6/($P$6+SUM($AO$54:$AO56)))^$P$5</f>
        <v>0.15146108734218722</v>
      </c>
      <c r="R56" s="3">
        <f>1-($P$6/($P$6+SUM($AO$55:$AO56)))^$P$5</f>
        <v>0.10663283532239576</v>
      </c>
      <c r="S56" s="3">
        <f>1-($P$6/($P$6+SUM($AO$56:$AO56)))^$P$5</f>
        <v>5.7052758969538653E-2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 s="1">
        <f>EXP(SUMPRODUCT(P$7:$Q$7,AP56:AQ56))</f>
        <v>3.5246969280818239</v>
      </c>
      <c r="AP56" s="7">
        <f t="shared" si="1"/>
        <v>9.3929368909645685</v>
      </c>
      <c r="AQ56" s="36">
        <f t="shared" si="2"/>
        <v>105</v>
      </c>
      <c r="AR56" s="36">
        <f t="shared" si="3"/>
        <v>9.3929368909645685</v>
      </c>
      <c r="AS56" s="6">
        <f t="shared" si="4"/>
        <v>105</v>
      </c>
      <c r="AT56" s="2"/>
      <c r="AV56">
        <v>54</v>
      </c>
      <c r="AW56">
        <v>21</v>
      </c>
      <c r="AX56" s="1">
        <f t="shared" si="6"/>
        <v>12002.3</v>
      </c>
      <c r="AY56" s="1">
        <f t="shared" si="5"/>
        <v>12433</v>
      </c>
      <c r="AZ56" s="5">
        <v>10073</v>
      </c>
      <c r="BA56" s="1">
        <v>236</v>
      </c>
      <c r="BB56">
        <v>30</v>
      </c>
    </row>
    <row r="57" spans="1:54" ht="16">
      <c r="A57" s="1">
        <f t="shared" si="0"/>
        <v>41</v>
      </c>
      <c r="B57" s="1">
        <f t="shared" si="7"/>
        <v>18</v>
      </c>
      <c r="C57" s="3">
        <f>1-($P$6/($P$6+SUM($AO$40:$AO57)))^$P$5</f>
        <v>0.50639269710801216</v>
      </c>
      <c r="D57" s="3">
        <f>1-($P$6/($P$6+SUM($AO$41:$AO57)))^$P$5</f>
        <v>0.49668299302886787</v>
      </c>
      <c r="E57" s="3">
        <f>1-($P$6/($P$6+SUM($AO$42:$AO57)))^$P$5</f>
        <v>0.48603551019966063</v>
      </c>
      <c r="F57" s="3">
        <f>1-($P$6/($P$6+SUM($AO$43:$AO57)))^$P$5</f>
        <v>0.47462236165118643</v>
      </c>
      <c r="G57" s="3">
        <f>1-($P$6/($P$6+SUM($AO$44:$AO57)))^$P$5</f>
        <v>0.46192135386590139</v>
      </c>
      <c r="H57" s="3">
        <f>1-($P$6/($P$6+SUM($AO$45:$AO57)))^$P$5</f>
        <v>0.44758553272864998</v>
      </c>
      <c r="I57" s="3">
        <f>1-($P$6/($P$6+SUM($AO$46:$AO57)))^$P$5</f>
        <v>0.43076000554603888</v>
      </c>
      <c r="J57" s="3">
        <f>1-($P$6/($P$6+SUM($AO$47:$AO57)))^$P$5</f>
        <v>0.41187802073897961</v>
      </c>
      <c r="K57" s="3">
        <f>1-($P$6/($P$6+SUM($AO$48:$AO57)))^$P$5</f>
        <v>0.39062998479039246</v>
      </c>
      <c r="L57" s="3">
        <f>1-($P$6/($P$6+SUM($AO$49:$AO57)))^$P$5</f>
        <v>0.36418019445483274</v>
      </c>
      <c r="M57" s="3">
        <f>1-($P$6/($P$6+SUM($AO$50:$AO57)))^$P$5</f>
        <v>0.33624201707468326</v>
      </c>
      <c r="N57" s="3">
        <f>1-($P$6/($P$6+SUM($AO$51:$AO57)))^$P$5</f>
        <v>0.30523151639821511</v>
      </c>
      <c r="O57" s="3">
        <f>1-($P$6/($P$6+SUM($AO$52:$AO57)))^$P$5</f>
        <v>0.27277221734708257</v>
      </c>
      <c r="P57" s="3">
        <f>1-($P$6/($P$6+SUM($AO$53:$AO57)))^$P$5</f>
        <v>0.23795183640675621</v>
      </c>
      <c r="Q57" s="3">
        <f>1-($P$6/($P$6+SUM($AO$54:$AO57)))^$P$5</f>
        <v>0.20101329787971922</v>
      </c>
      <c r="R57" s="3">
        <f>1-($P$6/($P$6+SUM($AO$55:$AO57)))^$P$5</f>
        <v>0.15880288612537286</v>
      </c>
      <c r="S57" s="3">
        <f>1-($P$6/($P$6+SUM($AO$56:$AO57)))^$P$5</f>
        <v>0.11211814281077837</v>
      </c>
      <c r="T57" s="3">
        <f>1-($P$6/($P$6+SUM($AO$57:$AO57)))^$P$5</f>
        <v>5.8397100384949052E-2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 s="1">
        <f>EXP(SUMPRODUCT(P$7:$Q$7,AP57:AQ57))</f>
        <v>3.6102988020504543</v>
      </c>
      <c r="AP57" s="36">
        <f t="shared" si="1"/>
        <v>9.5453329430034213</v>
      </c>
      <c r="AQ57" s="36">
        <f t="shared" si="2"/>
        <v>107</v>
      </c>
      <c r="AR57" s="36">
        <f t="shared" si="3"/>
        <v>9.5453329430034213</v>
      </c>
      <c r="AS57" s="6">
        <f t="shared" si="4"/>
        <v>107</v>
      </c>
      <c r="AT57" s="2"/>
      <c r="AV57">
        <v>54</v>
      </c>
      <c r="AW57">
        <v>23</v>
      </c>
      <c r="AX57" s="1">
        <f t="shared" si="6"/>
        <v>13978.3</v>
      </c>
      <c r="AY57" s="1">
        <f t="shared" si="5"/>
        <v>14712</v>
      </c>
      <c r="AZ57" s="5">
        <v>12042</v>
      </c>
      <c r="BA57" s="1">
        <v>267</v>
      </c>
      <c r="BB57">
        <v>30</v>
      </c>
    </row>
    <row r="58" spans="1:54" ht="16">
      <c r="B58" s="1">
        <f t="shared" ref="B58:B74" si="8">B57+1</f>
        <v>19</v>
      </c>
      <c r="C58" s="3">
        <f>1-($P$6/($P$6+SUM($AO$40:$AO58)))^$P$5</f>
        <v>0.53589664004321236</v>
      </c>
      <c r="D58" s="3">
        <f>1-($P$6/($P$6+SUM($AO$41:$AO58)))^$P$5</f>
        <v>0.52676730547434314</v>
      </c>
      <c r="E58" s="3">
        <f>1-($P$6/($P$6+SUM($AO$42:$AO58)))^$P$5</f>
        <v>0.51675624515422913</v>
      </c>
      <c r="F58" s="3">
        <f>1-($P$6/($P$6+SUM($AO$43:$AO58)))^$P$5</f>
        <v>0.5060252842856009</v>
      </c>
      <c r="G58" s="3">
        <f>1-($P$6/($P$6+SUM($AO$44:$AO58)))^$P$5</f>
        <v>0.494083442769638</v>
      </c>
      <c r="H58" s="3">
        <f>1-($P$6/($P$6+SUM($AO$45:$AO58)))^$P$5</f>
        <v>0.48060450441722757</v>
      </c>
      <c r="I58" s="3">
        <f>1-($P$6/($P$6+SUM($AO$46:$AO58)))^$P$5</f>
        <v>0.46478467409676549</v>
      </c>
      <c r="J58" s="3">
        <f>1-($P$6/($P$6+SUM($AO$47:$AO58)))^$P$5</f>
        <v>0.44703130490751963</v>
      </c>
      <c r="K58" s="3">
        <f>1-($P$6/($P$6+SUM($AO$48:$AO58)))^$P$5</f>
        <v>0.42705330901652305</v>
      </c>
      <c r="L58" s="3">
        <f>1-($P$6/($P$6+SUM($AO$49:$AO58)))^$P$5</f>
        <v>0.40218447848979177</v>
      </c>
      <c r="M58" s="3">
        <f>1-($P$6/($P$6+SUM($AO$50:$AO58)))^$P$5</f>
        <v>0.37591622496152699</v>
      </c>
      <c r="N58" s="3">
        <f>1-($P$6/($P$6+SUM($AO$51:$AO58)))^$P$5</f>
        <v>0.3467592873600075</v>
      </c>
      <c r="O58" s="3">
        <f>1-($P$6/($P$6+SUM($AO$52:$AO58)))^$P$5</f>
        <v>0.31624014913715826</v>
      </c>
      <c r="P58" s="3">
        <f>1-($P$6/($P$6+SUM($AO$53:$AO58)))^$P$5</f>
        <v>0.28350105587287466</v>
      </c>
      <c r="Q58" s="3">
        <f>1-($P$6/($P$6+SUM($AO$54:$AO58)))^$P$5</f>
        <v>0.24877041178093728</v>
      </c>
      <c r="R58" s="3">
        <f>1-($P$6/($P$6+SUM($AO$55:$AO58)))^$P$5</f>
        <v>0.20908300583880046</v>
      </c>
      <c r="S58" s="3">
        <f>1-($P$6/($P$6+SUM($AO$56:$AO58)))^$P$5</f>
        <v>0.16518870813562014</v>
      </c>
      <c r="T58" s="3">
        <f>1-($P$6/($P$6+SUM($AO$57:$AO58)))^$P$5</f>
        <v>0.11467868570281148</v>
      </c>
      <c r="U58" s="3">
        <f>1-($P$6/($P$6+SUM($AO$58:$AO58)))^$P$5</f>
        <v>5.9772103674037735E-2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 s="1">
        <f>EXP(SUMPRODUCT(P$7:$Q$7,AP58:AQ58))</f>
        <v>3.6979796294657081</v>
      </c>
      <c r="AP58" s="36">
        <f t="shared" si="1"/>
        <v>9.836080922303049</v>
      </c>
      <c r="AQ58" s="36">
        <f t="shared" si="2"/>
        <v>109</v>
      </c>
      <c r="AR58" s="36">
        <f t="shared" si="3"/>
        <v>9.836080922303049</v>
      </c>
      <c r="AS58" s="6">
        <f t="shared" si="4"/>
        <v>109</v>
      </c>
      <c r="AU58"/>
      <c r="AV58">
        <v>54</v>
      </c>
      <c r="AW58">
        <v>25</v>
      </c>
      <c r="AX58" s="1">
        <f t="shared" si="6"/>
        <v>18695.3</v>
      </c>
      <c r="AY58" s="1">
        <f>AZ58+10*BA58</f>
        <v>20728</v>
      </c>
      <c r="AZ58" s="20">
        <v>18058</v>
      </c>
      <c r="BA58" s="1">
        <v>267</v>
      </c>
      <c r="BB58">
        <v>30</v>
      </c>
    </row>
    <row r="59" spans="1:54" ht="16">
      <c r="B59" s="1">
        <f t="shared" si="8"/>
        <v>20</v>
      </c>
      <c r="C59" s="3">
        <f>1-($P$6/($P$6+SUM($AO$40:$AO59)))^$P$5</f>
        <v>0.56462162913150071</v>
      </c>
      <c r="D59" s="3">
        <f>1-($P$6/($P$6+SUM($AO$41:$AO59)))^$P$5</f>
        <v>0.55605734107427907</v>
      </c>
      <c r="E59" s="3">
        <f>1-($P$6/($P$6+SUM($AO$42:$AO59)))^$P$5</f>
        <v>0.5466659006119281</v>
      </c>
      <c r="F59" s="3">
        <f>1-($P$6/($P$6+SUM($AO$43:$AO59)))^$P$5</f>
        <v>0.53659911703449636</v>
      </c>
      <c r="G59" s="3">
        <f>1-($P$6/($P$6+SUM($AO$44:$AO59)))^$P$5</f>
        <v>0.52539639795141591</v>
      </c>
      <c r="H59" s="3">
        <f>1-($P$6/($P$6+SUM($AO$45:$AO59)))^$P$5</f>
        <v>0.51275171860972435</v>
      </c>
      <c r="I59" s="3">
        <f>1-($P$6/($P$6+SUM($AO$46:$AO59)))^$P$5</f>
        <v>0.49791103359889621</v>
      </c>
      <c r="J59" s="3">
        <f>1-($P$6/($P$6+SUM($AO$47:$AO59)))^$P$5</f>
        <v>0.48125648324787096</v>
      </c>
      <c r="K59" s="3">
        <f>1-($P$6/($P$6+SUM($AO$48:$AO59)))^$P$5</f>
        <v>0.46251499617464376</v>
      </c>
      <c r="L59" s="3">
        <f>1-($P$6/($P$6+SUM($AO$49:$AO59)))^$P$5</f>
        <v>0.43918538510046268</v>
      </c>
      <c r="M59" s="3">
        <f>1-($P$6/($P$6+SUM($AO$50:$AO59)))^$P$5</f>
        <v>0.41454296721124695</v>
      </c>
      <c r="N59" s="3">
        <f>1-($P$6/($P$6+SUM($AO$51:$AO59)))^$P$5</f>
        <v>0.38719065512271822</v>
      </c>
      <c r="O59" s="3">
        <f>1-($P$6/($P$6+SUM($AO$52:$AO59)))^$P$5</f>
        <v>0.35856045451616914</v>
      </c>
      <c r="P59" s="3">
        <f>1-($P$6/($P$6+SUM($AO$53:$AO59)))^$P$5</f>
        <v>0.32784769901284117</v>
      </c>
      <c r="Q59" s="3">
        <f>1-($P$6/($P$6+SUM($AO$54:$AO59)))^$P$5</f>
        <v>0.2952666571601954</v>
      </c>
      <c r="R59" s="3">
        <f>1-($P$6/($P$6+SUM($AO$55:$AO59)))^$P$5</f>
        <v>0.25803564490413744</v>
      </c>
      <c r="S59" s="3">
        <f>1-($P$6/($P$6+SUM($AO$56:$AO59)))^$P$5</f>
        <v>0.21685812068332688</v>
      </c>
      <c r="T59" s="3">
        <f>1-($P$6/($P$6+SUM($AO$57:$AO59)))^$P$5</f>
        <v>0.16947434228492331</v>
      </c>
      <c r="U59" s="3">
        <f>1-($P$6/($P$6+SUM($AO$58:$AO59)))^$P$5</f>
        <v>0.11796612244499172</v>
      </c>
      <c r="V59" s="3">
        <f>1-($P$6/($P$6+SUM($AO$59:$AO59)))^$P$5</f>
        <v>6.1893525785155057E-2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O59" s="1">
        <f>EXP(SUMPRODUCT(P$7:$Q$7,AP59:AQ59))</f>
        <v>3.8335096898859389</v>
      </c>
      <c r="AP59" s="36">
        <f t="shared" si="1"/>
        <v>9.9377198828318623</v>
      </c>
      <c r="AQ59" s="36">
        <f t="shared" si="2"/>
        <v>112</v>
      </c>
      <c r="AR59" s="36">
        <f t="shared" si="3"/>
        <v>9.9377198828318623</v>
      </c>
      <c r="AS59" s="6">
        <f t="shared" si="4"/>
        <v>112</v>
      </c>
      <c r="AU59"/>
      <c r="AV59">
        <v>54</v>
      </c>
      <c r="AW59">
        <v>28</v>
      </c>
      <c r="AX59" s="1">
        <f t="shared" si="6"/>
        <v>20695.5</v>
      </c>
      <c r="AY59" s="1">
        <f t="shared" ref="AY59:AY74" si="9">AZ59+10*BA59</f>
        <v>21541</v>
      </c>
      <c r="AZ59" s="20">
        <v>17821</v>
      </c>
      <c r="BA59" s="1">
        <v>372</v>
      </c>
      <c r="BB59">
        <v>30</v>
      </c>
    </row>
    <row r="60" spans="1:54" ht="16">
      <c r="B60" s="1">
        <f t="shared" si="8"/>
        <v>21</v>
      </c>
      <c r="C60" s="3">
        <f>1-($P$6/($P$6+SUM($AO$40:$AO60)))^$P$5</f>
        <v>0.59156872750620249</v>
      </c>
      <c r="D60" s="3">
        <f>1-($P$6/($P$6+SUM($AO$41:$AO60)))^$P$5</f>
        <v>0.58353451324936834</v>
      </c>
      <c r="E60" s="3">
        <f>1-($P$6/($P$6+SUM($AO$42:$AO60)))^$P$5</f>
        <v>0.57472434218221513</v>
      </c>
      <c r="F60" s="3">
        <f>1-($P$6/($P$6+SUM($AO$43:$AO60)))^$P$5</f>
        <v>0.5652806271184474</v>
      </c>
      <c r="G60" s="3">
        <f>1-($P$6/($P$6+SUM($AO$44:$AO60)))^$P$5</f>
        <v>0.55477128406947385</v>
      </c>
      <c r="H60" s="3">
        <f>1-($P$6/($P$6+SUM($AO$45:$AO60)))^$P$5</f>
        <v>0.54290922850390455</v>
      </c>
      <c r="I60" s="3">
        <f>1-($P$6/($P$6+SUM($AO$46:$AO60)))^$P$5</f>
        <v>0.52898708576721698</v>
      </c>
      <c r="J60" s="3">
        <f>1-($P$6/($P$6+SUM($AO$47:$AO60)))^$P$5</f>
        <v>0.51336334499543068</v>
      </c>
      <c r="K60" s="3">
        <f>1-($P$6/($P$6+SUM($AO$48:$AO60)))^$P$5</f>
        <v>0.49578183456103153</v>
      </c>
      <c r="L60" s="3">
        <f>1-($P$6/($P$6+SUM($AO$49:$AO60)))^$P$5</f>
        <v>0.47389617493138902</v>
      </c>
      <c r="M60" s="3">
        <f>1-($P$6/($P$6+SUM($AO$50:$AO60)))^$P$5</f>
        <v>0.45077896330153688</v>
      </c>
      <c r="N60" s="3">
        <f>1-($P$6/($P$6+SUM($AO$51:$AO60)))^$P$5</f>
        <v>0.42511958236880287</v>
      </c>
      <c r="O60" s="3">
        <f>1-($P$6/($P$6+SUM($AO$52:$AO60)))^$P$5</f>
        <v>0.39826140629788054</v>
      </c>
      <c r="P60" s="3">
        <f>1-($P$6/($P$6+SUM($AO$53:$AO60)))^$P$5</f>
        <v>0.36944957203606943</v>
      </c>
      <c r="Q60" s="3">
        <f>1-($P$6/($P$6+SUM($AO$54:$AO60)))^$P$5</f>
        <v>0.33888508630526026</v>
      </c>
      <c r="R60" s="3">
        <f>1-($P$6/($P$6+SUM($AO$55:$AO60)))^$P$5</f>
        <v>0.30395843209313134</v>
      </c>
      <c r="S60" s="3">
        <f>1-($P$6/($P$6+SUM($AO$56:$AO60)))^$P$5</f>
        <v>0.26532953018514782</v>
      </c>
      <c r="T60" s="3">
        <f>1-($P$6/($P$6+SUM($AO$57:$AO60)))^$P$5</f>
        <v>0.22087850145222543</v>
      </c>
      <c r="U60" s="3">
        <f>1-($P$6/($P$6+SUM($AO$58:$AO60)))^$P$5</f>
        <v>0.17255830756010637</v>
      </c>
      <c r="V60" s="3">
        <f>1-($P$6/($P$6+SUM($AO$59:$AO60)))^$P$5</f>
        <v>0.11995624228912194</v>
      </c>
      <c r="W60" s="3">
        <f>1-($P$6/($P$6+SUM($AO$60:$AO60)))^$P$5</f>
        <v>6.1893525785155057E-2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O60" s="1">
        <f>EXP(SUMPRODUCT(P$7:$Q$7,AP60:AQ60))</f>
        <v>3.8335096898859389</v>
      </c>
      <c r="AP60" s="36">
        <f t="shared" si="1"/>
        <v>10.05664202202489</v>
      </c>
      <c r="AQ60" s="36">
        <f t="shared" si="2"/>
        <v>112</v>
      </c>
      <c r="AR60" s="36">
        <f t="shared" si="3"/>
        <v>10.05664202202489</v>
      </c>
      <c r="AS60" s="6">
        <f t="shared" si="4"/>
        <v>112</v>
      </c>
      <c r="AU60"/>
      <c r="AV60">
        <v>54</v>
      </c>
      <c r="AW60">
        <v>28</v>
      </c>
      <c r="AX60" s="1">
        <f t="shared" si="6"/>
        <v>23309.1</v>
      </c>
      <c r="AY60" s="1">
        <f t="shared" si="9"/>
        <v>24183</v>
      </c>
      <c r="AZ60" s="20">
        <v>19733</v>
      </c>
      <c r="BA60" s="1">
        <v>445</v>
      </c>
      <c r="BB60">
        <v>30</v>
      </c>
    </row>
    <row r="61" spans="1:54" ht="16">
      <c r="B61" s="1">
        <f t="shared" si="8"/>
        <v>22</v>
      </c>
      <c r="C61" s="3">
        <f>1-($P$6/($P$6+SUM($AO$40:$AO61)))^$P$5</f>
        <v>0.61835851035877898</v>
      </c>
      <c r="D61" s="3">
        <f>1-($P$6/($P$6+SUM($AO$41:$AO61)))^$P$5</f>
        <v>0.61085127558673635</v>
      </c>
      <c r="E61" s="3">
        <f>1-($P$6/($P$6+SUM($AO$42:$AO61)))^$P$5</f>
        <v>0.6026189804822033</v>
      </c>
      <c r="F61" s="3">
        <f>1-($P$6/($P$6+SUM($AO$43:$AO61)))^$P$5</f>
        <v>0.59379469718527789</v>
      </c>
      <c r="G61" s="3">
        <f>1-($P$6/($P$6+SUM($AO$44:$AO61)))^$P$5</f>
        <v>0.58397468202120018</v>
      </c>
      <c r="H61" s="3">
        <f>1-($P$6/($P$6+SUM($AO$45:$AO61)))^$P$5</f>
        <v>0.57289068108007224</v>
      </c>
      <c r="I61" s="3">
        <f>1-($P$6/($P$6+SUM($AO$46:$AO61)))^$P$5</f>
        <v>0.55988171821491994</v>
      </c>
      <c r="J61" s="3">
        <f>1-($P$6/($P$6+SUM($AO$47:$AO61)))^$P$5</f>
        <v>0.54528276835242417</v>
      </c>
      <c r="K61" s="3">
        <f>1-($P$6/($P$6+SUM($AO$48:$AO61)))^$P$5</f>
        <v>0.5288544629081906</v>
      </c>
      <c r="L61" s="3">
        <f>1-($P$6/($P$6+SUM($AO$49:$AO61)))^$P$5</f>
        <v>0.50840432584906248</v>
      </c>
      <c r="M61" s="3">
        <f>1-($P$6/($P$6+SUM($AO$50:$AO61)))^$P$5</f>
        <v>0.48680341638605773</v>
      </c>
      <c r="N61" s="3">
        <f>1-($P$6/($P$6+SUM($AO$51:$AO61)))^$P$5</f>
        <v>0.46282708394406169</v>
      </c>
      <c r="O61" s="3">
        <f>1-($P$6/($P$6+SUM($AO$52:$AO61)))^$P$5</f>
        <v>0.43773058645042473</v>
      </c>
      <c r="P61" s="3">
        <f>1-($P$6/($P$6+SUM($AO$53:$AO61)))^$P$5</f>
        <v>0.41080857586677633</v>
      </c>
      <c r="Q61" s="3">
        <f>1-($P$6/($P$6+SUM($AO$54:$AO61)))^$P$5</f>
        <v>0.38224887292956855</v>
      </c>
      <c r="R61" s="3">
        <f>1-($P$6/($P$6+SUM($AO$55:$AO61)))^$P$5</f>
        <v>0.3496131251318797</v>
      </c>
      <c r="S61" s="3">
        <f>1-($P$6/($P$6+SUM($AO$56:$AO61)))^$P$5</f>
        <v>0.31351796716377145</v>
      </c>
      <c r="T61" s="3">
        <f>1-($P$6/($P$6+SUM($AO$57:$AO61)))^$P$5</f>
        <v>0.27198256760465878</v>
      </c>
      <c r="U61" s="3">
        <f>1-($P$6/($P$6+SUM($AO$58:$AO61)))^$P$5</f>
        <v>0.22683178811213656</v>
      </c>
      <c r="V61" s="3">
        <f>1-($P$6/($P$6+SUM($AO$59:$AO61)))^$P$5</f>
        <v>0.17767999342418606</v>
      </c>
      <c r="W61" s="3">
        <f>1-($P$6/($P$6+SUM($AO$60:$AO61)))^$P$5</f>
        <v>0.12342572210747027</v>
      </c>
      <c r="X61" s="3">
        <f>1-($P$6/($P$6+SUM($AO$61:$AO61)))^$P$5</f>
        <v>6.5591911700314753E-2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O61" s="1">
        <f>EXP(SUMPRODUCT(P$7:$Q$7,AP61:AQ61))</f>
        <v>4.0705208483306077</v>
      </c>
      <c r="AP61" s="36">
        <f t="shared" si="1"/>
        <v>10.07278719097822</v>
      </c>
      <c r="AQ61" s="36">
        <f t="shared" si="2"/>
        <v>117</v>
      </c>
      <c r="AR61" s="36">
        <f t="shared" si="3"/>
        <v>10.07278719097822</v>
      </c>
      <c r="AS61" s="6">
        <f t="shared" si="4"/>
        <v>117</v>
      </c>
      <c r="AU61"/>
      <c r="AV61">
        <v>54</v>
      </c>
      <c r="AW61">
        <v>33</v>
      </c>
      <c r="AX61" s="1">
        <f t="shared" si="6"/>
        <v>23688.5</v>
      </c>
      <c r="AY61" s="1">
        <f t="shared" si="9"/>
        <v>23854</v>
      </c>
      <c r="AZ61" s="20">
        <v>19444</v>
      </c>
      <c r="BA61" s="1">
        <v>441</v>
      </c>
      <c r="BB61">
        <v>30</v>
      </c>
    </row>
    <row r="62" spans="1:54" ht="16">
      <c r="B62" s="1">
        <f t="shared" si="8"/>
        <v>23</v>
      </c>
      <c r="C62" s="3">
        <f>1-($P$6/($P$6+SUM($AO$40:$AO62)))^$P$5</f>
        <v>0.64368299864269884</v>
      </c>
      <c r="D62" s="3">
        <f>1-($P$6/($P$6+SUM($AO$41:$AO62)))^$P$5</f>
        <v>0.63667391946195762</v>
      </c>
      <c r="E62" s="3">
        <f>1-($P$6/($P$6+SUM($AO$42:$AO62)))^$P$5</f>
        <v>0.62898789278917255</v>
      </c>
      <c r="F62" s="3">
        <f>1-($P$6/($P$6+SUM($AO$43:$AO62)))^$P$5</f>
        <v>0.62074916054492679</v>
      </c>
      <c r="G62" s="3">
        <f>1-($P$6/($P$6+SUM($AO$44:$AO62)))^$P$5</f>
        <v>0.61158076975139841</v>
      </c>
      <c r="H62" s="3">
        <f>1-($P$6/($P$6+SUM($AO$45:$AO62)))^$P$5</f>
        <v>0.60123226715940836</v>
      </c>
      <c r="I62" s="3">
        <f>1-($P$6/($P$6+SUM($AO$46:$AO62)))^$P$5</f>
        <v>0.5890865370710946</v>
      </c>
      <c r="J62" s="3">
        <f>1-($P$6/($P$6+SUM($AO$47:$AO62)))^$P$5</f>
        <v>0.57545632612234754</v>
      </c>
      <c r="K62" s="3">
        <f>1-($P$6/($P$6+SUM($AO$48:$AO62)))^$P$5</f>
        <v>0.56011814991331188</v>
      </c>
      <c r="L62" s="3">
        <f>1-($P$6/($P$6+SUM($AO$49:$AO62)))^$P$5</f>
        <v>0.54102501774503176</v>
      </c>
      <c r="M62" s="3">
        <f>1-($P$6/($P$6+SUM($AO$50:$AO62)))^$P$5</f>
        <v>0.52085747470840271</v>
      </c>
      <c r="N62" s="3">
        <f>1-($P$6/($P$6+SUM($AO$51:$AO62)))^$P$5</f>
        <v>0.49847213404961843</v>
      </c>
      <c r="O62" s="3">
        <f>1-($P$6/($P$6+SUM($AO$52:$AO62)))^$P$5</f>
        <v>0.47504095887614128</v>
      </c>
      <c r="P62" s="3">
        <f>1-($P$6/($P$6+SUM($AO$53:$AO62)))^$P$5</f>
        <v>0.44990540605377161</v>
      </c>
      <c r="Q62" s="3">
        <f>1-($P$6/($P$6+SUM($AO$54:$AO62)))^$P$5</f>
        <v>0.42324083287443537</v>
      </c>
      <c r="R62" s="3">
        <f>1-($P$6/($P$6+SUM($AO$55:$AO62)))^$P$5</f>
        <v>0.39277068762952561</v>
      </c>
      <c r="S62" s="3">
        <f>1-($P$6/($P$6+SUM($AO$56:$AO62)))^$P$5</f>
        <v>0.35907068780663831</v>
      </c>
      <c r="T62" s="3">
        <f>1-($P$6/($P$6+SUM($AO$57:$AO62)))^$P$5</f>
        <v>0.32029144282118172</v>
      </c>
      <c r="U62" s="3">
        <f>1-($P$6/($P$6+SUM($AO$58:$AO62)))^$P$5</f>
        <v>0.27813672319799532</v>
      </c>
      <c r="V62" s="3">
        <f>1-($P$6/($P$6+SUM($AO$59:$AO62)))^$P$5</f>
        <v>0.23224648283055904</v>
      </c>
      <c r="W62" s="3">
        <f>1-($P$6/($P$6+SUM($AO$60:$AO62)))^$P$5</f>
        <v>0.1815923496932289</v>
      </c>
      <c r="X62" s="3">
        <f>1-($P$6/($P$6+SUM($AO$61:$AO62)))^$P$5</f>
        <v>0.12759620464284094</v>
      </c>
      <c r="Y62" s="3">
        <f>1-($P$6/($P$6+SUM($AO$62:$AO62)))^$P$5</f>
        <v>6.6356760348094013E-2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O62" s="1">
        <f>EXP(SUMPRODUCT(P$7:$Q$7,AP62:AQ62))</f>
        <v>4.1196532873125493</v>
      </c>
      <c r="AP62" s="36">
        <f t="shared" si="1"/>
        <v>10.142996457936603</v>
      </c>
      <c r="AQ62" s="36">
        <f t="shared" si="2"/>
        <v>118</v>
      </c>
      <c r="AR62" s="36">
        <f t="shared" si="3"/>
        <v>10.142996457936603</v>
      </c>
      <c r="AS62" s="6">
        <f t="shared" si="4"/>
        <v>118</v>
      </c>
      <c r="AU62"/>
      <c r="AV62">
        <v>54</v>
      </c>
      <c r="AW62">
        <v>34</v>
      </c>
      <c r="AX62" s="1">
        <f t="shared" si="6"/>
        <v>25411.5</v>
      </c>
      <c r="AY62" s="1">
        <f t="shared" si="9"/>
        <v>26032</v>
      </c>
      <c r="AZ62" s="20">
        <v>20922</v>
      </c>
      <c r="BA62" s="1">
        <v>511</v>
      </c>
      <c r="BB62">
        <v>30</v>
      </c>
    </row>
    <row r="63" spans="1:54" ht="16">
      <c r="B63" s="1">
        <f t="shared" si="8"/>
        <v>24</v>
      </c>
      <c r="C63" s="3">
        <f>1-($P$6/($P$6+SUM($AO$40:$AO63)))^$P$5</f>
        <v>0.6678813119374678</v>
      </c>
      <c r="D63" s="3">
        <f>1-($P$6/($P$6+SUM($AO$41:$AO63)))^$P$5</f>
        <v>0.66134823622596906</v>
      </c>
      <c r="E63" s="3">
        <f>1-($P$6/($P$6+SUM($AO$42:$AO63)))^$P$5</f>
        <v>0.65418418554029345</v>
      </c>
      <c r="F63" s="3">
        <f>1-($P$6/($P$6+SUM($AO$43:$AO63)))^$P$5</f>
        <v>0.64650496421056169</v>
      </c>
      <c r="G63" s="3">
        <f>1-($P$6/($P$6+SUM($AO$44:$AO63)))^$P$5</f>
        <v>0.63795922036977926</v>
      </c>
      <c r="H63" s="3">
        <f>1-($P$6/($P$6+SUM($AO$45:$AO63)))^$P$5</f>
        <v>0.62831350865446611</v>
      </c>
      <c r="I63" s="3">
        <f>1-($P$6/($P$6+SUM($AO$46:$AO63)))^$P$5</f>
        <v>0.61699262373906816</v>
      </c>
      <c r="J63" s="3">
        <f>1-($P$6/($P$6+SUM($AO$47:$AO63)))^$P$5</f>
        <v>0.60428807207866919</v>
      </c>
      <c r="K63" s="3">
        <f>1-($P$6/($P$6+SUM($AO$48:$AO63)))^$P$5</f>
        <v>0.58999154702788514</v>
      </c>
      <c r="L63" s="3">
        <f>1-($P$6/($P$6+SUM($AO$49:$AO63)))^$P$5</f>
        <v>0.5721950744619424</v>
      </c>
      <c r="M63" s="3">
        <f>1-($P$6/($P$6+SUM($AO$50:$AO63)))^$P$5</f>
        <v>0.55339715582884952</v>
      </c>
      <c r="N63" s="3">
        <f>1-($P$6/($P$6+SUM($AO$51:$AO63)))^$P$5</f>
        <v>0.5325320560952882</v>
      </c>
      <c r="O63" s="3">
        <f>1-($P$6/($P$6+SUM($AO$52:$AO63)))^$P$5</f>
        <v>0.51069214666967744</v>
      </c>
      <c r="P63" s="3">
        <f>1-($P$6/($P$6+SUM($AO$53:$AO63)))^$P$5</f>
        <v>0.48726360785321765</v>
      </c>
      <c r="Q63" s="3">
        <f>1-($P$6/($P$6+SUM($AO$54:$AO63)))^$P$5</f>
        <v>0.46240988802187222</v>
      </c>
      <c r="R63" s="3">
        <f>1-($P$6/($P$6+SUM($AO$55:$AO63)))^$P$5</f>
        <v>0.43400904229944248</v>
      </c>
      <c r="S63" s="3">
        <f>1-($P$6/($P$6+SUM($AO$56:$AO63)))^$P$5</f>
        <v>0.40259768770914717</v>
      </c>
      <c r="T63" s="3">
        <f>1-($P$6/($P$6+SUM($AO$57:$AO63)))^$P$5</f>
        <v>0.36645203195309872</v>
      </c>
      <c r="U63" s="3">
        <f>1-($P$6/($P$6+SUM($AO$58:$AO63)))^$P$5</f>
        <v>0.3271601383166759</v>
      </c>
      <c r="V63" s="3">
        <f>1-($P$6/($P$6+SUM($AO$59:$AO63)))^$P$5</f>
        <v>0.28438641114698127</v>
      </c>
      <c r="W63" s="3">
        <f>1-($P$6/($P$6+SUM($AO$60:$AO63)))^$P$5</f>
        <v>0.23717231909804293</v>
      </c>
      <c r="X63" s="3">
        <f>1-($P$6/($P$6+SUM($AO$61:$AO63)))^$P$5</f>
        <v>0.18684317817393947</v>
      </c>
      <c r="Y63" s="3">
        <f>1-($P$6/($P$6+SUM($AO$62:$AO63)))^$P$5</f>
        <v>0.12976264826699979</v>
      </c>
      <c r="Z63" s="3">
        <f>1-($P$6/($P$6+SUM($AO$63:$AO63)))^$P$5</f>
        <v>6.7912331303784268E-2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O63" s="1">
        <f>EXP(SUMPRODUCT(P$7:$Q$7,AP63:AQ63))</f>
        <v>4.2197044544598183</v>
      </c>
      <c r="AP63" s="36">
        <f t="shared" si="1"/>
        <v>10.382714144206346</v>
      </c>
      <c r="AQ63" s="36">
        <f t="shared" si="2"/>
        <v>120</v>
      </c>
      <c r="AR63" s="36">
        <f t="shared" si="3"/>
        <v>10.382714144206346</v>
      </c>
      <c r="AS63" s="6">
        <f t="shared" si="4"/>
        <v>120</v>
      </c>
      <c r="AU63"/>
      <c r="AV63">
        <v>54</v>
      </c>
      <c r="AW63">
        <v>36</v>
      </c>
      <c r="AX63" s="1">
        <f t="shared" si="6"/>
        <v>32295.5</v>
      </c>
      <c r="AY63" s="1">
        <f t="shared" si="9"/>
        <v>35291</v>
      </c>
      <c r="AZ63" s="20">
        <v>26341</v>
      </c>
      <c r="BA63" s="1">
        <v>895</v>
      </c>
      <c r="BB63">
        <v>30</v>
      </c>
    </row>
    <row r="64" spans="1:54" ht="16">
      <c r="B64" s="1">
        <f t="shared" si="8"/>
        <v>25</v>
      </c>
      <c r="C64" s="3">
        <f>1-($P$6/($P$6+SUM($AO$40:$AO64)))^$P$5</f>
        <v>0.69150473476184049</v>
      </c>
      <c r="D64" s="3">
        <f>1-($P$6/($P$6+SUM($AO$41:$AO64)))^$P$5</f>
        <v>0.6854363527559455</v>
      </c>
      <c r="E64" s="3">
        <f>1-($P$6/($P$6+SUM($AO$42:$AO64)))^$P$5</f>
        <v>0.67878187719428629</v>
      </c>
      <c r="F64" s="3">
        <f>1-($P$6/($P$6+SUM($AO$43:$AO64)))^$P$5</f>
        <v>0.67164887497824233</v>
      </c>
      <c r="G64" s="3">
        <f>1-($P$6/($P$6+SUM($AO$44:$AO64)))^$P$5</f>
        <v>0.66371098534446671</v>
      </c>
      <c r="H64" s="3">
        <f>1-($P$6/($P$6+SUM($AO$45:$AO64)))^$P$5</f>
        <v>0.65475136852266802</v>
      </c>
      <c r="I64" s="3">
        <f>1-($P$6/($P$6+SUM($AO$46:$AO64)))^$P$5</f>
        <v>0.64423573169670578</v>
      </c>
      <c r="J64" s="3">
        <f>1-($P$6/($P$6+SUM($AO$47:$AO64)))^$P$5</f>
        <v>0.63243484857819565</v>
      </c>
      <c r="K64" s="3">
        <f>1-($P$6/($P$6+SUM($AO$48:$AO64)))^$P$5</f>
        <v>0.61915522788463484</v>
      </c>
      <c r="L64" s="3">
        <f>1-($P$6/($P$6+SUM($AO$49:$AO64)))^$P$5</f>
        <v>0.60262460859651412</v>
      </c>
      <c r="M64" s="3">
        <f>1-($P$6/($P$6+SUM($AO$50:$AO64)))^$P$5</f>
        <v>0.58516377645774975</v>
      </c>
      <c r="N64" s="3">
        <f>1-($P$6/($P$6+SUM($AO$51:$AO64)))^$P$5</f>
        <v>0.56578280050115581</v>
      </c>
      <c r="O64" s="3">
        <f>1-($P$6/($P$6+SUM($AO$52:$AO64)))^$P$5</f>
        <v>0.54549635233068794</v>
      </c>
      <c r="P64" s="3">
        <f>1-($P$6/($P$6+SUM($AO$53:$AO64)))^$P$5</f>
        <v>0.5237342734024204</v>
      </c>
      <c r="Q64" s="3">
        <f>1-($P$6/($P$6+SUM($AO$54:$AO64)))^$P$5</f>
        <v>0.50064838558556701</v>
      </c>
      <c r="R64" s="3">
        <f>1-($P$6/($P$6+SUM($AO$55:$AO64)))^$P$5</f>
        <v>0.47426767674426107</v>
      </c>
      <c r="S64" s="3">
        <f>1-($P$6/($P$6+SUM($AO$56:$AO64)))^$P$5</f>
        <v>0.44509059581453514</v>
      </c>
      <c r="T64" s="3">
        <f>1-($P$6/($P$6+SUM($AO$57:$AO64)))^$P$5</f>
        <v>0.41151596143284419</v>
      </c>
      <c r="U64" s="3">
        <f>1-($P$6/($P$6+SUM($AO$58:$AO64)))^$P$5</f>
        <v>0.3750188804399206</v>
      </c>
      <c r="V64" s="3">
        <f>1-($P$6/($P$6+SUM($AO$59:$AO64)))^$P$5</f>
        <v>0.33528762627587272</v>
      </c>
      <c r="W64" s="3">
        <f>1-($P$6/($P$6+SUM($AO$60:$AO64)))^$P$5</f>
        <v>0.29143184807154332</v>
      </c>
      <c r="X64" s="3">
        <f>1-($P$6/($P$6+SUM($AO$61:$AO64)))^$P$5</f>
        <v>0.24468259283436877</v>
      </c>
      <c r="Y64" s="3">
        <f>1-($P$6/($P$6+SUM($AO$62:$AO64)))^$P$5</f>
        <v>0.19166217226431415</v>
      </c>
      <c r="Z64" s="3">
        <f>1-($P$6/($P$6+SUM($AO$63:$AO64)))^$P$5</f>
        <v>0.13421123630077214</v>
      </c>
      <c r="AA64" s="3">
        <f>1-($P$6/($P$6+SUM($AO$64:$AO64)))^$P$5</f>
        <v>7.112947445555684E-2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O64" s="1">
        <f>EXP(SUMPRODUCT(P$7:$Q$7,AP64:AQ64))</f>
        <v>4.4271554216861926</v>
      </c>
      <c r="AP64" s="36">
        <f t="shared" si="1"/>
        <v>10.419014109580763</v>
      </c>
      <c r="AQ64" s="36">
        <f t="shared" si="2"/>
        <v>124</v>
      </c>
      <c r="AR64" s="36">
        <f t="shared" si="3"/>
        <v>10.419014109580763</v>
      </c>
      <c r="AS64" s="6">
        <f t="shared" si="4"/>
        <v>124</v>
      </c>
      <c r="AU64"/>
      <c r="AV64">
        <v>54</v>
      </c>
      <c r="AW64">
        <v>40</v>
      </c>
      <c r="AX64" s="1">
        <f t="shared" si="6"/>
        <v>33489.4</v>
      </c>
      <c r="AY64" s="1">
        <f t="shared" si="9"/>
        <v>34040</v>
      </c>
      <c r="AZ64" s="20">
        <v>25200</v>
      </c>
      <c r="BA64" s="1">
        <v>884</v>
      </c>
      <c r="BB64">
        <v>30</v>
      </c>
    </row>
    <row r="65" spans="2:54" ht="16">
      <c r="B65" s="1">
        <f t="shared" si="8"/>
        <v>26</v>
      </c>
      <c r="C65" s="3">
        <f>1-($P$6/($P$6+SUM($AO$40:$AO65)))^$P$5</f>
        <v>0.71422169345897468</v>
      </c>
      <c r="D65" s="3">
        <f>1-($P$6/($P$6+SUM($AO$41:$AO65)))^$P$5</f>
        <v>0.70860017489616922</v>
      </c>
      <c r="E65" s="3">
        <f>1-($P$6/($P$6+SUM($AO$42:$AO65)))^$P$5</f>
        <v>0.70243572134335008</v>
      </c>
      <c r="F65" s="3">
        <f>1-($P$6/($P$6+SUM($AO$43:$AO65)))^$P$5</f>
        <v>0.6958279791940285</v>
      </c>
      <c r="G65" s="3">
        <f>1-($P$6/($P$6+SUM($AO$44:$AO65)))^$P$5</f>
        <v>0.6884746195511221</v>
      </c>
      <c r="H65" s="3">
        <f>1-($P$6/($P$6+SUM($AO$45:$AO65)))^$P$5</f>
        <v>0.68017477025359696</v>
      </c>
      <c r="I65" s="3">
        <f>1-($P$6/($P$6+SUM($AO$46:$AO65)))^$P$5</f>
        <v>0.67043348358924826</v>
      </c>
      <c r="J65" s="3">
        <f>1-($P$6/($P$6+SUM($AO$47:$AO65)))^$P$5</f>
        <v>0.65950159334711089</v>
      </c>
      <c r="K65" s="3">
        <f>1-($P$6/($P$6+SUM($AO$48:$AO65)))^$P$5</f>
        <v>0.64719985711321182</v>
      </c>
      <c r="L65" s="3">
        <f>1-($P$6/($P$6+SUM($AO$49:$AO65)))^$P$5</f>
        <v>0.6318865193606773</v>
      </c>
      <c r="M65" s="3">
        <f>1-($P$6/($P$6+SUM($AO$50:$AO65)))^$P$5</f>
        <v>0.61571146713500435</v>
      </c>
      <c r="N65" s="3">
        <f>1-($P$6/($P$6+SUM($AO$51:$AO65)))^$P$5</f>
        <v>0.59775766675673359</v>
      </c>
      <c r="O65" s="3">
        <f>1-($P$6/($P$6+SUM($AO$52:$AO65)))^$P$5</f>
        <v>0.57896507153486598</v>
      </c>
      <c r="P65" s="3">
        <f>1-($P$6/($P$6+SUM($AO$53:$AO65)))^$P$5</f>
        <v>0.55880550777196236</v>
      </c>
      <c r="Q65" s="3">
        <f>1-($P$6/($P$6+SUM($AO$54:$AO65)))^$P$5</f>
        <v>0.5374196179696562</v>
      </c>
      <c r="R65" s="3">
        <f>1-($P$6/($P$6+SUM($AO$55:$AO65)))^$P$5</f>
        <v>0.51298153104189947</v>
      </c>
      <c r="S65" s="3">
        <f>1-($P$6/($P$6+SUM($AO$56:$AO65)))^$P$5</f>
        <v>0.48595299117904611</v>
      </c>
      <c r="T65" s="3">
        <f>1-($P$6/($P$6+SUM($AO$57:$AO65)))^$P$5</f>
        <v>0.45485072533489745</v>
      </c>
      <c r="U65" s="3">
        <f>1-($P$6/($P$6+SUM($AO$58:$AO65)))^$P$5</f>
        <v>0.42104121470887801</v>
      </c>
      <c r="V65" s="3">
        <f>1-($P$6/($P$6+SUM($AO$59:$AO65)))^$P$5</f>
        <v>0.38423568981008571</v>
      </c>
      <c r="W65" s="3">
        <f>1-($P$6/($P$6+SUM($AO$60:$AO65)))^$P$5</f>
        <v>0.34360936212133197</v>
      </c>
      <c r="X65" s="3">
        <f>1-($P$6/($P$6+SUM($AO$61:$AO65)))^$P$5</f>
        <v>0.30030262798364982</v>
      </c>
      <c r="Y65" s="3">
        <f>1-($P$6/($P$6+SUM($AO$62:$AO65)))^$P$5</f>
        <v>0.25118652322664725</v>
      </c>
      <c r="Z65" s="3">
        <f>1-($P$6/($P$6+SUM($AO$63:$AO65)))^$P$5</f>
        <v>0.19796615809208751</v>
      </c>
      <c r="AA65" s="3">
        <f>1-($P$6/($P$6+SUM($AO$64:$AO65)))^$P$5</f>
        <v>0.1395296097379749</v>
      </c>
      <c r="AB65" s="3">
        <f>1-($P$6/($P$6+SUM($AO$65:$AO65)))^$P$5</f>
        <v>7.3637966046638637E-2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O65" s="1">
        <f>EXP(SUMPRODUCT(P$7:$Q$7,AP65:AQ65))</f>
        <v>4.5894095988076549</v>
      </c>
      <c r="AP65" s="36">
        <f t="shared" si="1"/>
        <v>10.58860256139881</v>
      </c>
      <c r="AQ65" s="36">
        <f t="shared" si="2"/>
        <v>127</v>
      </c>
      <c r="AR65" s="36">
        <f t="shared" si="3"/>
        <v>10.58860256139881</v>
      </c>
      <c r="AS65" s="6">
        <f t="shared" si="4"/>
        <v>127</v>
      </c>
      <c r="AU65"/>
      <c r="AV65">
        <v>54</v>
      </c>
      <c r="AW65">
        <v>43</v>
      </c>
      <c r="AX65" s="1">
        <f t="shared" si="6"/>
        <v>39679</v>
      </c>
      <c r="AY65" s="1">
        <f t="shared" si="9"/>
        <v>41917</v>
      </c>
      <c r="AZ65" s="20">
        <v>30227</v>
      </c>
      <c r="BA65" s="1">
        <v>1169</v>
      </c>
      <c r="BB65">
        <v>30</v>
      </c>
    </row>
    <row r="66" spans="2:54" ht="16">
      <c r="B66" s="1">
        <f t="shared" si="8"/>
        <v>27</v>
      </c>
      <c r="C66" s="3">
        <f>1-($P$6/($P$6+SUM($AO$40:$AO66)))^$P$5</f>
        <v>0.73551012717261144</v>
      </c>
      <c r="D66" s="3">
        <f>1-($P$6/($P$6+SUM($AO$41:$AO66)))^$P$5</f>
        <v>0.73030737148331215</v>
      </c>
      <c r="E66" s="3">
        <f>1-($P$6/($P$6+SUM($AO$42:$AO66)))^$P$5</f>
        <v>0.72460212571540383</v>
      </c>
      <c r="F66" s="3">
        <f>1-($P$6/($P$6+SUM($AO$43:$AO66)))^$P$5</f>
        <v>0.71848661270777681</v>
      </c>
      <c r="G66" s="3">
        <f>1-($P$6/($P$6+SUM($AO$44:$AO66)))^$P$5</f>
        <v>0.71168102566094893</v>
      </c>
      <c r="H66" s="3">
        <f>1-($P$6/($P$6+SUM($AO$45:$AO66)))^$P$5</f>
        <v>0.7039994561337044</v>
      </c>
      <c r="I66" s="3">
        <f>1-($P$6/($P$6+SUM($AO$46:$AO66)))^$P$5</f>
        <v>0.69498382565982675</v>
      </c>
      <c r="J66" s="3">
        <f>1-($P$6/($P$6+SUM($AO$47:$AO66)))^$P$5</f>
        <v>0.68486628303612473</v>
      </c>
      <c r="K66" s="3">
        <f>1-($P$6/($P$6+SUM($AO$48:$AO66)))^$P$5</f>
        <v>0.67348093794161479</v>
      </c>
      <c r="L66" s="3">
        <f>1-($P$6/($P$6+SUM($AO$49:$AO66)))^$P$5</f>
        <v>0.65930833400960809</v>
      </c>
      <c r="M66" s="3">
        <f>1-($P$6/($P$6+SUM($AO$50:$AO66)))^$P$5</f>
        <v>0.64433820774002948</v>
      </c>
      <c r="N66" s="3">
        <f>1-($P$6/($P$6+SUM($AO$51:$AO66)))^$P$5</f>
        <v>0.62772183692324945</v>
      </c>
      <c r="O66" s="3">
        <f>1-($P$6/($P$6+SUM($AO$52:$AO66)))^$P$5</f>
        <v>0.61032915569545743</v>
      </c>
      <c r="P66" s="3">
        <f>1-($P$6/($P$6+SUM($AO$53:$AO66)))^$P$5</f>
        <v>0.59167133531194249</v>
      </c>
      <c r="Q66" s="3">
        <f>1-($P$6/($P$6+SUM($AO$54:$AO66)))^$P$5</f>
        <v>0.5718785414220795</v>
      </c>
      <c r="R66" s="3">
        <f>1-($P$6/($P$6+SUM($AO$55:$AO66)))^$P$5</f>
        <v>0.5492609169799203</v>
      </c>
      <c r="S66" s="3">
        <f>1-($P$6/($P$6+SUM($AO$56:$AO66)))^$P$5</f>
        <v>0.52424581004338022</v>
      </c>
      <c r="T66" s="3">
        <f>1-($P$6/($P$6+SUM($AO$57:$AO66)))^$P$5</f>
        <v>0.49546043996923395</v>
      </c>
      <c r="U66" s="3">
        <f>1-($P$6/($P$6+SUM($AO$58:$AO66)))^$P$5</f>
        <v>0.46416949690450093</v>
      </c>
      <c r="V66" s="3">
        <f>1-($P$6/($P$6+SUM($AO$59:$AO66)))^$P$5</f>
        <v>0.43010572036352313</v>
      </c>
      <c r="W66" s="3">
        <f>1-($P$6/($P$6+SUM($AO$60:$AO66)))^$P$5</f>
        <v>0.39250576383998437</v>
      </c>
      <c r="X66" s="3">
        <f>1-($P$6/($P$6+SUM($AO$61:$AO66)))^$P$5</f>
        <v>0.35242507132866918</v>
      </c>
      <c r="Y66" s="3">
        <f>1-($P$6/($P$6+SUM($AO$62:$AO66)))^$P$5</f>
        <v>0.30696776582756524</v>
      </c>
      <c r="Z66" s="3">
        <f>1-($P$6/($P$6+SUM($AO$63:$AO66)))^$P$5</f>
        <v>0.25771193770293155</v>
      </c>
      <c r="AA66" s="3">
        <f>1-($P$6/($P$6+SUM($AO$64:$AO66)))^$P$5</f>
        <v>0.20362849476595857</v>
      </c>
      <c r="AB66" s="3">
        <f>1-($P$6/($P$6+SUM($AO$65:$AO66)))^$P$5</f>
        <v>0.14264530781686047</v>
      </c>
      <c r="AC66" s="3">
        <f>1-($P$6/($P$6+SUM($AO$66:$AO66)))^$P$5</f>
        <v>7.4492844189752438E-2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O66" s="1">
        <f>EXP(SUMPRODUCT(P$7:$Q$7,AP66:AQ66))</f>
        <v>4.6448051846499503</v>
      </c>
      <c r="AP66" s="36">
        <f t="shared" si="1"/>
        <v>10.652691290114692</v>
      </c>
      <c r="AQ66" s="36">
        <f t="shared" si="2"/>
        <v>128</v>
      </c>
      <c r="AR66" s="36">
        <f t="shared" si="3"/>
        <v>10.652691290114692</v>
      </c>
      <c r="AS66" s="6">
        <f t="shared" si="4"/>
        <v>128</v>
      </c>
      <c r="AU66"/>
      <c r="AV66">
        <v>54</v>
      </c>
      <c r="AW66">
        <v>44</v>
      </c>
      <c r="AX66" s="1">
        <f t="shared" si="6"/>
        <v>42305.299999999996</v>
      </c>
      <c r="AY66" s="1">
        <f t="shared" si="9"/>
        <v>43597</v>
      </c>
      <c r="AZ66" s="20">
        <v>31987</v>
      </c>
      <c r="BA66" s="1">
        <v>1161</v>
      </c>
      <c r="BB66">
        <v>30</v>
      </c>
    </row>
    <row r="67" spans="2:54" ht="16">
      <c r="B67" s="1">
        <f t="shared" si="8"/>
        <v>28</v>
      </c>
      <c r="C67" s="3">
        <f>1-($P$6/($P$6+SUM($AO$40:$AO67)))^$P$5</f>
        <v>0.75521272517982951</v>
      </c>
      <c r="D67" s="3">
        <f>1-($P$6/($P$6+SUM($AO$41:$AO67)))^$P$5</f>
        <v>0.75039753738819415</v>
      </c>
      <c r="E67" s="3">
        <f>1-($P$6/($P$6+SUM($AO$42:$AO67)))^$P$5</f>
        <v>0.74511729155637818</v>
      </c>
      <c r="F67" s="3">
        <f>1-($P$6/($P$6+SUM($AO$43:$AO67)))^$P$5</f>
        <v>0.73945734059381896</v>
      </c>
      <c r="G67" s="3">
        <f>1-($P$6/($P$6+SUM($AO$44:$AO67)))^$P$5</f>
        <v>0.73315872101079083</v>
      </c>
      <c r="H67" s="3">
        <f>1-($P$6/($P$6+SUM($AO$45:$AO67)))^$P$5</f>
        <v>0.72604937335060771</v>
      </c>
      <c r="I67" s="3">
        <f>1-($P$6/($P$6+SUM($AO$46:$AO67)))^$P$5</f>
        <v>0.71770534285747312</v>
      </c>
      <c r="J67" s="3">
        <f>1-($P$6/($P$6+SUM($AO$47:$AO67)))^$P$5</f>
        <v>0.7083414847655497</v>
      </c>
      <c r="K67" s="3">
        <f>1-($P$6/($P$6+SUM($AO$48:$AO67)))^$P$5</f>
        <v>0.69780426639269488</v>
      </c>
      <c r="L67" s="3">
        <f>1-($P$6/($P$6+SUM($AO$49:$AO67)))^$P$5</f>
        <v>0.6846874199556604</v>
      </c>
      <c r="M67" s="3">
        <f>1-($P$6/($P$6+SUM($AO$50:$AO67)))^$P$5</f>
        <v>0.67083246106831818</v>
      </c>
      <c r="N67" s="3">
        <f>1-($P$6/($P$6+SUM($AO$51:$AO67)))^$P$5</f>
        <v>0.65545389068101878</v>
      </c>
      <c r="O67" s="3">
        <f>1-($P$6/($P$6+SUM($AO$52:$AO67)))^$P$5</f>
        <v>0.63935684003766713</v>
      </c>
      <c r="P67" s="3">
        <f>1-($P$6/($P$6+SUM($AO$53:$AO67)))^$P$5</f>
        <v>0.62208889366032805</v>
      </c>
      <c r="Q67" s="3">
        <f>1-($P$6/($P$6+SUM($AO$54:$AO67)))^$P$5</f>
        <v>0.60377052139684873</v>
      </c>
      <c r="R67" s="3">
        <f>1-($P$6/($P$6+SUM($AO$55:$AO67)))^$P$5</f>
        <v>0.58283774821921164</v>
      </c>
      <c r="S67" s="3">
        <f>1-($P$6/($P$6+SUM($AO$56:$AO67)))^$P$5</f>
        <v>0.55968608783129747</v>
      </c>
      <c r="T67" s="3">
        <f>1-($P$6/($P$6+SUM($AO$57:$AO67)))^$P$5</f>
        <v>0.53304502215723781</v>
      </c>
      <c r="U67" s="3">
        <f>1-($P$6/($P$6+SUM($AO$58:$AO67)))^$P$5</f>
        <v>0.50408503023927587</v>
      </c>
      <c r="V67" s="3">
        <f>1-($P$6/($P$6+SUM($AO$59:$AO67)))^$P$5</f>
        <v>0.4725587613637684</v>
      </c>
      <c r="W67" s="3">
        <f>1-($P$6/($P$6+SUM($AO$60:$AO67)))^$P$5</f>
        <v>0.43775973260802459</v>
      </c>
      <c r="X67" s="3">
        <f>1-($P$6/($P$6+SUM($AO$61:$AO67)))^$P$5</f>
        <v>0.40066476563867892</v>
      </c>
      <c r="Y67" s="3">
        <f>1-($P$6/($P$6+SUM($AO$62:$AO67)))^$P$5</f>
        <v>0.35859370458658091</v>
      </c>
      <c r="Z67" s="3">
        <f>1-($P$6/($P$6+SUM($AO$63:$AO67)))^$P$5</f>
        <v>0.31300708373968245</v>
      </c>
      <c r="AA67" s="3">
        <f>1-($P$6/($P$6+SUM($AO$64:$AO67)))^$P$5</f>
        <v>0.26295247091106599</v>
      </c>
      <c r="AB67" s="3">
        <f>1-($P$6/($P$6+SUM($AO$65:$AO67)))^$P$5</f>
        <v>0.20651209568397288</v>
      </c>
      <c r="AC67" s="3">
        <f>1-($P$6/($P$6+SUM($AO$66:$AO67)))^$P$5</f>
        <v>0.14343650366872207</v>
      </c>
      <c r="AD67" s="3">
        <f>1-($P$6/($P$6+SUM($AO$67:$AO67)))^$P$5</f>
        <v>7.4492844189752438E-2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O67" s="1">
        <f>EXP(SUMPRODUCT(P$7:$Q$7,AP67:AQ67))</f>
        <v>4.6448051846499503</v>
      </c>
      <c r="AP67" s="36">
        <f t="shared" si="1"/>
        <v>10.724126046110621</v>
      </c>
      <c r="AQ67" s="36">
        <f t="shared" si="2"/>
        <v>128</v>
      </c>
      <c r="AR67" s="36">
        <f t="shared" si="3"/>
        <v>10.724126046110621</v>
      </c>
      <c r="AS67" s="6">
        <f t="shared" si="4"/>
        <v>128</v>
      </c>
      <c r="AU67"/>
      <c r="AV67">
        <v>54</v>
      </c>
      <c r="AW67">
        <v>44</v>
      </c>
      <c r="AX67" s="1">
        <f t="shared" si="6"/>
        <v>45438</v>
      </c>
      <c r="AY67" s="1">
        <f t="shared" si="9"/>
        <v>46467</v>
      </c>
      <c r="AZ67" s="20">
        <v>33267</v>
      </c>
      <c r="BA67" s="1">
        <v>1320</v>
      </c>
      <c r="BB67">
        <v>30</v>
      </c>
    </row>
    <row r="68" spans="2:54" ht="16">
      <c r="B68" s="1">
        <f t="shared" si="8"/>
        <v>29</v>
      </c>
      <c r="C68" s="3">
        <f>1-($P$6/($P$6+SUM($AO$40:$AO68)))^$P$5</f>
        <v>0.77365921281756178</v>
      </c>
      <c r="D68" s="3">
        <f>1-($P$6/($P$6+SUM($AO$41:$AO68)))^$P$5</f>
        <v>0.76920688461630715</v>
      </c>
      <c r="E68" s="3">
        <f>1-($P$6/($P$6+SUM($AO$42:$AO68)))^$P$5</f>
        <v>0.76432454347509216</v>
      </c>
      <c r="F68" s="3">
        <f>1-($P$6/($P$6+SUM($AO$43:$AO68)))^$P$5</f>
        <v>0.75909111072399915</v>
      </c>
      <c r="G68" s="3">
        <f>1-($P$6/($P$6+SUM($AO$44:$AO68)))^$P$5</f>
        <v>0.75326713777511745</v>
      </c>
      <c r="H68" s="3">
        <f>1-($P$6/($P$6+SUM($AO$45:$AO68)))^$P$5</f>
        <v>0.74669353082149725</v>
      </c>
      <c r="I68" s="3">
        <f>1-($P$6/($P$6+SUM($AO$46:$AO68)))^$P$5</f>
        <v>0.7389782834317975</v>
      </c>
      <c r="J68" s="3">
        <f>1-($P$6/($P$6+SUM($AO$47:$AO68)))^$P$5</f>
        <v>0.73032005936626576</v>
      </c>
      <c r="K68" s="3">
        <f>1-($P$6/($P$6+SUM($AO$48:$AO68)))^$P$5</f>
        <v>0.72057689677574033</v>
      </c>
      <c r="L68" s="3">
        <f>1-($P$6/($P$6+SUM($AO$49:$AO68)))^$P$5</f>
        <v>0.70844849987473957</v>
      </c>
      <c r="M68" s="3">
        <f>1-($P$6/($P$6+SUM($AO$50:$AO68)))^$P$5</f>
        <v>0.69563761198730645</v>
      </c>
      <c r="N68" s="3">
        <f>1-($P$6/($P$6+SUM($AO$51:$AO68)))^$P$5</f>
        <v>0.68141792858092387</v>
      </c>
      <c r="O68" s="3">
        <f>1-($P$6/($P$6+SUM($AO$52:$AO68)))^$P$5</f>
        <v>0.66653390691468151</v>
      </c>
      <c r="P68" s="3">
        <f>1-($P$6/($P$6+SUM($AO$53:$AO68)))^$P$5</f>
        <v>0.65056722514784959</v>
      </c>
      <c r="Q68" s="3">
        <f>1-($P$6/($P$6+SUM($AO$54:$AO68)))^$P$5</f>
        <v>0.63362927488510168</v>
      </c>
      <c r="R68" s="3">
        <f>1-($P$6/($P$6+SUM($AO$55:$AO68)))^$P$5</f>
        <v>0.61427393813963804</v>
      </c>
      <c r="S68" s="3">
        <f>1-($P$6/($P$6+SUM($AO$56:$AO68)))^$P$5</f>
        <v>0.59286692298008981</v>
      </c>
      <c r="T68" s="3">
        <f>1-($P$6/($P$6+SUM($AO$57:$AO68)))^$P$5</f>
        <v>0.56823345444409568</v>
      </c>
      <c r="U68" s="3">
        <f>1-($P$6/($P$6+SUM($AO$58:$AO68)))^$P$5</f>
        <v>0.54145580728916864</v>
      </c>
      <c r="V68" s="3">
        <f>1-($P$6/($P$6+SUM($AO$59:$AO68)))^$P$5</f>
        <v>0.51230527123209546</v>
      </c>
      <c r="W68" s="3">
        <f>1-($P$6/($P$6+SUM($AO$60:$AO68)))^$P$5</f>
        <v>0.48012860175559247</v>
      </c>
      <c r="X68" s="3">
        <f>1-($P$6/($P$6+SUM($AO$61:$AO68)))^$P$5</f>
        <v>0.445829009112228</v>
      </c>
      <c r="Y68" s="3">
        <f>1-($P$6/($P$6+SUM($AO$62:$AO68)))^$P$5</f>
        <v>0.40692830706739258</v>
      </c>
      <c r="Z68" s="3">
        <f>1-($P$6/($P$6+SUM($AO$63:$AO68)))^$P$5</f>
        <v>0.36477696812058957</v>
      </c>
      <c r="AA68" s="3">
        <f>1-($P$6/($P$6+SUM($AO$64:$AO68)))^$P$5</f>
        <v>0.31849433311179154</v>
      </c>
      <c r="AB68" s="3">
        <f>1-($P$6/($P$6+SUM($AO$65:$AO68)))^$P$5</f>
        <v>0.2663071491582758</v>
      </c>
      <c r="AC68" s="3">
        <f>1-($P$6/($P$6+SUM($AO$66:$AO68)))^$P$5</f>
        <v>0.20798476052271997</v>
      </c>
      <c r="AD68" s="3">
        <f>1-($P$6/($P$6+SUM($AO$67:$AO68)))^$P$5</f>
        <v>0.14423650546853872</v>
      </c>
      <c r="AE68" s="3">
        <f>1-($P$6/($P$6+SUM($AO$68:$AO68)))^$P$5</f>
        <v>7.5357238086314671E-2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O68" s="1">
        <f>EXP(SUMPRODUCT(P$7:$Q$7,AP68:AQ68))</f>
        <v>4.7008694122564521</v>
      </c>
      <c r="AP68" s="36">
        <f t="shared" si="1"/>
        <v>10.642835834246783</v>
      </c>
      <c r="AQ68" s="36">
        <f t="shared" si="2"/>
        <v>129</v>
      </c>
      <c r="AR68" s="36">
        <f t="shared" si="3"/>
        <v>10.642835834246783</v>
      </c>
      <c r="AS68" s="6">
        <f t="shared" si="4"/>
        <v>129</v>
      </c>
      <c r="AU68"/>
      <c r="AV68">
        <v>54</v>
      </c>
      <c r="AW68">
        <v>45</v>
      </c>
      <c r="AX68" s="1">
        <f t="shared" si="6"/>
        <v>41890.399999999994</v>
      </c>
      <c r="AY68" s="1">
        <f t="shared" si="9"/>
        <v>40339</v>
      </c>
      <c r="AZ68" s="20">
        <v>28219</v>
      </c>
      <c r="BA68" s="1">
        <v>1212</v>
      </c>
      <c r="BB68">
        <v>30</v>
      </c>
    </row>
    <row r="69" spans="2:54" ht="16">
      <c r="B69" s="1">
        <f t="shared" si="8"/>
        <v>30</v>
      </c>
      <c r="C69" s="3">
        <f>1-($P$6/($P$6+SUM($AO$40:$AO69)))^$P$5</f>
        <v>0.79091344746648407</v>
      </c>
      <c r="D69" s="3">
        <f>1-($P$6/($P$6+SUM($AO$41:$AO69)))^$P$5</f>
        <v>0.78680052549766322</v>
      </c>
      <c r="E69" s="3">
        <f>1-($P$6/($P$6+SUM($AO$42:$AO69)))^$P$5</f>
        <v>0.78229037122938494</v>
      </c>
      <c r="F69" s="3">
        <f>1-($P$6/($P$6+SUM($AO$43:$AO69)))^$P$5</f>
        <v>0.77745588949170141</v>
      </c>
      <c r="G69" s="3">
        <f>1-($P$6/($P$6+SUM($AO$44:$AO69)))^$P$5</f>
        <v>0.77207588527820825</v>
      </c>
      <c r="H69" s="3">
        <f>1-($P$6/($P$6+SUM($AO$45:$AO69)))^$P$5</f>
        <v>0.76600339257537775</v>
      </c>
      <c r="I69" s="3">
        <f>1-($P$6/($P$6+SUM($AO$46:$AO69)))^$P$5</f>
        <v>0.758876287943415</v>
      </c>
      <c r="J69" s="3">
        <f>1-($P$6/($P$6+SUM($AO$47:$AO69)))^$P$5</f>
        <v>0.75087809130594363</v>
      </c>
      <c r="K69" s="3">
        <f>1-($P$6/($P$6+SUM($AO$48:$AO69)))^$P$5</f>
        <v>0.74187766206578154</v>
      </c>
      <c r="L69" s="3">
        <f>1-($P$6/($P$6+SUM($AO$49:$AO69)))^$P$5</f>
        <v>0.73067382752931709</v>
      </c>
      <c r="M69" s="3">
        <f>1-($P$6/($P$6+SUM($AO$50:$AO69)))^$P$5</f>
        <v>0.71883952989211353</v>
      </c>
      <c r="N69" s="3">
        <f>1-($P$6/($P$6+SUM($AO$51:$AO69)))^$P$5</f>
        <v>0.70570383016820759</v>
      </c>
      <c r="O69" s="3">
        <f>1-($P$6/($P$6+SUM($AO$52:$AO69)))^$P$5</f>
        <v>0.69195443633937748</v>
      </c>
      <c r="P69" s="3">
        <f>1-($P$6/($P$6+SUM($AO$53:$AO69)))^$P$5</f>
        <v>0.67720491461221588</v>
      </c>
      <c r="Q69" s="3">
        <f>1-($P$6/($P$6+SUM($AO$54:$AO69)))^$P$5</f>
        <v>0.66155816521628796</v>
      </c>
      <c r="R69" s="3">
        <f>1-($P$6/($P$6+SUM($AO$55:$AO69)))^$P$5</f>
        <v>0.64367830946893978</v>
      </c>
      <c r="S69" s="3">
        <f>1-($P$6/($P$6+SUM($AO$56:$AO69)))^$P$5</f>
        <v>0.62390317787366367</v>
      </c>
      <c r="T69" s="3">
        <f>1-($P$6/($P$6+SUM($AO$57:$AO69)))^$P$5</f>
        <v>0.60114754921532665</v>
      </c>
      <c r="U69" s="3">
        <f>1-($P$6/($P$6+SUM($AO$58:$AO69)))^$P$5</f>
        <v>0.57641119580671329</v>
      </c>
      <c r="V69" s="3">
        <f>1-($P$6/($P$6+SUM($AO$59:$AO69)))^$P$5</f>
        <v>0.54948284157279859</v>
      </c>
      <c r="W69" s="3">
        <f>1-($P$6/($P$6+SUM($AO$60:$AO69)))^$P$5</f>
        <v>0.51975903905369636</v>
      </c>
      <c r="X69" s="3">
        <f>1-($P$6/($P$6+SUM($AO$61:$AO69)))^$P$5</f>
        <v>0.48807414724110276</v>
      </c>
      <c r="Y69" s="3">
        <f>1-($P$6/($P$6+SUM($AO$62:$AO69)))^$P$5</f>
        <v>0.45213889462298096</v>
      </c>
      <c r="Z69" s="3">
        <f>1-($P$6/($P$6+SUM($AO$63:$AO69)))^$P$5</f>
        <v>0.41320080528788483</v>
      </c>
      <c r="AA69" s="3">
        <f>1-($P$6/($P$6+SUM($AO$64:$AO69)))^$P$5</f>
        <v>0.37044635346957555</v>
      </c>
      <c r="AB69" s="3">
        <f>1-($P$6/($P$6+SUM($AO$65:$AO69)))^$P$5</f>
        <v>0.32223746384291341</v>
      </c>
      <c r="AC69" s="3">
        <f>1-($P$6/($P$6+SUM($AO$66:$AO69)))^$P$5</f>
        <v>0.26836106386130321</v>
      </c>
      <c r="AD69" s="3">
        <f>1-($P$6/($P$6+SUM($AO$67:$AO69)))^$P$5</f>
        <v>0.20947241852390064</v>
      </c>
      <c r="AE69" s="3">
        <f>1-($P$6/($P$6+SUM($AO$68:$AO69)))^$P$5</f>
        <v>0.14584390353633558</v>
      </c>
      <c r="AF69" s="3">
        <f>1-($P$6/($P$6+SUM($AO$69:$AO69)))^$P$5</f>
        <v>7.6231243175218566E-2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O69" s="1">
        <f>EXP(SUMPRODUCT(P$7:$Q$7,AP69:AQ69))</f>
        <v>4.7576103523389701</v>
      </c>
      <c r="AP69" s="36">
        <f t="shared" si="1"/>
        <v>10.635374561412004</v>
      </c>
      <c r="AQ69" s="36">
        <f t="shared" si="2"/>
        <v>130</v>
      </c>
      <c r="AR69" s="36">
        <f t="shared" si="3"/>
        <v>10.635374561412004</v>
      </c>
      <c r="AS69" s="6">
        <f t="shared" si="4"/>
        <v>130</v>
      </c>
      <c r="AU69"/>
      <c r="AV69">
        <v>54</v>
      </c>
      <c r="AW69">
        <v>46</v>
      </c>
      <c r="AX69" s="1">
        <f t="shared" si="6"/>
        <v>41579</v>
      </c>
      <c r="AY69" s="1">
        <f t="shared" si="9"/>
        <v>41235</v>
      </c>
      <c r="AZ69" s="20">
        <v>29595</v>
      </c>
      <c r="BA69" s="1">
        <v>1164</v>
      </c>
      <c r="BB69">
        <v>30</v>
      </c>
    </row>
    <row r="70" spans="2:54" ht="16">
      <c r="B70" s="1">
        <f t="shared" si="8"/>
        <v>31</v>
      </c>
      <c r="C70" s="3">
        <f>1-($P$6/($P$6+SUM($AO$40:$AO70)))^$P$5</f>
        <v>0.80685237033417789</v>
      </c>
      <c r="D70" s="3">
        <f>1-($P$6/($P$6+SUM($AO$41:$AO70)))^$P$5</f>
        <v>0.80305298168963368</v>
      </c>
      <c r="E70" s="3">
        <f>1-($P$6/($P$6+SUM($AO$42:$AO70)))^$P$5</f>
        <v>0.7988866420316042</v>
      </c>
      <c r="F70" s="3">
        <f>1-($P$6/($P$6+SUM($AO$43:$AO70)))^$P$5</f>
        <v>0.79442069878170352</v>
      </c>
      <c r="G70" s="3">
        <f>1-($P$6/($P$6+SUM($AO$44:$AO70)))^$P$5</f>
        <v>0.78945081889598112</v>
      </c>
      <c r="H70" s="3">
        <f>1-($P$6/($P$6+SUM($AO$45:$AO70)))^$P$5</f>
        <v>0.78384123975778142</v>
      </c>
      <c r="I70" s="3">
        <f>1-($P$6/($P$6+SUM($AO$46:$AO70)))^$P$5</f>
        <v>0.77725744315811496</v>
      </c>
      <c r="J70" s="3">
        <f>1-($P$6/($P$6+SUM($AO$47:$AO70)))^$P$5</f>
        <v>0.7698689588324853</v>
      </c>
      <c r="K70" s="3">
        <f>1-($P$6/($P$6+SUM($AO$48:$AO70)))^$P$5</f>
        <v>0.76155464330997491</v>
      </c>
      <c r="L70" s="3">
        <f>1-($P$6/($P$6+SUM($AO$49:$AO70)))^$P$5</f>
        <v>0.75120489129412282</v>
      </c>
      <c r="M70" s="3">
        <f>1-($P$6/($P$6+SUM($AO$50:$AO70)))^$P$5</f>
        <v>0.74027273676142957</v>
      </c>
      <c r="N70" s="3">
        <f>1-($P$6/($P$6+SUM($AO$51:$AO70)))^$P$5</f>
        <v>0.72813838776577755</v>
      </c>
      <c r="O70" s="3">
        <f>1-($P$6/($P$6+SUM($AO$52:$AO70)))^$P$5</f>
        <v>0.715437127184128</v>
      </c>
      <c r="P70" s="3">
        <f>1-($P$6/($P$6+SUM($AO$53:$AO70)))^$P$5</f>
        <v>0.70181197951894214</v>
      </c>
      <c r="Q70" s="3">
        <f>1-($P$6/($P$6+SUM($AO$54:$AO70)))^$P$5</f>
        <v>0.68735800128869129</v>
      </c>
      <c r="R70" s="3">
        <f>1-($P$6/($P$6+SUM($AO$55:$AO70)))^$P$5</f>
        <v>0.67084114951460605</v>
      </c>
      <c r="S70" s="3">
        <f>1-($P$6/($P$6+SUM($AO$56:$AO70)))^$P$5</f>
        <v>0.65257350057357133</v>
      </c>
      <c r="T70" s="3">
        <f>1-($P$6/($P$6+SUM($AO$57:$AO70)))^$P$5</f>
        <v>0.63155256191282771</v>
      </c>
      <c r="U70" s="3">
        <f>1-($P$6/($P$6+SUM($AO$58:$AO70)))^$P$5</f>
        <v>0.60870189119800966</v>
      </c>
      <c r="V70" s="3">
        <f>1-($P$6/($P$6+SUM($AO$59:$AO70)))^$P$5</f>
        <v>0.58382631903594717</v>
      </c>
      <c r="W70" s="3">
        <f>1-($P$6/($P$6+SUM($AO$60:$AO70)))^$P$5</f>
        <v>0.556368399347414</v>
      </c>
      <c r="X70" s="3">
        <f>1-($P$6/($P$6+SUM($AO$61:$AO70)))^$P$5</f>
        <v>0.52709888645650427</v>
      </c>
      <c r="Y70" s="3">
        <f>1-($P$6/($P$6+SUM($AO$62:$AO70)))^$P$5</f>
        <v>0.49390302248890738</v>
      </c>
      <c r="Z70" s="3">
        <f>1-($P$6/($P$6+SUM($AO$63:$AO70)))^$P$5</f>
        <v>0.45793323204760294</v>
      </c>
      <c r="AA70" s="3">
        <f>1-($P$6/($P$6+SUM($AO$64:$AO70)))^$P$5</f>
        <v>0.41843800549576549</v>
      </c>
      <c r="AB70" s="3">
        <f>1-($P$6/($P$6+SUM($AO$65:$AO70)))^$P$5</f>
        <v>0.37390414007247685</v>
      </c>
      <c r="AC70" s="3">
        <f>1-($P$6/($P$6+SUM($AO$66:$AO70)))^$P$5</f>
        <v>0.3241348053640799</v>
      </c>
      <c r="AD70" s="3">
        <f>1-($P$6/($P$6+SUM($AO$67:$AO70)))^$P$5</f>
        <v>0.26973531546562757</v>
      </c>
      <c r="AE70" s="3">
        <f>1-($P$6/($P$6+SUM($AO$68:$AO70)))^$P$5</f>
        <v>0.2109572822279816</v>
      </c>
      <c r="AF70" s="3">
        <f>1-($P$6/($P$6+SUM($AO$69:$AO70)))^$P$5</f>
        <v>0.14665128167155095</v>
      </c>
      <c r="AG70" s="3">
        <f>1-($P$6/($P$6+SUM($AO$70:$AO70)))^$P$5</f>
        <v>7.6231243175218566E-2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O70" s="1">
        <f>EXP(SUMPRODUCT(P$7:$Q$7,AP70:AQ70))</f>
        <v>4.7576103523389701</v>
      </c>
      <c r="AP70" s="36">
        <f t="shared" si="1"/>
        <v>10.748155529237316</v>
      </c>
      <c r="AQ70" s="36">
        <f t="shared" si="2"/>
        <v>130</v>
      </c>
      <c r="AR70" s="36">
        <f t="shared" si="3"/>
        <v>10.748155529237316</v>
      </c>
      <c r="AS70" s="6">
        <f t="shared" si="4"/>
        <v>130</v>
      </c>
      <c r="AU70"/>
      <c r="AV70">
        <v>54</v>
      </c>
      <c r="AW70">
        <v>46</v>
      </c>
      <c r="AX70" s="1">
        <f t="shared" si="6"/>
        <v>46543.1</v>
      </c>
      <c r="AY70" s="1">
        <f t="shared" si="9"/>
        <v>48946</v>
      </c>
      <c r="AZ70" s="20">
        <v>29556</v>
      </c>
      <c r="BA70" s="1">
        <v>1939</v>
      </c>
      <c r="BB70">
        <v>30</v>
      </c>
    </row>
    <row r="71" spans="2:54" ht="16">
      <c r="B71" s="1">
        <f t="shared" si="8"/>
        <v>32</v>
      </c>
      <c r="C71" s="3">
        <f>1-($P$6/($P$6+SUM($AO$40:$AO71)))^$P$5</f>
        <v>0.82157624960237174</v>
      </c>
      <c r="D71" s="3">
        <f>1-($P$6/($P$6+SUM($AO$41:$AO71)))^$P$5</f>
        <v>0.81806649282869082</v>
      </c>
      <c r="E71" s="3">
        <f>1-($P$6/($P$6+SUM($AO$42:$AO71)))^$P$5</f>
        <v>0.81421775835994303</v>
      </c>
      <c r="F71" s="3">
        <f>1-($P$6/($P$6+SUM($AO$43:$AO71)))^$P$5</f>
        <v>0.81009225955028996</v>
      </c>
      <c r="G71" s="3">
        <f>1-($P$6/($P$6+SUM($AO$44:$AO71)))^$P$5</f>
        <v>0.80550123970168697</v>
      </c>
      <c r="H71" s="3">
        <f>1-($P$6/($P$6+SUM($AO$45:$AO71)))^$P$5</f>
        <v>0.80031928575957889</v>
      </c>
      <c r="I71" s="3">
        <f>1-($P$6/($P$6+SUM($AO$46:$AO71)))^$P$5</f>
        <v>0.79423738002309574</v>
      </c>
      <c r="J71" s="3">
        <f>1-($P$6/($P$6+SUM($AO$47:$AO71)))^$P$5</f>
        <v>0.78741212923394954</v>
      </c>
      <c r="K71" s="3">
        <f>1-($P$6/($P$6+SUM($AO$48:$AO71)))^$P$5</f>
        <v>0.7797316242612452</v>
      </c>
      <c r="L71" s="3">
        <f>1-($P$6/($P$6+SUM($AO$49:$AO71)))^$P$5</f>
        <v>0.77017084646300071</v>
      </c>
      <c r="M71" s="3">
        <f>1-($P$6/($P$6+SUM($AO$50:$AO71)))^$P$5</f>
        <v>0.76007206353238177</v>
      </c>
      <c r="N71" s="3">
        <f>1-($P$6/($P$6+SUM($AO$51:$AO71)))^$P$5</f>
        <v>0.74886273116965008</v>
      </c>
      <c r="O71" s="3">
        <f>1-($P$6/($P$6+SUM($AO$52:$AO71)))^$P$5</f>
        <v>0.73712970318146787</v>
      </c>
      <c r="P71" s="3">
        <f>1-($P$6/($P$6+SUM($AO$53:$AO71)))^$P$5</f>
        <v>0.72454321775531527</v>
      </c>
      <c r="Q71" s="3">
        <f>1-($P$6/($P$6+SUM($AO$54:$AO71)))^$P$5</f>
        <v>0.71119108410302601</v>
      </c>
      <c r="R71" s="3">
        <f>1-($P$6/($P$6+SUM($AO$55:$AO71)))^$P$5</f>
        <v>0.69593333227621401</v>
      </c>
      <c r="S71" s="3">
        <f>1-($P$6/($P$6+SUM($AO$56:$AO71)))^$P$5</f>
        <v>0.67905824887189781</v>
      </c>
      <c r="T71" s="3">
        <f>1-($P$6/($P$6+SUM($AO$57:$AO71)))^$P$5</f>
        <v>0.65963976240494382</v>
      </c>
      <c r="U71" s="3">
        <f>1-($P$6/($P$6+SUM($AO$58:$AO71)))^$P$5</f>
        <v>0.63853102702734865</v>
      </c>
      <c r="V71" s="3">
        <f>1-($P$6/($P$6+SUM($AO$59:$AO71)))^$P$5</f>
        <v>0.61555175057346712</v>
      </c>
      <c r="W71" s="3">
        <f>1-($P$6/($P$6+SUM($AO$60:$AO71)))^$P$5</f>
        <v>0.5901869821395741</v>
      </c>
      <c r="X71" s="3">
        <f>1-($P$6/($P$6+SUM($AO$61:$AO71)))^$P$5</f>
        <v>0.56314872051640041</v>
      </c>
      <c r="Y71" s="3">
        <f>1-($P$6/($P$6+SUM($AO$62:$AO71)))^$P$5</f>
        <v>0.5324834191796417</v>
      </c>
      <c r="Z71" s="3">
        <f>1-($P$6/($P$6+SUM($AO$63:$AO71)))^$P$5</f>
        <v>0.49925565078656642</v>
      </c>
      <c r="AA71" s="3">
        <f>1-($P$6/($P$6+SUM($AO$64:$AO71)))^$P$5</f>
        <v>0.46277119469342953</v>
      </c>
      <c r="AB71" s="3">
        <f>1-($P$6/($P$6+SUM($AO$65:$AO71)))^$P$5</f>
        <v>0.42163220144790703</v>
      </c>
      <c r="AC71" s="3">
        <f>1-($P$6/($P$6+SUM($AO$66:$AO71)))^$P$5</f>
        <v>0.3756568456242132</v>
      </c>
      <c r="AD71" s="3">
        <f>1-($P$6/($P$6+SUM($AO$67:$AO71)))^$P$5</f>
        <v>0.32540429646256397</v>
      </c>
      <c r="AE71" s="3">
        <f>1-($P$6/($P$6+SUM($AO$68:$AO71)))^$P$5</f>
        <v>0.27110698619164142</v>
      </c>
      <c r="AF71" s="3">
        <f>1-($P$6/($P$6+SUM($AO$69:$AO71)))^$P$5</f>
        <v>0.21170311337592762</v>
      </c>
      <c r="AG71" s="3">
        <f>1-($P$6/($P$6+SUM($AO$70:$AO71)))^$P$5</f>
        <v>0.14665128167155095</v>
      </c>
      <c r="AH71" s="3">
        <f>1-($P$6/($P$6+SUM($AO$71:$AO71)))^$P$5</f>
        <v>7.6231243175218566E-2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O71" s="1">
        <f>EXP(SUMPRODUCT(P$7:$Q$7,AP71:AQ71))</f>
        <v>4.7576103523389701</v>
      </c>
      <c r="AP71" s="36">
        <f t="shared" si="1"/>
        <v>10.833779804046097</v>
      </c>
      <c r="AQ71" s="36">
        <f t="shared" si="2"/>
        <v>130</v>
      </c>
      <c r="AR71" s="36">
        <f t="shared" si="3"/>
        <v>10.833779804046097</v>
      </c>
      <c r="AS71" s="6">
        <f t="shared" si="4"/>
        <v>130</v>
      </c>
      <c r="AU71"/>
      <c r="AV71">
        <v>54</v>
      </c>
      <c r="AW71">
        <v>46</v>
      </c>
      <c r="AX71" s="1">
        <f t="shared" si="6"/>
        <v>50704</v>
      </c>
      <c r="AY71" s="1">
        <f t="shared" si="9"/>
        <v>52559</v>
      </c>
      <c r="AZ71" s="20">
        <v>32829</v>
      </c>
      <c r="BA71" s="1">
        <v>1973</v>
      </c>
      <c r="BB71">
        <v>30</v>
      </c>
    </row>
    <row r="72" spans="2:54" ht="16">
      <c r="B72" s="1">
        <f t="shared" si="8"/>
        <v>33</v>
      </c>
      <c r="C72" s="3">
        <f>1-($P$6/($P$6+SUM($AO$40:$AO72)))^$P$5</f>
        <v>0.83517770917144141</v>
      </c>
      <c r="D72" s="3">
        <f>1-($P$6/($P$6+SUM($AO$41:$AO72)))^$P$5</f>
        <v>0.83193550565466901</v>
      </c>
      <c r="E72" s="3">
        <f>1-($P$6/($P$6+SUM($AO$42:$AO72)))^$P$5</f>
        <v>0.8283801650353555</v>
      </c>
      <c r="F72" s="3">
        <f>1-($P$6/($P$6+SUM($AO$43:$AO72)))^$P$5</f>
        <v>0.82456915806359621</v>
      </c>
      <c r="G72" s="3">
        <f>1-($P$6/($P$6+SUM($AO$44:$AO72)))^$P$5</f>
        <v>0.8203281172852438</v>
      </c>
      <c r="H72" s="3">
        <f>1-($P$6/($P$6+SUM($AO$45:$AO72)))^$P$5</f>
        <v>0.81554119013660564</v>
      </c>
      <c r="I72" s="3">
        <f>1-($P$6/($P$6+SUM($AO$46:$AO72)))^$P$5</f>
        <v>0.80992291561248941</v>
      </c>
      <c r="J72" s="3">
        <f>1-($P$6/($P$6+SUM($AO$47:$AO72)))^$P$5</f>
        <v>0.80361796180842893</v>
      </c>
      <c r="K72" s="3">
        <f>1-($P$6/($P$6+SUM($AO$48:$AO72)))^$P$5</f>
        <v>0.79652295120520289</v>
      </c>
      <c r="L72" s="3">
        <f>1-($P$6/($P$6+SUM($AO$49:$AO72)))^$P$5</f>
        <v>0.78769100348816246</v>
      </c>
      <c r="M72" s="3">
        <f>1-($P$6/($P$6+SUM($AO$50:$AO72)))^$P$5</f>
        <v>0.77836206333021374</v>
      </c>
      <c r="N72" s="3">
        <f>1-($P$6/($P$6+SUM($AO$51:$AO72)))^$P$5</f>
        <v>0.76800723203250632</v>
      </c>
      <c r="O72" s="3">
        <f>1-($P$6/($P$6+SUM($AO$52:$AO72)))^$P$5</f>
        <v>0.75716862760238257</v>
      </c>
      <c r="P72" s="3">
        <f>1-($P$6/($P$6+SUM($AO$53:$AO72)))^$P$5</f>
        <v>0.74554162517457334</v>
      </c>
      <c r="Q72" s="3">
        <f>1-($P$6/($P$6+SUM($AO$54:$AO72)))^$P$5</f>
        <v>0.73320734124550191</v>
      </c>
      <c r="R72" s="3">
        <f>1-($P$6/($P$6+SUM($AO$55:$AO72)))^$P$5</f>
        <v>0.71911270690933016</v>
      </c>
      <c r="S72" s="3">
        <f>1-($P$6/($P$6+SUM($AO$56:$AO72)))^$P$5</f>
        <v>0.70352403219319148</v>
      </c>
      <c r="T72" s="3">
        <f>1-($P$6/($P$6+SUM($AO$57:$AO72)))^$P$5</f>
        <v>0.68558584099694131</v>
      </c>
      <c r="U72" s="3">
        <f>1-($P$6/($P$6+SUM($AO$58:$AO72)))^$P$5</f>
        <v>0.66608625047328651</v>
      </c>
      <c r="V72" s="3">
        <f>1-($P$6/($P$6+SUM($AO$59:$AO72)))^$P$5</f>
        <v>0.64485871290774166</v>
      </c>
      <c r="W72" s="3">
        <f>1-($P$6/($P$6+SUM($AO$60:$AO72)))^$P$5</f>
        <v>0.62142753238826132</v>
      </c>
      <c r="X72" s="3">
        <f>1-($P$6/($P$6+SUM($AO$61:$AO72)))^$P$5</f>
        <v>0.59645043118144869</v>
      </c>
      <c r="Y72" s="3">
        <f>1-($P$6/($P$6+SUM($AO$62:$AO72)))^$P$5</f>
        <v>0.56812278352000667</v>
      </c>
      <c r="Z72" s="3">
        <f>1-($P$6/($P$6+SUM($AO$63:$AO72)))^$P$5</f>
        <v>0.53742800958600045</v>
      </c>
      <c r="AA72" s="3">
        <f>1-($P$6/($P$6+SUM($AO$64:$AO72)))^$P$5</f>
        <v>0.50372480881298909</v>
      </c>
      <c r="AB72" s="3">
        <f>1-($P$6/($P$6+SUM($AO$65:$AO72)))^$P$5</f>
        <v>0.46572189259610419</v>
      </c>
      <c r="AC72" s="3">
        <f>1-($P$6/($P$6+SUM($AO$66:$AO72)))^$P$5</f>
        <v>0.42325129547407914</v>
      </c>
      <c r="AD72" s="3">
        <f>1-($P$6/($P$6+SUM($AO$67:$AO72)))^$P$5</f>
        <v>0.37682956117181787</v>
      </c>
      <c r="AE72" s="3">
        <f>1-($P$6/($P$6+SUM($AO$68:$AO72)))^$P$5</f>
        <v>0.32667140305103004</v>
      </c>
      <c r="AF72" s="3">
        <f>1-($P$6/($P$6+SUM($AO$69:$AO72)))^$P$5</f>
        <v>0.27179596131381545</v>
      </c>
      <c r="AG72" s="3">
        <f>1-($P$6/($P$6+SUM($AO$70:$AO72)))^$P$5</f>
        <v>0.21170311337592762</v>
      </c>
      <c r="AH72" s="3">
        <f>1-($P$6/($P$6+SUM($AO$71:$AO72)))^$P$5</f>
        <v>0.14665128167155095</v>
      </c>
      <c r="AI72" s="3">
        <f>1-($P$6/($P$6+SUM($AO$72:$AO72)))^$P$5</f>
        <v>7.6231243175218566E-2</v>
      </c>
      <c r="AJ72" s="1">
        <v>0</v>
      </c>
      <c r="AK72" s="1">
        <v>0</v>
      </c>
      <c r="AL72" s="1">
        <v>0</v>
      </c>
      <c r="AM72" s="1">
        <v>0</v>
      </c>
      <c r="AO72" s="1">
        <f>EXP(SUMPRODUCT(P$7:$Q$7,AP72:AQ72))</f>
        <v>4.7576103523389701</v>
      </c>
      <c r="AP72" s="36">
        <f t="shared" si="1"/>
        <v>10.830874493148018</v>
      </c>
      <c r="AQ72" s="36">
        <f t="shared" si="2"/>
        <v>130</v>
      </c>
      <c r="AR72" s="36">
        <f t="shared" si="3"/>
        <v>10.830874493148018</v>
      </c>
      <c r="AS72" s="6">
        <f t="shared" si="4"/>
        <v>130</v>
      </c>
      <c r="AU72"/>
      <c r="AV72">
        <v>54</v>
      </c>
      <c r="AW72">
        <v>46</v>
      </c>
      <c r="AX72" s="1">
        <f t="shared" si="6"/>
        <v>50556.9</v>
      </c>
      <c r="AY72" s="1">
        <f t="shared" si="9"/>
        <v>50215</v>
      </c>
      <c r="AZ72" s="20">
        <v>32385</v>
      </c>
      <c r="BA72" s="1">
        <v>1783</v>
      </c>
      <c r="BB72">
        <v>30</v>
      </c>
    </row>
    <row r="73" spans="2:54" ht="16">
      <c r="B73" s="1">
        <f t="shared" si="8"/>
        <v>34</v>
      </c>
      <c r="C73" s="3">
        <f>1-($P$6/($P$6+SUM($AO$40:$AO73)))^$P$5</f>
        <v>0.84774231295199631</v>
      </c>
      <c r="D73" s="3">
        <f>1-($P$6/($P$6+SUM($AO$41:$AO73)))^$P$5</f>
        <v>0.84474726642017661</v>
      </c>
      <c r="E73" s="3">
        <f>1-($P$6/($P$6+SUM($AO$42:$AO73)))^$P$5</f>
        <v>0.8414629537748386</v>
      </c>
      <c r="F73" s="3">
        <f>1-($P$6/($P$6+SUM($AO$43:$AO73)))^$P$5</f>
        <v>0.83794246453291055</v>
      </c>
      <c r="G73" s="3">
        <f>1-($P$6/($P$6+SUM($AO$44:$AO73)))^$P$5</f>
        <v>0.83402472357315349</v>
      </c>
      <c r="H73" s="3">
        <f>1-($P$6/($P$6+SUM($AO$45:$AO73)))^$P$5</f>
        <v>0.82960270973049244</v>
      </c>
      <c r="I73" s="3">
        <f>1-($P$6/($P$6+SUM($AO$46:$AO73)))^$P$5</f>
        <v>0.82441272322314696</v>
      </c>
      <c r="J73" s="3">
        <f>1-($P$6/($P$6+SUM($AO$47:$AO73)))^$P$5</f>
        <v>0.81858840403440825</v>
      </c>
      <c r="K73" s="3">
        <f>1-($P$6/($P$6+SUM($AO$48:$AO73)))^$P$5</f>
        <v>0.81203425484351821</v>
      </c>
      <c r="L73" s="3">
        <f>1-($P$6/($P$6+SUM($AO$49:$AO73)))^$P$5</f>
        <v>0.80387557725119496</v>
      </c>
      <c r="M73" s="3">
        <f>1-($P$6/($P$6+SUM($AO$50:$AO73)))^$P$5</f>
        <v>0.79525779366792659</v>
      </c>
      <c r="N73" s="3">
        <f>1-($P$6/($P$6+SUM($AO$51:$AO73)))^$P$5</f>
        <v>0.78569232423384117</v>
      </c>
      <c r="O73" s="3">
        <f>1-($P$6/($P$6+SUM($AO$52:$AO73)))^$P$5</f>
        <v>0.77567995970195203</v>
      </c>
      <c r="P73" s="3">
        <f>1-($P$6/($P$6+SUM($AO$53:$AO73)))^$P$5</f>
        <v>0.76493929834791263</v>
      </c>
      <c r="Q73" s="3">
        <f>1-($P$6/($P$6+SUM($AO$54:$AO73)))^$P$5</f>
        <v>0.75354527219581047</v>
      </c>
      <c r="R73" s="3">
        <f>1-($P$6/($P$6+SUM($AO$55:$AO73)))^$P$5</f>
        <v>0.7405250890201277</v>
      </c>
      <c r="S73" s="3">
        <f>1-($P$6/($P$6+SUM($AO$56:$AO73)))^$P$5</f>
        <v>0.72612475812496835</v>
      </c>
      <c r="T73" s="3">
        <f>1-($P$6/($P$6+SUM($AO$57:$AO73)))^$P$5</f>
        <v>0.709554017575456</v>
      </c>
      <c r="U73" s="3">
        <f>1-($P$6/($P$6+SUM($AO$58:$AO73)))^$P$5</f>
        <v>0.69154090529120293</v>
      </c>
      <c r="V73" s="3">
        <f>1-($P$6/($P$6+SUM($AO$59:$AO73)))^$P$5</f>
        <v>0.67193156918483743</v>
      </c>
      <c r="W73" s="3">
        <f>1-($P$6/($P$6+SUM($AO$60:$AO73)))^$P$5</f>
        <v>0.65028657693616065</v>
      </c>
      <c r="X73" s="3">
        <f>1-($P$6/($P$6+SUM($AO$61:$AO73)))^$P$5</f>
        <v>0.62721351068545006</v>
      </c>
      <c r="Y73" s="3">
        <f>1-($P$6/($P$6+SUM($AO$62:$AO73)))^$P$5</f>
        <v>0.60104531531319572</v>
      </c>
      <c r="Z73" s="3">
        <f>1-($P$6/($P$6+SUM($AO$63:$AO73)))^$P$5</f>
        <v>0.57269044202351382</v>
      </c>
      <c r="AA73" s="3">
        <f>1-($P$6/($P$6+SUM($AO$64:$AO73)))^$P$5</f>
        <v>0.54155647850846655</v>
      </c>
      <c r="AB73" s="3">
        <f>1-($P$6/($P$6+SUM($AO$65:$AO73)))^$P$5</f>
        <v>0.50645057196800625</v>
      </c>
      <c r="AC73" s="3">
        <f>1-($P$6/($P$6+SUM($AO$66:$AO73)))^$P$5</f>
        <v>0.46721756140569481</v>
      </c>
      <c r="AD73" s="3">
        <f>1-($P$6/($P$6+SUM($AO$67:$AO73)))^$P$5</f>
        <v>0.42433461412322671</v>
      </c>
      <c r="AE73" s="3">
        <f>1-($P$6/($P$6+SUM($AO$68:$AO73)))^$P$5</f>
        <v>0.37800007467664232</v>
      </c>
      <c r="AF73" s="3">
        <f>1-($P$6/($P$6+SUM($AO$69:$AO73)))^$P$5</f>
        <v>0.32730785713015265</v>
      </c>
      <c r="AG73" s="3">
        <f>1-($P$6/($P$6+SUM($AO$70:$AO73)))^$P$5</f>
        <v>0.27179596131381545</v>
      </c>
      <c r="AH73" s="3">
        <f>1-($P$6/($P$6+SUM($AO$71:$AO73)))^$P$5</f>
        <v>0.21170311337592762</v>
      </c>
      <c r="AI73" s="3">
        <f>1-($P$6/($P$6+SUM($AO$72:$AO73)))^$P$5</f>
        <v>0.14665128167155095</v>
      </c>
      <c r="AJ73" s="3">
        <f>1-($P$6/($P$6+SUM($AO$73:$AO73)))^$P$5</f>
        <v>7.6231243175218566E-2</v>
      </c>
      <c r="AK73" s="1">
        <v>0</v>
      </c>
      <c r="AL73" s="1">
        <v>0</v>
      </c>
      <c r="AM73" s="1">
        <v>0</v>
      </c>
      <c r="AO73" s="1">
        <f>EXP(SUMPRODUCT(P$7:$Q$7,AP73:AQ73))</f>
        <v>4.7576103523389701</v>
      </c>
      <c r="AP73" s="36">
        <f t="shared" si="1"/>
        <v>10.908237779037922</v>
      </c>
      <c r="AQ73" s="36">
        <f t="shared" si="2"/>
        <v>130</v>
      </c>
      <c r="AR73" s="36">
        <f t="shared" si="3"/>
        <v>10.908237779037922</v>
      </c>
      <c r="AS73" s="6">
        <f t="shared" si="4"/>
        <v>130</v>
      </c>
      <c r="AU73"/>
      <c r="AV73">
        <v>54</v>
      </c>
      <c r="AW73">
        <v>46</v>
      </c>
      <c r="AX73" s="1">
        <f t="shared" si="6"/>
        <v>54623.5</v>
      </c>
      <c r="AY73" s="1">
        <f t="shared" si="9"/>
        <v>56178</v>
      </c>
      <c r="AZ73" s="20">
        <v>35098</v>
      </c>
      <c r="BA73" s="1">
        <v>2108</v>
      </c>
      <c r="BB73">
        <v>30</v>
      </c>
    </row>
    <row r="74" spans="2:54" ht="16">
      <c r="B74" s="1">
        <f t="shared" si="8"/>
        <v>35</v>
      </c>
      <c r="C74" s="3">
        <f>1-($P$6/($P$6+SUM($AO$40:$AO74)))^$P$5</f>
        <v>0.85934910132846443</v>
      </c>
      <c r="D74" s="3">
        <f>1-($P$6/($P$6+SUM($AO$41:$AO74)))^$P$5</f>
        <v>0.85658237110491986</v>
      </c>
      <c r="E74" s="3">
        <f>1-($P$6/($P$6+SUM($AO$42:$AO74)))^$P$5</f>
        <v>0.85354842563928912</v>
      </c>
      <c r="F74" s="3">
        <f>1-($P$6/($P$6+SUM($AO$43:$AO74)))^$P$5</f>
        <v>0.85029630760525032</v>
      </c>
      <c r="G74" s="3">
        <f>1-($P$6/($P$6+SUM($AO$44:$AO74)))^$P$5</f>
        <v>0.84667722083183328</v>
      </c>
      <c r="H74" s="3">
        <f>1-($P$6/($P$6+SUM($AO$45:$AO74)))^$P$5</f>
        <v>0.84259230259363793</v>
      </c>
      <c r="I74" s="3">
        <f>1-($P$6/($P$6+SUM($AO$46:$AO74)))^$P$5</f>
        <v>0.83779795508841881</v>
      </c>
      <c r="J74" s="3">
        <f>1-($P$6/($P$6+SUM($AO$47:$AO74)))^$P$5</f>
        <v>0.83241763094118104</v>
      </c>
      <c r="K74" s="3">
        <f>1-($P$6/($P$6+SUM($AO$48:$AO74)))^$P$5</f>
        <v>0.82636311262064133</v>
      </c>
      <c r="L74" s="3">
        <f>1-($P$6/($P$6+SUM($AO$49:$AO74)))^$P$5</f>
        <v>0.81882638114162531</v>
      </c>
      <c r="M74" s="3">
        <f>1-($P$6/($P$6+SUM($AO$50:$AO74)))^$P$5</f>
        <v>0.81086554179000181</v>
      </c>
      <c r="N74" s="3">
        <f>1-($P$6/($P$6+SUM($AO$51:$AO74)))^$P$5</f>
        <v>0.80202925972485528</v>
      </c>
      <c r="O74" s="3">
        <f>1-($P$6/($P$6+SUM($AO$52:$AO74)))^$P$5</f>
        <v>0.79278015026227266</v>
      </c>
      <c r="P74" s="3">
        <f>1-($P$6/($P$6+SUM($AO$53:$AO74)))^$P$5</f>
        <v>0.78285826283785165</v>
      </c>
      <c r="Q74" s="3">
        <f>1-($P$6/($P$6+SUM($AO$54:$AO74)))^$P$5</f>
        <v>0.77233281717630742</v>
      </c>
      <c r="R74" s="3">
        <f>1-($P$6/($P$6+SUM($AO$55:$AO74)))^$P$5</f>
        <v>0.76030517880667281</v>
      </c>
      <c r="S74" s="3">
        <f>1-($P$6/($P$6+SUM($AO$56:$AO74)))^$P$5</f>
        <v>0.74700260309146604</v>
      </c>
      <c r="T74" s="3">
        <f>1-($P$6/($P$6+SUM($AO$57:$AO74)))^$P$5</f>
        <v>0.73169507057682104</v>
      </c>
      <c r="U74" s="3">
        <f>1-($P$6/($P$6+SUM($AO$58:$AO74)))^$P$5</f>
        <v>0.71505511995032278</v>
      </c>
      <c r="V74" s="3">
        <f>1-($P$6/($P$6+SUM($AO$59:$AO74)))^$P$5</f>
        <v>0.69694062776571153</v>
      </c>
      <c r="W74" s="3">
        <f>1-($P$6/($P$6+SUM($AO$60:$AO74)))^$P$5</f>
        <v>0.67694566019551139</v>
      </c>
      <c r="X74" s="3">
        <f>1-($P$6/($P$6+SUM($AO$61:$AO74)))^$P$5</f>
        <v>0.65563148288857054</v>
      </c>
      <c r="Y74" s="3">
        <f>1-($P$6/($P$6+SUM($AO$62:$AO74)))^$P$5</f>
        <v>0.63145812122066924</v>
      </c>
      <c r="Z74" s="3">
        <f>1-($P$6/($P$6+SUM($AO$63:$AO74)))^$P$5</f>
        <v>0.60526477521514255</v>
      </c>
      <c r="AA74" s="3">
        <f>1-($P$6/($P$6+SUM($AO$64:$AO74)))^$P$5</f>
        <v>0.57650419226628524</v>
      </c>
      <c r="AB74" s="3">
        <f>1-($P$6/($P$6+SUM($AO$65:$AO74)))^$P$5</f>
        <v>0.54407445316424097</v>
      </c>
      <c r="AC74" s="3">
        <f>1-($P$6/($P$6+SUM($AO$66:$AO74)))^$P$5</f>
        <v>0.50783222357420388</v>
      </c>
      <c r="AD74" s="3">
        <f>1-($P$6/($P$6+SUM($AO$67:$AO74)))^$P$5</f>
        <v>0.46821829735236076</v>
      </c>
      <c r="AE74" s="3">
        <f>1-($P$6/($P$6+SUM($AO$68:$AO74)))^$P$5</f>
        <v>0.4254158976346949</v>
      </c>
      <c r="AF74" s="3">
        <f>1-($P$6/($P$6+SUM($AO$69:$AO74)))^$P$5</f>
        <v>0.37858801073860104</v>
      </c>
      <c r="AG74" s="3">
        <f>1-($P$6/($P$6+SUM($AO$70:$AO74)))^$P$5</f>
        <v>0.32730785713015265</v>
      </c>
      <c r="AH74" s="3">
        <f>1-($P$6/($P$6+SUM($AO$71:$AO74)))^$P$5</f>
        <v>0.27179596131381545</v>
      </c>
      <c r="AI74" s="3">
        <f>1-($P$6/($P$6+SUM($AO$72:$AO74)))^$P$5</f>
        <v>0.21170311337592762</v>
      </c>
      <c r="AJ74" s="3">
        <f>1-($P$6/($P$6+SUM($AO$73:$AO74)))^$P$5</f>
        <v>0.14665128167155095</v>
      </c>
      <c r="AK74" s="3">
        <f>1-($P$6/($P$6+SUM($AO$74:$AO74)))^$P$5</f>
        <v>7.6231243175218566E-2</v>
      </c>
      <c r="AL74" s="1">
        <v>0</v>
      </c>
      <c r="AM74" s="1">
        <v>0</v>
      </c>
      <c r="AO74" s="1">
        <f>EXP(SUMPRODUCT(P$7:$Q$7,AP74:AQ74))</f>
        <v>4.7576103523389701</v>
      </c>
      <c r="AP74" s="36">
        <f t="shared" si="1"/>
        <v>10.825756379936784</v>
      </c>
      <c r="AQ74" s="36">
        <f t="shared" si="2"/>
        <v>130</v>
      </c>
      <c r="AR74" s="36">
        <f t="shared" si="3"/>
        <v>10.825756379936784</v>
      </c>
      <c r="AS74" s="6">
        <f t="shared" si="4"/>
        <v>130</v>
      </c>
      <c r="AU74"/>
      <c r="AV74">
        <v>54</v>
      </c>
      <c r="AW74">
        <v>46</v>
      </c>
      <c r="AX74" s="1">
        <f t="shared" si="6"/>
        <v>50298.799999999996</v>
      </c>
      <c r="AY74" s="1">
        <f t="shared" si="9"/>
        <v>48631</v>
      </c>
      <c r="AZ74" s="20">
        <v>29861</v>
      </c>
      <c r="BA74" s="1">
        <v>1877</v>
      </c>
      <c r="BB74">
        <v>30</v>
      </c>
    </row>
    <row r="75" spans="2:54" ht="16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Q75" s="7"/>
      <c r="AR75" s="6"/>
      <c r="AY75"/>
    </row>
    <row r="80" spans="2:54">
      <c r="E80" s="3"/>
    </row>
  </sheetData>
  <mergeCells count="4">
    <mergeCell ref="AR5:AS5"/>
    <mergeCell ref="AU5:AV5"/>
    <mergeCell ref="AR10:AS10"/>
    <mergeCell ref="AU10:AV10"/>
  </mergeCells>
  <conditionalFormatting sqref="AT17:AT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A318-0FD4-8C4E-B554-11DAD2D0FA88}">
  <sheetPr>
    <pageSetUpPr fitToPage="1"/>
  </sheetPr>
  <dimension ref="A1:AH71"/>
  <sheetViews>
    <sheetView topLeftCell="Z3" zoomScale="75" zoomScaleNormal="83" workbookViewId="0">
      <selection activeCell="AU24" sqref="AU2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4" width="8.83203125" style="1"/>
    <col min="5" max="5" width="11.5" style="1" bestFit="1" customWidth="1"/>
    <col min="6" max="6" width="11.6640625" style="1" bestFit="1" customWidth="1"/>
    <col min="7" max="7" width="15.6640625" style="1" bestFit="1" customWidth="1"/>
    <col min="8" max="8" width="11.5" style="1" bestFit="1" customWidth="1"/>
    <col min="9" max="9" width="11.5" style="1" customWidth="1"/>
    <col min="10" max="10" width="20.83203125" style="1" bestFit="1" customWidth="1"/>
    <col min="11" max="11" width="11.6640625" style="1" customWidth="1"/>
    <col min="12" max="12" width="19.83203125" style="1" bestFit="1" customWidth="1"/>
    <col min="13" max="13" width="13.33203125" style="1" customWidth="1"/>
    <col min="14" max="14" width="12.1640625" style="1" bestFit="1" customWidth="1"/>
    <col min="15" max="15" width="12.33203125" style="1" bestFit="1" customWidth="1"/>
    <col min="16" max="17" width="12.1640625" style="1" bestFit="1" customWidth="1"/>
    <col min="18" max="19" width="12.1640625" style="1" customWidth="1"/>
    <col min="20" max="20" width="8.83203125" style="1"/>
    <col min="21" max="21" width="12.1640625" style="1" bestFit="1" customWidth="1"/>
    <col min="22" max="22" width="17.83203125" style="1" bestFit="1" customWidth="1"/>
    <col min="23" max="24" width="8.83203125" style="1"/>
    <col min="25" max="25" width="17.83203125" style="1" bestFit="1" customWidth="1"/>
    <col min="26" max="31" width="8.83203125" style="1"/>
    <col min="32" max="32" width="16" style="1" bestFit="1" customWidth="1"/>
    <col min="33" max="33" width="16.5" style="1" bestFit="1" customWidth="1"/>
    <col min="34" max="16384" width="8.83203125" style="1"/>
  </cols>
  <sheetData>
    <row r="1" spans="1:34">
      <c r="A1" s="21"/>
      <c r="C1" s="1" t="s">
        <v>41</v>
      </c>
      <c r="D1" s="1" t="s">
        <v>40</v>
      </c>
      <c r="K1" s="16"/>
    </row>
    <row r="2" spans="1:34" ht="17">
      <c r="A2" s="22"/>
      <c r="C2" s="1" t="s">
        <v>39</v>
      </c>
      <c r="D2" s="17">
        <v>120000000</v>
      </c>
      <c r="J2" s="1" t="s">
        <v>56</v>
      </c>
      <c r="K2" s="16">
        <v>1.0795577109045233E-4</v>
      </c>
      <c r="V2" s="62" t="s">
        <v>35</v>
      </c>
      <c r="W2" s="62"/>
      <c r="Y2" s="62" t="s">
        <v>59</v>
      </c>
      <c r="Z2" s="62"/>
    </row>
    <row r="3" spans="1:34" ht="16">
      <c r="A3" s="22"/>
      <c r="J3" s="30"/>
      <c r="K3" s="35"/>
      <c r="N3" s="1" t="s">
        <v>37</v>
      </c>
      <c r="O3" s="1">
        <f>LN(D2)*6-2*K11</f>
        <v>2000000000111.6179</v>
      </c>
      <c r="V3" s="1" t="s">
        <v>25</v>
      </c>
      <c r="W3" s="2">
        <f>AVERAGE(W14:W47)</f>
        <v>0.99999979815782114</v>
      </c>
      <c r="Y3" s="1" t="s">
        <v>25</v>
      </c>
      <c r="Z3" s="2">
        <f>AVERAGE(X14:X47)</f>
        <v>0.99999995212429338</v>
      </c>
    </row>
    <row r="4" spans="1:34" ht="16">
      <c r="A4" s="22"/>
      <c r="J4" s="1" t="s">
        <v>53</v>
      </c>
      <c r="K4" s="4">
        <v>1.7664413175260116E-2</v>
      </c>
      <c r="V4" s="1" t="s">
        <v>21</v>
      </c>
      <c r="W4" s="2">
        <f>MEDIAN(W14:W47)</f>
        <v>1</v>
      </c>
      <c r="Y4" s="1" t="s">
        <v>21</v>
      </c>
      <c r="Z4" s="2">
        <f>MEDIAN(X14:X47)</f>
        <v>1</v>
      </c>
    </row>
    <row r="5" spans="1:34" ht="16">
      <c r="A5" s="22"/>
      <c r="J5" s="1" t="s">
        <v>36</v>
      </c>
      <c r="K5" s="16">
        <v>1.0000000000000002E-4</v>
      </c>
      <c r="V5" s="1" t="s">
        <v>20</v>
      </c>
      <c r="W5" s="15">
        <f>CORREL(N14:N47,D14:D47)^2</f>
        <v>0.66011834656348756</v>
      </c>
      <c r="Y5" s="1" t="s">
        <v>20</v>
      </c>
      <c r="Z5" s="15">
        <f>CORREL(M14:M47,D14:D47)^2</f>
        <v>0.61921264927153286</v>
      </c>
    </row>
    <row r="6" spans="1:34" ht="16">
      <c r="A6" s="22"/>
      <c r="J6" s="1" t="s">
        <v>34</v>
      </c>
      <c r="K6" s="16">
        <v>464121.73333247058</v>
      </c>
    </row>
    <row r="7" spans="1:34" ht="16">
      <c r="A7" s="22"/>
      <c r="H7" s="1" t="s">
        <v>32</v>
      </c>
      <c r="I7" s="1" t="s">
        <v>31</v>
      </c>
      <c r="J7" s="30"/>
      <c r="K7" s="35"/>
      <c r="V7" s="62" t="s">
        <v>28</v>
      </c>
      <c r="W7" s="62"/>
      <c r="Y7" s="62" t="s">
        <v>60</v>
      </c>
      <c r="Z7" s="62"/>
    </row>
    <row r="8" spans="1:34" ht="16">
      <c r="A8" s="22"/>
      <c r="H8" s="1">
        <v>4.5614115672014375</v>
      </c>
      <c r="I8" s="1">
        <f>EXP(H8)</f>
        <v>95.718497606106979</v>
      </c>
      <c r="J8" s="1" t="s">
        <v>53</v>
      </c>
      <c r="K8" s="4">
        <v>4.6688009381957454E-2</v>
      </c>
      <c r="V8" s="1" t="s">
        <v>25</v>
      </c>
      <c r="W8" s="2">
        <f>AVERAGE(W48:W54)</f>
        <v>0.99999805800665875</v>
      </c>
      <c r="Y8" s="1" t="s">
        <v>25</v>
      </c>
      <c r="Z8" s="2">
        <f>AVERAGE(X48:X54)</f>
        <v>0.99999923989696493</v>
      </c>
      <c r="AC8" s="1" t="s">
        <v>24</v>
      </c>
      <c r="AD8" s="1">
        <v>0.1</v>
      </c>
    </row>
    <row r="9" spans="1:34" ht="16">
      <c r="A9" s="22"/>
      <c r="H9" s="1">
        <v>1.7792217434234057</v>
      </c>
      <c r="I9" s="1">
        <f>EXP(H9)</f>
        <v>5.9252432641768404</v>
      </c>
      <c r="J9" s="1" t="s">
        <v>27</v>
      </c>
      <c r="K9" s="4"/>
      <c r="N9" s="4"/>
      <c r="V9" s="1" t="s">
        <v>21</v>
      </c>
      <c r="W9" s="2">
        <f>MEDIAN(W48:W54)</f>
        <v>0.99999826950054405</v>
      </c>
      <c r="Y9" s="1" t="s">
        <v>21</v>
      </c>
      <c r="Z9" s="2">
        <f>MEDIAN(X48:X54)</f>
        <v>0.99999927529052779</v>
      </c>
      <c r="AD9" s="1">
        <v>0.2</v>
      </c>
    </row>
    <row r="10" spans="1:34" ht="16">
      <c r="A10" s="22"/>
      <c r="J10" s="1" t="s">
        <v>23</v>
      </c>
      <c r="K10" s="4">
        <f>I9/SUM(I8:I9)</f>
        <v>5.8294226613899866E-2</v>
      </c>
      <c r="V10" s="1" t="s">
        <v>20</v>
      </c>
      <c r="W10" s="15">
        <f>CORREL(N48:N54,D48:D54)^2</f>
        <v>0.94352755752824113</v>
      </c>
      <c r="Y10" s="1" t="s">
        <v>20</v>
      </c>
      <c r="Z10" s="15">
        <f>CORREL(M48:M54,D48:D54)^2</f>
        <v>0.97720387207913428</v>
      </c>
      <c r="AD10" s="1">
        <v>0.7</v>
      </c>
    </row>
    <row r="11" spans="1:34" ht="16">
      <c r="A11" s="22"/>
      <c r="J11" s="1" t="s">
        <v>22</v>
      </c>
      <c r="K11" s="16">
        <f>IFERROR(SUM(K14:K56),-1000000000000)</f>
        <v>-1000000000000</v>
      </c>
    </row>
    <row r="12" spans="1:34" ht="16" customHeight="1">
      <c r="A12" s="22"/>
      <c r="D12" s="1" t="s">
        <v>19</v>
      </c>
      <c r="S12" s="76" t="s">
        <v>18</v>
      </c>
      <c r="T12" s="76"/>
      <c r="U12" s="76"/>
      <c r="V12" s="76"/>
    </row>
    <row r="13" spans="1:34" ht="16">
      <c r="A13" s="21" t="s">
        <v>48</v>
      </c>
      <c r="B13" s="1" t="s">
        <v>17</v>
      </c>
      <c r="C13" s="1" t="s">
        <v>17</v>
      </c>
      <c r="D13" s="1" t="s">
        <v>90</v>
      </c>
      <c r="E13" s="13" t="s">
        <v>89</v>
      </c>
      <c r="F13" s="13" t="s">
        <v>14</v>
      </c>
      <c r="G13" s="13" t="s">
        <v>13</v>
      </c>
      <c r="H13" s="13" t="s">
        <v>12</v>
      </c>
      <c r="I13" s="13" t="s">
        <v>11</v>
      </c>
      <c r="J13" s="13"/>
      <c r="M13" s="13" t="s">
        <v>93</v>
      </c>
      <c r="N13" s="13" t="s">
        <v>94</v>
      </c>
      <c r="O13" s="12" t="s">
        <v>8</v>
      </c>
      <c r="P13" s="12" t="s">
        <v>7</v>
      </c>
      <c r="Q13" s="12" t="s">
        <v>6</v>
      </c>
      <c r="R13" s="12" t="s">
        <v>5</v>
      </c>
      <c r="S13" s="12" t="s">
        <v>54</v>
      </c>
      <c r="T13" s="1" t="s">
        <v>52</v>
      </c>
      <c r="U13" s="1" t="s">
        <v>54</v>
      </c>
      <c r="V13" s="1" t="s">
        <v>52</v>
      </c>
      <c r="W13" s="1" t="s">
        <v>4</v>
      </c>
      <c r="X13" s="1" t="s">
        <v>3</v>
      </c>
      <c r="Y13" t="s">
        <v>49</v>
      </c>
      <c r="Z13" s="1" t="s">
        <v>51</v>
      </c>
      <c r="AA13" s="1" t="s">
        <v>2</v>
      </c>
      <c r="AB13" s="1" t="s">
        <v>1</v>
      </c>
      <c r="AC13" s="1" t="s">
        <v>0</v>
      </c>
      <c r="AD13" s="1" t="s">
        <v>47</v>
      </c>
      <c r="AE13" s="30" t="s">
        <v>55</v>
      </c>
      <c r="AG13" s="13" t="s">
        <v>95</v>
      </c>
      <c r="AH13" s="13" t="s">
        <v>96</v>
      </c>
    </row>
    <row r="14" spans="1:34" ht="16">
      <c r="A14" s="22">
        <v>43876</v>
      </c>
      <c r="B14" s="1">
        <v>1</v>
      </c>
      <c r="D14" s="1">
        <f>E14</f>
        <v>12252</v>
      </c>
      <c r="E14" s="1">
        <v>12252</v>
      </c>
      <c r="F14" s="3">
        <f>1-(EXP(-$K$2*O14))</f>
        <v>1.0794994407592462E-4</v>
      </c>
      <c r="G14" s="3">
        <f t="shared" ref="G14:G54" si="0">1-(K$6/(K$6+P14))^K$5</f>
        <v>0</v>
      </c>
      <c r="H14" s="3">
        <f t="shared" ref="H14:H54" si="1">F14*($K$9) + G14 *($K$10)</f>
        <v>0</v>
      </c>
      <c r="I14" s="3">
        <f>H14</f>
        <v>0</v>
      </c>
      <c r="J14" s="3"/>
      <c r="K14" s="4" t="e">
        <f t="shared" ref="K14:K47" si="2">E14*LN(I14)</f>
        <v>#NUM!</v>
      </c>
      <c r="M14" s="2">
        <f t="shared" ref="M14:M54" si="3">D$2*H14</f>
        <v>0</v>
      </c>
      <c r="N14" s="2">
        <f t="shared" ref="N14:N54" si="4">$D$2*I14</f>
        <v>0</v>
      </c>
      <c r="O14" s="1">
        <f>R14</f>
        <v>1</v>
      </c>
      <c r="Q14" s="1" cm="1">
        <f t="array" ref="Q14">EXP(SUMPRODUCT(TRANSPOSE(K$7:K$8),S14:T14))</f>
        <v>1</v>
      </c>
      <c r="R14" s="1" cm="1">
        <f t="array" ref="R14">EXP(SUMPRODUCT(TRANSPOSE(K$3:K$4),U14:V14))</f>
        <v>1</v>
      </c>
      <c r="S14" s="1">
        <f>LN($AA14+1)</f>
        <v>0</v>
      </c>
      <c r="T14" s="1">
        <f>Z14+Y14+AE14</f>
        <v>0</v>
      </c>
      <c r="U14" s="1">
        <f>LN($AA14+1)</f>
        <v>0</v>
      </c>
      <c r="V14" s="1">
        <f>Y14+Z14+AE14</f>
        <v>0</v>
      </c>
      <c r="W14" s="2">
        <f t="shared" ref="W14:W54" si="5">ABS(E14-N14)/E14</f>
        <v>1</v>
      </c>
      <c r="X14" s="1">
        <f t="shared" ref="X14:X54" si="6">ABS(D14-M14)/D14</f>
        <v>1</v>
      </c>
      <c r="Y14">
        <v>0</v>
      </c>
      <c r="Z14">
        <v>0</v>
      </c>
      <c r="AA14" s="1">
        <f>AB14</f>
        <v>0</v>
      </c>
      <c r="AB14" s="1">
        <f>AC14+10*AD14</f>
        <v>0</v>
      </c>
      <c r="AC14" s="5">
        <v>0</v>
      </c>
      <c r="AD14" s="1">
        <v>0</v>
      </c>
      <c r="AE14">
        <v>0</v>
      </c>
      <c r="AG14" s="1">
        <v>12198.850268760581</v>
      </c>
      <c r="AH14" s="1">
        <v>12198.850268760581</v>
      </c>
    </row>
    <row r="15" spans="1:34" ht="16">
      <c r="A15" s="22">
        <v>43877</v>
      </c>
      <c r="B15" s="1">
        <f t="shared" ref="B15:B54" si="7">B14+1</f>
        <v>2</v>
      </c>
      <c r="D15" s="1">
        <f t="shared" ref="D15:D54" si="8">D14+E15</f>
        <v>25444</v>
      </c>
      <c r="E15" s="1">
        <v>13192</v>
      </c>
      <c r="F15" s="3">
        <f t="shared" ref="F15:F54" si="9">1-(EXP(-$K$2*O15))</f>
        <v>2.1588823496132559E-4</v>
      </c>
      <c r="G15" s="3">
        <f t="shared" si="0"/>
        <v>0</v>
      </c>
      <c r="H15" s="3">
        <f t="shared" si="1"/>
        <v>0</v>
      </c>
      <c r="I15" s="3">
        <f t="shared" ref="I15:I54" si="10">H15-H14</f>
        <v>0</v>
      </c>
      <c r="J15" s="3"/>
      <c r="K15" s="4" t="e">
        <f t="shared" si="2"/>
        <v>#NUM!</v>
      </c>
      <c r="M15" s="2">
        <f t="shared" si="3"/>
        <v>0</v>
      </c>
      <c r="N15" s="2">
        <f t="shared" si="4"/>
        <v>0</v>
      </c>
      <c r="O15" s="1">
        <f t="shared" ref="O15:O54" si="11">O14+R15</f>
        <v>2</v>
      </c>
      <c r="Q15" s="1" cm="1">
        <f t="array" ref="Q15">EXP(SUMPRODUCT(TRANSPOSE(K$7:K$8),S15:T15))</f>
        <v>1</v>
      </c>
      <c r="R15" s="1" cm="1">
        <f t="array" ref="R15">EXP(SUMPRODUCT(TRANSPOSE(K$3:K$4),U15:V15))</f>
        <v>1</v>
      </c>
      <c r="S15" s="1">
        <f t="shared" ref="S15:U54" si="12">LN($AA15+1)</f>
        <v>0</v>
      </c>
      <c r="T15" s="1">
        <f t="shared" ref="T15:T54" si="13">Z15+Y15+AE15</f>
        <v>0</v>
      </c>
      <c r="U15" s="1">
        <f t="shared" si="12"/>
        <v>0</v>
      </c>
      <c r="V15" s="1">
        <f t="shared" ref="V15:V54" si="14">Y15+Z15+AE15</f>
        <v>0</v>
      </c>
      <c r="W15" s="2">
        <f t="shared" si="5"/>
        <v>1</v>
      </c>
      <c r="X15" s="1">
        <f t="shared" si="6"/>
        <v>1</v>
      </c>
      <c r="Y15">
        <v>0</v>
      </c>
      <c r="Z15">
        <v>0</v>
      </c>
      <c r="AA15" s="1">
        <f>AB15</f>
        <v>0</v>
      </c>
      <c r="AB15" s="1">
        <f t="shared" ref="AB15:AB54" si="15">AC15+10*AD15</f>
        <v>0</v>
      </c>
      <c r="AC15" s="5">
        <v>0</v>
      </c>
      <c r="AD15" s="1">
        <v>0</v>
      </c>
      <c r="AE15">
        <v>0</v>
      </c>
      <c r="AG15" s="1">
        <v>24396.383672305823</v>
      </c>
      <c r="AH15" s="1">
        <v>12197.533403545243</v>
      </c>
    </row>
    <row r="16" spans="1:34" ht="16">
      <c r="A16" s="22">
        <v>43878</v>
      </c>
      <c r="B16" s="1">
        <f t="shared" si="7"/>
        <v>3</v>
      </c>
      <c r="D16" s="1">
        <f t="shared" si="8"/>
        <v>38118</v>
      </c>
      <c r="E16" s="1">
        <v>12674</v>
      </c>
      <c r="F16" s="3">
        <f t="shared" si="9"/>
        <v>3.2381487391430763E-4</v>
      </c>
      <c r="G16" s="3">
        <f t="shared" si="0"/>
        <v>0</v>
      </c>
      <c r="H16" s="3">
        <f t="shared" si="1"/>
        <v>0</v>
      </c>
      <c r="I16" s="3">
        <f t="shared" si="10"/>
        <v>0</v>
      </c>
      <c r="J16" s="3"/>
      <c r="K16" s="4" t="e">
        <f t="shared" si="2"/>
        <v>#NUM!</v>
      </c>
      <c r="M16" s="2">
        <f t="shared" si="3"/>
        <v>0</v>
      </c>
      <c r="N16" s="2">
        <f t="shared" si="4"/>
        <v>0</v>
      </c>
      <c r="O16" s="1">
        <f t="shared" si="11"/>
        <v>3</v>
      </c>
      <c r="Q16" s="1" cm="1">
        <f t="array" ref="Q16">EXP(SUMPRODUCT(TRANSPOSE(K$7:K$8),S16:T16))</f>
        <v>1</v>
      </c>
      <c r="R16" s="1" cm="1">
        <f t="array" ref="R16">EXP(SUMPRODUCT(TRANSPOSE(K$3:K$4),U16:V16))</f>
        <v>1</v>
      </c>
      <c r="S16" s="1">
        <f t="shared" si="12"/>
        <v>0</v>
      </c>
      <c r="T16" s="1">
        <f t="shared" si="13"/>
        <v>0</v>
      </c>
      <c r="U16" s="1">
        <f t="shared" si="12"/>
        <v>0</v>
      </c>
      <c r="V16" s="1">
        <f t="shared" si="14"/>
        <v>0</v>
      </c>
      <c r="W16" s="2">
        <f t="shared" si="5"/>
        <v>1</v>
      </c>
      <c r="X16" s="1">
        <f t="shared" si="6"/>
        <v>1</v>
      </c>
      <c r="Y16">
        <v>0</v>
      </c>
      <c r="Z16">
        <v>0</v>
      </c>
      <c r="AA16" s="1">
        <f>SUMPRODUCT(AB14:AB16,$AD$8:$AD$10)</f>
        <v>0</v>
      </c>
      <c r="AB16" s="1">
        <f t="shared" si="15"/>
        <v>0</v>
      </c>
      <c r="AC16" s="5">
        <v>0</v>
      </c>
      <c r="AD16" s="1">
        <v>0</v>
      </c>
      <c r="AE16">
        <v>0</v>
      </c>
      <c r="AG16" s="1">
        <v>36592.600352807465</v>
      </c>
      <c r="AH16" s="1">
        <v>12196.216680501642</v>
      </c>
    </row>
    <row r="17" spans="1:34" ht="16">
      <c r="A17" s="22">
        <v>43879</v>
      </c>
      <c r="B17" s="1">
        <f t="shared" si="7"/>
        <v>4</v>
      </c>
      <c r="D17" s="1">
        <f t="shared" si="8"/>
        <v>49763</v>
      </c>
      <c r="E17" s="1">
        <v>11645</v>
      </c>
      <c r="F17" s="3">
        <f t="shared" si="9"/>
        <v>4.3172986219264242E-4</v>
      </c>
      <c r="G17" s="3">
        <f t="shared" si="0"/>
        <v>0</v>
      </c>
      <c r="H17" s="3">
        <f t="shared" si="1"/>
        <v>0</v>
      </c>
      <c r="I17" s="3">
        <f t="shared" si="10"/>
        <v>0</v>
      </c>
      <c r="J17" s="3"/>
      <c r="K17" s="4" t="e">
        <f t="shared" si="2"/>
        <v>#NUM!</v>
      </c>
      <c r="M17" s="2">
        <f t="shared" si="3"/>
        <v>0</v>
      </c>
      <c r="N17" s="2">
        <f t="shared" si="4"/>
        <v>0</v>
      </c>
      <c r="O17" s="1">
        <f t="shared" si="11"/>
        <v>4</v>
      </c>
      <c r="Q17" s="1" cm="1">
        <f t="array" ref="Q17">EXP(SUMPRODUCT(TRANSPOSE(K$7:K$8),S17:T17))</f>
        <v>1</v>
      </c>
      <c r="R17" s="1" cm="1">
        <f t="array" ref="R17">EXP(SUMPRODUCT(TRANSPOSE(K$3:K$4),U17:V17))</f>
        <v>1</v>
      </c>
      <c r="S17" s="1">
        <f t="shared" si="12"/>
        <v>0</v>
      </c>
      <c r="T17" s="1">
        <f t="shared" si="13"/>
        <v>0</v>
      </c>
      <c r="U17" s="1">
        <f t="shared" si="12"/>
        <v>0</v>
      </c>
      <c r="V17" s="1">
        <f t="shared" si="14"/>
        <v>0</v>
      </c>
      <c r="W17" s="2">
        <f t="shared" si="5"/>
        <v>1</v>
      </c>
      <c r="X17" s="1">
        <f t="shared" si="6"/>
        <v>1</v>
      </c>
      <c r="Y17">
        <v>0</v>
      </c>
      <c r="Z17">
        <v>0</v>
      </c>
      <c r="AA17" s="1">
        <f t="shared" ref="AA17:AA54" si="16">SUMPRODUCT(AB15:AB17,$AD$8:$AD$10)</f>
        <v>0</v>
      </c>
      <c r="AB17" s="1">
        <f t="shared" si="15"/>
        <v>0</v>
      </c>
      <c r="AC17" s="5">
        <v>0</v>
      </c>
      <c r="AD17" s="1">
        <v>0</v>
      </c>
      <c r="AE17">
        <v>0</v>
      </c>
      <c r="AG17" s="1">
        <v>48787.500452399603</v>
      </c>
      <c r="AH17" s="1">
        <v>12194.900099592138</v>
      </c>
    </row>
    <row r="18" spans="1:34" ht="16">
      <c r="A18" s="22">
        <v>43880</v>
      </c>
      <c r="B18" s="1">
        <f t="shared" si="7"/>
        <v>5</v>
      </c>
      <c r="D18" s="1">
        <f t="shared" si="8"/>
        <v>62122</v>
      </c>
      <c r="E18" s="1">
        <v>12359</v>
      </c>
      <c r="F18" s="3">
        <f t="shared" si="9"/>
        <v>5.3963320105410162E-4</v>
      </c>
      <c r="G18" s="3">
        <f t="shared" si="0"/>
        <v>0</v>
      </c>
      <c r="H18" s="3">
        <f t="shared" si="1"/>
        <v>0</v>
      </c>
      <c r="I18" s="3">
        <f t="shared" si="10"/>
        <v>0</v>
      </c>
      <c r="J18" s="3"/>
      <c r="K18" s="4" t="e">
        <f t="shared" si="2"/>
        <v>#NUM!</v>
      </c>
      <c r="M18" s="2">
        <f t="shared" si="3"/>
        <v>0</v>
      </c>
      <c r="N18" s="2">
        <f t="shared" si="4"/>
        <v>0</v>
      </c>
      <c r="O18" s="1">
        <f t="shared" si="11"/>
        <v>5</v>
      </c>
      <c r="Q18" s="1" cm="1">
        <f t="array" ref="Q18">EXP(SUMPRODUCT(TRANSPOSE(K$7:K$8),S18:T18))</f>
        <v>1</v>
      </c>
      <c r="R18" s="1" cm="1">
        <f t="array" ref="R18">EXP(SUMPRODUCT(TRANSPOSE(K$3:K$4),U18:V18))</f>
        <v>1</v>
      </c>
      <c r="S18" s="1">
        <f t="shared" si="12"/>
        <v>0</v>
      </c>
      <c r="T18" s="1">
        <f t="shared" si="13"/>
        <v>0</v>
      </c>
      <c r="U18" s="1">
        <f t="shared" si="12"/>
        <v>0</v>
      </c>
      <c r="V18" s="1">
        <f t="shared" si="14"/>
        <v>0</v>
      </c>
      <c r="W18" s="2">
        <f t="shared" si="5"/>
        <v>1</v>
      </c>
      <c r="X18" s="1">
        <f t="shared" si="6"/>
        <v>1</v>
      </c>
      <c r="Y18">
        <v>0</v>
      </c>
      <c r="Z18">
        <v>0</v>
      </c>
      <c r="AA18" s="1">
        <f t="shared" si="16"/>
        <v>0</v>
      </c>
      <c r="AB18" s="1">
        <f t="shared" si="15"/>
        <v>0</v>
      </c>
      <c r="AC18" s="5">
        <v>0</v>
      </c>
      <c r="AD18" s="1">
        <v>0</v>
      </c>
      <c r="AE18">
        <v>0</v>
      </c>
      <c r="AG18" s="1">
        <v>60981.084113216355</v>
      </c>
      <c r="AH18" s="1">
        <v>12193.583660816752</v>
      </c>
    </row>
    <row r="19" spans="1:34" ht="16">
      <c r="A19" s="22">
        <v>43881</v>
      </c>
      <c r="B19" s="1">
        <f t="shared" si="7"/>
        <v>6</v>
      </c>
      <c r="D19" s="1">
        <f t="shared" si="8"/>
        <v>74178</v>
      </c>
      <c r="E19" s="1">
        <v>12056</v>
      </c>
      <c r="F19" s="3">
        <f t="shared" si="9"/>
        <v>6.4752489175612382E-4</v>
      </c>
      <c r="G19" s="3">
        <f t="shared" si="0"/>
        <v>0</v>
      </c>
      <c r="H19" s="3">
        <f t="shared" si="1"/>
        <v>0</v>
      </c>
      <c r="I19" s="3">
        <f t="shared" si="10"/>
        <v>0</v>
      </c>
      <c r="J19" s="3"/>
      <c r="K19" s="4" t="e">
        <f t="shared" si="2"/>
        <v>#NUM!</v>
      </c>
      <c r="M19" s="2">
        <f t="shared" si="3"/>
        <v>0</v>
      </c>
      <c r="N19" s="2">
        <f t="shared" si="4"/>
        <v>0</v>
      </c>
      <c r="O19" s="1">
        <f t="shared" si="11"/>
        <v>6</v>
      </c>
      <c r="Q19" s="1" cm="1">
        <f t="array" ref="Q19">EXP(SUMPRODUCT(TRANSPOSE(K$7:K$8),S19:T19))</f>
        <v>1</v>
      </c>
      <c r="R19" s="1" cm="1">
        <f t="array" ref="R19">EXP(SUMPRODUCT(TRANSPOSE(K$3:K$4),U19:V19))</f>
        <v>1</v>
      </c>
      <c r="S19" s="1">
        <f t="shared" si="12"/>
        <v>0</v>
      </c>
      <c r="T19" s="1">
        <f t="shared" si="13"/>
        <v>0</v>
      </c>
      <c r="U19" s="1">
        <f t="shared" si="12"/>
        <v>0</v>
      </c>
      <c r="V19" s="1">
        <f t="shared" si="14"/>
        <v>0</v>
      </c>
      <c r="W19" s="2">
        <f t="shared" si="5"/>
        <v>1</v>
      </c>
      <c r="X19" s="1">
        <f t="shared" si="6"/>
        <v>1</v>
      </c>
      <c r="Y19">
        <v>0</v>
      </c>
      <c r="Z19">
        <v>0</v>
      </c>
      <c r="AA19" s="1">
        <f t="shared" si="16"/>
        <v>0</v>
      </c>
      <c r="AB19" s="1">
        <f t="shared" si="15"/>
        <v>0</v>
      </c>
      <c r="AC19" s="5">
        <v>0</v>
      </c>
      <c r="AD19" s="1">
        <v>0</v>
      </c>
      <c r="AE19">
        <v>0</v>
      </c>
      <c r="AG19" s="1">
        <v>73173.351477354168</v>
      </c>
      <c r="AH19" s="1">
        <v>12192.267364137806</v>
      </c>
    </row>
    <row r="20" spans="1:34" ht="16">
      <c r="A20" s="22">
        <v>43882</v>
      </c>
      <c r="B20" s="1">
        <f t="shared" si="7"/>
        <v>7</v>
      </c>
      <c r="D20" s="1">
        <f t="shared" si="8"/>
        <v>85366</v>
      </c>
      <c r="E20" s="1">
        <v>11188</v>
      </c>
      <c r="F20" s="3">
        <f t="shared" si="9"/>
        <v>7.5540493555614763E-4</v>
      </c>
      <c r="G20" s="3">
        <f t="shared" si="0"/>
        <v>0</v>
      </c>
      <c r="H20" s="3">
        <f t="shared" si="1"/>
        <v>0</v>
      </c>
      <c r="I20" s="3">
        <f t="shared" si="10"/>
        <v>0</v>
      </c>
      <c r="J20" s="3"/>
      <c r="K20" s="4" t="e">
        <f t="shared" si="2"/>
        <v>#NUM!</v>
      </c>
      <c r="M20" s="2">
        <f t="shared" si="3"/>
        <v>0</v>
      </c>
      <c r="N20" s="2">
        <f t="shared" si="4"/>
        <v>0</v>
      </c>
      <c r="O20" s="1">
        <f t="shared" si="11"/>
        <v>7</v>
      </c>
      <c r="Q20" s="1" cm="1">
        <f t="array" ref="Q20">EXP(SUMPRODUCT(TRANSPOSE(K$7:K$8),S20:T20))</f>
        <v>1</v>
      </c>
      <c r="R20" s="1" cm="1">
        <f t="array" ref="R20">EXP(SUMPRODUCT(TRANSPOSE(K$3:K$4),U20:V20))</f>
        <v>1</v>
      </c>
      <c r="S20" s="1">
        <f t="shared" si="12"/>
        <v>0</v>
      </c>
      <c r="T20" s="1">
        <f t="shared" si="13"/>
        <v>0</v>
      </c>
      <c r="U20" s="1">
        <f t="shared" si="12"/>
        <v>0</v>
      </c>
      <c r="V20" s="1">
        <f t="shared" si="14"/>
        <v>0</v>
      </c>
      <c r="W20" s="2">
        <f t="shared" si="5"/>
        <v>1</v>
      </c>
      <c r="X20" s="1">
        <f t="shared" si="6"/>
        <v>1</v>
      </c>
      <c r="Y20">
        <v>0</v>
      </c>
      <c r="Z20">
        <v>0</v>
      </c>
      <c r="AA20" s="1">
        <f t="shared" si="16"/>
        <v>0</v>
      </c>
      <c r="AB20" s="1">
        <f t="shared" si="15"/>
        <v>0</v>
      </c>
      <c r="AC20" s="5">
        <v>0</v>
      </c>
      <c r="AD20" s="1">
        <v>0</v>
      </c>
      <c r="AE20">
        <v>0</v>
      </c>
      <c r="AG20" s="1">
        <v>85364.30268690949</v>
      </c>
      <c r="AH20" s="1">
        <v>12190.951209555324</v>
      </c>
    </row>
    <row r="21" spans="1:34" ht="16">
      <c r="A21" s="22">
        <v>43883</v>
      </c>
      <c r="B21" s="1">
        <f t="shared" si="7"/>
        <v>8</v>
      </c>
      <c r="D21" s="1">
        <f t="shared" si="8"/>
        <v>97575</v>
      </c>
      <c r="E21" s="1">
        <v>12209</v>
      </c>
      <c r="F21" s="3">
        <f t="shared" si="9"/>
        <v>8.6327333371150061E-4</v>
      </c>
      <c r="G21" s="3">
        <f t="shared" si="0"/>
        <v>0</v>
      </c>
      <c r="H21" s="3">
        <f t="shared" si="1"/>
        <v>0</v>
      </c>
      <c r="I21" s="3">
        <f t="shared" si="10"/>
        <v>0</v>
      </c>
      <c r="J21" s="3"/>
      <c r="K21" s="4" t="e">
        <f t="shared" si="2"/>
        <v>#NUM!</v>
      </c>
      <c r="M21" s="2">
        <f t="shared" si="3"/>
        <v>0</v>
      </c>
      <c r="N21" s="2">
        <f t="shared" si="4"/>
        <v>0</v>
      </c>
      <c r="O21" s="1">
        <f t="shared" si="11"/>
        <v>8</v>
      </c>
      <c r="Q21" s="1" cm="1">
        <f t="array" ref="Q21">EXP(SUMPRODUCT(TRANSPOSE(K$7:K$8),S21:T21))</f>
        <v>1</v>
      </c>
      <c r="R21" s="1" cm="1">
        <f t="array" ref="R21">EXP(SUMPRODUCT(TRANSPOSE(K$3:K$4),U21:V21))</f>
        <v>1</v>
      </c>
      <c r="S21" s="1">
        <f t="shared" si="12"/>
        <v>0.87546873735389985</v>
      </c>
      <c r="T21" s="1">
        <f t="shared" si="13"/>
        <v>0</v>
      </c>
      <c r="U21" s="1">
        <f t="shared" si="12"/>
        <v>0.87546873735389985</v>
      </c>
      <c r="V21" s="1">
        <f t="shared" si="14"/>
        <v>0</v>
      </c>
      <c r="W21" s="2">
        <f t="shared" si="5"/>
        <v>1</v>
      </c>
      <c r="X21" s="1">
        <f t="shared" si="6"/>
        <v>1</v>
      </c>
      <c r="Y21">
        <v>0</v>
      </c>
      <c r="Z21">
        <v>0</v>
      </c>
      <c r="AA21" s="1">
        <f t="shared" si="16"/>
        <v>1.4</v>
      </c>
      <c r="AB21" s="1">
        <f t="shared" si="15"/>
        <v>2</v>
      </c>
      <c r="AC21" s="5">
        <v>2</v>
      </c>
      <c r="AD21" s="1">
        <v>0</v>
      </c>
      <c r="AE21">
        <v>0</v>
      </c>
      <c r="AG21" s="1">
        <v>97553.937883966268</v>
      </c>
      <c r="AH21" s="1">
        <v>12189.635197056778</v>
      </c>
    </row>
    <row r="22" spans="1:34" ht="16">
      <c r="A22" s="22">
        <v>43884</v>
      </c>
      <c r="B22" s="1">
        <f t="shared" si="7"/>
        <v>9</v>
      </c>
      <c r="D22" s="1">
        <f t="shared" si="8"/>
        <v>109348</v>
      </c>
      <c r="E22" s="1">
        <v>11773</v>
      </c>
      <c r="F22" s="3">
        <f t="shared" si="9"/>
        <v>9.7113008747928831E-4</v>
      </c>
      <c r="G22" s="3">
        <f t="shared" si="0"/>
        <v>0</v>
      </c>
      <c r="H22" s="3">
        <f t="shared" si="1"/>
        <v>0</v>
      </c>
      <c r="I22" s="3">
        <f t="shared" si="10"/>
        <v>0</v>
      </c>
      <c r="J22" s="3"/>
      <c r="K22" s="4" t="e">
        <f t="shared" si="2"/>
        <v>#NUM!</v>
      </c>
      <c r="M22" s="2">
        <f t="shared" si="3"/>
        <v>0</v>
      </c>
      <c r="N22" s="2">
        <f t="shared" si="4"/>
        <v>0</v>
      </c>
      <c r="O22" s="1">
        <f t="shared" si="11"/>
        <v>9</v>
      </c>
      <c r="Q22" s="1" cm="1">
        <f t="array" ref="Q22">EXP(SUMPRODUCT(TRANSPOSE(K$7:K$8),S22:T22))</f>
        <v>1</v>
      </c>
      <c r="R22" s="1" cm="1">
        <f t="array" ref="R22">EXP(SUMPRODUCT(TRANSPOSE(K$3:K$4),U22:V22))</f>
        <v>1</v>
      </c>
      <c r="S22" s="1">
        <f t="shared" si="12"/>
        <v>0.33647223662121289</v>
      </c>
      <c r="T22" s="1">
        <f t="shared" si="13"/>
        <v>0</v>
      </c>
      <c r="U22" s="1">
        <f t="shared" si="12"/>
        <v>0.33647223662121289</v>
      </c>
      <c r="V22" s="1">
        <f t="shared" si="14"/>
        <v>0</v>
      </c>
      <c r="W22" s="2">
        <f t="shared" si="5"/>
        <v>1</v>
      </c>
      <c r="X22" s="1">
        <f t="shared" si="6"/>
        <v>1</v>
      </c>
      <c r="Y22">
        <v>0</v>
      </c>
      <c r="Z22">
        <v>0</v>
      </c>
      <c r="AA22" s="1">
        <f t="shared" si="16"/>
        <v>0.4</v>
      </c>
      <c r="AB22" s="1">
        <f t="shared" si="15"/>
        <v>0</v>
      </c>
      <c r="AC22" s="5">
        <v>0</v>
      </c>
      <c r="AD22" s="1">
        <v>0</v>
      </c>
      <c r="AE22">
        <v>0</v>
      </c>
      <c r="AG22" s="1">
        <v>109742.25721058331</v>
      </c>
      <c r="AH22" s="1">
        <v>12188.319326617044</v>
      </c>
    </row>
    <row r="23" spans="1:34" ht="16">
      <c r="A23" s="22">
        <v>43885</v>
      </c>
      <c r="B23" s="1">
        <f t="shared" si="7"/>
        <v>10</v>
      </c>
      <c r="D23" s="1">
        <f t="shared" si="8"/>
        <v>121475</v>
      </c>
      <c r="E23" s="1">
        <v>12127</v>
      </c>
      <c r="F23" s="3">
        <f t="shared" si="9"/>
        <v>1.0789751981165052E-3</v>
      </c>
      <c r="G23" s="3">
        <f t="shared" si="0"/>
        <v>0</v>
      </c>
      <c r="H23" s="3">
        <f t="shared" si="1"/>
        <v>0</v>
      </c>
      <c r="I23" s="3">
        <f t="shared" si="10"/>
        <v>0</v>
      </c>
      <c r="J23" s="3"/>
      <c r="K23" s="4" t="e">
        <f t="shared" si="2"/>
        <v>#NUM!</v>
      </c>
      <c r="M23" s="2">
        <f t="shared" si="3"/>
        <v>0</v>
      </c>
      <c r="N23" s="2">
        <f t="shared" si="4"/>
        <v>0</v>
      </c>
      <c r="O23" s="1">
        <f t="shared" si="11"/>
        <v>10</v>
      </c>
      <c r="Q23" s="1" cm="1">
        <f t="array" ref="Q23">EXP(SUMPRODUCT(TRANSPOSE(K$7:K$8),S23:T23))</f>
        <v>1</v>
      </c>
      <c r="R23" s="1" cm="1">
        <f t="array" ref="R23">EXP(SUMPRODUCT(TRANSPOSE(K$3:K$4),U23:V23))</f>
        <v>1</v>
      </c>
      <c r="S23" s="1">
        <f t="shared" si="12"/>
        <v>0.18232155679395459</v>
      </c>
      <c r="T23" s="1">
        <f t="shared" si="13"/>
        <v>0</v>
      </c>
      <c r="U23" s="1">
        <f t="shared" si="12"/>
        <v>0.18232155679395459</v>
      </c>
      <c r="V23" s="1">
        <f t="shared" si="14"/>
        <v>0</v>
      </c>
      <c r="W23" s="2">
        <f t="shared" si="5"/>
        <v>1</v>
      </c>
      <c r="X23" s="1">
        <f t="shared" si="6"/>
        <v>1</v>
      </c>
      <c r="Y23">
        <v>0</v>
      </c>
      <c r="Z23">
        <v>0</v>
      </c>
      <c r="AA23" s="1">
        <f t="shared" si="16"/>
        <v>0.2</v>
      </c>
      <c r="AB23" s="1">
        <f t="shared" si="15"/>
        <v>0</v>
      </c>
      <c r="AC23" s="5">
        <v>0</v>
      </c>
      <c r="AD23" s="1">
        <v>0</v>
      </c>
      <c r="AE23">
        <v>0</v>
      </c>
      <c r="AG23" s="1">
        <v>121929.2608088069</v>
      </c>
      <c r="AH23" s="1">
        <v>12187.003598223582</v>
      </c>
    </row>
    <row r="24" spans="1:34" ht="16">
      <c r="A24" s="22">
        <v>43886</v>
      </c>
      <c r="B24" s="1">
        <f t="shared" si="7"/>
        <v>11</v>
      </c>
      <c r="D24" s="1">
        <f t="shared" si="8"/>
        <v>134058</v>
      </c>
      <c r="E24" s="1">
        <v>12583</v>
      </c>
      <c r="F24" s="3">
        <f t="shared" si="9"/>
        <v>1.1868086668801459E-3</v>
      </c>
      <c r="G24" s="3">
        <f t="shared" si="0"/>
        <v>0</v>
      </c>
      <c r="H24" s="3">
        <f t="shared" si="1"/>
        <v>0</v>
      </c>
      <c r="I24" s="3">
        <f t="shared" si="10"/>
        <v>0</v>
      </c>
      <c r="J24" s="3"/>
      <c r="K24" s="4" t="e">
        <f t="shared" si="2"/>
        <v>#NUM!</v>
      </c>
      <c r="M24" s="2">
        <f t="shared" si="3"/>
        <v>0</v>
      </c>
      <c r="N24" s="2">
        <f t="shared" si="4"/>
        <v>0</v>
      </c>
      <c r="O24" s="1">
        <f t="shared" si="11"/>
        <v>11</v>
      </c>
      <c r="Q24" s="1" cm="1">
        <f t="array" ref="Q24">EXP(SUMPRODUCT(TRANSPOSE(K$7:K$8),S24:T24))</f>
        <v>1</v>
      </c>
      <c r="R24" s="1" cm="1">
        <f t="array" ref="R24">EXP(SUMPRODUCT(TRANSPOSE(K$3:K$4),U24:V24))</f>
        <v>1</v>
      </c>
      <c r="S24" s="1">
        <f t="shared" si="12"/>
        <v>0</v>
      </c>
      <c r="T24" s="1">
        <f t="shared" si="13"/>
        <v>0</v>
      </c>
      <c r="U24" s="1">
        <f t="shared" si="12"/>
        <v>0</v>
      </c>
      <c r="V24" s="1">
        <f t="shared" si="14"/>
        <v>0</v>
      </c>
      <c r="W24" s="2">
        <f t="shared" si="5"/>
        <v>1</v>
      </c>
      <c r="X24" s="1">
        <f t="shared" si="6"/>
        <v>1</v>
      </c>
      <c r="Y24">
        <v>0</v>
      </c>
      <c r="Z24">
        <v>0</v>
      </c>
      <c r="AA24" s="1">
        <f t="shared" si="16"/>
        <v>0</v>
      </c>
      <c r="AB24" s="1">
        <f t="shared" si="15"/>
        <v>0</v>
      </c>
      <c r="AC24" s="5">
        <v>0</v>
      </c>
      <c r="AD24" s="1">
        <v>0</v>
      </c>
      <c r="AE24">
        <v>0</v>
      </c>
      <c r="AG24" s="1">
        <v>134114.94882068329</v>
      </c>
      <c r="AH24" s="1">
        <v>12185.688011876402</v>
      </c>
    </row>
    <row r="25" spans="1:34" ht="16">
      <c r="A25" s="22">
        <v>43887</v>
      </c>
      <c r="B25" s="1">
        <f t="shared" si="7"/>
        <v>12</v>
      </c>
      <c r="D25" s="1">
        <f t="shared" si="8"/>
        <v>146934</v>
      </c>
      <c r="E25" s="1">
        <v>12876</v>
      </c>
      <c r="F25" s="3">
        <f t="shared" si="9"/>
        <v>1.2946304950267606E-3</v>
      </c>
      <c r="G25" s="3">
        <f t="shared" si="0"/>
        <v>0</v>
      </c>
      <c r="H25" s="3">
        <f t="shared" si="1"/>
        <v>0</v>
      </c>
      <c r="I25" s="3">
        <f t="shared" si="10"/>
        <v>0</v>
      </c>
      <c r="J25" s="3"/>
      <c r="K25" s="4" t="e">
        <f t="shared" si="2"/>
        <v>#NUM!</v>
      </c>
      <c r="M25" s="2">
        <f t="shared" si="3"/>
        <v>0</v>
      </c>
      <c r="N25" s="2">
        <f t="shared" si="4"/>
        <v>0</v>
      </c>
      <c r="O25" s="1">
        <f t="shared" si="11"/>
        <v>12</v>
      </c>
      <c r="Q25" s="1" cm="1">
        <f t="array" ref="Q25">EXP(SUMPRODUCT(TRANSPOSE(K$7:K$8),S25:T25))</f>
        <v>1</v>
      </c>
      <c r="R25" s="1" cm="1">
        <f t="array" ref="R25">EXP(SUMPRODUCT(TRANSPOSE(K$3:K$4),U25:V25))</f>
        <v>1</v>
      </c>
      <c r="S25" s="1">
        <f t="shared" si="12"/>
        <v>0</v>
      </c>
      <c r="T25" s="1">
        <f t="shared" si="13"/>
        <v>0</v>
      </c>
      <c r="U25" s="1">
        <f t="shared" si="12"/>
        <v>0</v>
      </c>
      <c r="V25" s="1">
        <f t="shared" si="14"/>
        <v>0</v>
      </c>
      <c r="W25" s="2">
        <f t="shared" si="5"/>
        <v>1</v>
      </c>
      <c r="X25" s="1">
        <f t="shared" si="6"/>
        <v>1</v>
      </c>
      <c r="Y25">
        <v>0</v>
      </c>
      <c r="Z25">
        <v>0</v>
      </c>
      <c r="AA25" s="1">
        <f t="shared" si="16"/>
        <v>0</v>
      </c>
      <c r="AB25" s="1">
        <f t="shared" si="15"/>
        <v>0</v>
      </c>
      <c r="AC25" s="5">
        <v>0</v>
      </c>
      <c r="AD25" s="1">
        <v>0</v>
      </c>
      <c r="AE25">
        <v>0</v>
      </c>
      <c r="AG25" s="1">
        <v>146299.32138820863</v>
      </c>
      <c r="AH25" s="1">
        <v>12184.372567525326</v>
      </c>
    </row>
    <row r="26" spans="1:34" ht="16">
      <c r="A26" s="22">
        <v>43888</v>
      </c>
      <c r="B26" s="1">
        <f t="shared" si="7"/>
        <v>13</v>
      </c>
      <c r="D26" s="1">
        <f t="shared" si="8"/>
        <v>158808</v>
      </c>
      <c r="E26" s="1">
        <v>11874</v>
      </c>
      <c r="F26" s="3">
        <f t="shared" si="9"/>
        <v>1.402440683813122E-3</v>
      </c>
      <c r="G26" s="3">
        <f t="shared" si="0"/>
        <v>0</v>
      </c>
      <c r="H26" s="3">
        <f t="shared" si="1"/>
        <v>0</v>
      </c>
      <c r="I26" s="3">
        <f t="shared" si="10"/>
        <v>0</v>
      </c>
      <c r="J26" s="3"/>
      <c r="K26" s="4" t="e">
        <f t="shared" si="2"/>
        <v>#NUM!</v>
      </c>
      <c r="M26" s="2">
        <f t="shared" si="3"/>
        <v>0</v>
      </c>
      <c r="N26" s="2">
        <f t="shared" si="4"/>
        <v>0</v>
      </c>
      <c r="O26" s="1">
        <f t="shared" si="11"/>
        <v>13</v>
      </c>
      <c r="Q26" s="1" cm="1">
        <f t="array" ref="Q26">EXP(SUMPRODUCT(TRANSPOSE(K$7:K$8),S26:T26))</f>
        <v>1</v>
      </c>
      <c r="R26" s="1" cm="1">
        <f t="array" ref="R26">EXP(SUMPRODUCT(TRANSPOSE(K$3:K$4),U26:V26))</f>
        <v>1</v>
      </c>
      <c r="S26" s="1">
        <f t="shared" si="12"/>
        <v>0</v>
      </c>
      <c r="T26" s="1">
        <f t="shared" si="13"/>
        <v>0</v>
      </c>
      <c r="U26" s="1">
        <f t="shared" si="12"/>
        <v>0</v>
      </c>
      <c r="V26" s="1">
        <f t="shared" si="14"/>
        <v>0</v>
      </c>
      <c r="W26" s="2">
        <f t="shared" si="5"/>
        <v>1</v>
      </c>
      <c r="X26" s="1">
        <f t="shared" si="6"/>
        <v>1</v>
      </c>
      <c r="Y26">
        <v>0</v>
      </c>
      <c r="Z26">
        <v>0</v>
      </c>
      <c r="AA26" s="1">
        <f t="shared" si="16"/>
        <v>0</v>
      </c>
      <c r="AB26" s="1">
        <f t="shared" si="15"/>
        <v>0</v>
      </c>
      <c r="AC26" s="5">
        <v>0</v>
      </c>
      <c r="AD26" s="1">
        <v>0</v>
      </c>
      <c r="AE26">
        <v>0</v>
      </c>
      <c r="AG26" s="1">
        <v>158482.37865340404</v>
      </c>
      <c r="AH26" s="1">
        <v>12183.057265195435</v>
      </c>
    </row>
    <row r="27" spans="1:34" ht="16">
      <c r="A27" s="22">
        <v>43889</v>
      </c>
      <c r="B27" s="1">
        <f t="shared" si="7"/>
        <v>14</v>
      </c>
      <c r="D27" s="1">
        <f t="shared" si="8"/>
        <v>170440</v>
      </c>
      <c r="E27" s="1">
        <v>11632</v>
      </c>
      <c r="F27" s="3">
        <f t="shared" si="9"/>
        <v>1.5102392344956694E-3</v>
      </c>
      <c r="G27" s="3">
        <f t="shared" si="0"/>
        <v>0</v>
      </c>
      <c r="H27" s="3">
        <f t="shared" si="1"/>
        <v>0</v>
      </c>
      <c r="I27" s="3">
        <f t="shared" si="10"/>
        <v>0</v>
      </c>
      <c r="J27" s="3"/>
      <c r="K27" s="4" t="e">
        <f t="shared" si="2"/>
        <v>#NUM!</v>
      </c>
      <c r="M27" s="2">
        <f t="shared" si="3"/>
        <v>0</v>
      </c>
      <c r="N27" s="2">
        <f t="shared" si="4"/>
        <v>0</v>
      </c>
      <c r="O27" s="1">
        <f t="shared" si="11"/>
        <v>14</v>
      </c>
      <c r="Q27" s="1" cm="1">
        <f t="array" ref="Q27">EXP(SUMPRODUCT(TRANSPOSE(K$7:K$8),S27:T27))</f>
        <v>1</v>
      </c>
      <c r="R27" s="1" cm="1">
        <f t="array" ref="R27">EXP(SUMPRODUCT(TRANSPOSE(K$3:K$4),U27:V27))</f>
        <v>1</v>
      </c>
      <c r="S27" s="1">
        <f t="shared" si="12"/>
        <v>0.53062825106217038</v>
      </c>
      <c r="T27" s="1">
        <f t="shared" si="13"/>
        <v>0</v>
      </c>
      <c r="U27" s="1">
        <f t="shared" si="12"/>
        <v>0.53062825106217038</v>
      </c>
      <c r="V27" s="1">
        <f t="shared" si="14"/>
        <v>0</v>
      </c>
      <c r="W27" s="2">
        <f t="shared" si="5"/>
        <v>1</v>
      </c>
      <c r="X27" s="1">
        <f t="shared" si="6"/>
        <v>1</v>
      </c>
      <c r="Y27">
        <v>0</v>
      </c>
      <c r="Z27">
        <v>0</v>
      </c>
      <c r="AA27" s="1">
        <f t="shared" si="16"/>
        <v>0.7</v>
      </c>
      <c r="AB27" s="1">
        <f t="shared" si="15"/>
        <v>1</v>
      </c>
      <c r="AC27" s="5">
        <v>1</v>
      </c>
      <c r="AD27" s="1">
        <v>0</v>
      </c>
      <c r="AE27">
        <v>0</v>
      </c>
      <c r="AG27" s="1">
        <v>170664.12075825312</v>
      </c>
      <c r="AH27" s="1">
        <v>12181.74210484908</v>
      </c>
    </row>
    <row r="28" spans="1:34" ht="16">
      <c r="A28" s="22">
        <v>43890</v>
      </c>
      <c r="B28" s="1">
        <f t="shared" si="7"/>
        <v>15</v>
      </c>
      <c r="D28" s="1">
        <f t="shared" si="8"/>
        <v>181769</v>
      </c>
      <c r="E28" s="1">
        <v>11329</v>
      </c>
      <c r="F28" s="3">
        <f t="shared" si="9"/>
        <v>1.6180261483306202E-3</v>
      </c>
      <c r="G28" s="3">
        <f t="shared" si="0"/>
        <v>0</v>
      </c>
      <c r="H28" s="3">
        <f t="shared" si="1"/>
        <v>0</v>
      </c>
      <c r="I28" s="3">
        <f t="shared" si="10"/>
        <v>0</v>
      </c>
      <c r="J28" s="3"/>
      <c r="K28" s="4" t="e">
        <f t="shared" si="2"/>
        <v>#NUM!</v>
      </c>
      <c r="M28" s="2">
        <f t="shared" si="3"/>
        <v>0</v>
      </c>
      <c r="N28" s="2">
        <f t="shared" si="4"/>
        <v>0</v>
      </c>
      <c r="O28" s="1">
        <f t="shared" si="11"/>
        <v>15</v>
      </c>
      <c r="Q28" s="1" cm="1">
        <f t="array" ref="Q28">EXP(SUMPRODUCT(TRANSPOSE(K$7:K$8),S28:T28))</f>
        <v>1</v>
      </c>
      <c r="R28" s="1" cm="1">
        <f t="array" ref="R28">EXP(SUMPRODUCT(TRANSPOSE(K$3:K$4),U28:V28))</f>
        <v>1</v>
      </c>
      <c r="S28" s="1">
        <f t="shared" si="12"/>
        <v>2.1041341542702074</v>
      </c>
      <c r="T28" s="1">
        <f t="shared" si="13"/>
        <v>0</v>
      </c>
      <c r="U28" s="1">
        <f t="shared" si="12"/>
        <v>2.1041341542702074</v>
      </c>
      <c r="V28" s="1">
        <f t="shared" si="14"/>
        <v>0</v>
      </c>
      <c r="W28" s="2">
        <f t="shared" si="5"/>
        <v>1</v>
      </c>
      <c r="X28" s="1">
        <f t="shared" si="6"/>
        <v>1</v>
      </c>
      <c r="Y28">
        <v>0</v>
      </c>
      <c r="Z28">
        <v>0</v>
      </c>
      <c r="AA28" s="1">
        <f t="shared" si="16"/>
        <v>7.2</v>
      </c>
      <c r="AB28" s="1">
        <f t="shared" si="15"/>
        <v>10</v>
      </c>
      <c r="AC28" s="5">
        <v>0</v>
      </c>
      <c r="AD28" s="1">
        <v>1</v>
      </c>
      <c r="AE28">
        <v>0</v>
      </c>
      <c r="AG28" s="1">
        <v>182844.54784471434</v>
      </c>
      <c r="AH28" s="1">
        <v>12180.427086461201</v>
      </c>
    </row>
    <row r="29" spans="1:34" ht="16">
      <c r="A29" s="22">
        <v>43891</v>
      </c>
      <c r="B29" s="1">
        <f t="shared" si="7"/>
        <v>16</v>
      </c>
      <c r="D29" s="1">
        <f t="shared" si="8"/>
        <v>193246</v>
      </c>
      <c r="E29" s="1">
        <v>11477</v>
      </c>
      <c r="F29" s="3">
        <f t="shared" si="9"/>
        <v>1.727722022184297E-3</v>
      </c>
      <c r="G29" s="3">
        <f t="shared" si="0"/>
        <v>0</v>
      </c>
      <c r="H29" s="3">
        <f t="shared" si="1"/>
        <v>0</v>
      </c>
      <c r="I29" s="3">
        <f t="shared" si="10"/>
        <v>0</v>
      </c>
      <c r="J29" s="3"/>
      <c r="K29" s="4" t="e">
        <f t="shared" si="2"/>
        <v>#NUM!</v>
      </c>
      <c r="M29" s="2">
        <f t="shared" si="3"/>
        <v>0</v>
      </c>
      <c r="N29" s="2">
        <f t="shared" si="4"/>
        <v>0</v>
      </c>
      <c r="O29" s="1">
        <f t="shared" si="11"/>
        <v>16.017821351635067</v>
      </c>
      <c r="Q29" s="1" cm="1">
        <f t="array" ref="Q29">EXP(SUMPRODUCT(TRANSPOSE(K$7:K$8),S29:T29))</f>
        <v>1.0477950558520808</v>
      </c>
      <c r="R29" s="1" cm="1">
        <f t="array" ref="R29">EXP(SUMPRODUCT(TRANSPOSE(K$3:K$4),U29:V29))</f>
        <v>1.0178213516350689</v>
      </c>
      <c r="S29" s="1">
        <f t="shared" si="12"/>
        <v>2.1633230256605378</v>
      </c>
      <c r="T29" s="1">
        <f t="shared" si="13"/>
        <v>1</v>
      </c>
      <c r="U29" s="1">
        <f t="shared" si="12"/>
        <v>2.1633230256605378</v>
      </c>
      <c r="V29" s="1">
        <f t="shared" si="14"/>
        <v>1</v>
      </c>
      <c r="W29" s="2">
        <f t="shared" si="5"/>
        <v>1</v>
      </c>
      <c r="X29" s="1">
        <f t="shared" si="6"/>
        <v>1</v>
      </c>
      <c r="Y29">
        <v>1</v>
      </c>
      <c r="Z29">
        <v>0</v>
      </c>
      <c r="AA29" s="1">
        <f t="shared" si="16"/>
        <v>7.6999999999999993</v>
      </c>
      <c r="AB29" s="1">
        <f t="shared" si="15"/>
        <v>8</v>
      </c>
      <c r="AC29" s="5">
        <v>8</v>
      </c>
      <c r="AD29" s="1">
        <v>0</v>
      </c>
      <c r="AE29">
        <v>0</v>
      </c>
      <c r="AG29" s="1">
        <v>195240.69637167122</v>
      </c>
      <c r="AH29" s="1">
        <v>12396.148526956875</v>
      </c>
    </row>
    <row r="30" spans="1:34" ht="16">
      <c r="A30" s="23">
        <v>43892</v>
      </c>
      <c r="B30" s="1">
        <f t="shared" si="7"/>
        <v>17</v>
      </c>
      <c r="D30" s="1">
        <f t="shared" si="8"/>
        <v>206253</v>
      </c>
      <c r="E30" s="1">
        <v>13007</v>
      </c>
      <c r="F30" s="3">
        <f t="shared" si="9"/>
        <v>1.8393604479940429E-3</v>
      </c>
      <c r="G30" s="3">
        <f t="shared" si="0"/>
        <v>0</v>
      </c>
      <c r="H30" s="3">
        <f t="shared" si="1"/>
        <v>0</v>
      </c>
      <c r="I30" s="3">
        <f t="shared" si="10"/>
        <v>0</v>
      </c>
      <c r="J30" s="3"/>
      <c r="K30" s="4" t="e">
        <f t="shared" si="2"/>
        <v>#NUM!</v>
      </c>
      <c r="M30" s="2">
        <f t="shared" si="3"/>
        <v>0</v>
      </c>
      <c r="N30" s="2">
        <f t="shared" si="4"/>
        <v>0</v>
      </c>
      <c r="O30" s="1">
        <f t="shared" si="11"/>
        <v>17.053781655479305</v>
      </c>
      <c r="Q30" s="1" cm="1">
        <f t="array" ref="Q30">EXP(SUMPRODUCT(TRANSPOSE(K$7:K$8),S30:T30))</f>
        <v>1.097874479068065</v>
      </c>
      <c r="R30" s="1" cm="1">
        <f t="array" ref="R30">EXP(SUMPRODUCT(TRANSPOSE(K$3:K$4),U30:V30))</f>
        <v>1.0359603038442384</v>
      </c>
      <c r="S30" s="1">
        <f t="shared" si="12"/>
        <v>3.7565381025877511</v>
      </c>
      <c r="T30" s="1">
        <f t="shared" si="13"/>
        <v>2</v>
      </c>
      <c r="U30" s="1">
        <f t="shared" si="12"/>
        <v>3.7565381025877511</v>
      </c>
      <c r="V30" s="1">
        <f t="shared" si="14"/>
        <v>2</v>
      </c>
      <c r="W30" s="2">
        <f t="shared" si="5"/>
        <v>1</v>
      </c>
      <c r="X30" s="1">
        <f t="shared" si="6"/>
        <v>1</v>
      </c>
      <c r="Y30">
        <v>2</v>
      </c>
      <c r="Z30">
        <v>0</v>
      </c>
      <c r="AA30" s="1">
        <f t="shared" si="16"/>
        <v>41.8</v>
      </c>
      <c r="AB30" s="1">
        <f t="shared" si="15"/>
        <v>56</v>
      </c>
      <c r="AC30" s="5">
        <v>6</v>
      </c>
      <c r="AD30" s="1">
        <v>5</v>
      </c>
      <c r="AE30">
        <v>0</v>
      </c>
      <c r="AG30" s="1">
        <v>207856.36238568401</v>
      </c>
      <c r="AH30" s="1">
        <v>12615.666014012817</v>
      </c>
    </row>
    <row r="31" spans="1:34" ht="16">
      <c r="A31" s="23">
        <v>43893</v>
      </c>
      <c r="B31" s="1">
        <f t="shared" si="7"/>
        <v>18</v>
      </c>
      <c r="D31" s="1">
        <f t="shared" si="8"/>
        <v>221451</v>
      </c>
      <c r="E31" s="1">
        <v>15198</v>
      </c>
      <c r="F31" s="3">
        <f t="shared" si="9"/>
        <v>1.9509863890955215E-3</v>
      </c>
      <c r="G31" s="3">
        <f t="shared" si="0"/>
        <v>0</v>
      </c>
      <c r="H31" s="3">
        <f t="shared" si="1"/>
        <v>0</v>
      </c>
      <c r="I31" s="3">
        <f t="shared" si="10"/>
        <v>0</v>
      </c>
      <c r="J31" s="3"/>
      <c r="K31" s="4" t="e">
        <f t="shared" si="2"/>
        <v>#NUM!</v>
      </c>
      <c r="M31" s="2">
        <f t="shared" si="3"/>
        <v>0</v>
      </c>
      <c r="N31" s="2">
        <f t="shared" si="4"/>
        <v>0</v>
      </c>
      <c r="O31" s="1">
        <f t="shared" si="11"/>
        <v>18.089741959323543</v>
      </c>
      <c r="Q31" s="1" cm="1">
        <f t="array" ref="Q31">EXP(SUMPRODUCT(TRANSPOSE(K$7:K$8),S31:T31))</f>
        <v>1.097874479068065</v>
      </c>
      <c r="R31" s="1" cm="1">
        <f t="array" ref="R31">EXP(SUMPRODUCT(TRANSPOSE(K$3:K$4),U31:V31))</f>
        <v>1.0359603038442384</v>
      </c>
      <c r="S31" s="1">
        <f t="shared" si="12"/>
        <v>3.5862928653388351</v>
      </c>
      <c r="T31" s="1">
        <f t="shared" si="13"/>
        <v>2</v>
      </c>
      <c r="U31" s="1">
        <f t="shared" si="12"/>
        <v>3.5862928653388351</v>
      </c>
      <c r="V31" s="1">
        <f t="shared" si="14"/>
        <v>2</v>
      </c>
      <c r="W31" s="2">
        <f t="shared" si="5"/>
        <v>1</v>
      </c>
      <c r="X31" s="1">
        <f t="shared" si="6"/>
        <v>1</v>
      </c>
      <c r="Y31">
        <v>2</v>
      </c>
      <c r="Z31">
        <v>0</v>
      </c>
      <c r="AA31" s="1">
        <f t="shared" si="16"/>
        <v>35.1</v>
      </c>
      <c r="AB31" s="1">
        <f t="shared" si="15"/>
        <v>33</v>
      </c>
      <c r="AC31" s="5">
        <v>23</v>
      </c>
      <c r="AD31" s="1">
        <v>1</v>
      </c>
      <c r="AE31">
        <v>0</v>
      </c>
      <c r="AG31" s="1">
        <v>220470.61756907433</v>
      </c>
      <c r="AH31" s="1">
        <v>12614.255183390305</v>
      </c>
    </row>
    <row r="32" spans="1:34" ht="16">
      <c r="A32" s="23">
        <v>43894</v>
      </c>
      <c r="B32" s="1">
        <f t="shared" si="7"/>
        <v>19</v>
      </c>
      <c r="D32" s="1">
        <f t="shared" si="8"/>
        <v>239764</v>
      </c>
      <c r="E32" s="1">
        <v>18313</v>
      </c>
      <c r="F32" s="3">
        <f t="shared" si="9"/>
        <v>2.0625998468849494E-3</v>
      </c>
      <c r="G32" s="3">
        <f t="shared" si="0"/>
        <v>0</v>
      </c>
      <c r="H32" s="3">
        <f t="shared" si="1"/>
        <v>0</v>
      </c>
      <c r="I32" s="3">
        <f t="shared" si="10"/>
        <v>0</v>
      </c>
      <c r="J32" s="3"/>
      <c r="K32" s="4" t="e">
        <f t="shared" si="2"/>
        <v>#NUM!</v>
      </c>
      <c r="M32" s="2">
        <f t="shared" si="3"/>
        <v>0</v>
      </c>
      <c r="N32" s="2">
        <f t="shared" si="4"/>
        <v>0</v>
      </c>
      <c r="O32" s="1">
        <f t="shared" si="11"/>
        <v>19.125702263167781</v>
      </c>
      <c r="Q32" s="1" cm="1">
        <f t="array" ref="Q32">EXP(SUMPRODUCT(TRANSPOSE(K$7:K$8),S32:T32))</f>
        <v>1.097874479068065</v>
      </c>
      <c r="R32" s="1" cm="1">
        <f t="array" ref="R32">EXP(SUMPRODUCT(TRANSPOSE(K$3:K$4),U32:V32))</f>
        <v>1.0359603038442384</v>
      </c>
      <c r="S32" s="1">
        <f t="shared" si="12"/>
        <v>4.01096295328305</v>
      </c>
      <c r="T32" s="1">
        <f t="shared" si="13"/>
        <v>2</v>
      </c>
      <c r="U32" s="1">
        <f t="shared" si="12"/>
        <v>4.01096295328305</v>
      </c>
      <c r="V32" s="1">
        <f t="shared" si="14"/>
        <v>2</v>
      </c>
      <c r="W32" s="2">
        <f t="shared" si="5"/>
        <v>1</v>
      </c>
      <c r="X32" s="1">
        <f t="shared" si="6"/>
        <v>1</v>
      </c>
      <c r="Y32">
        <v>2</v>
      </c>
      <c r="Z32">
        <v>0</v>
      </c>
      <c r="AA32" s="1">
        <f t="shared" si="16"/>
        <v>54.2</v>
      </c>
      <c r="AB32" s="1">
        <f t="shared" si="15"/>
        <v>60</v>
      </c>
      <c r="AC32" s="5">
        <v>20</v>
      </c>
      <c r="AD32" s="1">
        <v>4</v>
      </c>
      <c r="AE32">
        <v>0</v>
      </c>
      <c r="AG32" s="1">
        <v>233083.46207962112</v>
      </c>
      <c r="AH32" s="1">
        <v>12612.844510546794</v>
      </c>
    </row>
    <row r="33" spans="1:34" ht="16">
      <c r="A33" s="22">
        <v>43895</v>
      </c>
      <c r="B33" s="1">
        <f t="shared" si="7"/>
        <v>20</v>
      </c>
      <c r="D33" s="1">
        <f t="shared" si="8"/>
        <v>255514</v>
      </c>
      <c r="E33" s="1">
        <v>15750</v>
      </c>
      <c r="F33" s="3">
        <f t="shared" si="9"/>
        <v>2.1823710584938372E-3</v>
      </c>
      <c r="G33" s="3">
        <f t="shared" si="0"/>
        <v>0</v>
      </c>
      <c r="H33" s="3">
        <f t="shared" si="1"/>
        <v>0</v>
      </c>
      <c r="I33" s="3">
        <f t="shared" si="10"/>
        <v>0</v>
      </c>
      <c r="J33" s="3"/>
      <c r="K33" s="4" t="e">
        <f t="shared" si="2"/>
        <v>#NUM!</v>
      </c>
      <c r="M33" s="2">
        <f t="shared" si="3"/>
        <v>0</v>
      </c>
      <c r="N33" s="2">
        <f t="shared" si="4"/>
        <v>0</v>
      </c>
      <c r="O33" s="1">
        <f t="shared" si="11"/>
        <v>20.237509106889675</v>
      </c>
      <c r="Q33" s="1" cm="1">
        <f t="array" ref="Q33">EXP(SUMPRODUCT(TRANSPOSE(K$7:K$8),S33:T33))</f>
        <v>1.3232992582837799</v>
      </c>
      <c r="R33" s="1" cm="1">
        <f t="array" ref="R33">EXP(SUMPRODUCT(TRANSPOSE(K$3:K$4),U33:V33))</f>
        <v>1.111806843721894</v>
      </c>
      <c r="S33" s="1">
        <f t="shared" si="12"/>
        <v>3.8066624897703196</v>
      </c>
      <c r="T33" s="1">
        <f t="shared" si="13"/>
        <v>6</v>
      </c>
      <c r="U33" s="1">
        <f t="shared" si="12"/>
        <v>3.8066624897703196</v>
      </c>
      <c r="V33" s="1">
        <f t="shared" si="14"/>
        <v>6</v>
      </c>
      <c r="W33" s="2">
        <f t="shared" si="5"/>
        <v>1</v>
      </c>
      <c r="X33" s="1">
        <f t="shared" si="6"/>
        <v>1</v>
      </c>
      <c r="Y33">
        <v>6</v>
      </c>
      <c r="Z33">
        <v>0</v>
      </c>
      <c r="AA33" s="1">
        <f t="shared" si="16"/>
        <v>44</v>
      </c>
      <c r="AB33" s="1">
        <f t="shared" si="15"/>
        <v>41</v>
      </c>
      <c r="AC33" s="5">
        <v>31</v>
      </c>
      <c r="AD33" s="1">
        <v>1</v>
      </c>
      <c r="AE33">
        <v>0</v>
      </c>
      <c r="AG33" s="1">
        <v>246618.17105452568</v>
      </c>
      <c r="AH33" s="1">
        <v>13534.708974904568</v>
      </c>
    </row>
    <row r="34" spans="1:34" ht="16">
      <c r="A34" s="22">
        <v>43896</v>
      </c>
      <c r="B34" s="1">
        <f t="shared" si="7"/>
        <v>21</v>
      </c>
      <c r="D34" s="1">
        <f t="shared" si="8"/>
        <v>269597</v>
      </c>
      <c r="E34" s="1">
        <v>14083</v>
      </c>
      <c r="F34" s="3">
        <f t="shared" si="9"/>
        <v>2.3042619936485265E-3</v>
      </c>
      <c r="G34" s="3">
        <f t="shared" si="0"/>
        <v>0</v>
      </c>
      <c r="H34" s="3">
        <f t="shared" si="1"/>
        <v>0</v>
      </c>
      <c r="I34" s="3">
        <f t="shared" si="10"/>
        <v>0</v>
      </c>
      <c r="J34" s="3"/>
      <c r="K34" s="4" t="e">
        <f t="shared" si="2"/>
        <v>#NUM!</v>
      </c>
      <c r="M34" s="2">
        <f t="shared" si="3"/>
        <v>0</v>
      </c>
      <c r="N34" s="2">
        <f t="shared" si="4"/>
        <v>0</v>
      </c>
      <c r="O34" s="1">
        <f t="shared" si="11"/>
        <v>21.369129851323812</v>
      </c>
      <c r="Q34" s="1" cm="1">
        <f t="array" ref="Q34">EXP(SUMPRODUCT(TRANSPOSE(K$7:K$8),S34:T34))</f>
        <v>1.3865464202424702</v>
      </c>
      <c r="R34" s="1" cm="1">
        <f t="array" ref="R34">EXP(SUMPRODUCT(TRANSPOSE(K$3:K$4),U34:V34))</f>
        <v>1.1316207444341377</v>
      </c>
      <c r="S34" s="1">
        <f t="shared" si="12"/>
        <v>4.3412046401536264</v>
      </c>
      <c r="T34" s="1">
        <f t="shared" si="13"/>
        <v>7</v>
      </c>
      <c r="U34" s="1">
        <f t="shared" si="12"/>
        <v>4.3412046401536264</v>
      </c>
      <c r="V34" s="1">
        <f t="shared" si="14"/>
        <v>7</v>
      </c>
      <c r="W34" s="2">
        <f t="shared" si="5"/>
        <v>1</v>
      </c>
      <c r="X34" s="1">
        <f t="shared" si="6"/>
        <v>1</v>
      </c>
      <c r="Y34">
        <v>7</v>
      </c>
      <c r="Z34">
        <v>0</v>
      </c>
      <c r="AA34" s="1">
        <f t="shared" si="16"/>
        <v>75.8</v>
      </c>
      <c r="AB34" s="1">
        <f t="shared" si="15"/>
        <v>88</v>
      </c>
      <c r="AC34" s="5">
        <v>68</v>
      </c>
      <c r="AD34" s="1">
        <v>2</v>
      </c>
      <c r="AE34">
        <v>0</v>
      </c>
      <c r="AG34" s="1">
        <v>260392.41873755792</v>
      </c>
      <c r="AH34" s="1">
        <v>13774.247683032218</v>
      </c>
    </row>
    <row r="35" spans="1:34" ht="16">
      <c r="A35" s="22">
        <v>43897</v>
      </c>
      <c r="B35" s="1">
        <f t="shared" si="7"/>
        <v>22</v>
      </c>
      <c r="D35" s="1">
        <f t="shared" si="8"/>
        <v>282373</v>
      </c>
      <c r="E35" s="1">
        <v>12776</v>
      </c>
      <c r="F35" s="3">
        <f t="shared" si="9"/>
        <v>2.4350604564254974E-3</v>
      </c>
      <c r="G35" s="3">
        <f t="shared" si="0"/>
        <v>0</v>
      </c>
      <c r="H35" s="3">
        <f t="shared" si="1"/>
        <v>0</v>
      </c>
      <c r="I35" s="3">
        <f t="shared" si="10"/>
        <v>0</v>
      </c>
      <c r="J35" s="3"/>
      <c r="K35" s="4" t="e">
        <f t="shared" si="2"/>
        <v>#NUM!</v>
      </c>
      <c r="M35" s="2">
        <f t="shared" si="3"/>
        <v>0</v>
      </c>
      <c r="N35" s="2">
        <f t="shared" si="4"/>
        <v>0</v>
      </c>
      <c r="O35" s="1">
        <f t="shared" si="11"/>
        <v>22.583600795326998</v>
      </c>
      <c r="Q35" s="1" cm="1">
        <f t="array" ref="Q35">EXP(SUMPRODUCT(TRANSPOSE(K$7:K$8),S35:T35))</f>
        <v>1.6712437391206887</v>
      </c>
      <c r="R35" s="1" cm="1">
        <f t="array" ref="R35">EXP(SUMPRODUCT(TRANSPOSE(K$3:K$4),U35:V35))</f>
        <v>1.2144709440031849</v>
      </c>
      <c r="S35" s="1">
        <f t="shared" si="12"/>
        <v>4.3201512309557941</v>
      </c>
      <c r="T35" s="1">
        <f t="shared" si="13"/>
        <v>11</v>
      </c>
      <c r="U35" s="1">
        <f t="shared" si="12"/>
        <v>4.3201512309557941</v>
      </c>
      <c r="V35" s="1">
        <f t="shared" si="14"/>
        <v>11</v>
      </c>
      <c r="W35" s="2">
        <f t="shared" si="5"/>
        <v>1</v>
      </c>
      <c r="X35" s="1">
        <f t="shared" si="6"/>
        <v>1</v>
      </c>
      <c r="Y35">
        <v>11</v>
      </c>
      <c r="Z35">
        <v>0</v>
      </c>
      <c r="AA35" s="1">
        <f t="shared" si="16"/>
        <v>74.2</v>
      </c>
      <c r="AB35" s="1">
        <f t="shared" si="15"/>
        <v>75</v>
      </c>
      <c r="AC35" s="5">
        <v>45</v>
      </c>
      <c r="AD35" s="1">
        <v>3</v>
      </c>
      <c r="AE35">
        <v>0</v>
      </c>
      <c r="AG35" s="1">
        <v>275173.25884320994</v>
      </c>
      <c r="AH35" s="1">
        <v>14780.840105652043</v>
      </c>
    </row>
    <row r="36" spans="1:34" ht="16">
      <c r="A36" s="22">
        <v>43898</v>
      </c>
      <c r="B36" s="1">
        <f t="shared" si="7"/>
        <v>23</v>
      </c>
      <c r="C36" s="1">
        <v>0</v>
      </c>
      <c r="D36" s="1">
        <f t="shared" si="8"/>
        <v>295077</v>
      </c>
      <c r="E36" s="1">
        <v>12704</v>
      </c>
      <c r="F36" s="3">
        <f t="shared" si="9"/>
        <v>2.5681723157467973E-3</v>
      </c>
      <c r="G36" s="3">
        <f t="shared" si="0"/>
        <v>0</v>
      </c>
      <c r="H36" s="3">
        <f t="shared" si="1"/>
        <v>0</v>
      </c>
      <c r="I36" s="3">
        <f t="shared" si="10"/>
        <v>0</v>
      </c>
      <c r="J36" s="3"/>
      <c r="K36" s="4" t="e">
        <f t="shared" si="2"/>
        <v>#NUM!</v>
      </c>
      <c r="M36" s="2">
        <f t="shared" si="3"/>
        <v>0</v>
      </c>
      <c r="N36" s="2">
        <f t="shared" si="4"/>
        <v>0</v>
      </c>
      <c r="O36" s="1">
        <f t="shared" si="11"/>
        <v>23.819715253073838</v>
      </c>
      <c r="Q36" s="1" cm="1">
        <f t="array" ref="Q36">EXP(SUMPRODUCT(TRANSPOSE(K$7:K$8),S36:T36))</f>
        <v>1.7511209269744024</v>
      </c>
      <c r="R36" s="1" cm="1">
        <f t="array" ref="R36">EXP(SUMPRODUCT(TRANSPOSE(K$3:K$4),U36:V36))</f>
        <v>1.2361144577468397</v>
      </c>
      <c r="S36" s="1">
        <f t="shared" si="12"/>
        <v>4.9133899096574201</v>
      </c>
      <c r="T36" s="1">
        <f t="shared" si="13"/>
        <v>12</v>
      </c>
      <c r="U36" s="1">
        <f t="shared" si="12"/>
        <v>4.9133899096574201</v>
      </c>
      <c r="V36" s="1">
        <f t="shared" si="14"/>
        <v>12</v>
      </c>
      <c r="W36" s="2">
        <f t="shared" si="5"/>
        <v>1</v>
      </c>
      <c r="X36" s="1">
        <f t="shared" si="6"/>
        <v>1</v>
      </c>
      <c r="Y36">
        <v>12</v>
      </c>
      <c r="Z36">
        <v>0</v>
      </c>
      <c r="AA36" s="1">
        <f t="shared" si="16"/>
        <v>135.1</v>
      </c>
      <c r="AB36" s="1">
        <f t="shared" si="15"/>
        <v>159</v>
      </c>
      <c r="AC36" s="5">
        <v>119</v>
      </c>
      <c r="AD36" s="1">
        <v>4</v>
      </c>
      <c r="AE36">
        <v>0</v>
      </c>
      <c r="AG36" s="1">
        <v>290215.52361469308</v>
      </c>
      <c r="AH36" s="1">
        <v>15042.264771483147</v>
      </c>
    </row>
    <row r="37" spans="1:34" ht="16">
      <c r="A37" s="22">
        <v>43899</v>
      </c>
      <c r="B37" s="1">
        <f t="shared" si="7"/>
        <v>24</v>
      </c>
      <c r="C37" s="1">
        <v>1</v>
      </c>
      <c r="D37" s="1">
        <f t="shared" si="8"/>
        <v>309342</v>
      </c>
      <c r="E37" s="1">
        <v>14265</v>
      </c>
      <c r="F37" s="3">
        <f t="shared" si="9"/>
        <v>2.7036381686801336E-3</v>
      </c>
      <c r="G37" s="3">
        <f t="shared" si="0"/>
        <v>3.9532999096536514E-10</v>
      </c>
      <c r="H37" s="3">
        <f t="shared" si="1"/>
        <v>2.3045456080605983E-11</v>
      </c>
      <c r="I37" s="3">
        <f t="shared" si="10"/>
        <v>2.3045456080605983E-11</v>
      </c>
      <c r="J37" s="3"/>
      <c r="K37" s="4">
        <f t="shared" si="2"/>
        <v>-349400.52639939927</v>
      </c>
      <c r="M37" s="2">
        <f t="shared" si="3"/>
        <v>2.7654547296727177E-3</v>
      </c>
      <c r="N37" s="2">
        <f t="shared" si="4"/>
        <v>2.7654547296727177E-3</v>
      </c>
      <c r="O37" s="1">
        <f t="shared" si="11"/>
        <v>25.077858941233377</v>
      </c>
      <c r="P37" s="1">
        <f>Q37</f>
        <v>1.8348158494828912</v>
      </c>
      <c r="Q37" s="1" cm="1">
        <f t="array" ref="Q37">EXP(SUMPRODUCT(TRANSPOSE(K$7:K$8),S37:T37))</f>
        <v>1.8348158494828912</v>
      </c>
      <c r="R37" s="1" cm="1">
        <f t="array" ref="R37">EXP(SUMPRODUCT(TRANSPOSE(K$3:K$4),U37:V37))</f>
        <v>1.2581436881595387</v>
      </c>
      <c r="S37" s="1">
        <f t="shared" si="12"/>
        <v>4.8559289043352747</v>
      </c>
      <c r="T37" s="1">
        <f t="shared" si="13"/>
        <v>13</v>
      </c>
      <c r="U37" s="1">
        <f t="shared" si="12"/>
        <v>4.8559289043352747</v>
      </c>
      <c r="V37" s="1">
        <f t="shared" si="14"/>
        <v>13</v>
      </c>
      <c r="W37" s="2">
        <f t="shared" si="5"/>
        <v>0.99999980613706763</v>
      </c>
      <c r="X37" s="1">
        <f t="shared" si="6"/>
        <v>0.99999999106020299</v>
      </c>
      <c r="Y37">
        <v>13</v>
      </c>
      <c r="Z37">
        <v>0</v>
      </c>
      <c r="AA37" s="1">
        <f t="shared" si="16"/>
        <v>127.49999999999999</v>
      </c>
      <c r="AB37" s="1">
        <f t="shared" si="15"/>
        <v>126</v>
      </c>
      <c r="AC37" s="5">
        <v>116</v>
      </c>
      <c r="AD37" s="1">
        <v>1</v>
      </c>
      <c r="AE37">
        <v>0</v>
      </c>
      <c r="AG37" s="1">
        <v>305523.80071117252</v>
      </c>
      <c r="AH37" s="1">
        <v>15308.277096479413</v>
      </c>
    </row>
    <row r="38" spans="1:34" ht="16">
      <c r="A38" s="25">
        <v>43900</v>
      </c>
      <c r="B38" s="1">
        <f t="shared" si="7"/>
        <v>25</v>
      </c>
      <c r="C38" s="1">
        <f t="shared" ref="C38:C54" si="17">C37+1</f>
        <v>2</v>
      </c>
      <c r="D38" s="1">
        <f t="shared" si="8"/>
        <v>324475</v>
      </c>
      <c r="E38" s="1">
        <v>15133</v>
      </c>
      <c r="F38" s="3">
        <f t="shared" si="9"/>
        <v>2.8542284323531675E-3</v>
      </c>
      <c r="G38" s="3">
        <f t="shared" si="0"/>
        <v>9.1846741323564629E-10</v>
      </c>
      <c r="H38" s="3">
        <f t="shared" si="1"/>
        <v>5.3541347524641177E-11</v>
      </c>
      <c r="I38" s="3">
        <f t="shared" si="10"/>
        <v>3.0495891444035191E-11</v>
      </c>
      <c r="J38" s="3"/>
      <c r="K38" s="4">
        <f t="shared" si="2"/>
        <v>-366421.8232988313</v>
      </c>
      <c r="M38" s="2">
        <f t="shared" si="3"/>
        <v>6.4249617029569408E-3</v>
      </c>
      <c r="N38" s="2">
        <f t="shared" si="4"/>
        <v>3.6595069732842231E-3</v>
      </c>
      <c r="O38" s="1">
        <f t="shared" si="11"/>
        <v>26.476671704114658</v>
      </c>
      <c r="P38" s="1">
        <f>Q38+P37</f>
        <v>4.2628263021909252</v>
      </c>
      <c r="Q38" s="1" cm="1">
        <f t="array" ref="Q38">EXP(SUMPRODUCT(TRANSPOSE(K$7:K$8),S38:T38))</f>
        <v>2.4280104527080337</v>
      </c>
      <c r="R38" s="1" cm="1">
        <f t="array" ref="R38">EXP(SUMPRODUCT(TRANSPOSE(K$3:K$4),U38:V38))</f>
        <v>1.3988127628812794</v>
      </c>
      <c r="S38" s="1">
        <f t="shared" si="12"/>
        <v>4.8644527839181739</v>
      </c>
      <c r="T38" s="1">
        <f t="shared" si="13"/>
        <v>19</v>
      </c>
      <c r="U38" s="1">
        <f t="shared" si="12"/>
        <v>4.8644527839181739</v>
      </c>
      <c r="V38" s="1">
        <f t="shared" si="14"/>
        <v>19</v>
      </c>
      <c r="W38" s="2">
        <f t="shared" si="5"/>
        <v>0.99999975817703202</v>
      </c>
      <c r="X38" s="1">
        <f t="shared" si="6"/>
        <v>0.99999998019890057</v>
      </c>
      <c r="Y38">
        <v>19</v>
      </c>
      <c r="Z38">
        <v>0</v>
      </c>
      <c r="AA38" s="1">
        <f t="shared" si="16"/>
        <v>128.6</v>
      </c>
      <c r="AB38" s="1">
        <f t="shared" si="15"/>
        <v>125</v>
      </c>
      <c r="AC38" s="5">
        <v>65</v>
      </c>
      <c r="AD38" s="1">
        <v>6</v>
      </c>
      <c r="AE38">
        <v>0</v>
      </c>
      <c r="AG38" s="1">
        <v>322541.20719716826</v>
      </c>
      <c r="AH38" s="1">
        <v>17017.406485995754</v>
      </c>
    </row>
    <row r="39" spans="1:34" ht="16">
      <c r="A39" s="25">
        <v>43901</v>
      </c>
      <c r="B39" s="1">
        <f t="shared" si="7"/>
        <v>26</v>
      </c>
      <c r="C39" s="1">
        <f t="shared" si="17"/>
        <v>3</v>
      </c>
      <c r="D39" s="1">
        <f t="shared" si="8"/>
        <v>343476</v>
      </c>
      <c r="E39" s="1">
        <v>19001</v>
      </c>
      <c r="F39" s="3">
        <f t="shared" si="9"/>
        <v>3.0158186771590545E-3</v>
      </c>
      <c r="G39" s="3">
        <f t="shared" si="0"/>
        <v>1.5490161375808498E-9</v>
      </c>
      <c r="H39" s="3">
        <f t="shared" si="1"/>
        <v>9.0298697752725948E-11</v>
      </c>
      <c r="I39" s="3">
        <f t="shared" si="10"/>
        <v>3.6757350228084772E-11</v>
      </c>
      <c r="J39" s="3"/>
      <c r="K39" s="4">
        <f t="shared" si="2"/>
        <v>-456531.00186007994</v>
      </c>
      <c r="M39" s="2">
        <f t="shared" si="3"/>
        <v>1.0835843730327114E-2</v>
      </c>
      <c r="N39" s="2">
        <f t="shared" si="4"/>
        <v>4.4108820273701726E-3</v>
      </c>
      <c r="O39" s="1">
        <f t="shared" si="11"/>
        <v>27.977896796510446</v>
      </c>
      <c r="P39" s="1">
        <f t="shared" ref="P39:P54" si="18">P38+Q39</f>
        <v>7.1893761878401117</v>
      </c>
      <c r="Q39" s="1" cm="1">
        <f t="array" ref="Q39">EXP(SUMPRODUCT(TRANSPOSE(K$7:K$8),S39:T39))</f>
        <v>2.9265498856491865</v>
      </c>
      <c r="R39" s="1" cm="1">
        <f t="array" ref="R39">EXP(SUMPRODUCT(TRANSPOSE(K$3:K$4),U39:V39))</f>
        <v>1.5012250923957897</v>
      </c>
      <c r="S39" s="1">
        <f t="shared" si="12"/>
        <v>5.8780158546004024</v>
      </c>
      <c r="T39" s="1">
        <f t="shared" si="13"/>
        <v>23</v>
      </c>
      <c r="U39" s="1">
        <f t="shared" si="12"/>
        <v>5.8780158546004024</v>
      </c>
      <c r="V39" s="1">
        <f t="shared" si="14"/>
        <v>23</v>
      </c>
      <c r="W39" s="2">
        <f t="shared" si="5"/>
        <v>0.99999976786053235</v>
      </c>
      <c r="X39" s="1">
        <f t="shared" si="6"/>
        <v>0.99999996845239914</v>
      </c>
      <c r="Y39">
        <v>23</v>
      </c>
      <c r="Z39">
        <v>0</v>
      </c>
      <c r="AA39" s="1">
        <f t="shared" si="16"/>
        <v>356.1</v>
      </c>
      <c r="AB39" s="1">
        <f t="shared" si="15"/>
        <v>455</v>
      </c>
      <c r="AC39" s="5">
        <v>375</v>
      </c>
      <c r="AD39" s="1">
        <v>8</v>
      </c>
      <c r="AE39">
        <v>0</v>
      </c>
      <c r="AG39" s="1">
        <v>340801.66317195748</v>
      </c>
      <c r="AH39" s="1">
        <v>18260.455974789242</v>
      </c>
    </row>
    <row r="40" spans="1:34" ht="16">
      <c r="A40" s="25">
        <v>43902</v>
      </c>
      <c r="B40" s="1">
        <f t="shared" si="7"/>
        <v>27</v>
      </c>
      <c r="C40" s="1">
        <f t="shared" si="17"/>
        <v>4</v>
      </c>
      <c r="D40" s="1">
        <f t="shared" si="8"/>
        <v>364165</v>
      </c>
      <c r="E40" s="1">
        <v>20689</v>
      </c>
      <c r="F40" s="3">
        <f t="shared" si="9"/>
        <v>3.1986459675703571E-3</v>
      </c>
      <c r="G40" s="3">
        <f t="shared" si="0"/>
        <v>2.4232946760349705E-9</v>
      </c>
      <c r="H40" s="3">
        <f t="shared" si="1"/>
        <v>1.4126408899703964E-10</v>
      </c>
      <c r="I40" s="3">
        <f t="shared" si="10"/>
        <v>5.0965391244313689E-11</v>
      </c>
      <c r="J40" s="3"/>
      <c r="K40" s="4">
        <f t="shared" si="2"/>
        <v>-490326.6997363891</v>
      </c>
      <c r="M40" s="2">
        <f t="shared" si="3"/>
        <v>1.6951690679644756E-2</v>
      </c>
      <c r="N40" s="2">
        <f t="shared" si="4"/>
        <v>6.115846949317643E-3</v>
      </c>
      <c r="O40" s="1">
        <f t="shared" si="11"/>
        <v>29.676714253130577</v>
      </c>
      <c r="P40" s="1">
        <f t="shared" si="18"/>
        <v>11.247173455448001</v>
      </c>
      <c r="Q40" s="1" cm="1">
        <f t="array" ref="Q40">EXP(SUMPRODUCT(TRANSPOSE(K$7:K$8),S40:T40))</f>
        <v>4.0577972676078895</v>
      </c>
      <c r="R40" s="1" cm="1">
        <f t="array" ref="R40">EXP(SUMPRODUCT(TRANSPOSE(K$3:K$4),U40:V40))</f>
        <v>1.6988174566201306</v>
      </c>
      <c r="S40" s="1">
        <f t="shared" si="12"/>
        <v>5.88025361777198</v>
      </c>
      <c r="T40" s="1">
        <f t="shared" si="13"/>
        <v>30</v>
      </c>
      <c r="U40" s="1">
        <f t="shared" si="12"/>
        <v>5.88025361777198</v>
      </c>
      <c r="V40" s="1">
        <f t="shared" si="14"/>
        <v>30</v>
      </c>
      <c r="W40" s="2">
        <f t="shared" si="5"/>
        <v>0.99999970439136976</v>
      </c>
      <c r="X40" s="1">
        <f t="shared" si="6"/>
        <v>0.99999995345052195</v>
      </c>
      <c r="Y40">
        <v>30</v>
      </c>
      <c r="Z40">
        <v>0</v>
      </c>
      <c r="AA40" s="1">
        <f t="shared" si="16"/>
        <v>356.9</v>
      </c>
      <c r="AB40" s="1">
        <f t="shared" si="15"/>
        <v>362</v>
      </c>
      <c r="AC40" s="5">
        <v>322</v>
      </c>
      <c r="AD40" s="1">
        <v>4</v>
      </c>
      <c r="AE40">
        <v>0</v>
      </c>
      <c r="AG40" s="1">
        <v>361462.00496150082</v>
      </c>
      <c r="AH40" s="1">
        <v>20660.341789543301</v>
      </c>
    </row>
    <row r="41" spans="1:34" ht="16">
      <c r="A41" s="25">
        <v>43903</v>
      </c>
      <c r="B41" s="1">
        <f t="shared" si="7"/>
        <v>28</v>
      </c>
      <c r="C41" s="1">
        <f t="shared" si="17"/>
        <v>5</v>
      </c>
      <c r="D41" s="1">
        <f t="shared" si="8"/>
        <v>389866</v>
      </c>
      <c r="E41" s="1">
        <v>25701</v>
      </c>
      <c r="F41" s="3">
        <f t="shared" si="9"/>
        <v>3.4091826558306781E-3</v>
      </c>
      <c r="G41" s="3">
        <f t="shared" si="0"/>
        <v>3.6934473257588252E-9</v>
      </c>
      <c r="H41" s="3">
        <f t="shared" si="1"/>
        <v>2.1530665539428739E-10</v>
      </c>
      <c r="I41" s="3">
        <f t="shared" si="10"/>
        <v>7.4042566397247756E-11</v>
      </c>
      <c r="J41" s="3"/>
      <c r="K41" s="4">
        <f t="shared" si="2"/>
        <v>-599511.31722043979</v>
      </c>
      <c r="M41" s="2">
        <f t="shared" si="3"/>
        <v>2.5836798647314488E-2</v>
      </c>
      <c r="N41" s="2">
        <f t="shared" si="4"/>
        <v>8.8851079676697305E-3</v>
      </c>
      <c r="O41" s="1">
        <f t="shared" si="11"/>
        <v>31.633391398730137</v>
      </c>
      <c r="P41" s="1">
        <f t="shared" si="18"/>
        <v>17.142408213907473</v>
      </c>
      <c r="Q41" s="1" cm="1">
        <f t="array" ref="Q41">EXP(SUMPRODUCT(TRANSPOSE(K$7:K$8),S41:T41))</f>
        <v>5.8952347584594706</v>
      </c>
      <c r="R41" s="1" cm="1">
        <f t="array" ref="R41">EXP(SUMPRODUCT(TRANSPOSE(K$3:K$4),U41:V41))</f>
        <v>1.9566771455995584</v>
      </c>
      <c r="S41" s="1">
        <f t="shared" si="12"/>
        <v>6.076035448558252</v>
      </c>
      <c r="T41" s="1">
        <f t="shared" si="13"/>
        <v>38</v>
      </c>
      <c r="U41" s="1">
        <f t="shared" si="12"/>
        <v>6.076035448558252</v>
      </c>
      <c r="V41" s="1">
        <f t="shared" si="14"/>
        <v>38</v>
      </c>
      <c r="W41" s="2">
        <f t="shared" si="5"/>
        <v>0.9999996542894064</v>
      </c>
      <c r="X41" s="1">
        <f t="shared" si="6"/>
        <v>0.99999993372902829</v>
      </c>
      <c r="Y41">
        <v>38</v>
      </c>
      <c r="Z41">
        <v>0</v>
      </c>
      <c r="AA41" s="1">
        <f t="shared" si="16"/>
        <v>434.29999999999995</v>
      </c>
      <c r="AB41" s="1">
        <f t="shared" si="15"/>
        <v>452</v>
      </c>
      <c r="AC41" s="5">
        <v>382</v>
      </c>
      <c r="AD41" s="1">
        <v>7</v>
      </c>
      <c r="AE41">
        <v>0</v>
      </c>
      <c r="AG41" s="1">
        <v>385253.63874282088</v>
      </c>
      <c r="AH41" s="1">
        <v>23791.633781320084</v>
      </c>
    </row>
    <row r="42" spans="1:34" ht="16">
      <c r="A42" s="25">
        <v>43904</v>
      </c>
      <c r="B42" s="1">
        <f t="shared" si="7"/>
        <v>29</v>
      </c>
      <c r="C42" s="1">
        <f t="shared" si="17"/>
        <v>6</v>
      </c>
      <c r="D42" s="1">
        <f t="shared" si="8"/>
        <v>423545</v>
      </c>
      <c r="E42" s="1">
        <v>33679</v>
      </c>
      <c r="F42" s="3">
        <f t="shared" si="9"/>
        <v>3.6648135510051194E-3</v>
      </c>
      <c r="G42" s="3">
        <f t="shared" si="0"/>
        <v>5.8161458982297631E-9</v>
      </c>
      <c r="H42" s="3">
        <f t="shared" si="1"/>
        <v>3.3904772701091002E-10</v>
      </c>
      <c r="I42" s="3">
        <f t="shared" si="10"/>
        <v>1.2374107161662262E-10</v>
      </c>
      <c r="J42" s="3"/>
      <c r="K42" s="4">
        <f t="shared" si="2"/>
        <v>-768313.29704472527</v>
      </c>
      <c r="M42" s="2">
        <f t="shared" si="3"/>
        <v>4.06857272413092E-2</v>
      </c>
      <c r="N42" s="2">
        <f t="shared" si="4"/>
        <v>1.4848928593994715E-2</v>
      </c>
      <c r="O42" s="1">
        <f t="shared" si="11"/>
        <v>34.00971893885589</v>
      </c>
      <c r="P42" s="1">
        <f t="shared" si="18"/>
        <v>26.994782394629524</v>
      </c>
      <c r="Q42" s="1" cm="1">
        <f t="array" ref="Q42">EXP(SUMPRODUCT(TRANSPOSE(K$7:K$8),S42:T42))</f>
        <v>9.8523741807220535</v>
      </c>
      <c r="R42" s="1" cm="1">
        <f t="array" ref="R42">EXP(SUMPRODUCT(TRANSPOSE(K$3:K$4),U42:V42))</f>
        <v>2.3763275401257533</v>
      </c>
      <c r="S42" s="1">
        <f t="shared" si="12"/>
        <v>6.2874867438347639</v>
      </c>
      <c r="T42" s="1">
        <f t="shared" si="13"/>
        <v>49</v>
      </c>
      <c r="U42" s="1">
        <f t="shared" si="12"/>
        <v>6.2874867438347639</v>
      </c>
      <c r="V42" s="1">
        <f t="shared" si="14"/>
        <v>49</v>
      </c>
      <c r="W42" s="2">
        <f t="shared" si="5"/>
        <v>0.99999955910423133</v>
      </c>
      <c r="X42" s="1">
        <f t="shared" si="6"/>
        <v>0.99999990394001281</v>
      </c>
      <c r="Y42">
        <v>49</v>
      </c>
      <c r="Z42">
        <v>0</v>
      </c>
      <c r="AA42" s="1">
        <f t="shared" si="16"/>
        <v>536.79999999999995</v>
      </c>
      <c r="AB42" s="1">
        <f t="shared" si="15"/>
        <v>586</v>
      </c>
      <c r="AC42" s="5">
        <v>516</v>
      </c>
      <c r="AD42" s="1">
        <v>7</v>
      </c>
      <c r="AE42">
        <v>0</v>
      </c>
      <c r="AG42" s="1">
        <v>414141.12952381629</v>
      </c>
      <c r="AH42" s="1">
        <v>28887.490780995402</v>
      </c>
    </row>
    <row r="43" spans="1:34" ht="16">
      <c r="A43" s="25">
        <v>43905</v>
      </c>
      <c r="B43" s="1">
        <f t="shared" si="7"/>
        <v>30</v>
      </c>
      <c r="C43" s="1">
        <f t="shared" si="17"/>
        <v>7</v>
      </c>
      <c r="D43" s="1">
        <f t="shared" si="8"/>
        <v>462088</v>
      </c>
      <c r="E43" s="1">
        <v>38543</v>
      </c>
      <c r="F43" s="3">
        <f t="shared" si="9"/>
        <v>3.9540116914257295E-3</v>
      </c>
      <c r="G43" s="3">
        <f t="shared" si="0"/>
        <v>8.7592915143375194E-9</v>
      </c>
      <c r="H43" s="3">
        <f t="shared" si="1"/>
        <v>5.1061612451400145E-10</v>
      </c>
      <c r="I43" s="3">
        <f t="shared" si="10"/>
        <v>1.7156839750309144E-10</v>
      </c>
      <c r="J43" s="3"/>
      <c r="K43" s="4">
        <f t="shared" si="2"/>
        <v>-866679.40540014917</v>
      </c>
      <c r="M43" s="2">
        <f t="shared" si="3"/>
        <v>6.1273934941680173E-2</v>
      </c>
      <c r="N43" s="2">
        <f t="shared" si="4"/>
        <v>2.0588207700370974E-2</v>
      </c>
      <c r="O43" s="1">
        <f t="shared" si="11"/>
        <v>36.698820478832339</v>
      </c>
      <c r="P43" s="1">
        <f t="shared" si="18"/>
        <v>40.65555654579903</v>
      </c>
      <c r="Q43" s="1" cm="1">
        <f t="array" ref="Q43">EXP(SUMPRODUCT(TRANSPOSE(K$7:K$8),S43:T43))</f>
        <v>13.660774151169507</v>
      </c>
      <c r="R43" s="1" cm="1">
        <f t="array" ref="R43">EXP(SUMPRODUCT(TRANSPOSE(K$3:K$4),U43:V43))</f>
        <v>2.6891015399764484</v>
      </c>
      <c r="S43" s="1">
        <f t="shared" si="12"/>
        <v>6.4134589571673573</v>
      </c>
      <c r="T43" s="1">
        <f t="shared" si="13"/>
        <v>56</v>
      </c>
      <c r="U43" s="1">
        <f t="shared" si="12"/>
        <v>6.4134589571673573</v>
      </c>
      <c r="V43" s="1">
        <f t="shared" si="14"/>
        <v>56</v>
      </c>
      <c r="W43" s="2">
        <f t="shared" si="5"/>
        <v>0.99999946583795507</v>
      </c>
      <c r="X43" s="1">
        <f t="shared" si="6"/>
        <v>0.99999986739769275</v>
      </c>
      <c r="Y43">
        <v>51</v>
      </c>
      <c r="Z43">
        <v>1</v>
      </c>
      <c r="AA43" s="1">
        <f t="shared" si="16"/>
        <v>609</v>
      </c>
      <c r="AB43" s="1">
        <f t="shared" si="15"/>
        <v>638</v>
      </c>
      <c r="AC43" s="5">
        <v>548</v>
      </c>
      <c r="AD43" s="1">
        <v>9</v>
      </c>
      <c r="AE43">
        <v>4</v>
      </c>
      <c r="AG43" s="1">
        <v>446821.87654220976</v>
      </c>
      <c r="AH43" s="1">
        <v>32680.747018393482</v>
      </c>
    </row>
    <row r="44" spans="1:34" ht="16">
      <c r="A44" s="25">
        <v>43906</v>
      </c>
      <c r="B44" s="1">
        <f t="shared" si="7"/>
        <v>31</v>
      </c>
      <c r="C44" s="1">
        <f t="shared" si="17"/>
        <v>8</v>
      </c>
      <c r="D44" s="1">
        <f t="shared" si="8"/>
        <v>504410</v>
      </c>
      <c r="E44" s="1">
        <v>42322</v>
      </c>
      <c r="F44" s="3">
        <f t="shared" si="9"/>
        <v>4.2811730643496082E-3</v>
      </c>
      <c r="G44" s="3">
        <f t="shared" si="0"/>
        <v>1.2839956320398471E-8</v>
      </c>
      <c r="H44" s="3">
        <f t="shared" si="1"/>
        <v>7.4849532345388436E-10</v>
      </c>
      <c r="I44" s="3">
        <f t="shared" si="10"/>
        <v>2.3787919893988291E-10</v>
      </c>
      <c r="J44" s="3"/>
      <c r="K44" s="4">
        <f t="shared" si="2"/>
        <v>-937824.1229415132</v>
      </c>
      <c r="M44" s="2">
        <f t="shared" si="3"/>
        <v>8.9819438814466121E-2</v>
      </c>
      <c r="N44" s="2">
        <f t="shared" si="4"/>
        <v>2.8545503872785948E-2</v>
      </c>
      <c r="O44" s="1">
        <f t="shared" si="11"/>
        <v>39.741863565359473</v>
      </c>
      <c r="P44" s="1">
        <f t="shared" si="18"/>
        <v>59.596854042843979</v>
      </c>
      <c r="Q44" s="1" cm="1">
        <f t="array" ref="Q44">EXP(SUMPRODUCT(TRANSPOSE(K$7:K$8),S44:T44))</f>
        <v>18.94129749704495</v>
      </c>
      <c r="R44" s="1" cm="1">
        <f t="array" ref="R44">EXP(SUMPRODUCT(TRANSPOSE(K$3:K$4),U44:V44))</f>
        <v>3.0430430865271347</v>
      </c>
      <c r="S44" s="1">
        <f t="shared" si="12"/>
        <v>6.7817384383986496</v>
      </c>
      <c r="T44" s="1">
        <f t="shared" si="13"/>
        <v>63</v>
      </c>
      <c r="U44" s="1">
        <f t="shared" si="12"/>
        <v>6.7817384383986496</v>
      </c>
      <c r="V44" s="1">
        <f t="shared" si="14"/>
        <v>63</v>
      </c>
      <c r="W44" s="2">
        <f t="shared" si="5"/>
        <v>0.99999932551618842</v>
      </c>
      <c r="X44" s="1">
        <f t="shared" si="6"/>
        <v>0.99999982193168491</v>
      </c>
      <c r="Y44">
        <v>53</v>
      </c>
      <c r="Z44">
        <v>1</v>
      </c>
      <c r="AA44" s="1">
        <f t="shared" si="16"/>
        <v>880.6</v>
      </c>
      <c r="AB44" s="1">
        <f t="shared" si="15"/>
        <v>992</v>
      </c>
      <c r="AC44" s="5">
        <v>772</v>
      </c>
      <c r="AD44" s="1">
        <v>22</v>
      </c>
      <c r="AE44">
        <v>9</v>
      </c>
      <c r="AG44" s="1">
        <v>483792.64698757057</v>
      </c>
      <c r="AH44" s="1">
        <v>36970.770445360795</v>
      </c>
    </row>
    <row r="45" spans="1:34" ht="16">
      <c r="A45" s="25">
        <v>43907</v>
      </c>
      <c r="B45" s="1">
        <f t="shared" si="7"/>
        <v>32</v>
      </c>
      <c r="C45" s="1">
        <f t="shared" si="17"/>
        <v>9</v>
      </c>
      <c r="D45" s="1">
        <f t="shared" si="8"/>
        <v>550845</v>
      </c>
      <c r="E45" s="1">
        <v>46435</v>
      </c>
      <c r="F45" s="3">
        <f t="shared" si="9"/>
        <v>4.7074296154469009E-3</v>
      </c>
      <c r="G45" s="3">
        <f t="shared" si="0"/>
        <v>2.1059531452038982E-8</v>
      </c>
      <c r="H45" s="3">
        <f t="shared" si="1"/>
        <v>1.2276490988477121E-9</v>
      </c>
      <c r="I45" s="3">
        <f t="shared" si="10"/>
        <v>4.7915377539382773E-10</v>
      </c>
      <c r="J45" s="3"/>
      <c r="K45" s="4">
        <f t="shared" si="2"/>
        <v>-996448.64344547584</v>
      </c>
      <c r="M45" s="2">
        <f t="shared" si="3"/>
        <v>0.14731789186172545</v>
      </c>
      <c r="N45" s="2">
        <f t="shared" si="4"/>
        <v>5.7498453047259326E-2</v>
      </c>
      <c r="O45" s="1">
        <f t="shared" si="11"/>
        <v>43.708126113622676</v>
      </c>
      <c r="P45" s="1">
        <f t="shared" si="18"/>
        <v>97.752156271745122</v>
      </c>
      <c r="Q45" s="1" cm="1">
        <f t="array" ref="Q45">EXP(SUMPRODUCT(TRANSPOSE(K$7:K$8),S45:T45))</f>
        <v>38.155302228901135</v>
      </c>
      <c r="R45" s="1" cm="1">
        <f t="array" ref="R45">EXP(SUMPRODUCT(TRANSPOSE(K$3:K$4),U45:V45))</f>
        <v>3.9662625482632006</v>
      </c>
      <c r="S45" s="1">
        <f t="shared" si="12"/>
        <v>7.1043905704155508</v>
      </c>
      <c r="T45" s="1">
        <f t="shared" si="13"/>
        <v>78</v>
      </c>
      <c r="U45" s="1">
        <f t="shared" si="12"/>
        <v>7.1043905704155508</v>
      </c>
      <c r="V45" s="1">
        <f t="shared" si="14"/>
        <v>78</v>
      </c>
      <c r="W45" s="2">
        <f t="shared" si="5"/>
        <v>0.99999876174323143</v>
      </c>
      <c r="X45" s="1">
        <f t="shared" si="6"/>
        <v>0.99999973256017238</v>
      </c>
      <c r="Y45">
        <v>54</v>
      </c>
      <c r="Z45">
        <v>1</v>
      </c>
      <c r="AA45" s="1">
        <f t="shared" si="16"/>
        <v>1216.3</v>
      </c>
      <c r="AB45" s="1">
        <f t="shared" si="15"/>
        <v>1363</v>
      </c>
      <c r="AC45" s="5">
        <v>1133</v>
      </c>
      <c r="AD45" s="1">
        <v>23</v>
      </c>
      <c r="AE45">
        <v>23</v>
      </c>
      <c r="AG45" s="1">
        <v>531961.63760100666</v>
      </c>
      <c r="AH45" s="1">
        <v>48168.990613436035</v>
      </c>
    </row>
    <row r="46" spans="1:34" ht="16">
      <c r="A46" s="25">
        <v>43908</v>
      </c>
      <c r="B46" s="1">
        <f t="shared" si="7"/>
        <v>33</v>
      </c>
      <c r="C46" s="1">
        <f t="shared" si="17"/>
        <v>10</v>
      </c>
      <c r="D46" s="1">
        <f t="shared" si="8"/>
        <v>599856</v>
      </c>
      <c r="E46" s="1">
        <v>49011</v>
      </c>
      <c r="F46" s="3">
        <f t="shared" si="9"/>
        <v>5.1410952521195874E-3</v>
      </c>
      <c r="G46" s="3">
        <f t="shared" si="0"/>
        <v>2.9671236911887888E-8</v>
      </c>
      <c r="H46" s="3">
        <f t="shared" si="1"/>
        <v>1.7296618084563029E-9</v>
      </c>
      <c r="I46" s="3">
        <f t="shared" si="10"/>
        <v>5.0201270960859083E-10</v>
      </c>
      <c r="J46" s="3"/>
      <c r="K46" s="4">
        <f t="shared" si="2"/>
        <v>-1049442.9246044485</v>
      </c>
      <c r="M46" s="2">
        <f t="shared" si="3"/>
        <v>0.20755941701475636</v>
      </c>
      <c r="N46" s="2">
        <f t="shared" si="4"/>
        <v>6.0241525153030898E-2</v>
      </c>
      <c r="O46" s="1">
        <f t="shared" si="11"/>
        <v>47.745072821435478</v>
      </c>
      <c r="P46" s="1">
        <f t="shared" si="18"/>
        <v>137.7310933017296</v>
      </c>
      <c r="Q46" s="1" cm="1">
        <f t="array" ref="Q46">EXP(SUMPRODUCT(TRANSPOSE(K$7:K$8),S46:T46))</f>
        <v>39.978937029984486</v>
      </c>
      <c r="R46" s="1" cm="1">
        <f t="array" ref="R46">EXP(SUMPRODUCT(TRANSPOSE(K$3:K$4),U46:V46))</f>
        <v>4.0369467078128034</v>
      </c>
      <c r="S46" s="1">
        <f t="shared" si="12"/>
        <v>7.4350839748471422</v>
      </c>
      <c r="T46" s="1">
        <f t="shared" si="13"/>
        <v>79</v>
      </c>
      <c r="U46" s="1">
        <f t="shared" si="12"/>
        <v>7.4350839748471422</v>
      </c>
      <c r="V46" s="1">
        <f t="shared" si="14"/>
        <v>79</v>
      </c>
      <c r="W46" s="2">
        <f t="shared" si="5"/>
        <v>0.99999877085704936</v>
      </c>
      <c r="X46" s="1">
        <f t="shared" si="6"/>
        <v>0.99999965398459467</v>
      </c>
      <c r="Y46">
        <v>54</v>
      </c>
      <c r="Z46">
        <v>1</v>
      </c>
      <c r="AA46" s="1">
        <f t="shared" si="16"/>
        <v>1693.3999999999999</v>
      </c>
      <c r="AB46" s="1">
        <f t="shared" si="15"/>
        <v>1888</v>
      </c>
      <c r="AC46" s="5">
        <v>1788</v>
      </c>
      <c r="AD46" s="1">
        <v>10</v>
      </c>
      <c r="AE46">
        <v>24</v>
      </c>
      <c r="AG46" s="1">
        <v>580967.88965386595</v>
      </c>
      <c r="AH46" s="1">
        <v>49006.252052859396</v>
      </c>
    </row>
    <row r="47" spans="1:34" ht="16">
      <c r="A47" s="25">
        <v>43909</v>
      </c>
      <c r="B47" s="1">
        <f t="shared" si="7"/>
        <v>34</v>
      </c>
      <c r="C47" s="1">
        <f t="shared" si="17"/>
        <v>11</v>
      </c>
      <c r="D47" s="1">
        <f t="shared" si="8"/>
        <v>652812</v>
      </c>
      <c r="E47" s="1">
        <v>52956</v>
      </c>
      <c r="F47" s="3">
        <f t="shared" si="9"/>
        <v>5.6145895874106788E-3</v>
      </c>
      <c r="G47" s="3">
        <f t="shared" si="0"/>
        <v>4.0546219493009517E-8</v>
      </c>
      <c r="H47" s="3">
        <f t="shared" si="1"/>
        <v>2.3636105074624211E-9</v>
      </c>
      <c r="I47" s="3">
        <f t="shared" si="10"/>
        <v>6.3394869900611816E-10</v>
      </c>
      <c r="J47" s="3"/>
      <c r="K47" s="4">
        <f t="shared" si="2"/>
        <v>-1121557.9349658755</v>
      </c>
      <c r="M47" s="2">
        <f t="shared" si="3"/>
        <v>0.28363326089549051</v>
      </c>
      <c r="N47" s="2">
        <f t="shared" si="4"/>
        <v>7.6073843880734182E-2</v>
      </c>
      <c r="O47" s="1">
        <f t="shared" si="11"/>
        <v>52.154790666592341</v>
      </c>
      <c r="P47" s="1">
        <f t="shared" si="18"/>
        <v>188.22197644082792</v>
      </c>
      <c r="Q47" s="1" cm="1">
        <f t="array" ref="Q47">EXP(SUMPRODUCT(TRANSPOSE(K$7:K$8),S47:T47))</f>
        <v>50.490883139098315</v>
      </c>
      <c r="R47" s="1" cm="1">
        <f t="array" ref="R47">EXP(SUMPRODUCT(TRANSPOSE(K$3:K$4),U47:V47))</f>
        <v>4.409717845156865</v>
      </c>
      <c r="S47" s="1">
        <f t="shared" si="12"/>
        <v>7.6218319027231125</v>
      </c>
      <c r="T47" s="1">
        <f t="shared" si="13"/>
        <v>84</v>
      </c>
      <c r="U47" s="1">
        <f t="shared" si="12"/>
        <v>7.6218319027231125</v>
      </c>
      <c r="V47" s="1">
        <f t="shared" si="14"/>
        <v>84</v>
      </c>
      <c r="W47" s="2">
        <f t="shared" si="5"/>
        <v>0.99999856345184901</v>
      </c>
      <c r="X47" s="1">
        <f t="shared" si="6"/>
        <v>0.99999956552076119</v>
      </c>
      <c r="Y47">
        <v>54</v>
      </c>
      <c r="Z47">
        <v>2</v>
      </c>
      <c r="AA47" s="1">
        <f t="shared" si="16"/>
        <v>2041.3</v>
      </c>
      <c r="AB47" s="1">
        <f t="shared" si="15"/>
        <v>2182</v>
      </c>
      <c r="AC47" s="5">
        <v>1362</v>
      </c>
      <c r="AD47" s="1">
        <v>82</v>
      </c>
      <c r="AE47">
        <v>28</v>
      </c>
      <c r="AG47" s="1">
        <v>634474.97155897412</v>
      </c>
      <c r="AH47" s="1">
        <v>53507.081905108113</v>
      </c>
    </row>
    <row r="48" spans="1:34" ht="16">
      <c r="A48" s="25">
        <v>43910</v>
      </c>
      <c r="B48" s="1">
        <f t="shared" si="7"/>
        <v>35</v>
      </c>
      <c r="C48" s="1">
        <f t="shared" si="17"/>
        <v>12</v>
      </c>
      <c r="D48" s="1">
        <f t="shared" si="8"/>
        <v>706104</v>
      </c>
      <c r="E48" s="1">
        <v>53292</v>
      </c>
      <c r="F48" s="3">
        <f t="shared" si="9"/>
        <v>6.0878585672423657E-3</v>
      </c>
      <c r="G48" s="3">
        <f t="shared" si="0"/>
        <v>5.1420019464565314E-8</v>
      </c>
      <c r="H48" s="3">
        <f t="shared" si="1"/>
        <v>2.9974902671585125E-9</v>
      </c>
      <c r="I48" s="3">
        <f t="shared" si="10"/>
        <v>6.3387975969609142E-10</v>
      </c>
      <c r="J48" s="3"/>
      <c r="K48" s="4"/>
      <c r="M48" s="2">
        <f t="shared" si="3"/>
        <v>0.35969883205902148</v>
      </c>
      <c r="N48" s="2">
        <f t="shared" si="4"/>
        <v>7.6065571163530965E-2</v>
      </c>
      <c r="O48" s="1">
        <f t="shared" si="11"/>
        <v>56.564508511749203</v>
      </c>
      <c r="P48" s="1">
        <f t="shared" si="18"/>
        <v>238.71285957992623</v>
      </c>
      <c r="Q48" s="1" cm="1">
        <f t="array" ref="Q48">EXP(SUMPRODUCT(TRANSPOSE(K$7:K$8),S48:T48))</f>
        <v>50.490883139098315</v>
      </c>
      <c r="R48" s="1" cm="1">
        <f t="array" ref="R48">EXP(SUMPRODUCT(TRANSPOSE(K$3:K$4),U48:V48))</f>
        <v>4.409717845156865</v>
      </c>
      <c r="S48" s="1">
        <f t="shared" si="12"/>
        <v>8.5289834127907138</v>
      </c>
      <c r="T48" s="1">
        <f t="shared" si="13"/>
        <v>84</v>
      </c>
      <c r="U48" s="1">
        <f t="shared" si="12"/>
        <v>8.5289834127907138</v>
      </c>
      <c r="V48" s="1">
        <f t="shared" si="14"/>
        <v>84</v>
      </c>
      <c r="W48" s="2">
        <f t="shared" si="5"/>
        <v>0.99999857266435555</v>
      </c>
      <c r="X48" s="1">
        <f t="shared" si="6"/>
        <v>0.99999949058661042</v>
      </c>
      <c r="Y48">
        <v>54</v>
      </c>
      <c r="Z48">
        <v>2</v>
      </c>
      <c r="AA48" s="1">
        <f t="shared" si="16"/>
        <v>5058.2999999999993</v>
      </c>
      <c r="AB48" s="1">
        <f t="shared" si="15"/>
        <v>6333</v>
      </c>
      <c r="AC48" s="5">
        <v>5893</v>
      </c>
      <c r="AD48" s="1">
        <v>44</v>
      </c>
      <c r="AE48">
        <v>28</v>
      </c>
      <c r="AG48" s="1">
        <v>687956.58723962004</v>
      </c>
      <c r="AH48" s="1">
        <v>53481.615680645889</v>
      </c>
    </row>
    <row r="49" spans="1:34" ht="16">
      <c r="A49" s="25">
        <v>43911</v>
      </c>
      <c r="B49" s="1">
        <f t="shared" si="7"/>
        <v>36</v>
      </c>
      <c r="C49" s="1">
        <f t="shared" si="17"/>
        <v>13</v>
      </c>
      <c r="D49" s="1">
        <f t="shared" si="8"/>
        <v>764726</v>
      </c>
      <c r="E49" s="1">
        <v>58622</v>
      </c>
      <c r="F49" s="3">
        <f t="shared" si="9"/>
        <v>6.5779089009108116E-3</v>
      </c>
      <c r="G49" s="3">
        <f t="shared" si="0"/>
        <v>6.3356725310548256E-8</v>
      </c>
      <c r="H49" s="3">
        <f t="shared" si="1"/>
        <v>3.6933313027677055E-9</v>
      </c>
      <c r="I49" s="3">
        <f t="shared" si="10"/>
        <v>6.9584103560919299E-10</v>
      </c>
      <c r="J49" s="3"/>
      <c r="K49" s="4"/>
      <c r="M49" s="2">
        <f t="shared" si="3"/>
        <v>0.44319975633212466</v>
      </c>
      <c r="N49" s="2">
        <f t="shared" si="4"/>
        <v>8.3500924273103155E-2</v>
      </c>
      <c r="O49" s="1">
        <f t="shared" si="11"/>
        <v>61.132801150485271</v>
      </c>
      <c r="P49" s="1">
        <f t="shared" si="18"/>
        <v>294.14551160395035</v>
      </c>
      <c r="Q49" s="1" cm="1">
        <f t="array" ref="Q49">EXP(SUMPRODUCT(TRANSPOSE(K$7:K$8),S49:T49))</f>
        <v>55.432652024024115</v>
      </c>
      <c r="R49" s="1" cm="1">
        <f t="array" ref="R49">EXP(SUMPRODUCT(TRANSPOSE(K$3:K$4),U49:V49))</f>
        <v>4.5682926387360672</v>
      </c>
      <c r="S49" s="1">
        <f t="shared" si="12"/>
        <v>8.6518639347341857</v>
      </c>
      <c r="T49" s="1">
        <f t="shared" si="13"/>
        <v>86</v>
      </c>
      <c r="U49" s="1">
        <f t="shared" si="12"/>
        <v>8.6518639347341857</v>
      </c>
      <c r="V49" s="1">
        <f t="shared" si="14"/>
        <v>86</v>
      </c>
      <c r="W49" s="2">
        <f t="shared" si="5"/>
        <v>0.99999857560430772</v>
      </c>
      <c r="X49" s="1">
        <f t="shared" si="6"/>
        <v>0.99999942044633461</v>
      </c>
      <c r="Y49">
        <v>54</v>
      </c>
      <c r="Z49">
        <v>4</v>
      </c>
      <c r="AA49" s="1">
        <f t="shared" si="16"/>
        <v>5719.8</v>
      </c>
      <c r="AB49" s="1">
        <f t="shared" si="15"/>
        <v>6050</v>
      </c>
      <c r="AC49" s="5">
        <v>5420</v>
      </c>
      <c r="AD49" s="1">
        <v>63</v>
      </c>
      <c r="AE49">
        <v>28</v>
      </c>
      <c r="AG49" s="1">
        <v>743334.57465546334</v>
      </c>
      <c r="AH49" s="1">
        <v>55377.987415843287</v>
      </c>
    </row>
    <row r="50" spans="1:34" ht="16">
      <c r="A50" s="25">
        <v>43912</v>
      </c>
      <c r="B50" s="1">
        <f t="shared" si="7"/>
        <v>37</v>
      </c>
      <c r="C50" s="1">
        <f t="shared" si="17"/>
        <v>14</v>
      </c>
      <c r="D50" s="1">
        <f t="shared" si="8"/>
        <v>829532</v>
      </c>
      <c r="E50" s="1">
        <v>64806</v>
      </c>
      <c r="F50" s="3">
        <f t="shared" si="9"/>
        <v>7.07644447697231E-3</v>
      </c>
      <c r="G50" s="3">
        <f t="shared" si="0"/>
        <v>7.5862418014160937E-8</v>
      </c>
      <c r="H50" s="3">
        <f t="shared" si="1"/>
        <v>4.4223409871958969E-9</v>
      </c>
      <c r="I50" s="3">
        <f t="shared" si="10"/>
        <v>7.2900968442819144E-10</v>
      </c>
      <c r="J50" s="3"/>
      <c r="K50" s="4"/>
      <c r="M50" s="2">
        <f t="shared" si="3"/>
        <v>0.53068091846350762</v>
      </c>
      <c r="N50" s="2">
        <f t="shared" si="4"/>
        <v>8.7481162131382975E-2</v>
      </c>
      <c r="O50" s="1">
        <f t="shared" si="11"/>
        <v>65.782506938708153</v>
      </c>
      <c r="P50" s="1">
        <f t="shared" si="18"/>
        <v>352.22757032749166</v>
      </c>
      <c r="Q50" s="1" cm="1">
        <f t="array" ref="Q50">EXP(SUMPRODUCT(TRANSPOSE(K$7:K$8),S50:T50))</f>
        <v>58.08205872354128</v>
      </c>
      <c r="R50" s="1" cm="1">
        <f t="array" ref="R50">EXP(SUMPRODUCT(TRANSPOSE(K$3:K$4),U50:V50))</f>
        <v>4.6497057882228789</v>
      </c>
      <c r="S50" s="1">
        <f t="shared" si="12"/>
        <v>8.8649726879165982</v>
      </c>
      <c r="T50" s="1">
        <f t="shared" si="13"/>
        <v>87</v>
      </c>
      <c r="U50" s="1">
        <f t="shared" si="12"/>
        <v>8.8649726879165982</v>
      </c>
      <c r="V50" s="1">
        <f t="shared" si="14"/>
        <v>87</v>
      </c>
      <c r="W50" s="2">
        <f t="shared" si="5"/>
        <v>0.99999865010705591</v>
      </c>
      <c r="X50" s="1">
        <f t="shared" si="6"/>
        <v>0.99999936026468117</v>
      </c>
      <c r="Y50">
        <v>54</v>
      </c>
      <c r="Z50">
        <v>5</v>
      </c>
      <c r="AA50" s="1">
        <f t="shared" si="16"/>
        <v>7078.5999999999995</v>
      </c>
      <c r="AB50" s="1">
        <f t="shared" si="15"/>
        <v>7479</v>
      </c>
      <c r="AC50" s="5">
        <v>6389</v>
      </c>
      <c r="AD50" s="1">
        <v>109</v>
      </c>
      <c r="AE50">
        <v>28</v>
      </c>
      <c r="AG50" s="1">
        <v>799671.43428132078</v>
      </c>
      <c r="AH50" s="1">
        <v>56336.859625857433</v>
      </c>
    </row>
    <row r="51" spans="1:34" ht="16">
      <c r="A51" s="25">
        <v>43913</v>
      </c>
      <c r="B51" s="1">
        <f t="shared" si="7"/>
        <v>38</v>
      </c>
      <c r="C51" s="1">
        <f t="shared" si="17"/>
        <v>15</v>
      </c>
      <c r="D51" s="1">
        <f t="shared" si="8"/>
        <v>899615</v>
      </c>
      <c r="E51" s="1">
        <v>70083</v>
      </c>
      <c r="F51" s="3">
        <f t="shared" si="9"/>
        <v>7.6402959388420788E-3</v>
      </c>
      <c r="G51" s="3">
        <f t="shared" si="0"/>
        <v>9.3199554185297018E-8</v>
      </c>
      <c r="H51" s="3">
        <f t="shared" si="1"/>
        <v>5.4329959319921442E-9</v>
      </c>
      <c r="I51" s="3">
        <f t="shared" si="10"/>
        <v>1.0106549447962472E-9</v>
      </c>
      <c r="J51" s="3"/>
      <c r="K51" s="4"/>
      <c r="M51" s="2">
        <f t="shared" si="3"/>
        <v>0.65195951183905732</v>
      </c>
      <c r="N51" s="2">
        <f t="shared" si="4"/>
        <v>0.12127859337554966</v>
      </c>
      <c r="O51" s="1">
        <f t="shared" si="11"/>
        <v>71.044210464176643</v>
      </c>
      <c r="P51" s="1">
        <f t="shared" si="18"/>
        <v>432.76104093093085</v>
      </c>
      <c r="Q51" s="1" cm="1">
        <f t="array" ref="Q51">EXP(SUMPRODUCT(TRANSPOSE(K$7:K$8),S51:T51))</f>
        <v>80.53347060343917</v>
      </c>
      <c r="R51" s="1" cm="1">
        <f t="array" ref="R51">EXP(SUMPRODUCT(TRANSPOSE(K$3:K$4),U51:V51))</f>
        <v>5.2617035254684934</v>
      </c>
      <c r="S51" s="1">
        <f t="shared" si="12"/>
        <v>9.0466442793053936</v>
      </c>
      <c r="T51" s="1">
        <f t="shared" si="13"/>
        <v>94</v>
      </c>
      <c r="U51" s="1">
        <f t="shared" si="12"/>
        <v>9.0466442793053936</v>
      </c>
      <c r="V51" s="1">
        <f t="shared" si="14"/>
        <v>94</v>
      </c>
      <c r="W51" s="2">
        <f t="shared" si="5"/>
        <v>0.99999826950054405</v>
      </c>
      <c r="X51" s="1">
        <f t="shared" si="6"/>
        <v>0.99999927529052779</v>
      </c>
      <c r="Y51">
        <v>54</v>
      </c>
      <c r="Z51">
        <v>11</v>
      </c>
      <c r="AA51" s="1">
        <f t="shared" si="16"/>
        <v>8489</v>
      </c>
      <c r="AB51" s="1">
        <f t="shared" si="15"/>
        <v>9126</v>
      </c>
      <c r="AC51" s="5">
        <v>7776</v>
      </c>
      <c r="AD51" s="1">
        <v>135</v>
      </c>
      <c r="AE51">
        <v>29</v>
      </c>
      <c r="AG51" s="1">
        <v>863389.29551831505</v>
      </c>
      <c r="AH51" s="1">
        <v>63717.861236994366</v>
      </c>
    </row>
    <row r="52" spans="1:34" ht="16">
      <c r="A52" s="25">
        <v>43914</v>
      </c>
      <c r="B52" s="1">
        <f t="shared" si="7"/>
        <v>39</v>
      </c>
      <c r="C52" s="1">
        <f t="shared" si="17"/>
        <v>16</v>
      </c>
      <c r="D52" s="1">
        <f t="shared" si="8"/>
        <v>971725</v>
      </c>
      <c r="E52" s="1">
        <v>72110</v>
      </c>
      <c r="F52" s="3">
        <f t="shared" si="9"/>
        <v>8.2450728698496567E-3</v>
      </c>
      <c r="G52" s="3">
        <f t="shared" si="0"/>
        <v>1.1409250177951691E-7</v>
      </c>
      <c r="H52" s="3">
        <f t="shared" si="1"/>
        <v>6.6509341536819323E-9</v>
      </c>
      <c r="I52" s="3">
        <f t="shared" si="10"/>
        <v>1.2179382216897881E-9</v>
      </c>
      <c r="J52" s="3"/>
      <c r="K52" s="4"/>
      <c r="M52" s="2">
        <f t="shared" si="3"/>
        <v>0.79811209844183184</v>
      </c>
      <c r="N52" s="2">
        <f t="shared" si="4"/>
        <v>0.14615258660277458</v>
      </c>
      <c r="O52" s="1">
        <f t="shared" si="11"/>
        <v>76.691143042136758</v>
      </c>
      <c r="P52" s="1">
        <f t="shared" si="18"/>
        <v>529.83031792788938</v>
      </c>
      <c r="Q52" s="1" cm="1">
        <f t="array" ref="Q52">EXP(SUMPRODUCT(TRANSPOSE(K$7:K$8),S52:T52))</f>
        <v>97.06927699695855</v>
      </c>
      <c r="R52" s="1" cm="1">
        <f t="array" ref="R52">EXP(SUMPRODUCT(TRANSPOSE(K$3:K$4),U52:V52))</f>
        <v>5.6469325779601132</v>
      </c>
      <c r="S52" s="1">
        <f t="shared" si="12"/>
        <v>9.2990103726886826</v>
      </c>
      <c r="T52" s="1">
        <f t="shared" si="13"/>
        <v>98</v>
      </c>
      <c r="U52" s="1">
        <f t="shared" si="12"/>
        <v>9.2990103726886826</v>
      </c>
      <c r="V52" s="1">
        <f t="shared" si="14"/>
        <v>98</v>
      </c>
      <c r="W52" s="2">
        <f t="shared" si="5"/>
        <v>0.99999797319946471</v>
      </c>
      <c r="X52" s="1">
        <f t="shared" si="6"/>
        <v>0.99999917866464438</v>
      </c>
      <c r="Y52">
        <v>54</v>
      </c>
      <c r="Z52">
        <v>15</v>
      </c>
      <c r="AA52" s="1">
        <f t="shared" si="16"/>
        <v>10926.2</v>
      </c>
      <c r="AB52" s="1">
        <f t="shared" si="15"/>
        <v>11933</v>
      </c>
      <c r="AC52" s="5">
        <v>10393</v>
      </c>
      <c r="AD52" s="1">
        <v>154</v>
      </c>
      <c r="AE52">
        <v>29</v>
      </c>
      <c r="AG52" s="1">
        <v>931731.92682318273</v>
      </c>
      <c r="AH52" s="1">
        <v>68342.631304867609</v>
      </c>
    </row>
    <row r="53" spans="1:34" ht="16">
      <c r="A53" s="25">
        <v>43915</v>
      </c>
      <c r="B53" s="1">
        <f t="shared" si="7"/>
        <v>40</v>
      </c>
      <c r="C53" s="1">
        <f t="shared" si="17"/>
        <v>17</v>
      </c>
      <c r="D53" s="1">
        <f t="shared" si="8"/>
        <v>1046353</v>
      </c>
      <c r="E53" s="1">
        <v>74628</v>
      </c>
      <c r="F53" s="3">
        <f t="shared" si="9"/>
        <v>8.9290064715153994E-3</v>
      </c>
      <c r="G53" s="3">
        <f t="shared" si="0"/>
        <v>1.4305432238792548E-7</v>
      </c>
      <c r="H53" s="3">
        <f t="shared" si="1"/>
        <v>8.3392410873796162E-9</v>
      </c>
      <c r="I53" s="3">
        <f t="shared" si="10"/>
        <v>1.688306933697684E-9</v>
      </c>
      <c r="J53" s="3"/>
      <c r="K53" s="4"/>
      <c r="M53" s="2">
        <f t="shared" si="3"/>
        <v>1.0007089304855539</v>
      </c>
      <c r="N53" s="2">
        <f t="shared" si="4"/>
        <v>0.20259683204372209</v>
      </c>
      <c r="O53" s="1">
        <f t="shared" si="11"/>
        <v>83.08132908977737</v>
      </c>
      <c r="P53" s="1">
        <f t="shared" si="18"/>
        <v>664.42137646354718</v>
      </c>
      <c r="Q53" s="1" cm="1">
        <f t="array" ref="Q53">EXP(SUMPRODUCT(TRANSPOSE(K$7:K$8),S53:T53))</f>
        <v>134.59105853565774</v>
      </c>
      <c r="R53" s="1" cm="1">
        <f t="array" ref="R53">EXP(SUMPRODUCT(TRANSPOSE(K$3:K$4),U53:V53))</f>
        <v>6.3901860476406069</v>
      </c>
      <c r="S53" s="1">
        <f t="shared" si="12"/>
        <v>9.3929368909645685</v>
      </c>
      <c r="T53" s="1">
        <f t="shared" si="13"/>
        <v>105</v>
      </c>
      <c r="U53" s="1">
        <f t="shared" si="12"/>
        <v>9.3929368909645685</v>
      </c>
      <c r="V53" s="1">
        <f t="shared" si="14"/>
        <v>105</v>
      </c>
      <c r="W53" s="2">
        <f t="shared" si="5"/>
        <v>0.99999728524371501</v>
      </c>
      <c r="X53" s="1">
        <f t="shared" si="6"/>
        <v>0.99999904362205627</v>
      </c>
      <c r="Y53">
        <v>54</v>
      </c>
      <c r="Z53">
        <v>21</v>
      </c>
      <c r="AA53" s="1">
        <f t="shared" si="16"/>
        <v>12002.3</v>
      </c>
      <c r="AB53" s="1">
        <f t="shared" si="15"/>
        <v>12433</v>
      </c>
      <c r="AC53" s="5">
        <v>10073</v>
      </c>
      <c r="AD53" s="1">
        <v>236</v>
      </c>
      <c r="AE53">
        <v>30</v>
      </c>
      <c r="AG53" s="1">
        <v>1009019.6333793482</v>
      </c>
      <c r="AH53" s="1">
        <v>77287.70655616546</v>
      </c>
    </row>
    <row r="54" spans="1:34" ht="16">
      <c r="A54" s="25">
        <v>43916</v>
      </c>
      <c r="B54" s="1">
        <f t="shared" si="7"/>
        <v>41</v>
      </c>
      <c r="C54" s="1">
        <f t="shared" si="17"/>
        <v>18</v>
      </c>
      <c r="D54" s="1">
        <f t="shared" si="8"/>
        <v>1122496</v>
      </c>
      <c r="E54" s="1">
        <v>76143</v>
      </c>
      <c r="F54" s="3">
        <f t="shared" si="9"/>
        <v>9.6370371372361818E-3</v>
      </c>
      <c r="G54" s="3">
        <f t="shared" si="0"/>
        <v>1.7484110859111723E-7</v>
      </c>
      <c r="H54" s="3">
        <f t="shared" si="1"/>
        <v>1.0192227205636062E-8</v>
      </c>
      <c r="I54" s="3">
        <f t="shared" si="10"/>
        <v>1.8529861182564459E-9</v>
      </c>
      <c r="J54" s="3"/>
      <c r="K54" s="4"/>
      <c r="M54" s="2">
        <f t="shared" si="3"/>
        <v>1.2230672646763274</v>
      </c>
      <c r="N54" s="2">
        <f t="shared" si="4"/>
        <v>0.2223583341907735</v>
      </c>
      <c r="O54" s="1">
        <f t="shared" si="11"/>
        <v>89.701308169312341</v>
      </c>
      <c r="P54" s="1">
        <f t="shared" si="18"/>
        <v>812.18546474060167</v>
      </c>
      <c r="Q54" s="1" cm="1">
        <f t="array" ref="Q54">EXP(SUMPRODUCT(TRANSPOSE(K$7:K$8),S54:T54))</f>
        <v>147.76408827705455</v>
      </c>
      <c r="R54" s="1" cm="1">
        <f t="array" ref="R54">EXP(SUMPRODUCT(TRANSPOSE(K$3:K$4),U54:V54))</f>
        <v>6.6199790795349767</v>
      </c>
      <c r="S54" s="1">
        <f t="shared" si="12"/>
        <v>9.5453329430034213</v>
      </c>
      <c r="T54" s="1">
        <f t="shared" si="13"/>
        <v>107</v>
      </c>
      <c r="U54" s="1">
        <f t="shared" si="12"/>
        <v>9.5453329430034213</v>
      </c>
      <c r="V54" s="1">
        <f t="shared" si="14"/>
        <v>107</v>
      </c>
      <c r="W54" s="2">
        <f t="shared" si="5"/>
        <v>0.99999707972716878</v>
      </c>
      <c r="X54" s="1">
        <f t="shared" si="6"/>
        <v>0.99999891040389921</v>
      </c>
      <c r="Y54">
        <v>54</v>
      </c>
      <c r="Z54">
        <v>23</v>
      </c>
      <c r="AA54" s="1">
        <f t="shared" si="16"/>
        <v>13978.3</v>
      </c>
      <c r="AB54" s="1">
        <f t="shared" si="15"/>
        <v>14712</v>
      </c>
      <c r="AC54" s="5">
        <v>12042</v>
      </c>
      <c r="AD54" s="1">
        <v>267</v>
      </c>
      <c r="AE54">
        <v>30</v>
      </c>
      <c r="AG54" s="1">
        <v>1089030.4212565878</v>
      </c>
      <c r="AH54" s="1">
        <v>80010.787877239782</v>
      </c>
    </row>
    <row r="55" spans="1:34">
      <c r="A55" s="25">
        <f>A54+1</f>
        <v>43917</v>
      </c>
      <c r="G55" s="3"/>
      <c r="H55" s="3"/>
      <c r="I55" s="3"/>
      <c r="J55" s="3"/>
      <c r="M55" s="2"/>
    </row>
    <row r="56" spans="1:34">
      <c r="A56" s="25">
        <f t="shared" ref="A56:A71" si="19">A55+1</f>
        <v>43918</v>
      </c>
      <c r="G56" s="3"/>
      <c r="H56" s="3">
        <f>D2 - SUM(E14:E47)</f>
        <v>119347188</v>
      </c>
      <c r="I56" s="3">
        <f>1-H47</f>
        <v>0.99999999763638947</v>
      </c>
      <c r="J56" s="3"/>
      <c r="K56" s="4">
        <f>H56*LN(I56)</f>
        <v>-0.28209027055890457</v>
      </c>
      <c r="M56" s="2"/>
    </row>
    <row r="57" spans="1:34">
      <c r="A57" s="25">
        <f t="shared" si="19"/>
        <v>43919</v>
      </c>
      <c r="G57" s="3"/>
      <c r="H57" s="3"/>
      <c r="I57" s="3"/>
      <c r="J57" s="3"/>
      <c r="M57" s="2"/>
    </row>
    <row r="58" spans="1:34">
      <c r="A58" s="25">
        <f t="shared" si="19"/>
        <v>43920</v>
      </c>
      <c r="G58" s="3"/>
      <c r="H58" s="3"/>
      <c r="I58" s="3"/>
      <c r="J58" s="3"/>
      <c r="M58" s="2"/>
    </row>
    <row r="59" spans="1:34">
      <c r="A59" s="25">
        <f t="shared" si="19"/>
        <v>43921</v>
      </c>
      <c r="G59" s="3"/>
      <c r="H59" s="3"/>
      <c r="I59" s="3"/>
      <c r="J59" s="3"/>
      <c r="M59" s="2"/>
    </row>
    <row r="60" spans="1:34">
      <c r="A60" s="25">
        <f t="shared" si="19"/>
        <v>43922</v>
      </c>
      <c r="G60" s="3"/>
      <c r="H60" s="3"/>
      <c r="I60" s="3"/>
      <c r="J60" s="3"/>
      <c r="M60" s="2"/>
    </row>
    <row r="61" spans="1:34">
      <c r="A61" s="25">
        <f t="shared" si="19"/>
        <v>43923</v>
      </c>
      <c r="G61" s="3"/>
      <c r="H61" s="3"/>
      <c r="I61" s="3"/>
      <c r="J61" s="3"/>
      <c r="M61" s="2"/>
    </row>
    <row r="62" spans="1:34">
      <c r="A62" s="25">
        <f t="shared" si="19"/>
        <v>43924</v>
      </c>
      <c r="G62" s="3"/>
      <c r="H62" s="3"/>
      <c r="I62" s="3"/>
      <c r="J62" s="3"/>
      <c r="M62" s="2"/>
    </row>
    <row r="63" spans="1:34">
      <c r="A63" s="25">
        <f t="shared" si="19"/>
        <v>43925</v>
      </c>
      <c r="G63" s="3"/>
      <c r="H63" s="3"/>
      <c r="I63" s="3"/>
      <c r="J63" s="3"/>
      <c r="M63" s="2"/>
    </row>
    <row r="64" spans="1:34">
      <c r="A64" s="25">
        <f t="shared" si="19"/>
        <v>43926</v>
      </c>
      <c r="G64" s="3"/>
      <c r="H64" s="3"/>
      <c r="I64" s="3"/>
      <c r="J64" s="3"/>
      <c r="M64" s="2"/>
    </row>
    <row r="65" spans="1:13">
      <c r="A65" s="25">
        <f t="shared" si="19"/>
        <v>43927</v>
      </c>
      <c r="G65" s="3"/>
      <c r="H65" s="3"/>
      <c r="I65" s="3"/>
      <c r="J65" s="3"/>
      <c r="M65" s="2"/>
    </row>
    <row r="66" spans="1:13">
      <c r="A66" s="25">
        <f t="shared" si="19"/>
        <v>43928</v>
      </c>
    </row>
    <row r="67" spans="1:13">
      <c r="A67" s="25">
        <f t="shared" si="19"/>
        <v>43929</v>
      </c>
    </row>
    <row r="68" spans="1:13">
      <c r="A68" s="25">
        <f t="shared" si="19"/>
        <v>43930</v>
      </c>
    </row>
    <row r="69" spans="1:13">
      <c r="A69" s="25">
        <f t="shared" si="19"/>
        <v>43931</v>
      </c>
    </row>
    <row r="70" spans="1:13">
      <c r="A70" s="25">
        <f t="shared" si="19"/>
        <v>43932</v>
      </c>
    </row>
    <row r="71" spans="1:13">
      <c r="A71" s="25">
        <f t="shared" si="19"/>
        <v>43933</v>
      </c>
    </row>
  </sheetData>
  <mergeCells count="5">
    <mergeCell ref="V2:W2"/>
    <mergeCell ref="Y2:Z2"/>
    <mergeCell ref="V7:W7"/>
    <mergeCell ref="Y7:Z7"/>
    <mergeCell ref="S12:V12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14F8-0101-CE48-B47C-B3D87C69A65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35E7-C13B-FA4D-9FFA-7B213E63C1EC}">
  <sheetPr>
    <pageSetUpPr fitToPage="1"/>
  </sheetPr>
  <dimension ref="A1:AE71"/>
  <sheetViews>
    <sheetView zoomScaleNormal="83" workbookViewId="0">
      <selection sqref="A1:A1048576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4" width="8.83203125" style="1"/>
    <col min="5" max="5" width="11.5" style="1" bestFit="1" customWidth="1"/>
    <col min="6" max="6" width="11.6640625" style="1" bestFit="1" customWidth="1"/>
    <col min="7" max="7" width="15.6640625" style="1" bestFit="1" customWidth="1"/>
    <col min="8" max="8" width="11.5" style="1" bestFit="1" customWidth="1"/>
    <col min="9" max="9" width="11.5" style="1" customWidth="1"/>
    <col min="10" max="10" width="20.83203125" style="1" bestFit="1" customWidth="1"/>
    <col min="11" max="11" width="11.6640625" style="1" customWidth="1"/>
    <col min="12" max="12" width="19.83203125" style="1" bestFit="1" customWidth="1"/>
    <col min="13" max="13" width="13.33203125" style="1" customWidth="1"/>
    <col min="14" max="14" width="12.1640625" style="1" bestFit="1" customWidth="1"/>
    <col min="15" max="15" width="12.33203125" style="1" bestFit="1" customWidth="1"/>
    <col min="16" max="17" width="12.1640625" style="1" bestFit="1" customWidth="1"/>
    <col min="18" max="19" width="12.1640625" style="1" customWidth="1"/>
    <col min="20" max="20" width="8.83203125" style="1"/>
    <col min="21" max="21" width="12.1640625" style="1" bestFit="1" customWidth="1"/>
    <col min="22" max="22" width="17.83203125" style="1" bestFit="1" customWidth="1"/>
    <col min="23" max="24" width="8.83203125" style="1"/>
    <col min="25" max="25" width="17.83203125" style="1" bestFit="1" customWidth="1"/>
    <col min="26" max="16384" width="8.83203125" style="1"/>
  </cols>
  <sheetData>
    <row r="1" spans="1:31">
      <c r="A1" s="21"/>
      <c r="C1" s="1" t="s">
        <v>41</v>
      </c>
      <c r="D1" s="1" t="s">
        <v>40</v>
      </c>
      <c r="K1" s="16"/>
    </row>
    <row r="2" spans="1:31" ht="17">
      <c r="A2" s="22"/>
      <c r="C2" s="1" t="s">
        <v>39</v>
      </c>
      <c r="D2" s="17">
        <v>120000000</v>
      </c>
      <c r="J2" s="1" t="s">
        <v>56</v>
      </c>
      <c r="K2" s="16">
        <v>1.0795577109045233E-4</v>
      </c>
      <c r="V2" s="62" t="s">
        <v>35</v>
      </c>
      <c r="W2" s="62"/>
      <c r="Y2" s="62" t="s">
        <v>59</v>
      </c>
      <c r="Z2" s="62"/>
    </row>
    <row r="3" spans="1:31" ht="16">
      <c r="A3" s="22"/>
      <c r="J3" s="30"/>
      <c r="K3" s="35"/>
      <c r="N3" s="1" t="s">
        <v>37</v>
      </c>
      <c r="O3" s="1">
        <f>LN(D2)*6-2*K11</f>
        <v>12512809.15093586</v>
      </c>
      <c r="V3" s="1" t="s">
        <v>25</v>
      </c>
      <c r="W3" s="2">
        <f>AVERAGE(W14:W47)</f>
        <v>7.1484661623702678E-2</v>
      </c>
      <c r="Y3" s="1" t="s">
        <v>25</v>
      </c>
      <c r="Z3" s="2">
        <f>AVERAGE(X14:X47)</f>
        <v>1.633168737389442E-2</v>
      </c>
    </row>
    <row r="4" spans="1:31" ht="16">
      <c r="A4" s="22"/>
      <c r="J4" s="1" t="s">
        <v>53</v>
      </c>
      <c r="K4" s="4">
        <v>1.7664413175260116E-2</v>
      </c>
      <c r="V4" s="1" t="s">
        <v>21</v>
      </c>
      <c r="W4" s="2">
        <f>MEDIAN(W14:W47)</f>
        <v>4.7241588658104586E-2</v>
      </c>
      <c r="Y4" s="1" t="s">
        <v>21</v>
      </c>
      <c r="Z4" s="2">
        <f>MEDIAN(X14:X47)</f>
        <v>1.2086763924846694E-2</v>
      </c>
    </row>
    <row r="5" spans="1:31" ht="16">
      <c r="A5" s="22"/>
      <c r="J5" s="1" t="s">
        <v>36</v>
      </c>
      <c r="K5" s="16">
        <v>1.0000000000000002E-4</v>
      </c>
      <c r="V5" s="1" t="s">
        <v>20</v>
      </c>
      <c r="W5" s="15">
        <f>CORREL(N14:N47,D14:D47)^2</f>
        <v>0.7890224491736989</v>
      </c>
      <c r="Y5" s="1" t="s">
        <v>20</v>
      </c>
      <c r="Z5" s="15">
        <f>CORREL(M14:M47,D14:D47)^2</f>
        <v>0.9995687080508846</v>
      </c>
    </row>
    <row r="6" spans="1:31" ht="16">
      <c r="A6" s="22"/>
      <c r="J6" s="1" t="s">
        <v>34</v>
      </c>
      <c r="K6" s="16">
        <v>464121.73333247058</v>
      </c>
    </row>
    <row r="7" spans="1:31" ht="16">
      <c r="A7" s="22"/>
      <c r="H7" s="1" t="s">
        <v>32</v>
      </c>
      <c r="I7" s="1" t="s">
        <v>31</v>
      </c>
      <c r="J7" s="30"/>
      <c r="K7" s="35"/>
      <c r="V7" s="62" t="s">
        <v>28</v>
      </c>
      <c r="W7" s="62"/>
      <c r="Y7" s="62" t="s">
        <v>60</v>
      </c>
      <c r="Z7" s="62"/>
    </row>
    <row r="8" spans="1:31" ht="16">
      <c r="A8" s="22"/>
      <c r="H8" s="1">
        <v>4.5614115672014375</v>
      </c>
      <c r="I8" s="1">
        <f>EXP(H8)</f>
        <v>95.718497606106979</v>
      </c>
      <c r="J8" s="1" t="s">
        <v>53</v>
      </c>
      <c r="K8" s="4">
        <v>4.6688009381957454E-2</v>
      </c>
      <c r="V8" s="1" t="s">
        <v>25</v>
      </c>
      <c r="W8" s="2">
        <f>AVERAGE(W48:W54)</f>
        <v>5.9869199850720888E-2</v>
      </c>
      <c r="Y8" s="1" t="s">
        <v>25</v>
      </c>
      <c r="Z8" s="2">
        <f>AVERAGE(X48:X54)</f>
        <v>3.3797547986188996E-2</v>
      </c>
      <c r="AC8" s="1" t="s">
        <v>24</v>
      </c>
      <c r="AD8" s="1">
        <v>0.1</v>
      </c>
    </row>
    <row r="9" spans="1:31" ht="16">
      <c r="A9" s="22"/>
      <c r="H9" s="1">
        <v>1.7792217434234057</v>
      </c>
      <c r="I9" s="1">
        <f>EXP(H9)</f>
        <v>5.9252432641768404</v>
      </c>
      <c r="J9" s="1" t="s">
        <v>27</v>
      </c>
      <c r="K9" s="4">
        <f>I8/SUM(I8:I9)</f>
        <v>0.94170577338610006</v>
      </c>
      <c r="N9" s="4"/>
      <c r="V9" s="1" t="s">
        <v>21</v>
      </c>
      <c r="W9" s="2">
        <f>MEDIAN(W48:W54)</f>
        <v>5.224272004639717E-2</v>
      </c>
      <c r="Y9" s="1" t="s">
        <v>21</v>
      </c>
      <c r="Z9" s="2">
        <f>MEDIAN(X48:X54)</f>
        <v>3.5678557725472543E-2</v>
      </c>
      <c r="AD9" s="1">
        <v>0.2</v>
      </c>
    </row>
    <row r="10" spans="1:31" ht="16">
      <c r="A10" s="22"/>
      <c r="J10" s="1" t="s">
        <v>23</v>
      </c>
      <c r="K10" s="4">
        <f>I9/SUM(I8:I9)</f>
        <v>5.8294226613899866E-2</v>
      </c>
      <c r="V10" s="1" t="s">
        <v>20</v>
      </c>
      <c r="W10" s="15">
        <f>CORREL(N48:N54,D48:D54)^2</f>
        <v>0.96302608701932146</v>
      </c>
      <c r="Y10" s="1" t="s">
        <v>20</v>
      </c>
      <c r="Z10" s="15">
        <f>CORREL(M48:M54,D48:D54)^2</f>
        <v>0.99879873425797983</v>
      </c>
      <c r="AD10" s="1">
        <v>0.7</v>
      </c>
    </row>
    <row r="11" spans="1:31" ht="16">
      <c r="A11" s="22"/>
      <c r="J11" s="1" t="s">
        <v>22</v>
      </c>
      <c r="K11" s="16">
        <f>IFERROR(SUM(K14:K56),-1000000000000)</f>
        <v>-6256348.7664610278</v>
      </c>
    </row>
    <row r="12" spans="1:31" ht="16" customHeight="1">
      <c r="A12" s="22"/>
      <c r="D12" s="1" t="s">
        <v>19</v>
      </c>
      <c r="S12" s="76" t="s">
        <v>18</v>
      </c>
      <c r="T12" s="76"/>
      <c r="U12" s="76"/>
      <c r="V12" s="76"/>
    </row>
    <row r="13" spans="1:31" ht="16">
      <c r="A13" s="21" t="s">
        <v>48</v>
      </c>
      <c r="B13" s="1" t="s">
        <v>17</v>
      </c>
      <c r="C13" s="1" t="s">
        <v>17</v>
      </c>
      <c r="D13" s="1" t="s">
        <v>90</v>
      </c>
      <c r="E13" s="13" t="s">
        <v>89</v>
      </c>
      <c r="F13" s="13" t="s">
        <v>14</v>
      </c>
      <c r="G13" s="13" t="s">
        <v>13</v>
      </c>
      <c r="H13" s="13" t="s">
        <v>12</v>
      </c>
      <c r="I13" s="13" t="s">
        <v>11</v>
      </c>
      <c r="J13" s="13"/>
      <c r="M13" s="13" t="s">
        <v>87</v>
      </c>
      <c r="N13" s="13" t="s">
        <v>88</v>
      </c>
      <c r="O13" s="12" t="s">
        <v>8</v>
      </c>
      <c r="P13" s="12" t="s">
        <v>7</v>
      </c>
      <c r="Q13" s="12" t="s">
        <v>6</v>
      </c>
      <c r="R13" s="12" t="s">
        <v>5</v>
      </c>
      <c r="S13" s="12" t="s">
        <v>54</v>
      </c>
      <c r="T13" s="1" t="s">
        <v>52</v>
      </c>
      <c r="U13" s="1" t="s">
        <v>54</v>
      </c>
      <c r="V13" s="1" t="s">
        <v>52</v>
      </c>
      <c r="W13" s="1" t="s">
        <v>4</v>
      </c>
      <c r="X13" s="1" t="s">
        <v>3</v>
      </c>
      <c r="Y13" t="s">
        <v>49</v>
      </c>
      <c r="Z13" s="1" t="s">
        <v>51</v>
      </c>
      <c r="AA13" s="1" t="s">
        <v>2</v>
      </c>
      <c r="AB13" s="1" t="s">
        <v>1</v>
      </c>
      <c r="AC13" s="1" t="s">
        <v>0</v>
      </c>
      <c r="AD13" s="1" t="s">
        <v>47</v>
      </c>
      <c r="AE13" s="30" t="s">
        <v>55</v>
      </c>
    </row>
    <row r="14" spans="1:31" ht="16">
      <c r="A14" s="22">
        <v>43876</v>
      </c>
      <c r="B14" s="1">
        <v>1</v>
      </c>
      <c r="D14" s="1">
        <f>E14</f>
        <v>12252</v>
      </c>
      <c r="E14" s="1">
        <v>12252</v>
      </c>
      <c r="F14" s="3">
        <f>1-(EXP(-$K$2*O14))</f>
        <v>1.0794994407592462E-4</v>
      </c>
      <c r="G14" s="3">
        <f t="shared" ref="G14:G54" si="0">1-(K$6/(K$6+P14))^K$5</f>
        <v>0</v>
      </c>
      <c r="H14" s="3">
        <f t="shared" ref="H14:H54" si="1">F14*($K$9) + G14 *($K$10)</f>
        <v>1.0165708557300485E-4</v>
      </c>
      <c r="I14" s="3">
        <f>H14</f>
        <v>1.0165708557300485E-4</v>
      </c>
      <c r="J14" s="3"/>
      <c r="K14" s="4">
        <f t="shared" ref="K14:K47" si="2">E14*LN(I14)</f>
        <v>-112643.72791608899</v>
      </c>
      <c r="M14" s="2">
        <f t="shared" ref="M14:M54" si="3">D$2*H14</f>
        <v>12198.850268760581</v>
      </c>
      <c r="N14" s="2">
        <f t="shared" ref="N14:N54" si="4">$D$2*I14</f>
        <v>12198.850268760581</v>
      </c>
      <c r="O14" s="1">
        <f>R14</f>
        <v>1</v>
      </c>
      <c r="Q14" s="1" cm="1">
        <f t="array" ref="Q14">EXP(SUMPRODUCT(TRANSPOSE(K$7:K$8),S14:T14))</f>
        <v>1</v>
      </c>
      <c r="R14" s="1" cm="1">
        <f t="array" ref="R14">EXP(SUMPRODUCT(TRANSPOSE(K$3:K$4),U14:V14))</f>
        <v>1</v>
      </c>
      <c r="S14" s="1">
        <f>LN($AA14+1)</f>
        <v>0</v>
      </c>
      <c r="T14" s="1">
        <f>Z14+Y14+AE14</f>
        <v>0</v>
      </c>
      <c r="U14" s="1">
        <f>LN($AA14+1)</f>
        <v>0</v>
      </c>
      <c r="V14" s="1">
        <f>Y14+Z14+AE14</f>
        <v>0</v>
      </c>
      <c r="W14" s="2">
        <f t="shared" ref="W14:W54" si="5">ABS(E14-N14)/E14</f>
        <v>4.3380453182679185E-3</v>
      </c>
      <c r="X14" s="1">
        <f t="shared" ref="X14:X54" si="6">ABS(D14-M14)/D14</f>
        <v>4.3380453182679185E-3</v>
      </c>
      <c r="Y14">
        <v>0</v>
      </c>
      <c r="Z14">
        <v>0</v>
      </c>
      <c r="AA14" s="1">
        <f>AB14</f>
        <v>0</v>
      </c>
      <c r="AB14" s="1">
        <f>AC14+10*AD14</f>
        <v>0</v>
      </c>
      <c r="AC14" s="5">
        <v>0</v>
      </c>
      <c r="AD14" s="1">
        <v>0</v>
      </c>
      <c r="AE14">
        <v>0</v>
      </c>
    </row>
    <row r="15" spans="1:31" ht="16">
      <c r="A15" s="22">
        <v>43877</v>
      </c>
      <c r="B15" s="1">
        <f t="shared" ref="B15:B54" si="7">B14+1</f>
        <v>2</v>
      </c>
      <c r="D15" s="1">
        <f t="shared" ref="D15:D54" si="8">D14+E15</f>
        <v>25444</v>
      </c>
      <c r="E15" s="1">
        <v>13192</v>
      </c>
      <c r="F15" s="3">
        <f t="shared" ref="F15:F54" si="9">1-(EXP(-$K$2*O15))</f>
        <v>2.1588823496132559E-4</v>
      </c>
      <c r="G15" s="3">
        <f t="shared" si="0"/>
        <v>0</v>
      </c>
      <c r="H15" s="3">
        <f t="shared" si="1"/>
        <v>2.0330319726921521E-4</v>
      </c>
      <c r="I15" s="3">
        <f t="shared" ref="I15:I54" si="10">H15-H14</f>
        <v>1.0164611169621035E-4</v>
      </c>
      <c r="J15" s="3"/>
      <c r="K15" s="4">
        <f t="shared" si="2"/>
        <v>-121287.42306448068</v>
      </c>
      <c r="M15" s="2">
        <f t="shared" si="3"/>
        <v>24396.383672305823</v>
      </c>
      <c r="N15" s="2">
        <f t="shared" si="4"/>
        <v>12197.533403545243</v>
      </c>
      <c r="O15" s="1">
        <f t="shared" ref="O15:O54" si="11">O14+R15</f>
        <v>2</v>
      </c>
      <c r="Q15" s="1" cm="1">
        <f t="array" ref="Q15">EXP(SUMPRODUCT(TRANSPOSE(K$7:K$8),S15:T15))</f>
        <v>1</v>
      </c>
      <c r="R15" s="1" cm="1">
        <f t="array" ref="R15">EXP(SUMPRODUCT(TRANSPOSE(K$3:K$4),U15:V15))</f>
        <v>1</v>
      </c>
      <c r="S15" s="1">
        <f t="shared" ref="S15:U54" si="12">LN($AA15+1)</f>
        <v>0</v>
      </c>
      <c r="T15" s="1">
        <f t="shared" ref="T15:T54" si="13">Z15+Y15+AE15</f>
        <v>0</v>
      </c>
      <c r="U15" s="1">
        <f t="shared" si="12"/>
        <v>0</v>
      </c>
      <c r="V15" s="1">
        <f t="shared" ref="V15:V54" si="14">Y15+Z15+AE15</f>
        <v>0</v>
      </c>
      <c r="W15" s="2">
        <f t="shared" si="5"/>
        <v>7.5384065831925154E-2</v>
      </c>
      <c r="X15" s="1">
        <f t="shared" si="6"/>
        <v>4.1173413287776177E-2</v>
      </c>
      <c r="Y15">
        <v>0</v>
      </c>
      <c r="Z15">
        <v>0</v>
      </c>
      <c r="AA15" s="1">
        <f>AB15</f>
        <v>0</v>
      </c>
      <c r="AB15" s="1">
        <f t="shared" ref="AB15:AB54" si="15">AC15+10*AD15</f>
        <v>0</v>
      </c>
      <c r="AC15" s="5">
        <v>0</v>
      </c>
      <c r="AD15" s="1">
        <v>0</v>
      </c>
      <c r="AE15">
        <v>0</v>
      </c>
    </row>
    <row r="16" spans="1:31" ht="16">
      <c r="A16" s="22">
        <v>43878</v>
      </c>
      <c r="B16" s="1">
        <f t="shared" si="7"/>
        <v>3</v>
      </c>
      <c r="D16" s="1">
        <f t="shared" si="8"/>
        <v>38118</v>
      </c>
      <c r="E16" s="1">
        <v>12674</v>
      </c>
      <c r="F16" s="3">
        <f t="shared" si="9"/>
        <v>3.2381487391430763E-4</v>
      </c>
      <c r="G16" s="3">
        <f t="shared" si="0"/>
        <v>0</v>
      </c>
      <c r="H16" s="3">
        <f t="shared" si="1"/>
        <v>3.0493833627339556E-4</v>
      </c>
      <c r="I16" s="3">
        <f t="shared" si="10"/>
        <v>1.0163513900418036E-4</v>
      </c>
      <c r="J16" s="3"/>
      <c r="K16" s="4">
        <f t="shared" si="2"/>
        <v>-116526.29242179735</v>
      </c>
      <c r="M16" s="2">
        <f t="shared" si="3"/>
        <v>36592.600352807465</v>
      </c>
      <c r="N16" s="2">
        <f t="shared" si="4"/>
        <v>12196.216680501642</v>
      </c>
      <c r="O16" s="1">
        <f t="shared" si="11"/>
        <v>3</v>
      </c>
      <c r="Q16" s="1" cm="1">
        <f t="array" ref="Q16">EXP(SUMPRODUCT(TRANSPOSE(K$7:K$8),S16:T16))</f>
        <v>1</v>
      </c>
      <c r="R16" s="1" cm="1">
        <f t="array" ref="R16">EXP(SUMPRODUCT(TRANSPOSE(K$3:K$4),U16:V16))</f>
        <v>1</v>
      </c>
      <c r="S16" s="1">
        <f t="shared" si="12"/>
        <v>0</v>
      </c>
      <c r="T16" s="1">
        <f t="shared" si="13"/>
        <v>0</v>
      </c>
      <c r="U16" s="1">
        <f t="shared" si="12"/>
        <v>0</v>
      </c>
      <c r="V16" s="1">
        <f t="shared" si="14"/>
        <v>0</v>
      </c>
      <c r="W16" s="2">
        <f t="shared" si="5"/>
        <v>3.7697910643708199E-2</v>
      </c>
      <c r="X16" s="1">
        <f t="shared" si="6"/>
        <v>4.0017830085328054E-2</v>
      </c>
      <c r="Y16">
        <v>0</v>
      </c>
      <c r="Z16">
        <v>0</v>
      </c>
      <c r="AA16" s="1">
        <f>SUMPRODUCT(AB14:AB16,$AD$8:$AD$10)</f>
        <v>0</v>
      </c>
      <c r="AB16" s="1">
        <f t="shared" si="15"/>
        <v>0</v>
      </c>
      <c r="AC16" s="5">
        <v>0</v>
      </c>
      <c r="AD16" s="1">
        <v>0</v>
      </c>
      <c r="AE16">
        <v>0</v>
      </c>
    </row>
    <row r="17" spans="1:31" ht="16">
      <c r="A17" s="22">
        <v>43879</v>
      </c>
      <c r="B17" s="1">
        <f t="shared" si="7"/>
        <v>4</v>
      </c>
      <c r="D17" s="1">
        <f t="shared" si="8"/>
        <v>49763</v>
      </c>
      <c r="E17" s="1">
        <v>11645</v>
      </c>
      <c r="F17" s="3">
        <f t="shared" si="9"/>
        <v>4.3172986219264242E-4</v>
      </c>
      <c r="G17" s="3">
        <f t="shared" si="0"/>
        <v>0</v>
      </c>
      <c r="H17" s="3">
        <f t="shared" si="1"/>
        <v>4.0656250376999671E-4</v>
      </c>
      <c r="I17" s="3">
        <f t="shared" si="10"/>
        <v>1.0162416749660114E-4</v>
      </c>
      <c r="J17" s="3"/>
      <c r="K17" s="4">
        <f t="shared" si="2"/>
        <v>-107066.79882491656</v>
      </c>
      <c r="M17" s="2">
        <f t="shared" si="3"/>
        <v>48787.500452399603</v>
      </c>
      <c r="N17" s="2">
        <f t="shared" si="4"/>
        <v>12194.900099592138</v>
      </c>
      <c r="O17" s="1">
        <f t="shared" si="11"/>
        <v>4</v>
      </c>
      <c r="Q17" s="1" cm="1">
        <f t="array" ref="Q17">EXP(SUMPRODUCT(TRANSPOSE(K$7:K$8),S17:T17))</f>
        <v>1</v>
      </c>
      <c r="R17" s="1" cm="1">
        <f t="array" ref="R17">EXP(SUMPRODUCT(TRANSPOSE(K$3:K$4),U17:V17))</f>
        <v>1</v>
      </c>
      <c r="S17" s="1">
        <f t="shared" si="12"/>
        <v>0</v>
      </c>
      <c r="T17" s="1">
        <f t="shared" si="13"/>
        <v>0</v>
      </c>
      <c r="U17" s="1">
        <f t="shared" si="12"/>
        <v>0</v>
      </c>
      <c r="V17" s="1">
        <f t="shared" si="14"/>
        <v>0</v>
      </c>
      <c r="W17" s="2">
        <f t="shared" si="5"/>
        <v>4.7221992236336441E-2</v>
      </c>
      <c r="X17" s="1">
        <f t="shared" si="6"/>
        <v>1.9602908739432851E-2</v>
      </c>
      <c r="Y17">
        <v>0</v>
      </c>
      <c r="Z17">
        <v>0</v>
      </c>
      <c r="AA17" s="1">
        <f t="shared" ref="AA17:AA54" si="16">SUMPRODUCT(AB15:AB17,$AD$8:$AD$10)</f>
        <v>0</v>
      </c>
      <c r="AB17" s="1">
        <f t="shared" si="15"/>
        <v>0</v>
      </c>
      <c r="AC17" s="5">
        <v>0</v>
      </c>
      <c r="AD17" s="1">
        <v>0</v>
      </c>
      <c r="AE17">
        <v>0</v>
      </c>
    </row>
    <row r="18" spans="1:31" ht="16">
      <c r="A18" s="22">
        <v>43880</v>
      </c>
      <c r="B18" s="1">
        <f t="shared" si="7"/>
        <v>5</v>
      </c>
      <c r="D18" s="1">
        <f t="shared" si="8"/>
        <v>62122</v>
      </c>
      <c r="E18" s="1">
        <v>12359</v>
      </c>
      <c r="F18" s="3">
        <f t="shared" si="9"/>
        <v>5.3963320105410162E-4</v>
      </c>
      <c r="G18" s="3">
        <f t="shared" si="0"/>
        <v>0</v>
      </c>
      <c r="H18" s="3">
        <f t="shared" si="1"/>
        <v>5.0817570094346964E-4</v>
      </c>
      <c r="I18" s="3">
        <f t="shared" si="10"/>
        <v>1.0161319717347293E-4</v>
      </c>
      <c r="J18" s="3"/>
      <c r="K18" s="4">
        <f t="shared" si="2"/>
        <v>-113632.81268626326</v>
      </c>
      <c r="M18" s="2">
        <f t="shared" si="3"/>
        <v>60981.084113216355</v>
      </c>
      <c r="N18" s="2">
        <f t="shared" si="4"/>
        <v>12193.583660816752</v>
      </c>
      <c r="O18" s="1">
        <f t="shared" si="11"/>
        <v>5</v>
      </c>
      <c r="Q18" s="1" cm="1">
        <f t="array" ref="Q18">EXP(SUMPRODUCT(TRANSPOSE(K$7:K$8),S18:T18))</f>
        <v>1</v>
      </c>
      <c r="R18" s="1" cm="1">
        <f t="array" ref="R18">EXP(SUMPRODUCT(TRANSPOSE(K$3:K$4),U18:V18))</f>
        <v>1</v>
      </c>
      <c r="S18" s="1">
        <f t="shared" si="12"/>
        <v>0</v>
      </c>
      <c r="T18" s="1">
        <f t="shared" si="13"/>
        <v>0</v>
      </c>
      <c r="U18" s="1">
        <f t="shared" si="12"/>
        <v>0</v>
      </c>
      <c r="V18" s="1">
        <f t="shared" si="14"/>
        <v>0</v>
      </c>
      <c r="W18" s="2">
        <f t="shared" si="5"/>
        <v>1.3384281833744483E-2</v>
      </c>
      <c r="X18" s="1">
        <f t="shared" si="6"/>
        <v>1.8365730124330269E-2</v>
      </c>
      <c r="Y18">
        <v>0</v>
      </c>
      <c r="Z18">
        <v>0</v>
      </c>
      <c r="AA18" s="1">
        <f t="shared" si="16"/>
        <v>0</v>
      </c>
      <c r="AB18" s="1">
        <f t="shared" si="15"/>
        <v>0</v>
      </c>
      <c r="AC18" s="5">
        <v>0</v>
      </c>
      <c r="AD18" s="1">
        <v>0</v>
      </c>
      <c r="AE18">
        <v>0</v>
      </c>
    </row>
    <row r="19" spans="1:31" ht="16">
      <c r="A19" s="22">
        <v>43881</v>
      </c>
      <c r="B19" s="1">
        <f t="shared" si="7"/>
        <v>6</v>
      </c>
      <c r="D19" s="1">
        <f t="shared" si="8"/>
        <v>74178</v>
      </c>
      <c r="E19" s="1">
        <v>12056</v>
      </c>
      <c r="F19" s="3">
        <f t="shared" si="9"/>
        <v>6.4752489175612382E-4</v>
      </c>
      <c r="G19" s="3">
        <f t="shared" si="0"/>
        <v>0</v>
      </c>
      <c r="H19" s="3">
        <f t="shared" si="1"/>
        <v>6.0977792897795135E-4</v>
      </c>
      <c r="I19" s="3">
        <f t="shared" si="10"/>
        <v>1.0160222803448171E-4</v>
      </c>
      <c r="J19" s="3"/>
      <c r="K19" s="4">
        <f t="shared" si="2"/>
        <v>-110848.23004828602</v>
      </c>
      <c r="M19" s="2">
        <f t="shared" si="3"/>
        <v>73173.351477354168</v>
      </c>
      <c r="N19" s="2">
        <f t="shared" si="4"/>
        <v>12192.267364137806</v>
      </c>
      <c r="O19" s="1">
        <f t="shared" si="11"/>
        <v>6</v>
      </c>
      <c r="Q19" s="1" cm="1">
        <f t="array" ref="Q19">EXP(SUMPRODUCT(TRANSPOSE(K$7:K$8),S19:T19))</f>
        <v>1</v>
      </c>
      <c r="R19" s="1" cm="1">
        <f t="array" ref="R19">EXP(SUMPRODUCT(TRANSPOSE(K$3:K$4),U19:V19))</f>
        <v>1</v>
      </c>
      <c r="S19" s="1">
        <f t="shared" si="12"/>
        <v>0</v>
      </c>
      <c r="T19" s="1">
        <f t="shared" si="13"/>
        <v>0</v>
      </c>
      <c r="U19" s="1">
        <f t="shared" si="12"/>
        <v>0</v>
      </c>
      <c r="V19" s="1">
        <f t="shared" si="14"/>
        <v>0</v>
      </c>
      <c r="W19" s="2">
        <f t="shared" si="5"/>
        <v>1.130286696564416E-2</v>
      </c>
      <c r="X19" s="1">
        <f t="shared" si="6"/>
        <v>1.3543753170021188E-2</v>
      </c>
      <c r="Y19">
        <v>0</v>
      </c>
      <c r="Z19">
        <v>0</v>
      </c>
      <c r="AA19" s="1">
        <f t="shared" si="16"/>
        <v>0</v>
      </c>
      <c r="AB19" s="1">
        <f t="shared" si="15"/>
        <v>0</v>
      </c>
      <c r="AC19" s="5">
        <v>0</v>
      </c>
      <c r="AD19" s="1">
        <v>0</v>
      </c>
      <c r="AE19">
        <v>0</v>
      </c>
    </row>
    <row r="20" spans="1:31" ht="16">
      <c r="A20" s="22">
        <v>43882</v>
      </c>
      <c r="B20" s="1">
        <f t="shared" si="7"/>
        <v>7</v>
      </c>
      <c r="D20" s="1">
        <f t="shared" si="8"/>
        <v>85366</v>
      </c>
      <c r="E20" s="1">
        <v>11188</v>
      </c>
      <c r="F20" s="3">
        <f t="shared" si="9"/>
        <v>7.5540493555614763E-4</v>
      </c>
      <c r="G20" s="3">
        <f t="shared" si="0"/>
        <v>0</v>
      </c>
      <c r="H20" s="3">
        <f t="shared" si="1"/>
        <v>7.1136918905757905E-4</v>
      </c>
      <c r="I20" s="3">
        <f t="shared" si="10"/>
        <v>1.015912600796277E-4</v>
      </c>
      <c r="J20" s="3"/>
      <c r="K20" s="4">
        <f t="shared" si="2"/>
        <v>-102868.65951622155</v>
      </c>
      <c r="M20" s="2">
        <f t="shared" si="3"/>
        <v>85364.30268690949</v>
      </c>
      <c r="N20" s="2">
        <f t="shared" si="4"/>
        <v>12190.951209555324</v>
      </c>
      <c r="O20" s="1">
        <f t="shared" si="11"/>
        <v>7</v>
      </c>
      <c r="Q20" s="1" cm="1">
        <f t="array" ref="Q20">EXP(SUMPRODUCT(TRANSPOSE(K$7:K$8),S20:T20))</f>
        <v>1</v>
      </c>
      <c r="R20" s="1" cm="1">
        <f t="array" ref="R20">EXP(SUMPRODUCT(TRANSPOSE(K$3:K$4),U20:V20))</f>
        <v>1</v>
      </c>
      <c r="S20" s="1">
        <f t="shared" si="12"/>
        <v>0</v>
      </c>
      <c r="T20" s="1">
        <f t="shared" si="13"/>
        <v>0</v>
      </c>
      <c r="U20" s="1">
        <f t="shared" si="12"/>
        <v>0</v>
      </c>
      <c r="V20" s="1">
        <f t="shared" si="14"/>
        <v>0</v>
      </c>
      <c r="W20" s="2">
        <f t="shared" si="5"/>
        <v>8.9645263635620628E-2</v>
      </c>
      <c r="X20" s="1">
        <f t="shared" si="6"/>
        <v>1.9882776404070139E-5</v>
      </c>
      <c r="Y20">
        <v>0</v>
      </c>
      <c r="Z20">
        <v>0</v>
      </c>
      <c r="AA20" s="1">
        <f t="shared" si="16"/>
        <v>0</v>
      </c>
      <c r="AB20" s="1">
        <f t="shared" si="15"/>
        <v>0</v>
      </c>
      <c r="AC20" s="5">
        <v>0</v>
      </c>
      <c r="AD20" s="1">
        <v>0</v>
      </c>
      <c r="AE20">
        <v>0</v>
      </c>
    </row>
    <row r="21" spans="1:31" ht="16">
      <c r="A21" s="22">
        <v>43883</v>
      </c>
      <c r="B21" s="1">
        <f t="shared" si="7"/>
        <v>8</v>
      </c>
      <c r="D21" s="1">
        <f t="shared" si="8"/>
        <v>97575</v>
      </c>
      <c r="E21" s="1">
        <v>12209</v>
      </c>
      <c r="F21" s="3">
        <f t="shared" si="9"/>
        <v>8.6327333371150061E-4</v>
      </c>
      <c r="G21" s="3">
        <f t="shared" si="0"/>
        <v>0</v>
      </c>
      <c r="H21" s="3">
        <f t="shared" si="1"/>
        <v>8.1294948236638553E-4</v>
      </c>
      <c r="I21" s="3">
        <f t="shared" si="10"/>
        <v>1.0158029330880648E-4</v>
      </c>
      <c r="J21" s="3"/>
      <c r="K21" s="4">
        <f t="shared" si="2"/>
        <v>-112257.61621162292</v>
      </c>
      <c r="M21" s="2">
        <f t="shared" si="3"/>
        <v>97553.937883966268</v>
      </c>
      <c r="N21" s="2">
        <f t="shared" si="4"/>
        <v>12189.635197056778</v>
      </c>
      <c r="O21" s="1">
        <f t="shared" si="11"/>
        <v>8</v>
      </c>
      <c r="Q21" s="1" cm="1">
        <f t="array" ref="Q21">EXP(SUMPRODUCT(TRANSPOSE(K$7:K$8),S21:T21))</f>
        <v>1</v>
      </c>
      <c r="R21" s="1" cm="1">
        <f t="array" ref="R21">EXP(SUMPRODUCT(TRANSPOSE(K$3:K$4),U21:V21))</f>
        <v>1</v>
      </c>
      <c r="S21" s="1">
        <f t="shared" si="12"/>
        <v>0.87546873735389985</v>
      </c>
      <c r="T21" s="1">
        <f t="shared" si="13"/>
        <v>0</v>
      </c>
      <c r="U21" s="1">
        <f t="shared" si="12"/>
        <v>0.87546873735389985</v>
      </c>
      <c r="V21" s="1">
        <f t="shared" si="14"/>
        <v>0</v>
      </c>
      <c r="W21" s="2">
        <f t="shared" si="5"/>
        <v>1.5861088494735407E-3</v>
      </c>
      <c r="X21" s="1">
        <f t="shared" si="6"/>
        <v>2.1585566009461757E-4</v>
      </c>
      <c r="Y21">
        <v>0</v>
      </c>
      <c r="Z21">
        <v>0</v>
      </c>
      <c r="AA21" s="1">
        <f t="shared" si="16"/>
        <v>1.4</v>
      </c>
      <c r="AB21" s="1">
        <f t="shared" si="15"/>
        <v>2</v>
      </c>
      <c r="AC21" s="5">
        <v>2</v>
      </c>
      <c r="AD21" s="1">
        <v>0</v>
      </c>
      <c r="AE21">
        <v>0</v>
      </c>
    </row>
    <row r="22" spans="1:31" ht="16">
      <c r="A22" s="22">
        <v>43884</v>
      </c>
      <c r="B22" s="1">
        <f t="shared" si="7"/>
        <v>9</v>
      </c>
      <c r="D22" s="1">
        <f t="shared" si="8"/>
        <v>109348</v>
      </c>
      <c r="E22" s="1">
        <v>11773</v>
      </c>
      <c r="F22" s="3">
        <f t="shared" si="9"/>
        <v>9.7113008747928831E-4</v>
      </c>
      <c r="G22" s="3">
        <f t="shared" si="0"/>
        <v>0</v>
      </c>
      <c r="H22" s="3">
        <f t="shared" si="1"/>
        <v>9.1451881008819424E-4</v>
      </c>
      <c r="I22" s="3">
        <f t="shared" si="10"/>
        <v>1.015693277218087E-4</v>
      </c>
      <c r="J22" s="3"/>
      <c r="K22" s="4">
        <f t="shared" si="2"/>
        <v>-108250.01497668147</v>
      </c>
      <c r="M22" s="2">
        <f t="shared" si="3"/>
        <v>109742.25721058331</v>
      </c>
      <c r="N22" s="2">
        <f t="shared" si="4"/>
        <v>12188.319326617044</v>
      </c>
      <c r="O22" s="1">
        <f t="shared" si="11"/>
        <v>9</v>
      </c>
      <c r="Q22" s="1" cm="1">
        <f t="array" ref="Q22">EXP(SUMPRODUCT(TRANSPOSE(K$7:K$8),S22:T22))</f>
        <v>1</v>
      </c>
      <c r="R22" s="1" cm="1">
        <f t="array" ref="R22">EXP(SUMPRODUCT(TRANSPOSE(K$3:K$4),U22:V22))</f>
        <v>1</v>
      </c>
      <c r="S22" s="1">
        <f t="shared" si="12"/>
        <v>0.33647223662121289</v>
      </c>
      <c r="T22" s="1">
        <f t="shared" si="13"/>
        <v>0</v>
      </c>
      <c r="U22" s="1">
        <f t="shared" si="12"/>
        <v>0.33647223662121289</v>
      </c>
      <c r="V22" s="1">
        <f t="shared" si="14"/>
        <v>0</v>
      </c>
      <c r="W22" s="2">
        <f t="shared" si="5"/>
        <v>3.5277272285487452E-2</v>
      </c>
      <c r="X22" s="1">
        <f t="shared" si="6"/>
        <v>3.605527404098014E-3</v>
      </c>
      <c r="Y22">
        <v>0</v>
      </c>
      <c r="Z22">
        <v>0</v>
      </c>
      <c r="AA22" s="1">
        <f t="shared" si="16"/>
        <v>0.4</v>
      </c>
      <c r="AB22" s="1">
        <f t="shared" si="15"/>
        <v>0</v>
      </c>
      <c r="AC22" s="5">
        <v>0</v>
      </c>
      <c r="AD22" s="1">
        <v>0</v>
      </c>
      <c r="AE22">
        <v>0</v>
      </c>
    </row>
    <row r="23" spans="1:31" ht="16">
      <c r="A23" s="22">
        <v>43885</v>
      </c>
      <c r="B23" s="1">
        <f t="shared" si="7"/>
        <v>10</v>
      </c>
      <c r="D23" s="1">
        <f t="shared" si="8"/>
        <v>121475</v>
      </c>
      <c r="E23" s="1">
        <v>12127</v>
      </c>
      <c r="F23" s="3">
        <f t="shared" si="9"/>
        <v>1.0789751981165052E-3</v>
      </c>
      <c r="G23" s="3">
        <f t="shared" si="0"/>
        <v>0</v>
      </c>
      <c r="H23" s="3">
        <f t="shared" si="1"/>
        <v>1.0160771734067241E-3</v>
      </c>
      <c r="I23" s="3">
        <f t="shared" si="10"/>
        <v>1.0155836331852985E-4</v>
      </c>
      <c r="J23" s="3"/>
      <c r="K23" s="4">
        <f t="shared" si="2"/>
        <v>-111506.27236848003</v>
      </c>
      <c r="M23" s="2">
        <f t="shared" si="3"/>
        <v>121929.2608088069</v>
      </c>
      <c r="N23" s="2">
        <f t="shared" si="4"/>
        <v>12187.003598223582</v>
      </c>
      <c r="O23" s="1">
        <f t="shared" si="11"/>
        <v>10</v>
      </c>
      <c r="Q23" s="1" cm="1">
        <f t="array" ref="Q23">EXP(SUMPRODUCT(TRANSPOSE(K$7:K$8),S23:T23))</f>
        <v>1</v>
      </c>
      <c r="R23" s="1" cm="1">
        <f t="array" ref="R23">EXP(SUMPRODUCT(TRANSPOSE(K$3:K$4),U23:V23))</f>
        <v>1</v>
      </c>
      <c r="S23" s="1">
        <f t="shared" si="12"/>
        <v>0.18232155679395459</v>
      </c>
      <c r="T23" s="1">
        <f t="shared" si="13"/>
        <v>0</v>
      </c>
      <c r="U23" s="1">
        <f t="shared" si="12"/>
        <v>0.18232155679395459</v>
      </c>
      <c r="V23" s="1">
        <f t="shared" si="14"/>
        <v>0</v>
      </c>
      <c r="W23" s="2">
        <f t="shared" si="5"/>
        <v>4.9479342148579389E-3</v>
      </c>
      <c r="X23" s="1">
        <f t="shared" si="6"/>
        <v>3.7395415419378105E-3</v>
      </c>
      <c r="Y23">
        <v>0</v>
      </c>
      <c r="Z23">
        <v>0</v>
      </c>
      <c r="AA23" s="1">
        <f t="shared" si="16"/>
        <v>0.2</v>
      </c>
      <c r="AB23" s="1">
        <f t="shared" si="15"/>
        <v>0</v>
      </c>
      <c r="AC23" s="5">
        <v>0</v>
      </c>
      <c r="AD23" s="1">
        <v>0</v>
      </c>
      <c r="AE23">
        <v>0</v>
      </c>
    </row>
    <row r="24" spans="1:31" ht="16">
      <c r="A24" s="22">
        <v>43886</v>
      </c>
      <c r="B24" s="1">
        <f t="shared" si="7"/>
        <v>11</v>
      </c>
      <c r="D24" s="1">
        <f t="shared" si="8"/>
        <v>134058</v>
      </c>
      <c r="E24" s="1">
        <v>12583</v>
      </c>
      <c r="F24" s="3">
        <f t="shared" si="9"/>
        <v>1.1868086668801459E-3</v>
      </c>
      <c r="G24" s="3">
        <f t="shared" si="0"/>
        <v>0</v>
      </c>
      <c r="H24" s="3">
        <f t="shared" si="1"/>
        <v>1.1176245735056941E-3</v>
      </c>
      <c r="I24" s="3">
        <f t="shared" si="10"/>
        <v>1.0154740009897002E-4</v>
      </c>
      <c r="J24" s="3"/>
      <c r="K24" s="4">
        <f t="shared" si="2"/>
        <v>-115700.49464994</v>
      </c>
      <c r="M24" s="2">
        <f t="shared" si="3"/>
        <v>134114.94882068329</v>
      </c>
      <c r="N24" s="2">
        <f t="shared" si="4"/>
        <v>12185.688011876402</v>
      </c>
      <c r="O24" s="1">
        <f t="shared" si="11"/>
        <v>11</v>
      </c>
      <c r="Q24" s="1" cm="1">
        <f t="array" ref="Q24">EXP(SUMPRODUCT(TRANSPOSE(K$7:K$8),S24:T24))</f>
        <v>1</v>
      </c>
      <c r="R24" s="1" cm="1">
        <f t="array" ref="R24">EXP(SUMPRODUCT(TRANSPOSE(K$3:K$4),U24:V24))</f>
        <v>1</v>
      </c>
      <c r="S24" s="1">
        <f t="shared" si="12"/>
        <v>0</v>
      </c>
      <c r="T24" s="1">
        <f t="shared" si="13"/>
        <v>0</v>
      </c>
      <c r="U24" s="1">
        <f t="shared" si="12"/>
        <v>0</v>
      </c>
      <c r="V24" s="1">
        <f t="shared" si="14"/>
        <v>0</v>
      </c>
      <c r="W24" s="2">
        <f t="shared" si="5"/>
        <v>3.1575299064102197E-2</v>
      </c>
      <c r="X24" s="1">
        <f t="shared" si="6"/>
        <v>4.2480732730079706E-4</v>
      </c>
      <c r="Y24">
        <v>0</v>
      </c>
      <c r="Z24">
        <v>0</v>
      </c>
      <c r="AA24" s="1">
        <f t="shared" si="16"/>
        <v>0</v>
      </c>
      <c r="AB24" s="1">
        <f t="shared" si="15"/>
        <v>0</v>
      </c>
      <c r="AC24" s="5">
        <v>0</v>
      </c>
      <c r="AD24" s="1">
        <v>0</v>
      </c>
      <c r="AE24">
        <v>0</v>
      </c>
    </row>
    <row r="25" spans="1:31" ht="16">
      <c r="A25" s="22">
        <v>43887</v>
      </c>
      <c r="B25" s="1">
        <f t="shared" si="7"/>
        <v>12</v>
      </c>
      <c r="D25" s="1">
        <f t="shared" si="8"/>
        <v>146934</v>
      </c>
      <c r="E25" s="1">
        <v>12876</v>
      </c>
      <c r="F25" s="3">
        <f t="shared" si="9"/>
        <v>1.2946304950267606E-3</v>
      </c>
      <c r="G25" s="3">
        <f t="shared" si="0"/>
        <v>0</v>
      </c>
      <c r="H25" s="3">
        <f t="shared" si="1"/>
        <v>1.2191610115684052E-3</v>
      </c>
      <c r="I25" s="3">
        <f t="shared" si="10"/>
        <v>1.0153643806271105E-4</v>
      </c>
      <c r="J25" s="3"/>
      <c r="K25" s="4">
        <f t="shared" si="2"/>
        <v>-118396.01525608645</v>
      </c>
      <c r="M25" s="2">
        <f t="shared" si="3"/>
        <v>146299.32138820863</v>
      </c>
      <c r="N25" s="2">
        <f t="shared" si="4"/>
        <v>12184.372567525326</v>
      </c>
      <c r="O25" s="1">
        <f t="shared" si="11"/>
        <v>12</v>
      </c>
      <c r="Q25" s="1" cm="1">
        <f t="array" ref="Q25">EXP(SUMPRODUCT(TRANSPOSE(K$7:K$8),S25:T25))</f>
        <v>1</v>
      </c>
      <c r="R25" s="1" cm="1">
        <f t="array" ref="R25">EXP(SUMPRODUCT(TRANSPOSE(K$3:K$4),U25:V25))</f>
        <v>1</v>
      </c>
      <c r="S25" s="1">
        <f t="shared" si="12"/>
        <v>0</v>
      </c>
      <c r="T25" s="1">
        <f t="shared" si="13"/>
        <v>0</v>
      </c>
      <c r="U25" s="1">
        <f t="shared" si="12"/>
        <v>0</v>
      </c>
      <c r="V25" s="1">
        <f t="shared" si="14"/>
        <v>0</v>
      </c>
      <c r="W25" s="2">
        <f t="shared" si="5"/>
        <v>5.3714463534845734E-2</v>
      </c>
      <c r="X25" s="1">
        <f t="shared" si="6"/>
        <v>4.31948093559947E-3</v>
      </c>
      <c r="Y25">
        <v>0</v>
      </c>
      <c r="Z25">
        <v>0</v>
      </c>
      <c r="AA25" s="1">
        <f t="shared" si="16"/>
        <v>0</v>
      </c>
      <c r="AB25" s="1">
        <f t="shared" si="15"/>
        <v>0</v>
      </c>
      <c r="AC25" s="5">
        <v>0</v>
      </c>
      <c r="AD25" s="1">
        <v>0</v>
      </c>
      <c r="AE25">
        <v>0</v>
      </c>
    </row>
    <row r="26" spans="1:31" ht="16">
      <c r="A26" s="22">
        <v>43888</v>
      </c>
      <c r="B26" s="1">
        <f t="shared" si="7"/>
        <v>13</v>
      </c>
      <c r="D26" s="1">
        <f t="shared" si="8"/>
        <v>158808</v>
      </c>
      <c r="E26" s="1">
        <v>11874</v>
      </c>
      <c r="F26" s="3">
        <f t="shared" si="9"/>
        <v>1.402440683813122E-3</v>
      </c>
      <c r="G26" s="3">
        <f t="shared" si="0"/>
        <v>0</v>
      </c>
      <c r="H26" s="3">
        <f t="shared" si="1"/>
        <v>1.3206864887783671E-3</v>
      </c>
      <c r="I26" s="3">
        <f t="shared" si="10"/>
        <v>1.0152547720996196E-4</v>
      </c>
      <c r="J26" s="3"/>
      <c r="K26" s="4">
        <f t="shared" si="2"/>
        <v>-109183.81410903455</v>
      </c>
      <c r="M26" s="2">
        <f t="shared" si="3"/>
        <v>158482.37865340404</v>
      </c>
      <c r="N26" s="2">
        <f t="shared" si="4"/>
        <v>12183.057265195435</v>
      </c>
      <c r="O26" s="1">
        <f t="shared" si="11"/>
        <v>13</v>
      </c>
      <c r="Q26" s="1" cm="1">
        <f t="array" ref="Q26">EXP(SUMPRODUCT(TRANSPOSE(K$7:K$8),S26:T26))</f>
        <v>1</v>
      </c>
      <c r="R26" s="1" cm="1">
        <f t="array" ref="R26">EXP(SUMPRODUCT(TRANSPOSE(K$3:K$4),U26:V26))</f>
        <v>1</v>
      </c>
      <c r="S26" s="1">
        <f t="shared" si="12"/>
        <v>0</v>
      </c>
      <c r="T26" s="1">
        <f t="shared" si="13"/>
        <v>0</v>
      </c>
      <c r="U26" s="1">
        <f t="shared" si="12"/>
        <v>0</v>
      </c>
      <c r="V26" s="1">
        <f t="shared" si="14"/>
        <v>0</v>
      </c>
      <c r="W26" s="2">
        <f t="shared" si="5"/>
        <v>2.6028066801030428E-2</v>
      </c>
      <c r="X26" s="1">
        <f t="shared" si="6"/>
        <v>2.0504089629990872E-3</v>
      </c>
      <c r="Y26">
        <v>0</v>
      </c>
      <c r="Z26">
        <v>0</v>
      </c>
      <c r="AA26" s="1">
        <f t="shared" si="16"/>
        <v>0</v>
      </c>
      <c r="AB26" s="1">
        <f t="shared" si="15"/>
        <v>0</v>
      </c>
      <c r="AC26" s="5">
        <v>0</v>
      </c>
      <c r="AD26" s="1">
        <v>0</v>
      </c>
      <c r="AE26">
        <v>0</v>
      </c>
    </row>
    <row r="27" spans="1:31" ht="16">
      <c r="A27" s="22">
        <v>43889</v>
      </c>
      <c r="B27" s="1">
        <f t="shared" si="7"/>
        <v>14</v>
      </c>
      <c r="D27" s="1">
        <f t="shared" si="8"/>
        <v>170440</v>
      </c>
      <c r="E27" s="1">
        <v>11632</v>
      </c>
      <c r="F27" s="3">
        <f t="shared" si="9"/>
        <v>1.5102392344956694E-3</v>
      </c>
      <c r="G27" s="3">
        <f t="shared" si="0"/>
        <v>0</v>
      </c>
      <c r="H27" s="3">
        <f t="shared" si="1"/>
        <v>1.4222010063187761E-3</v>
      </c>
      <c r="I27" s="3">
        <f t="shared" si="10"/>
        <v>1.01514517540409E-4</v>
      </c>
      <c r="J27" s="3"/>
      <c r="K27" s="4">
        <f t="shared" si="2"/>
        <v>-106959.83126083565</v>
      </c>
      <c r="M27" s="2">
        <f t="shared" si="3"/>
        <v>170664.12075825312</v>
      </c>
      <c r="N27" s="2">
        <f t="shared" si="4"/>
        <v>12181.74210484908</v>
      </c>
      <c r="O27" s="1">
        <f t="shared" si="11"/>
        <v>14</v>
      </c>
      <c r="Q27" s="1" cm="1">
        <f t="array" ref="Q27">EXP(SUMPRODUCT(TRANSPOSE(K$7:K$8),S27:T27))</f>
        <v>1</v>
      </c>
      <c r="R27" s="1" cm="1">
        <f t="array" ref="R27">EXP(SUMPRODUCT(TRANSPOSE(K$3:K$4),U27:V27))</f>
        <v>1</v>
      </c>
      <c r="S27" s="1">
        <f t="shared" si="12"/>
        <v>0.53062825106217038</v>
      </c>
      <c r="T27" s="1">
        <f t="shared" si="13"/>
        <v>0</v>
      </c>
      <c r="U27" s="1">
        <f t="shared" si="12"/>
        <v>0.53062825106217038</v>
      </c>
      <c r="V27" s="1">
        <f t="shared" si="14"/>
        <v>0</v>
      </c>
      <c r="W27" s="2">
        <f t="shared" si="5"/>
        <v>4.7261185079872731E-2</v>
      </c>
      <c r="X27" s="1">
        <f t="shared" si="6"/>
        <v>1.3149539911588863E-3</v>
      </c>
      <c r="Y27">
        <v>0</v>
      </c>
      <c r="Z27">
        <v>0</v>
      </c>
      <c r="AA27" s="1">
        <f t="shared" si="16"/>
        <v>0.7</v>
      </c>
      <c r="AB27" s="1">
        <f t="shared" si="15"/>
        <v>1</v>
      </c>
      <c r="AC27" s="5">
        <v>1</v>
      </c>
      <c r="AD27" s="1">
        <v>0</v>
      </c>
      <c r="AE27">
        <v>0</v>
      </c>
    </row>
    <row r="28" spans="1:31" ht="16">
      <c r="A28" s="22">
        <v>43890</v>
      </c>
      <c r="B28" s="1">
        <f t="shared" si="7"/>
        <v>15</v>
      </c>
      <c r="D28" s="1">
        <f t="shared" si="8"/>
        <v>181769</v>
      </c>
      <c r="E28" s="1">
        <v>11329</v>
      </c>
      <c r="F28" s="3">
        <f t="shared" si="9"/>
        <v>1.6180261483306202E-3</v>
      </c>
      <c r="G28" s="3">
        <f t="shared" si="0"/>
        <v>0</v>
      </c>
      <c r="H28" s="3">
        <f t="shared" si="1"/>
        <v>1.5237045653726195E-3</v>
      </c>
      <c r="I28" s="3">
        <f t="shared" si="10"/>
        <v>1.0150355905384333E-4</v>
      </c>
      <c r="J28" s="3"/>
      <c r="K28" s="4">
        <f t="shared" si="2"/>
        <v>-104174.87574362871</v>
      </c>
      <c r="M28" s="2">
        <f t="shared" si="3"/>
        <v>182844.54784471434</v>
      </c>
      <c r="N28" s="2">
        <f t="shared" si="4"/>
        <v>12180.427086461201</v>
      </c>
      <c r="O28" s="1">
        <f t="shared" si="11"/>
        <v>15</v>
      </c>
      <c r="Q28" s="1" cm="1">
        <f t="array" ref="Q28">EXP(SUMPRODUCT(TRANSPOSE(K$7:K$8),S28:T28))</f>
        <v>1</v>
      </c>
      <c r="R28" s="1" cm="1">
        <f t="array" ref="R28">EXP(SUMPRODUCT(TRANSPOSE(K$3:K$4),U28:V28))</f>
        <v>1</v>
      </c>
      <c r="S28" s="1">
        <f t="shared" si="12"/>
        <v>2.1041341542702074</v>
      </c>
      <c r="T28" s="1">
        <f t="shared" si="13"/>
        <v>0</v>
      </c>
      <c r="U28" s="1">
        <f t="shared" si="12"/>
        <v>2.1041341542702074</v>
      </c>
      <c r="V28" s="1">
        <f t="shared" si="14"/>
        <v>0</v>
      </c>
      <c r="W28" s="2">
        <f t="shared" si="5"/>
        <v>7.5154654997016582E-2</v>
      </c>
      <c r="X28" s="1">
        <f t="shared" si="6"/>
        <v>5.9171137251915317E-3</v>
      </c>
      <c r="Y28">
        <v>0</v>
      </c>
      <c r="Z28">
        <v>0</v>
      </c>
      <c r="AA28" s="1">
        <f t="shared" si="16"/>
        <v>7.2</v>
      </c>
      <c r="AB28" s="1">
        <f t="shared" si="15"/>
        <v>10</v>
      </c>
      <c r="AC28" s="5">
        <v>0</v>
      </c>
      <c r="AD28" s="1">
        <v>1</v>
      </c>
      <c r="AE28">
        <v>0</v>
      </c>
    </row>
    <row r="29" spans="1:31" ht="16">
      <c r="A29" s="22">
        <v>43891</v>
      </c>
      <c r="B29" s="1">
        <f t="shared" si="7"/>
        <v>16</v>
      </c>
      <c r="D29" s="1">
        <f t="shared" si="8"/>
        <v>193246</v>
      </c>
      <c r="E29" s="1">
        <v>11477</v>
      </c>
      <c r="F29" s="3">
        <f t="shared" si="9"/>
        <v>1.727722022184297E-3</v>
      </c>
      <c r="G29" s="3">
        <f t="shared" si="0"/>
        <v>0</v>
      </c>
      <c r="H29" s="3">
        <f t="shared" si="1"/>
        <v>1.6270058030972601E-3</v>
      </c>
      <c r="I29" s="3">
        <f t="shared" si="10"/>
        <v>1.0330123772464062E-4</v>
      </c>
      <c r="J29" s="3"/>
      <c r="K29" s="4">
        <f t="shared" si="2"/>
        <v>-105334.31299314553</v>
      </c>
      <c r="M29" s="2">
        <f t="shared" si="3"/>
        <v>195240.69637167122</v>
      </c>
      <c r="N29" s="2">
        <f t="shared" si="4"/>
        <v>12396.148526956875</v>
      </c>
      <c r="O29" s="1">
        <f t="shared" si="11"/>
        <v>16.017821351635067</v>
      </c>
      <c r="Q29" s="1" cm="1">
        <f t="array" ref="Q29">EXP(SUMPRODUCT(TRANSPOSE(K$7:K$8),S29:T29))</f>
        <v>1.0477950558520808</v>
      </c>
      <c r="R29" s="1" cm="1">
        <f t="array" ref="R29">EXP(SUMPRODUCT(TRANSPOSE(K$3:K$4),U29:V29))</f>
        <v>1.0178213516350689</v>
      </c>
      <c r="S29" s="1">
        <f t="shared" si="12"/>
        <v>2.1633230256605378</v>
      </c>
      <c r="T29" s="1">
        <f t="shared" si="13"/>
        <v>1</v>
      </c>
      <c r="U29" s="1">
        <f t="shared" si="12"/>
        <v>2.1633230256605378</v>
      </c>
      <c r="V29" s="1">
        <f t="shared" si="14"/>
        <v>1</v>
      </c>
      <c r="W29" s="2">
        <f t="shared" si="5"/>
        <v>8.0086131128071336E-2</v>
      </c>
      <c r="X29" s="1">
        <f t="shared" si="6"/>
        <v>1.0322057748523746E-2</v>
      </c>
      <c r="Y29">
        <v>1</v>
      </c>
      <c r="Z29">
        <v>0</v>
      </c>
      <c r="AA29" s="1">
        <f t="shared" si="16"/>
        <v>7.6999999999999993</v>
      </c>
      <c r="AB29" s="1">
        <f t="shared" si="15"/>
        <v>8</v>
      </c>
      <c r="AC29" s="5">
        <v>8</v>
      </c>
      <c r="AD29" s="1">
        <v>0</v>
      </c>
      <c r="AE29">
        <v>0</v>
      </c>
    </row>
    <row r="30" spans="1:31" ht="16">
      <c r="A30" s="23">
        <v>43892</v>
      </c>
      <c r="B30" s="1">
        <f t="shared" si="7"/>
        <v>17</v>
      </c>
      <c r="D30" s="1">
        <f t="shared" si="8"/>
        <v>206253</v>
      </c>
      <c r="E30" s="1">
        <v>13007</v>
      </c>
      <c r="F30" s="3">
        <f t="shared" si="9"/>
        <v>1.8393604479940429E-3</v>
      </c>
      <c r="G30" s="3">
        <f t="shared" si="0"/>
        <v>0</v>
      </c>
      <c r="H30" s="3">
        <f t="shared" si="1"/>
        <v>1.7321363532140335E-3</v>
      </c>
      <c r="I30" s="3">
        <f t="shared" si="10"/>
        <v>1.0513055011677347E-4</v>
      </c>
      <c r="J30" s="3"/>
      <c r="K30" s="4">
        <f t="shared" si="2"/>
        <v>-119148.12154711882</v>
      </c>
      <c r="M30" s="2">
        <f t="shared" si="3"/>
        <v>207856.36238568401</v>
      </c>
      <c r="N30" s="2">
        <f t="shared" si="4"/>
        <v>12615.666014012817</v>
      </c>
      <c r="O30" s="1">
        <f t="shared" si="11"/>
        <v>17.053781655479305</v>
      </c>
      <c r="Q30" s="1" cm="1">
        <f t="array" ref="Q30">EXP(SUMPRODUCT(TRANSPOSE(K$7:K$8),S30:T30))</f>
        <v>1.097874479068065</v>
      </c>
      <c r="R30" s="1" cm="1">
        <f t="array" ref="R30">EXP(SUMPRODUCT(TRANSPOSE(K$3:K$4),U30:V30))</f>
        <v>1.0359603038442384</v>
      </c>
      <c r="S30" s="1">
        <f t="shared" si="12"/>
        <v>3.7565381025877511</v>
      </c>
      <c r="T30" s="1">
        <f t="shared" si="13"/>
        <v>2</v>
      </c>
      <c r="U30" s="1">
        <f t="shared" si="12"/>
        <v>3.7565381025877511</v>
      </c>
      <c r="V30" s="1">
        <f t="shared" si="14"/>
        <v>2</v>
      </c>
      <c r="W30" s="2">
        <f t="shared" si="5"/>
        <v>3.0086413929974864E-2</v>
      </c>
      <c r="X30" s="1">
        <f t="shared" si="6"/>
        <v>7.7737651606716663E-3</v>
      </c>
      <c r="Y30">
        <v>2</v>
      </c>
      <c r="Z30">
        <v>0</v>
      </c>
      <c r="AA30" s="1">
        <f t="shared" si="16"/>
        <v>41.8</v>
      </c>
      <c r="AB30" s="1">
        <f t="shared" si="15"/>
        <v>56</v>
      </c>
      <c r="AC30" s="5">
        <v>6</v>
      </c>
      <c r="AD30" s="1">
        <v>5</v>
      </c>
      <c r="AE30">
        <v>0</v>
      </c>
    </row>
    <row r="31" spans="1:31" ht="16">
      <c r="A31" s="23">
        <v>43893</v>
      </c>
      <c r="B31" s="1">
        <f t="shared" si="7"/>
        <v>18</v>
      </c>
      <c r="D31" s="1">
        <f t="shared" si="8"/>
        <v>221451</v>
      </c>
      <c r="E31" s="1">
        <v>15198</v>
      </c>
      <c r="F31" s="3">
        <f t="shared" si="9"/>
        <v>1.9509863890955215E-3</v>
      </c>
      <c r="G31" s="3">
        <f t="shared" si="0"/>
        <v>0</v>
      </c>
      <c r="H31" s="3">
        <f t="shared" si="1"/>
        <v>1.8372551464089528E-3</v>
      </c>
      <c r="I31" s="3">
        <f t="shared" si="10"/>
        <v>1.0511879319491922E-4</v>
      </c>
      <c r="J31" s="3"/>
      <c r="K31" s="4">
        <f t="shared" si="2"/>
        <v>-139220.05531107337</v>
      </c>
      <c r="M31" s="2">
        <f t="shared" si="3"/>
        <v>220470.61756907433</v>
      </c>
      <c r="N31" s="2">
        <f t="shared" si="4"/>
        <v>12614.255183390305</v>
      </c>
      <c r="O31" s="1">
        <f t="shared" si="11"/>
        <v>18.089741959323543</v>
      </c>
      <c r="Q31" s="1" cm="1">
        <f t="array" ref="Q31">EXP(SUMPRODUCT(TRANSPOSE(K$7:K$8),S31:T31))</f>
        <v>1.097874479068065</v>
      </c>
      <c r="R31" s="1" cm="1">
        <f t="array" ref="R31">EXP(SUMPRODUCT(TRANSPOSE(K$3:K$4),U31:V31))</f>
        <v>1.0359603038442384</v>
      </c>
      <c r="S31" s="1">
        <f t="shared" si="12"/>
        <v>3.5862928653388351</v>
      </c>
      <c r="T31" s="1">
        <f t="shared" si="13"/>
        <v>2</v>
      </c>
      <c r="U31" s="1">
        <f t="shared" si="12"/>
        <v>3.5862928653388351</v>
      </c>
      <c r="V31" s="1">
        <f t="shared" si="14"/>
        <v>2</v>
      </c>
      <c r="W31" s="2">
        <f t="shared" si="5"/>
        <v>0.1700055807744239</v>
      </c>
      <c r="X31" s="1">
        <f t="shared" si="6"/>
        <v>4.4270851381374406E-3</v>
      </c>
      <c r="Y31">
        <v>2</v>
      </c>
      <c r="Z31">
        <v>0</v>
      </c>
      <c r="AA31" s="1">
        <f t="shared" si="16"/>
        <v>35.1</v>
      </c>
      <c r="AB31" s="1">
        <f t="shared" si="15"/>
        <v>33</v>
      </c>
      <c r="AC31" s="5">
        <v>23</v>
      </c>
      <c r="AD31" s="1">
        <v>1</v>
      </c>
      <c r="AE31">
        <v>0</v>
      </c>
    </row>
    <row r="32" spans="1:31" ht="16">
      <c r="A32" s="23">
        <v>43894</v>
      </c>
      <c r="B32" s="1">
        <f t="shared" si="7"/>
        <v>19</v>
      </c>
      <c r="D32" s="1">
        <f t="shared" si="8"/>
        <v>239764</v>
      </c>
      <c r="E32" s="1">
        <v>18313</v>
      </c>
      <c r="F32" s="3">
        <f t="shared" si="9"/>
        <v>2.0625998468849494E-3</v>
      </c>
      <c r="G32" s="3">
        <f t="shared" si="0"/>
        <v>0</v>
      </c>
      <c r="H32" s="3">
        <f t="shared" si="1"/>
        <v>1.9423621839968427E-3</v>
      </c>
      <c r="I32" s="3">
        <f t="shared" si="10"/>
        <v>1.0510703758788995E-4</v>
      </c>
      <c r="J32" s="3"/>
      <c r="K32" s="4">
        <f t="shared" si="2"/>
        <v>-167756.81008969256</v>
      </c>
      <c r="M32" s="2">
        <f t="shared" si="3"/>
        <v>233083.46207962112</v>
      </c>
      <c r="N32" s="2">
        <f t="shared" si="4"/>
        <v>12612.844510546794</v>
      </c>
      <c r="O32" s="1">
        <f t="shared" si="11"/>
        <v>19.125702263167781</v>
      </c>
      <c r="Q32" s="1" cm="1">
        <f t="array" ref="Q32">EXP(SUMPRODUCT(TRANSPOSE(K$7:K$8),S32:T32))</f>
        <v>1.097874479068065</v>
      </c>
      <c r="R32" s="1" cm="1">
        <f t="array" ref="R32">EXP(SUMPRODUCT(TRANSPOSE(K$3:K$4),U32:V32))</f>
        <v>1.0359603038442384</v>
      </c>
      <c r="S32" s="1">
        <f t="shared" si="12"/>
        <v>4.01096295328305</v>
      </c>
      <c r="T32" s="1">
        <f t="shared" si="13"/>
        <v>2</v>
      </c>
      <c r="U32" s="1">
        <f t="shared" si="12"/>
        <v>4.01096295328305</v>
      </c>
      <c r="V32" s="1">
        <f t="shared" si="14"/>
        <v>2</v>
      </c>
      <c r="W32" s="2">
        <f t="shared" si="5"/>
        <v>0.3112627908837004</v>
      </c>
      <c r="X32" s="1">
        <f t="shared" si="6"/>
        <v>2.7862973258616291E-2</v>
      </c>
      <c r="Y32">
        <v>2</v>
      </c>
      <c r="Z32">
        <v>0</v>
      </c>
      <c r="AA32" s="1">
        <f t="shared" si="16"/>
        <v>54.2</v>
      </c>
      <c r="AB32" s="1">
        <f t="shared" si="15"/>
        <v>60</v>
      </c>
      <c r="AC32" s="5">
        <v>20</v>
      </c>
      <c r="AD32" s="1">
        <v>4</v>
      </c>
      <c r="AE32">
        <v>0</v>
      </c>
    </row>
    <row r="33" spans="1:31" ht="16">
      <c r="A33" s="22">
        <v>43895</v>
      </c>
      <c r="B33" s="1">
        <f t="shared" si="7"/>
        <v>20</v>
      </c>
      <c r="D33" s="1">
        <f t="shared" si="8"/>
        <v>255514</v>
      </c>
      <c r="E33" s="1">
        <v>15750</v>
      </c>
      <c r="F33" s="3">
        <f t="shared" si="9"/>
        <v>2.1823710584938372E-3</v>
      </c>
      <c r="G33" s="3">
        <f t="shared" si="0"/>
        <v>0</v>
      </c>
      <c r="H33" s="3">
        <f t="shared" si="1"/>
        <v>2.0551514254543808E-3</v>
      </c>
      <c r="I33" s="3">
        <f t="shared" si="10"/>
        <v>1.1278924145753807E-4</v>
      </c>
      <c r="J33" s="3"/>
      <c r="K33" s="4">
        <f t="shared" si="2"/>
        <v>-143167.33620942623</v>
      </c>
      <c r="M33" s="2">
        <f t="shared" si="3"/>
        <v>246618.17105452568</v>
      </c>
      <c r="N33" s="2">
        <f t="shared" si="4"/>
        <v>13534.708974904568</v>
      </c>
      <c r="O33" s="1">
        <f t="shared" si="11"/>
        <v>20.237509106889675</v>
      </c>
      <c r="Q33" s="1" cm="1">
        <f t="array" ref="Q33">EXP(SUMPRODUCT(TRANSPOSE(K$7:K$8),S33:T33))</f>
        <v>1.3232992582837799</v>
      </c>
      <c r="R33" s="1" cm="1">
        <f t="array" ref="R33">EXP(SUMPRODUCT(TRANSPOSE(K$3:K$4),U33:V33))</f>
        <v>1.111806843721894</v>
      </c>
      <c r="S33" s="1">
        <f t="shared" si="12"/>
        <v>3.8066624897703196</v>
      </c>
      <c r="T33" s="1">
        <f t="shared" si="13"/>
        <v>6</v>
      </c>
      <c r="U33" s="1">
        <f t="shared" si="12"/>
        <v>3.8066624897703196</v>
      </c>
      <c r="V33" s="1">
        <f t="shared" si="14"/>
        <v>6</v>
      </c>
      <c r="W33" s="2">
        <f t="shared" si="5"/>
        <v>0.14065339841875757</v>
      </c>
      <c r="X33" s="1">
        <f t="shared" si="6"/>
        <v>3.4815426729941687E-2</v>
      </c>
      <c r="Y33">
        <v>6</v>
      </c>
      <c r="Z33">
        <v>0</v>
      </c>
      <c r="AA33" s="1">
        <f t="shared" si="16"/>
        <v>44</v>
      </c>
      <c r="AB33" s="1">
        <f t="shared" si="15"/>
        <v>41</v>
      </c>
      <c r="AC33" s="5">
        <v>31</v>
      </c>
      <c r="AD33" s="1">
        <v>1</v>
      </c>
      <c r="AE33">
        <v>0</v>
      </c>
    </row>
    <row r="34" spans="1:31" ht="16">
      <c r="A34" s="22">
        <v>43896</v>
      </c>
      <c r="B34" s="1">
        <f t="shared" si="7"/>
        <v>21</v>
      </c>
      <c r="D34" s="1">
        <f t="shared" si="8"/>
        <v>269597</v>
      </c>
      <c r="E34" s="1">
        <v>14083</v>
      </c>
      <c r="F34" s="3">
        <f t="shared" si="9"/>
        <v>2.3042619936485265E-3</v>
      </c>
      <c r="G34" s="3">
        <f t="shared" si="0"/>
        <v>0</v>
      </c>
      <c r="H34" s="3">
        <f t="shared" si="1"/>
        <v>2.1699368228129826E-3</v>
      </c>
      <c r="I34" s="3">
        <f t="shared" si="10"/>
        <v>1.1478539735860181E-4</v>
      </c>
      <c r="J34" s="3"/>
      <c r="K34" s="4">
        <f t="shared" si="2"/>
        <v>-127767.26100177859</v>
      </c>
      <c r="M34" s="2">
        <f t="shared" si="3"/>
        <v>260392.41873755792</v>
      </c>
      <c r="N34" s="2">
        <f t="shared" si="4"/>
        <v>13774.247683032218</v>
      </c>
      <c r="O34" s="1">
        <f t="shared" si="11"/>
        <v>21.369129851323812</v>
      </c>
      <c r="Q34" s="1" cm="1">
        <f t="array" ref="Q34">EXP(SUMPRODUCT(TRANSPOSE(K$7:K$8),S34:T34))</f>
        <v>1.3865464202424702</v>
      </c>
      <c r="R34" s="1" cm="1">
        <f t="array" ref="R34">EXP(SUMPRODUCT(TRANSPOSE(K$3:K$4),U34:V34))</f>
        <v>1.1316207444341377</v>
      </c>
      <c r="S34" s="1">
        <f t="shared" si="12"/>
        <v>4.3412046401536264</v>
      </c>
      <c r="T34" s="1">
        <f t="shared" si="13"/>
        <v>7</v>
      </c>
      <c r="U34" s="1">
        <f t="shared" si="12"/>
        <v>4.3412046401536264</v>
      </c>
      <c r="V34" s="1">
        <f t="shared" si="14"/>
        <v>7</v>
      </c>
      <c r="W34" s="2">
        <f t="shared" si="5"/>
        <v>2.1923760347069693E-2</v>
      </c>
      <c r="X34" s="1">
        <f t="shared" si="6"/>
        <v>3.4142001811748944E-2</v>
      </c>
      <c r="Y34">
        <v>7</v>
      </c>
      <c r="Z34">
        <v>0</v>
      </c>
      <c r="AA34" s="1">
        <f t="shared" si="16"/>
        <v>75.8</v>
      </c>
      <c r="AB34" s="1">
        <f t="shared" si="15"/>
        <v>88</v>
      </c>
      <c r="AC34" s="5">
        <v>68</v>
      </c>
      <c r="AD34" s="1">
        <v>2</v>
      </c>
      <c r="AE34">
        <v>0</v>
      </c>
    </row>
    <row r="35" spans="1:31" ht="16">
      <c r="A35" s="22">
        <v>43897</v>
      </c>
      <c r="B35" s="1">
        <f t="shared" si="7"/>
        <v>22</v>
      </c>
      <c r="D35" s="1">
        <f t="shared" si="8"/>
        <v>282373</v>
      </c>
      <c r="E35" s="1">
        <v>12776</v>
      </c>
      <c r="F35" s="3">
        <f t="shared" si="9"/>
        <v>2.4350604564254974E-3</v>
      </c>
      <c r="G35" s="3">
        <f t="shared" si="0"/>
        <v>0</v>
      </c>
      <c r="H35" s="3">
        <f t="shared" si="1"/>
        <v>2.2931104903600829E-3</v>
      </c>
      <c r="I35" s="3">
        <f t="shared" si="10"/>
        <v>1.2317366754710036E-4</v>
      </c>
      <c r="J35" s="3"/>
      <c r="K35" s="4">
        <f t="shared" si="2"/>
        <v>-115008.46945313808</v>
      </c>
      <c r="M35" s="2">
        <f t="shared" si="3"/>
        <v>275173.25884320994</v>
      </c>
      <c r="N35" s="2">
        <f t="shared" si="4"/>
        <v>14780.840105652043</v>
      </c>
      <c r="O35" s="1">
        <f t="shared" si="11"/>
        <v>22.583600795326998</v>
      </c>
      <c r="Q35" s="1" cm="1">
        <f t="array" ref="Q35">EXP(SUMPRODUCT(TRANSPOSE(K$7:K$8),S35:T35))</f>
        <v>1.6712437391206887</v>
      </c>
      <c r="R35" s="1" cm="1">
        <f t="array" ref="R35">EXP(SUMPRODUCT(TRANSPOSE(K$3:K$4),U35:V35))</f>
        <v>1.2144709440031849</v>
      </c>
      <c r="S35" s="1">
        <f t="shared" si="12"/>
        <v>4.3201512309557941</v>
      </c>
      <c r="T35" s="1">
        <f t="shared" si="13"/>
        <v>11</v>
      </c>
      <c r="U35" s="1">
        <f t="shared" si="12"/>
        <v>4.3201512309557941</v>
      </c>
      <c r="V35" s="1">
        <f t="shared" si="14"/>
        <v>11</v>
      </c>
      <c r="W35" s="2">
        <f t="shared" si="5"/>
        <v>0.15692236268409857</v>
      </c>
      <c r="X35" s="1">
        <f t="shared" si="6"/>
        <v>2.5497271894940578E-2</v>
      </c>
      <c r="Y35">
        <v>11</v>
      </c>
      <c r="Z35">
        <v>0</v>
      </c>
      <c r="AA35" s="1">
        <f t="shared" si="16"/>
        <v>74.2</v>
      </c>
      <c r="AB35" s="1">
        <f t="shared" si="15"/>
        <v>75</v>
      </c>
      <c r="AC35" s="5">
        <v>45</v>
      </c>
      <c r="AD35" s="1">
        <v>3</v>
      </c>
      <c r="AE35">
        <v>0</v>
      </c>
    </row>
    <row r="36" spans="1:31" ht="16">
      <c r="A36" s="22">
        <v>43898</v>
      </c>
      <c r="B36" s="1">
        <f t="shared" si="7"/>
        <v>23</v>
      </c>
      <c r="C36" s="1">
        <v>0</v>
      </c>
      <c r="D36" s="1">
        <f t="shared" si="8"/>
        <v>295077</v>
      </c>
      <c r="E36" s="1">
        <v>12704</v>
      </c>
      <c r="F36" s="3">
        <f t="shared" si="9"/>
        <v>2.5681723157467973E-3</v>
      </c>
      <c r="G36" s="3">
        <f t="shared" si="0"/>
        <v>0</v>
      </c>
      <c r="H36" s="3">
        <f t="shared" si="1"/>
        <v>2.4184626967891092E-3</v>
      </c>
      <c r="I36" s="3">
        <f t="shared" si="10"/>
        <v>1.2535220642902623E-4</v>
      </c>
      <c r="J36" s="3"/>
      <c r="K36" s="4">
        <f t="shared" si="2"/>
        <v>-114137.60330090781</v>
      </c>
      <c r="M36" s="2">
        <f t="shared" si="3"/>
        <v>290215.52361469308</v>
      </c>
      <c r="N36" s="2">
        <f t="shared" si="4"/>
        <v>15042.264771483147</v>
      </c>
      <c r="O36" s="1">
        <f t="shared" si="11"/>
        <v>23.819715253073838</v>
      </c>
      <c r="Q36" s="1" cm="1">
        <f t="array" ref="Q36">EXP(SUMPRODUCT(TRANSPOSE(K$7:K$8),S36:T36))</f>
        <v>1.7511209269744024</v>
      </c>
      <c r="R36" s="1" cm="1">
        <f t="array" ref="R36">EXP(SUMPRODUCT(TRANSPOSE(K$3:K$4),U36:V36))</f>
        <v>1.2361144577468397</v>
      </c>
      <c r="S36" s="1">
        <f t="shared" si="12"/>
        <v>4.9133899096574201</v>
      </c>
      <c r="T36" s="1">
        <f t="shared" si="13"/>
        <v>12</v>
      </c>
      <c r="U36" s="1">
        <f t="shared" si="12"/>
        <v>4.9133899096574201</v>
      </c>
      <c r="V36" s="1">
        <f t="shared" si="14"/>
        <v>12</v>
      </c>
      <c r="W36" s="2">
        <f t="shared" si="5"/>
        <v>0.18405736551347193</v>
      </c>
      <c r="X36" s="1">
        <f t="shared" si="6"/>
        <v>1.6475280639653096E-2</v>
      </c>
      <c r="Y36">
        <v>12</v>
      </c>
      <c r="Z36">
        <v>0</v>
      </c>
      <c r="AA36" s="1">
        <f t="shared" si="16"/>
        <v>135.1</v>
      </c>
      <c r="AB36" s="1">
        <f t="shared" si="15"/>
        <v>159</v>
      </c>
      <c r="AC36" s="5">
        <v>119</v>
      </c>
      <c r="AD36" s="1">
        <v>4</v>
      </c>
      <c r="AE36">
        <v>0</v>
      </c>
    </row>
    <row r="37" spans="1:31" ht="16">
      <c r="A37" s="22">
        <v>43899</v>
      </c>
      <c r="B37" s="1">
        <f t="shared" si="7"/>
        <v>24</v>
      </c>
      <c r="C37" s="1">
        <v>1</v>
      </c>
      <c r="D37" s="1">
        <f t="shared" si="8"/>
        <v>309342</v>
      </c>
      <c r="E37" s="1">
        <v>14265</v>
      </c>
      <c r="F37" s="3">
        <f t="shared" si="9"/>
        <v>2.7036381686801336E-3</v>
      </c>
      <c r="G37" s="3">
        <f t="shared" si="0"/>
        <v>3.9532999096536514E-10</v>
      </c>
      <c r="H37" s="3">
        <f t="shared" si="1"/>
        <v>2.5460316956385605E-3</v>
      </c>
      <c r="I37" s="3">
        <f t="shared" si="10"/>
        <v>1.2756899884945128E-4</v>
      </c>
      <c r="J37" s="3"/>
      <c r="K37" s="4">
        <f t="shared" si="2"/>
        <v>-127912.16050282259</v>
      </c>
      <c r="M37" s="2">
        <f t="shared" si="3"/>
        <v>305523.80347662728</v>
      </c>
      <c r="N37" s="2">
        <f t="shared" si="4"/>
        <v>15308.279861934154</v>
      </c>
      <c r="O37" s="1">
        <f t="shared" si="11"/>
        <v>25.077858941233377</v>
      </c>
      <c r="P37" s="1">
        <f>Q37</f>
        <v>1.8348158494828912</v>
      </c>
      <c r="Q37" s="1" cm="1">
        <f t="array" ref="Q37">EXP(SUMPRODUCT(TRANSPOSE(K$7:K$8),S37:T37))</f>
        <v>1.8348158494828912</v>
      </c>
      <c r="R37" s="1" cm="1">
        <f t="array" ref="R37">EXP(SUMPRODUCT(TRANSPOSE(K$3:K$4),U37:V37))</f>
        <v>1.2581436881595387</v>
      </c>
      <c r="S37" s="1">
        <f t="shared" si="12"/>
        <v>4.8559289043352747</v>
      </c>
      <c r="T37" s="1">
        <f t="shared" si="13"/>
        <v>13</v>
      </c>
      <c r="U37" s="1">
        <f t="shared" si="12"/>
        <v>4.8559289043352747</v>
      </c>
      <c r="V37" s="1">
        <f t="shared" si="14"/>
        <v>13</v>
      </c>
      <c r="W37" s="2">
        <f t="shared" si="5"/>
        <v>7.31356370090539E-2</v>
      </c>
      <c r="X37" s="1">
        <f t="shared" si="6"/>
        <v>1.2342961910677257E-2</v>
      </c>
      <c r="Y37">
        <v>13</v>
      </c>
      <c r="Z37">
        <v>0</v>
      </c>
      <c r="AA37" s="1">
        <f t="shared" si="16"/>
        <v>127.49999999999999</v>
      </c>
      <c r="AB37" s="1">
        <f t="shared" si="15"/>
        <v>126</v>
      </c>
      <c r="AC37" s="5">
        <v>116</v>
      </c>
      <c r="AD37" s="1">
        <v>1</v>
      </c>
      <c r="AE37">
        <v>0</v>
      </c>
    </row>
    <row r="38" spans="1:31" ht="16">
      <c r="A38" s="25">
        <v>43900</v>
      </c>
      <c r="B38" s="1">
        <f t="shared" si="7"/>
        <v>25</v>
      </c>
      <c r="C38" s="1">
        <f t="shared" ref="C38:C54" si="17">C37+1</f>
        <v>2</v>
      </c>
      <c r="D38" s="1">
        <f t="shared" si="8"/>
        <v>324475</v>
      </c>
      <c r="E38" s="1">
        <v>15133</v>
      </c>
      <c r="F38" s="3">
        <f t="shared" si="9"/>
        <v>2.8542284323531675E-3</v>
      </c>
      <c r="G38" s="3">
        <f t="shared" si="0"/>
        <v>9.1846741323564629E-10</v>
      </c>
      <c r="H38" s="3">
        <f t="shared" si="1"/>
        <v>2.6878434468510831E-3</v>
      </c>
      <c r="I38" s="3">
        <f t="shared" si="10"/>
        <v>1.4181175121252268E-4</v>
      </c>
      <c r="J38" s="3"/>
      <c r="K38" s="4">
        <f t="shared" si="2"/>
        <v>-134093.66547347061</v>
      </c>
      <c r="M38" s="2">
        <f t="shared" si="3"/>
        <v>322541.21362212999</v>
      </c>
      <c r="N38" s="2">
        <f t="shared" si="4"/>
        <v>17017.410145502719</v>
      </c>
      <c r="O38" s="1">
        <f t="shared" si="11"/>
        <v>26.476671704114658</v>
      </c>
      <c r="P38" s="1">
        <f>Q38+P37</f>
        <v>4.2628263021909252</v>
      </c>
      <c r="Q38" s="1" cm="1">
        <f t="array" ref="Q38">EXP(SUMPRODUCT(TRANSPOSE(K$7:K$8),S38:T38))</f>
        <v>2.4280104527080337</v>
      </c>
      <c r="R38" s="1" cm="1">
        <f t="array" ref="R38">EXP(SUMPRODUCT(TRANSPOSE(K$3:K$4),U38:V38))</f>
        <v>1.3988127628812794</v>
      </c>
      <c r="S38" s="1">
        <f t="shared" si="12"/>
        <v>4.8644527839181739</v>
      </c>
      <c r="T38" s="1">
        <f t="shared" si="13"/>
        <v>19</v>
      </c>
      <c r="U38" s="1">
        <f t="shared" si="12"/>
        <v>4.8644527839181739</v>
      </c>
      <c r="V38" s="1">
        <f t="shared" si="14"/>
        <v>19</v>
      </c>
      <c r="W38" s="2">
        <f t="shared" si="5"/>
        <v>0.124523236998792</v>
      </c>
      <c r="X38" s="1">
        <f t="shared" si="6"/>
        <v>5.9597392029278433E-3</v>
      </c>
      <c r="Y38">
        <v>19</v>
      </c>
      <c r="Z38">
        <v>0</v>
      </c>
      <c r="AA38" s="1">
        <f t="shared" si="16"/>
        <v>128.6</v>
      </c>
      <c r="AB38" s="1">
        <f t="shared" si="15"/>
        <v>125</v>
      </c>
      <c r="AC38" s="5">
        <v>65</v>
      </c>
      <c r="AD38" s="1">
        <v>6</v>
      </c>
      <c r="AE38">
        <v>0</v>
      </c>
    </row>
    <row r="39" spans="1:31" ht="16">
      <c r="A39" s="25">
        <v>43901</v>
      </c>
      <c r="B39" s="1">
        <f t="shared" si="7"/>
        <v>26</v>
      </c>
      <c r="C39" s="1">
        <f t="shared" si="17"/>
        <v>3</v>
      </c>
      <c r="D39" s="1">
        <f t="shared" si="8"/>
        <v>343476</v>
      </c>
      <c r="E39" s="1">
        <v>19001</v>
      </c>
      <c r="F39" s="3">
        <f t="shared" si="9"/>
        <v>3.0158186771590545E-3</v>
      </c>
      <c r="G39" s="3">
        <f t="shared" si="0"/>
        <v>1.5490161375808498E-9</v>
      </c>
      <c r="H39" s="3">
        <f t="shared" si="1"/>
        <v>2.8400139500650103E-3</v>
      </c>
      <c r="I39" s="3">
        <f t="shared" si="10"/>
        <v>1.5217050321392721E-4</v>
      </c>
      <c r="J39" s="3"/>
      <c r="K39" s="4">
        <f t="shared" si="2"/>
        <v>-167028.46025718193</v>
      </c>
      <c r="M39" s="2">
        <f t="shared" si="3"/>
        <v>340801.67400780122</v>
      </c>
      <c r="N39" s="2">
        <f t="shared" si="4"/>
        <v>18260.460385671264</v>
      </c>
      <c r="O39" s="1">
        <f t="shared" si="11"/>
        <v>27.977896796510446</v>
      </c>
      <c r="P39" s="1">
        <f t="shared" ref="P39:P54" si="18">P38+Q39</f>
        <v>7.1893761878401117</v>
      </c>
      <c r="Q39" s="1" cm="1">
        <f t="array" ref="Q39">EXP(SUMPRODUCT(TRANSPOSE(K$7:K$8),S39:T39))</f>
        <v>2.9265498856491865</v>
      </c>
      <c r="R39" s="1" cm="1">
        <f t="array" ref="R39">EXP(SUMPRODUCT(TRANSPOSE(K$3:K$4),U39:V39))</f>
        <v>1.5012250923957897</v>
      </c>
      <c r="S39" s="1">
        <f t="shared" si="12"/>
        <v>5.8780158546004024</v>
      </c>
      <c r="T39" s="1">
        <f t="shared" si="13"/>
        <v>23</v>
      </c>
      <c r="U39" s="1">
        <f t="shared" si="12"/>
        <v>5.8780158546004024</v>
      </c>
      <c r="V39" s="1">
        <f t="shared" si="14"/>
        <v>23</v>
      </c>
      <c r="W39" s="2">
        <f t="shared" si="5"/>
        <v>3.8973717926884699E-2</v>
      </c>
      <c r="X39" s="1">
        <f t="shared" si="6"/>
        <v>7.7860636323899704E-3</v>
      </c>
      <c r="Y39">
        <v>23</v>
      </c>
      <c r="Z39">
        <v>0</v>
      </c>
      <c r="AA39" s="1">
        <f t="shared" si="16"/>
        <v>356.1</v>
      </c>
      <c r="AB39" s="1">
        <f t="shared" si="15"/>
        <v>455</v>
      </c>
      <c r="AC39" s="5">
        <v>375</v>
      </c>
      <c r="AD39" s="1">
        <v>8</v>
      </c>
      <c r="AE39">
        <v>0</v>
      </c>
    </row>
    <row r="40" spans="1:31" ht="16">
      <c r="A40" s="25">
        <v>43902</v>
      </c>
      <c r="B40" s="1">
        <f t="shared" si="7"/>
        <v>27</v>
      </c>
      <c r="C40" s="1">
        <f t="shared" si="17"/>
        <v>4</v>
      </c>
      <c r="D40" s="1">
        <f t="shared" si="8"/>
        <v>364165</v>
      </c>
      <c r="E40" s="1">
        <v>20689</v>
      </c>
      <c r="F40" s="3">
        <f t="shared" si="9"/>
        <v>3.1986459675703571E-3</v>
      </c>
      <c r="G40" s="3">
        <f t="shared" si="0"/>
        <v>2.4232946760349705E-9</v>
      </c>
      <c r="H40" s="3">
        <f t="shared" si="1"/>
        <v>3.0121835159432624E-3</v>
      </c>
      <c r="I40" s="3">
        <f t="shared" si="10"/>
        <v>1.7216956587825204E-4</v>
      </c>
      <c r="J40" s="3"/>
      <c r="K40" s="4">
        <f t="shared" si="2"/>
        <v>-179312.19853816167</v>
      </c>
      <c r="M40" s="2">
        <f t="shared" si="3"/>
        <v>361462.02191319148</v>
      </c>
      <c r="N40" s="2">
        <f t="shared" si="4"/>
        <v>20660.347905390245</v>
      </c>
      <c r="O40" s="1">
        <f t="shared" si="11"/>
        <v>29.676714253130577</v>
      </c>
      <c r="P40" s="1">
        <f t="shared" si="18"/>
        <v>11.247173455448001</v>
      </c>
      <c r="Q40" s="1" cm="1">
        <f t="array" ref="Q40">EXP(SUMPRODUCT(TRANSPOSE(K$7:K$8),S40:T40))</f>
        <v>4.0577972676078895</v>
      </c>
      <c r="R40" s="1" cm="1">
        <f t="array" ref="R40">EXP(SUMPRODUCT(TRANSPOSE(K$3:K$4),U40:V40))</f>
        <v>1.6988174566201306</v>
      </c>
      <c r="S40" s="1">
        <f t="shared" si="12"/>
        <v>5.88025361777198</v>
      </c>
      <c r="T40" s="1">
        <f t="shared" si="13"/>
        <v>30</v>
      </c>
      <c r="U40" s="1">
        <f t="shared" si="12"/>
        <v>5.88025361777198</v>
      </c>
      <c r="V40" s="1">
        <f t="shared" si="14"/>
        <v>30</v>
      </c>
      <c r="W40" s="2">
        <f t="shared" si="5"/>
        <v>1.3848950944828312E-3</v>
      </c>
      <c r="X40" s="1">
        <f t="shared" si="6"/>
        <v>7.4223994255585291E-3</v>
      </c>
      <c r="Y40">
        <v>30</v>
      </c>
      <c r="Z40">
        <v>0</v>
      </c>
      <c r="AA40" s="1">
        <f t="shared" si="16"/>
        <v>356.9</v>
      </c>
      <c r="AB40" s="1">
        <f t="shared" si="15"/>
        <v>362</v>
      </c>
      <c r="AC40" s="5">
        <v>322</v>
      </c>
      <c r="AD40" s="1">
        <v>4</v>
      </c>
      <c r="AE40">
        <v>0</v>
      </c>
    </row>
    <row r="41" spans="1:31" ht="16">
      <c r="A41" s="25">
        <v>43903</v>
      </c>
      <c r="B41" s="1">
        <f t="shared" si="7"/>
        <v>28</v>
      </c>
      <c r="C41" s="1">
        <f t="shared" si="17"/>
        <v>5</v>
      </c>
      <c r="D41" s="1">
        <f t="shared" si="8"/>
        <v>389866</v>
      </c>
      <c r="E41" s="1">
        <v>25701</v>
      </c>
      <c r="F41" s="3">
        <f t="shared" si="9"/>
        <v>3.4091826558306781E-3</v>
      </c>
      <c r="G41" s="3">
        <f t="shared" si="0"/>
        <v>3.6934473257588252E-9</v>
      </c>
      <c r="H41" s="3">
        <f t="shared" si="1"/>
        <v>3.2104472048301628E-3</v>
      </c>
      <c r="I41" s="3">
        <f t="shared" si="10"/>
        <v>1.9826368888690039E-4</v>
      </c>
      <c r="J41" s="3"/>
      <c r="K41" s="4">
        <f t="shared" si="2"/>
        <v>-219124.48104908809</v>
      </c>
      <c r="M41" s="2">
        <f t="shared" si="3"/>
        <v>385253.66457961954</v>
      </c>
      <c r="N41" s="2">
        <f t="shared" si="4"/>
        <v>23791.642666428048</v>
      </c>
      <c r="O41" s="1">
        <f t="shared" si="11"/>
        <v>31.633391398730137</v>
      </c>
      <c r="P41" s="1">
        <f t="shared" si="18"/>
        <v>17.142408213907473</v>
      </c>
      <c r="Q41" s="1" cm="1">
        <f t="array" ref="Q41">EXP(SUMPRODUCT(TRANSPOSE(K$7:K$8),S41:T41))</f>
        <v>5.8952347584594706</v>
      </c>
      <c r="R41" s="1" cm="1">
        <f t="array" ref="R41">EXP(SUMPRODUCT(TRANSPOSE(K$3:K$4),U41:V41))</f>
        <v>1.9566771455995584</v>
      </c>
      <c r="S41" s="1">
        <f t="shared" si="12"/>
        <v>6.076035448558252</v>
      </c>
      <c r="T41" s="1">
        <f t="shared" si="13"/>
        <v>38</v>
      </c>
      <c r="U41" s="1">
        <f t="shared" si="12"/>
        <v>6.076035448558252</v>
      </c>
      <c r="V41" s="1">
        <f t="shared" si="14"/>
        <v>38</v>
      </c>
      <c r="W41" s="2">
        <f t="shared" si="5"/>
        <v>7.4291168965096771E-2</v>
      </c>
      <c r="X41" s="1">
        <f t="shared" si="6"/>
        <v>1.1830565939016132E-2</v>
      </c>
      <c r="Y41">
        <v>38</v>
      </c>
      <c r="Z41">
        <v>0</v>
      </c>
      <c r="AA41" s="1">
        <f t="shared" si="16"/>
        <v>434.29999999999995</v>
      </c>
      <c r="AB41" s="1">
        <f t="shared" si="15"/>
        <v>452</v>
      </c>
      <c r="AC41" s="5">
        <v>382</v>
      </c>
      <c r="AD41" s="1">
        <v>7</v>
      </c>
      <c r="AE41">
        <v>0</v>
      </c>
    </row>
    <row r="42" spans="1:31" ht="16">
      <c r="A42" s="25">
        <v>43904</v>
      </c>
      <c r="B42" s="1">
        <f t="shared" si="7"/>
        <v>29</v>
      </c>
      <c r="C42" s="1">
        <f t="shared" si="17"/>
        <v>6</v>
      </c>
      <c r="D42" s="1">
        <f t="shared" si="8"/>
        <v>423545</v>
      </c>
      <c r="E42" s="1">
        <v>33679</v>
      </c>
      <c r="F42" s="3">
        <f t="shared" si="9"/>
        <v>3.6648135510051194E-3</v>
      </c>
      <c r="G42" s="3">
        <f t="shared" si="0"/>
        <v>5.8161458982297631E-9</v>
      </c>
      <c r="H42" s="3">
        <f t="shared" si="1"/>
        <v>3.4511764184128628E-3</v>
      </c>
      <c r="I42" s="3">
        <f t="shared" si="10"/>
        <v>2.4072921358269999E-4</v>
      </c>
      <c r="J42" s="3"/>
      <c r="K42" s="4">
        <f t="shared" si="2"/>
        <v>-280607.96699300141</v>
      </c>
      <c r="M42" s="2">
        <f t="shared" si="3"/>
        <v>414141.17020954355</v>
      </c>
      <c r="N42" s="2">
        <f t="shared" si="4"/>
        <v>28887.505629923999</v>
      </c>
      <c r="O42" s="1">
        <f t="shared" si="11"/>
        <v>34.00971893885589</v>
      </c>
      <c r="P42" s="1">
        <f t="shared" si="18"/>
        <v>26.994782394629524</v>
      </c>
      <c r="Q42" s="1" cm="1">
        <f t="array" ref="Q42">EXP(SUMPRODUCT(TRANSPOSE(K$7:K$8),S42:T42))</f>
        <v>9.8523741807220535</v>
      </c>
      <c r="R42" s="1" cm="1">
        <f t="array" ref="R42">EXP(SUMPRODUCT(TRANSPOSE(K$3:K$4),U42:V42))</f>
        <v>2.3763275401257533</v>
      </c>
      <c r="S42" s="1">
        <f t="shared" si="12"/>
        <v>6.2874867438347639</v>
      </c>
      <c r="T42" s="1">
        <f t="shared" si="13"/>
        <v>49</v>
      </c>
      <c r="U42" s="1">
        <f t="shared" si="12"/>
        <v>6.2874867438347639</v>
      </c>
      <c r="V42" s="1">
        <f t="shared" si="14"/>
        <v>49</v>
      </c>
      <c r="W42" s="2">
        <f t="shared" si="5"/>
        <v>0.14226949642435943</v>
      </c>
      <c r="X42" s="1">
        <f t="shared" si="6"/>
        <v>2.2202669823646728E-2</v>
      </c>
      <c r="Y42">
        <v>49</v>
      </c>
      <c r="Z42">
        <v>0</v>
      </c>
      <c r="AA42" s="1">
        <f t="shared" si="16"/>
        <v>536.79999999999995</v>
      </c>
      <c r="AB42" s="1">
        <f t="shared" si="15"/>
        <v>586</v>
      </c>
      <c r="AC42" s="5">
        <v>516</v>
      </c>
      <c r="AD42" s="1">
        <v>7</v>
      </c>
      <c r="AE42">
        <v>0</v>
      </c>
    </row>
    <row r="43" spans="1:31" ht="16">
      <c r="A43" s="25">
        <v>43905</v>
      </c>
      <c r="B43" s="1">
        <f t="shared" si="7"/>
        <v>30</v>
      </c>
      <c r="C43" s="1">
        <f t="shared" si="17"/>
        <v>7</v>
      </c>
      <c r="D43" s="1">
        <f t="shared" si="8"/>
        <v>462088</v>
      </c>
      <c r="E43" s="1">
        <v>38543</v>
      </c>
      <c r="F43" s="3">
        <f t="shared" si="9"/>
        <v>3.9540116914257295E-3</v>
      </c>
      <c r="G43" s="3">
        <f t="shared" si="0"/>
        <v>8.7592915143375194E-9</v>
      </c>
      <c r="H43" s="3">
        <f t="shared" si="1"/>
        <v>3.7235161484678726E-3</v>
      </c>
      <c r="I43" s="3">
        <f t="shared" si="10"/>
        <v>2.7233973005500985E-4</v>
      </c>
      <c r="J43" s="3"/>
      <c r="K43" s="4">
        <f t="shared" si="2"/>
        <v>-316378.68393508403</v>
      </c>
      <c r="M43" s="2">
        <f t="shared" si="3"/>
        <v>446821.93781614472</v>
      </c>
      <c r="N43" s="2">
        <f t="shared" si="4"/>
        <v>32680.767606601181</v>
      </c>
      <c r="O43" s="1">
        <f t="shared" si="11"/>
        <v>36.698820478832339</v>
      </c>
      <c r="P43" s="1">
        <f t="shared" si="18"/>
        <v>40.65555654579903</v>
      </c>
      <c r="Q43" s="1" cm="1">
        <f t="array" ref="Q43">EXP(SUMPRODUCT(TRANSPOSE(K$7:K$8),S43:T43))</f>
        <v>13.660774151169507</v>
      </c>
      <c r="R43" s="1" cm="1">
        <f t="array" ref="R43">EXP(SUMPRODUCT(TRANSPOSE(K$3:K$4),U43:V43))</f>
        <v>2.6891015399764484</v>
      </c>
      <c r="S43" s="1">
        <f t="shared" si="12"/>
        <v>6.4134589571673573</v>
      </c>
      <c r="T43" s="1">
        <f t="shared" si="13"/>
        <v>56</v>
      </c>
      <c r="U43" s="1">
        <f t="shared" si="12"/>
        <v>6.4134589571673573</v>
      </c>
      <c r="V43" s="1">
        <f t="shared" si="14"/>
        <v>56</v>
      </c>
      <c r="W43" s="2">
        <f t="shared" si="5"/>
        <v>0.15209590310559165</v>
      </c>
      <c r="X43" s="1">
        <f t="shared" si="6"/>
        <v>3.30371318533597E-2</v>
      </c>
      <c r="Y43">
        <v>51</v>
      </c>
      <c r="Z43">
        <v>1</v>
      </c>
      <c r="AA43" s="1">
        <f t="shared" si="16"/>
        <v>609</v>
      </c>
      <c r="AB43" s="1">
        <f t="shared" si="15"/>
        <v>638</v>
      </c>
      <c r="AC43" s="5">
        <v>548</v>
      </c>
      <c r="AD43" s="1">
        <v>9</v>
      </c>
      <c r="AE43">
        <v>4</v>
      </c>
    </row>
    <row r="44" spans="1:31" ht="16">
      <c r="A44" s="25">
        <v>43906</v>
      </c>
      <c r="B44" s="1">
        <f t="shared" si="7"/>
        <v>31</v>
      </c>
      <c r="C44" s="1">
        <f t="shared" si="17"/>
        <v>8</v>
      </c>
      <c r="D44" s="1">
        <f t="shared" si="8"/>
        <v>504410</v>
      </c>
      <c r="E44" s="1">
        <v>42322</v>
      </c>
      <c r="F44" s="3">
        <f t="shared" si="9"/>
        <v>4.2811730643496082E-3</v>
      </c>
      <c r="G44" s="3">
        <f t="shared" si="0"/>
        <v>1.2839956320398471E-8</v>
      </c>
      <c r="H44" s="3">
        <f t="shared" si="1"/>
        <v>4.031606140058412E-3</v>
      </c>
      <c r="I44" s="3">
        <f t="shared" si="10"/>
        <v>3.0808999159053939E-4</v>
      </c>
      <c r="J44" s="3"/>
      <c r="K44" s="4">
        <f t="shared" si="2"/>
        <v>-342178.39096266177</v>
      </c>
      <c r="M44" s="2">
        <f t="shared" si="3"/>
        <v>483792.73680700944</v>
      </c>
      <c r="N44" s="2">
        <f t="shared" si="4"/>
        <v>36970.798990864729</v>
      </c>
      <c r="O44" s="1">
        <f t="shared" si="11"/>
        <v>39.741863565359473</v>
      </c>
      <c r="P44" s="1">
        <f t="shared" si="18"/>
        <v>59.596854042843979</v>
      </c>
      <c r="Q44" s="1" cm="1">
        <f t="array" ref="Q44">EXP(SUMPRODUCT(TRANSPOSE(K$7:K$8),S44:T44))</f>
        <v>18.94129749704495</v>
      </c>
      <c r="R44" s="1" cm="1">
        <f t="array" ref="R44">EXP(SUMPRODUCT(TRANSPOSE(K$3:K$4),U44:V44))</f>
        <v>3.0430430865271347</v>
      </c>
      <c r="S44" s="1">
        <f t="shared" si="12"/>
        <v>6.7817384383986496</v>
      </c>
      <c r="T44" s="1">
        <f t="shared" si="13"/>
        <v>63</v>
      </c>
      <c r="U44" s="1">
        <f t="shared" si="12"/>
        <v>6.7817384383986496</v>
      </c>
      <c r="V44" s="1">
        <f t="shared" si="14"/>
        <v>63</v>
      </c>
      <c r="W44" s="2">
        <f t="shared" si="5"/>
        <v>0.1264401731755416</v>
      </c>
      <c r="X44" s="1">
        <f t="shared" si="6"/>
        <v>4.0874017551179719E-2</v>
      </c>
      <c r="Y44">
        <v>53</v>
      </c>
      <c r="Z44">
        <v>1</v>
      </c>
      <c r="AA44" s="1">
        <f t="shared" si="16"/>
        <v>880.6</v>
      </c>
      <c r="AB44" s="1">
        <f t="shared" si="15"/>
        <v>992</v>
      </c>
      <c r="AC44" s="5">
        <v>772</v>
      </c>
      <c r="AD44" s="1">
        <v>22</v>
      </c>
      <c r="AE44">
        <v>9</v>
      </c>
    </row>
    <row r="45" spans="1:31" ht="16">
      <c r="A45" s="25">
        <v>43907</v>
      </c>
      <c r="B45" s="1">
        <f t="shared" si="7"/>
        <v>32</v>
      </c>
      <c r="C45" s="1">
        <f t="shared" si="17"/>
        <v>9</v>
      </c>
      <c r="D45" s="1">
        <f t="shared" si="8"/>
        <v>550845</v>
      </c>
      <c r="E45" s="1">
        <v>46435</v>
      </c>
      <c r="F45" s="3">
        <f t="shared" si="9"/>
        <v>4.7074296154469009E-3</v>
      </c>
      <c r="G45" s="3">
        <f t="shared" si="0"/>
        <v>2.1059531452038982E-8</v>
      </c>
      <c r="H45" s="3">
        <f t="shared" si="1"/>
        <v>4.4330148743241538E-3</v>
      </c>
      <c r="I45" s="3">
        <f t="shared" si="10"/>
        <v>4.0140873426574176E-4</v>
      </c>
      <c r="J45" s="3"/>
      <c r="K45" s="4">
        <f t="shared" si="2"/>
        <v>-363146.32737491839</v>
      </c>
      <c r="M45" s="2">
        <f t="shared" si="3"/>
        <v>531961.78491889848</v>
      </c>
      <c r="N45" s="2">
        <f t="shared" si="4"/>
        <v>48169.048111889009</v>
      </c>
      <c r="O45" s="1">
        <f t="shared" si="11"/>
        <v>43.708126113622676</v>
      </c>
      <c r="P45" s="1">
        <f t="shared" si="18"/>
        <v>97.752156271745122</v>
      </c>
      <c r="Q45" s="1" cm="1">
        <f t="array" ref="Q45">EXP(SUMPRODUCT(TRANSPOSE(K$7:K$8),S45:T45))</f>
        <v>38.155302228901135</v>
      </c>
      <c r="R45" s="1" cm="1">
        <f t="array" ref="R45">EXP(SUMPRODUCT(TRANSPOSE(K$3:K$4),U45:V45))</f>
        <v>3.9662625482632006</v>
      </c>
      <c r="S45" s="1">
        <f t="shared" si="12"/>
        <v>7.1043905704155508</v>
      </c>
      <c r="T45" s="1">
        <f t="shared" si="13"/>
        <v>78</v>
      </c>
      <c r="U45" s="1">
        <f t="shared" si="12"/>
        <v>7.1043905704155508</v>
      </c>
      <c r="V45" s="1">
        <f t="shared" si="14"/>
        <v>78</v>
      </c>
      <c r="W45" s="2">
        <f t="shared" si="5"/>
        <v>3.7343557917282423E-2</v>
      </c>
      <c r="X45" s="1">
        <f t="shared" si="6"/>
        <v>3.4280451090781462E-2</v>
      </c>
      <c r="Y45">
        <v>54</v>
      </c>
      <c r="Z45">
        <v>1</v>
      </c>
      <c r="AA45" s="1">
        <f t="shared" si="16"/>
        <v>1216.3</v>
      </c>
      <c r="AB45" s="1">
        <f t="shared" si="15"/>
        <v>1363</v>
      </c>
      <c r="AC45" s="5">
        <v>1133</v>
      </c>
      <c r="AD45" s="1">
        <v>23</v>
      </c>
      <c r="AE45">
        <v>23</v>
      </c>
    </row>
    <row r="46" spans="1:31" ht="16">
      <c r="A46" s="25">
        <v>43908</v>
      </c>
      <c r="B46" s="1">
        <f t="shared" si="7"/>
        <v>33</v>
      </c>
      <c r="C46" s="1">
        <f t="shared" si="17"/>
        <v>10</v>
      </c>
      <c r="D46" s="1">
        <f t="shared" si="8"/>
        <v>599856</v>
      </c>
      <c r="E46" s="1">
        <v>49011</v>
      </c>
      <c r="F46" s="3">
        <f t="shared" si="9"/>
        <v>5.1410952521195874E-3</v>
      </c>
      <c r="G46" s="3">
        <f t="shared" si="0"/>
        <v>2.9671236911887888E-8</v>
      </c>
      <c r="H46" s="3">
        <f t="shared" si="1"/>
        <v>4.8414008101106921E-3</v>
      </c>
      <c r="I46" s="3">
        <f t="shared" si="10"/>
        <v>4.0838593578653836E-4</v>
      </c>
      <c r="J46" s="3"/>
      <c r="K46" s="4">
        <f t="shared" si="2"/>
        <v>-382447.4338481928</v>
      </c>
      <c r="M46" s="2">
        <f t="shared" si="3"/>
        <v>580968.09721328306</v>
      </c>
      <c r="N46" s="2">
        <f t="shared" si="4"/>
        <v>49006.312294384603</v>
      </c>
      <c r="O46" s="1">
        <f t="shared" si="11"/>
        <v>47.745072821435478</v>
      </c>
      <c r="P46" s="1">
        <f t="shared" si="18"/>
        <v>137.7310933017296</v>
      </c>
      <c r="Q46" s="1" cm="1">
        <f t="array" ref="Q46">EXP(SUMPRODUCT(TRANSPOSE(K$7:K$8),S46:T46))</f>
        <v>39.978937029984486</v>
      </c>
      <c r="R46" s="1" cm="1">
        <f t="array" ref="R46">EXP(SUMPRODUCT(TRANSPOSE(K$3:K$4),U46:V46))</f>
        <v>4.0369467078128034</v>
      </c>
      <c r="S46" s="1">
        <f t="shared" si="12"/>
        <v>7.4350839748471422</v>
      </c>
      <c r="T46" s="1">
        <f t="shared" si="13"/>
        <v>79</v>
      </c>
      <c r="U46" s="1">
        <f t="shared" si="12"/>
        <v>7.4350839748471422</v>
      </c>
      <c r="V46" s="1">
        <f t="shared" si="14"/>
        <v>79</v>
      </c>
      <c r="W46" s="2">
        <f t="shared" si="5"/>
        <v>9.5645989989943792E-5</v>
      </c>
      <c r="X46" s="1">
        <f t="shared" si="6"/>
        <v>3.1487394952650197E-2</v>
      </c>
      <c r="Y46">
        <v>54</v>
      </c>
      <c r="Z46">
        <v>1</v>
      </c>
      <c r="AA46" s="1">
        <f t="shared" si="16"/>
        <v>1693.3999999999999</v>
      </c>
      <c r="AB46" s="1">
        <f t="shared" si="15"/>
        <v>1888</v>
      </c>
      <c r="AC46" s="5">
        <v>1788</v>
      </c>
      <c r="AD46" s="1">
        <v>10</v>
      </c>
      <c r="AE46">
        <v>24</v>
      </c>
    </row>
    <row r="47" spans="1:31" ht="16">
      <c r="A47" s="25">
        <v>43909</v>
      </c>
      <c r="B47" s="1">
        <f t="shared" si="7"/>
        <v>34</v>
      </c>
      <c r="C47" s="1">
        <f t="shared" si="17"/>
        <v>11</v>
      </c>
      <c r="D47" s="1">
        <f t="shared" si="8"/>
        <v>652812</v>
      </c>
      <c r="E47" s="1">
        <v>52956</v>
      </c>
      <c r="F47" s="3">
        <f t="shared" si="9"/>
        <v>5.6145895874106788E-3</v>
      </c>
      <c r="G47" s="3">
        <f t="shared" si="0"/>
        <v>4.0546219493009517E-8</v>
      </c>
      <c r="H47" s="3">
        <f t="shared" si="1"/>
        <v>5.2872937932686255E-3</v>
      </c>
      <c r="I47" s="3">
        <f t="shared" si="10"/>
        <v>4.4589298315793335E-4</v>
      </c>
      <c r="J47" s="3"/>
      <c r="K47" s="4">
        <f t="shared" si="2"/>
        <v>-408578.39489943138</v>
      </c>
      <c r="M47" s="2">
        <f t="shared" si="3"/>
        <v>634475.25519223511</v>
      </c>
      <c r="N47" s="2">
        <f t="shared" si="4"/>
        <v>53507.157978952004</v>
      </c>
      <c r="O47" s="1">
        <f t="shared" si="11"/>
        <v>52.154790666592341</v>
      </c>
      <c r="P47" s="1">
        <f t="shared" si="18"/>
        <v>188.22197644082792</v>
      </c>
      <c r="Q47" s="1" cm="1">
        <f t="array" ref="Q47">EXP(SUMPRODUCT(TRANSPOSE(K$7:K$8),S47:T47))</f>
        <v>50.490883139098315</v>
      </c>
      <c r="R47" s="1" cm="1">
        <f t="array" ref="R47">EXP(SUMPRODUCT(TRANSPOSE(K$3:K$4),U47:V47))</f>
        <v>4.409717845156865</v>
      </c>
      <c r="S47" s="1">
        <f t="shared" si="12"/>
        <v>7.6218319027231125</v>
      </c>
      <c r="T47" s="1">
        <f t="shared" si="13"/>
        <v>84</v>
      </c>
      <c r="U47" s="1">
        <f t="shared" si="12"/>
        <v>7.6218319027231125</v>
      </c>
      <c r="V47" s="1">
        <f t="shared" si="14"/>
        <v>84</v>
      </c>
      <c r="W47" s="2">
        <f t="shared" si="5"/>
        <v>1.0407847627313312E-2</v>
      </c>
      <c r="X47" s="1">
        <f t="shared" si="6"/>
        <v>2.8088859898048577E-2</v>
      </c>
      <c r="Y47">
        <v>54</v>
      </c>
      <c r="Z47">
        <v>2</v>
      </c>
      <c r="AA47" s="1">
        <f t="shared" si="16"/>
        <v>2041.3</v>
      </c>
      <c r="AB47" s="1">
        <f t="shared" si="15"/>
        <v>2182</v>
      </c>
      <c r="AC47" s="5">
        <v>1362</v>
      </c>
      <c r="AD47" s="1">
        <v>82</v>
      </c>
      <c r="AE47">
        <v>28</v>
      </c>
    </row>
    <row r="48" spans="1:31" ht="16">
      <c r="A48" s="25">
        <v>43910</v>
      </c>
      <c r="B48" s="1">
        <f t="shared" si="7"/>
        <v>35</v>
      </c>
      <c r="C48" s="1">
        <f t="shared" si="17"/>
        <v>12</v>
      </c>
      <c r="D48" s="1">
        <f t="shared" si="8"/>
        <v>706104</v>
      </c>
      <c r="E48" s="1">
        <v>53292</v>
      </c>
      <c r="F48" s="3">
        <f t="shared" si="9"/>
        <v>6.0878585672423657E-3</v>
      </c>
      <c r="G48" s="3">
        <f t="shared" si="0"/>
        <v>5.1420019464565314E-8</v>
      </c>
      <c r="H48" s="3">
        <f t="shared" si="1"/>
        <v>5.732974557820434E-3</v>
      </c>
      <c r="I48" s="3">
        <f t="shared" si="10"/>
        <v>4.4568076455180853E-4</v>
      </c>
      <c r="J48" s="3"/>
      <c r="K48" s="4"/>
      <c r="M48" s="2">
        <f t="shared" si="3"/>
        <v>687956.94693845208</v>
      </c>
      <c r="N48" s="2">
        <f t="shared" si="4"/>
        <v>53481.691746217024</v>
      </c>
      <c r="O48" s="1">
        <f t="shared" si="11"/>
        <v>56.564508511749203</v>
      </c>
      <c r="P48" s="1">
        <f t="shared" si="18"/>
        <v>238.71285957992623</v>
      </c>
      <c r="Q48" s="1" cm="1">
        <f t="array" ref="Q48">EXP(SUMPRODUCT(TRANSPOSE(K$7:K$8),S48:T48))</f>
        <v>50.490883139098315</v>
      </c>
      <c r="R48" s="1" cm="1">
        <f t="array" ref="R48">EXP(SUMPRODUCT(TRANSPOSE(K$3:K$4),U48:V48))</f>
        <v>4.409717845156865</v>
      </c>
      <c r="S48" s="1">
        <f t="shared" si="12"/>
        <v>8.5289834127907138</v>
      </c>
      <c r="T48" s="1">
        <f t="shared" si="13"/>
        <v>84</v>
      </c>
      <c r="U48" s="1">
        <f t="shared" si="12"/>
        <v>8.5289834127907138</v>
      </c>
      <c r="V48" s="1">
        <f t="shared" si="14"/>
        <v>84</v>
      </c>
      <c r="W48" s="2">
        <f t="shared" si="5"/>
        <v>3.5594788376683939E-3</v>
      </c>
      <c r="X48" s="1">
        <f t="shared" si="6"/>
        <v>2.570025529036505E-2</v>
      </c>
      <c r="Y48">
        <v>54</v>
      </c>
      <c r="Z48">
        <v>2</v>
      </c>
      <c r="AA48" s="1">
        <f t="shared" si="16"/>
        <v>5058.2999999999993</v>
      </c>
      <c r="AB48" s="1">
        <f t="shared" si="15"/>
        <v>6333</v>
      </c>
      <c r="AC48" s="5">
        <v>5893</v>
      </c>
      <c r="AD48" s="1">
        <v>44</v>
      </c>
      <c r="AE48">
        <v>28</v>
      </c>
    </row>
    <row r="49" spans="1:31" ht="16">
      <c r="A49" s="25">
        <v>43911</v>
      </c>
      <c r="B49" s="1">
        <f t="shared" si="7"/>
        <v>36</v>
      </c>
      <c r="C49" s="1">
        <f t="shared" si="17"/>
        <v>13</v>
      </c>
      <c r="D49" s="1">
        <f t="shared" si="8"/>
        <v>764726</v>
      </c>
      <c r="E49" s="1">
        <v>58622</v>
      </c>
      <c r="F49" s="3">
        <f t="shared" si="9"/>
        <v>6.5779089009108116E-3</v>
      </c>
      <c r="G49" s="3">
        <f t="shared" si="0"/>
        <v>6.3356725310548256E-8</v>
      </c>
      <c r="H49" s="3">
        <f t="shared" si="1"/>
        <v>6.1944584821268306E-3</v>
      </c>
      <c r="I49" s="3">
        <f t="shared" si="10"/>
        <v>4.6148392430639656E-4</v>
      </c>
      <c r="J49" s="3"/>
      <c r="K49" s="4"/>
      <c r="M49" s="2">
        <f t="shared" si="3"/>
        <v>743335.01785521966</v>
      </c>
      <c r="N49" s="2">
        <f t="shared" si="4"/>
        <v>55378.070916767589</v>
      </c>
      <c r="O49" s="1">
        <f t="shared" si="11"/>
        <v>61.132801150485271</v>
      </c>
      <c r="P49" s="1">
        <f t="shared" si="18"/>
        <v>294.14551160395035</v>
      </c>
      <c r="Q49" s="1" cm="1">
        <f t="array" ref="Q49">EXP(SUMPRODUCT(TRANSPOSE(K$7:K$8),S49:T49))</f>
        <v>55.432652024024115</v>
      </c>
      <c r="R49" s="1" cm="1">
        <f t="array" ref="R49">EXP(SUMPRODUCT(TRANSPOSE(K$3:K$4),U49:V49))</f>
        <v>4.5682926387360672</v>
      </c>
      <c r="S49" s="1">
        <f t="shared" si="12"/>
        <v>8.6518639347341857</v>
      </c>
      <c r="T49" s="1">
        <f t="shared" si="13"/>
        <v>86</v>
      </c>
      <c r="U49" s="1">
        <f t="shared" si="12"/>
        <v>8.6518639347341857</v>
      </c>
      <c r="V49" s="1">
        <f t="shared" si="14"/>
        <v>86</v>
      </c>
      <c r="W49" s="2">
        <f t="shared" si="5"/>
        <v>5.5336376842011724E-2</v>
      </c>
      <c r="X49" s="1">
        <f t="shared" si="6"/>
        <v>2.7972086923656762E-2</v>
      </c>
      <c r="Y49">
        <v>54</v>
      </c>
      <c r="Z49">
        <v>4</v>
      </c>
      <c r="AA49" s="1">
        <f t="shared" si="16"/>
        <v>5719.8</v>
      </c>
      <c r="AB49" s="1">
        <f t="shared" si="15"/>
        <v>6050</v>
      </c>
      <c r="AC49" s="5">
        <v>5420</v>
      </c>
      <c r="AD49" s="1">
        <v>63</v>
      </c>
      <c r="AE49">
        <v>28</v>
      </c>
    </row>
    <row r="50" spans="1:31" ht="16">
      <c r="A50" s="25">
        <v>43912</v>
      </c>
      <c r="B50" s="1">
        <f t="shared" si="7"/>
        <v>37</v>
      </c>
      <c r="C50" s="1">
        <f t="shared" si="17"/>
        <v>14</v>
      </c>
      <c r="D50" s="1">
        <f t="shared" si="8"/>
        <v>829532</v>
      </c>
      <c r="E50" s="1">
        <v>64806</v>
      </c>
      <c r="F50" s="3">
        <f t="shared" si="9"/>
        <v>7.07644447697231E-3</v>
      </c>
      <c r="G50" s="3">
        <f t="shared" si="0"/>
        <v>7.5862418014160937E-8</v>
      </c>
      <c r="H50" s="3">
        <f t="shared" si="1"/>
        <v>6.6639330413519934E-3</v>
      </c>
      <c r="I50" s="3">
        <f t="shared" si="10"/>
        <v>4.6947455922516281E-4</v>
      </c>
      <c r="J50" s="3"/>
      <c r="K50" s="4"/>
      <c r="M50" s="2">
        <f t="shared" si="3"/>
        <v>799671.96496223926</v>
      </c>
      <c r="N50" s="2">
        <f t="shared" si="4"/>
        <v>56336.947107019536</v>
      </c>
      <c r="O50" s="1">
        <f t="shared" si="11"/>
        <v>65.782506938708153</v>
      </c>
      <c r="P50" s="1">
        <f t="shared" si="18"/>
        <v>352.22757032749166</v>
      </c>
      <c r="Q50" s="1" cm="1">
        <f t="array" ref="Q50">EXP(SUMPRODUCT(TRANSPOSE(K$7:K$8),S50:T50))</f>
        <v>58.08205872354128</v>
      </c>
      <c r="R50" s="1" cm="1">
        <f t="array" ref="R50">EXP(SUMPRODUCT(TRANSPOSE(K$3:K$4),U50:V50))</f>
        <v>4.6497057882228789</v>
      </c>
      <c r="S50" s="1">
        <f t="shared" si="12"/>
        <v>8.8649726879165982</v>
      </c>
      <c r="T50" s="1">
        <f t="shared" si="13"/>
        <v>87</v>
      </c>
      <c r="U50" s="1">
        <f t="shared" si="12"/>
        <v>8.8649726879165982</v>
      </c>
      <c r="V50" s="1">
        <f t="shared" si="14"/>
        <v>87</v>
      </c>
      <c r="W50" s="2">
        <f t="shared" si="5"/>
        <v>0.1306831604015132</v>
      </c>
      <c r="X50" s="1">
        <f t="shared" si="6"/>
        <v>3.599624250512426E-2</v>
      </c>
      <c r="Y50">
        <v>54</v>
      </c>
      <c r="Z50">
        <v>5</v>
      </c>
      <c r="AA50" s="1">
        <f t="shared" si="16"/>
        <v>7078.5999999999995</v>
      </c>
      <c r="AB50" s="1">
        <f t="shared" si="15"/>
        <v>7479</v>
      </c>
      <c r="AC50" s="5">
        <v>6389</v>
      </c>
      <c r="AD50" s="1">
        <v>109</v>
      </c>
      <c r="AE50">
        <v>28</v>
      </c>
    </row>
    <row r="51" spans="1:31" ht="16">
      <c r="A51" s="25">
        <v>43913</v>
      </c>
      <c r="B51" s="1">
        <f t="shared" si="7"/>
        <v>38</v>
      </c>
      <c r="C51" s="1">
        <f t="shared" si="17"/>
        <v>15</v>
      </c>
      <c r="D51" s="1">
        <f t="shared" si="8"/>
        <v>899615</v>
      </c>
      <c r="E51" s="1">
        <v>70083</v>
      </c>
      <c r="F51" s="3">
        <f t="shared" si="9"/>
        <v>7.6402959388420788E-3</v>
      </c>
      <c r="G51" s="3">
        <f t="shared" si="0"/>
        <v>9.3199554185297018E-8</v>
      </c>
      <c r="H51" s="3">
        <f t="shared" si="1"/>
        <v>7.1949162289818907E-3</v>
      </c>
      <c r="I51" s="3">
        <f t="shared" si="10"/>
        <v>5.3098318762989736E-4</v>
      </c>
      <c r="J51" s="3"/>
      <c r="K51" s="4"/>
      <c r="M51" s="2">
        <f t="shared" si="3"/>
        <v>863389.94747782685</v>
      </c>
      <c r="N51" s="2">
        <f t="shared" si="4"/>
        <v>63717.982515587682</v>
      </c>
      <c r="O51" s="1">
        <f t="shared" si="11"/>
        <v>71.044210464176643</v>
      </c>
      <c r="P51" s="1">
        <f t="shared" si="18"/>
        <v>432.76104093093085</v>
      </c>
      <c r="Q51" s="1" cm="1">
        <f t="array" ref="Q51">EXP(SUMPRODUCT(TRANSPOSE(K$7:K$8),S51:T51))</f>
        <v>80.53347060343917</v>
      </c>
      <c r="R51" s="1" cm="1">
        <f t="array" ref="R51">EXP(SUMPRODUCT(TRANSPOSE(K$3:K$4),U51:V51))</f>
        <v>5.2617035254684934</v>
      </c>
      <c r="S51" s="1">
        <f t="shared" si="12"/>
        <v>9.0466442793053936</v>
      </c>
      <c r="T51" s="1">
        <f t="shared" si="13"/>
        <v>94</v>
      </c>
      <c r="U51" s="1">
        <f t="shared" si="12"/>
        <v>9.0466442793053936</v>
      </c>
      <c r="V51" s="1">
        <f t="shared" si="14"/>
        <v>94</v>
      </c>
      <c r="W51" s="2">
        <f t="shared" si="5"/>
        <v>9.082113329070271E-2</v>
      </c>
      <c r="X51" s="1">
        <f t="shared" si="6"/>
        <v>4.0267283807154337E-2</v>
      </c>
      <c r="Y51">
        <v>54</v>
      </c>
      <c r="Z51">
        <v>11</v>
      </c>
      <c r="AA51" s="1">
        <f t="shared" si="16"/>
        <v>8489</v>
      </c>
      <c r="AB51" s="1">
        <f t="shared" si="15"/>
        <v>9126</v>
      </c>
      <c r="AC51" s="5">
        <v>7776</v>
      </c>
      <c r="AD51" s="1">
        <v>135</v>
      </c>
      <c r="AE51">
        <v>29</v>
      </c>
    </row>
    <row r="52" spans="1:31" ht="16">
      <c r="A52" s="25">
        <v>43914</v>
      </c>
      <c r="B52" s="1">
        <f t="shared" si="7"/>
        <v>39</v>
      </c>
      <c r="C52" s="1">
        <f t="shared" si="17"/>
        <v>16</v>
      </c>
      <c r="D52" s="1">
        <f t="shared" si="8"/>
        <v>971725</v>
      </c>
      <c r="E52" s="1">
        <v>72110</v>
      </c>
      <c r="F52" s="3">
        <f t="shared" si="9"/>
        <v>8.2450728698496567E-3</v>
      </c>
      <c r="G52" s="3">
        <f t="shared" si="0"/>
        <v>1.1409250177951691E-7</v>
      </c>
      <c r="H52" s="3">
        <f t="shared" si="1"/>
        <v>7.7644393744606766E-3</v>
      </c>
      <c r="I52" s="3">
        <f t="shared" si="10"/>
        <v>5.6952314547878587E-4</v>
      </c>
      <c r="J52" s="3"/>
      <c r="K52" s="4"/>
      <c r="M52" s="2">
        <f t="shared" si="3"/>
        <v>931732.72493528121</v>
      </c>
      <c r="N52" s="2">
        <f t="shared" si="4"/>
        <v>68342.7774574543</v>
      </c>
      <c r="O52" s="1">
        <f t="shared" si="11"/>
        <v>76.691143042136758</v>
      </c>
      <c r="P52" s="1">
        <f t="shared" si="18"/>
        <v>529.83031792788938</v>
      </c>
      <c r="Q52" s="1" cm="1">
        <f t="array" ref="Q52">EXP(SUMPRODUCT(TRANSPOSE(K$7:K$8),S52:T52))</f>
        <v>97.06927699695855</v>
      </c>
      <c r="R52" s="1" cm="1">
        <f t="array" ref="R52">EXP(SUMPRODUCT(TRANSPOSE(K$3:K$4),U52:V52))</f>
        <v>5.6469325779601132</v>
      </c>
      <c r="S52" s="1">
        <f t="shared" si="12"/>
        <v>9.2990103726886826</v>
      </c>
      <c r="T52" s="1">
        <f t="shared" si="13"/>
        <v>98</v>
      </c>
      <c r="U52" s="1">
        <f t="shared" si="12"/>
        <v>9.2990103726886826</v>
      </c>
      <c r="V52" s="1">
        <f t="shared" si="14"/>
        <v>98</v>
      </c>
      <c r="W52" s="2">
        <f t="shared" si="5"/>
        <v>5.224272004639717E-2</v>
      </c>
      <c r="X52" s="1">
        <f t="shared" si="6"/>
        <v>4.1155959828880387E-2</v>
      </c>
      <c r="Y52">
        <v>54</v>
      </c>
      <c r="Z52">
        <v>15</v>
      </c>
      <c r="AA52" s="1">
        <f t="shared" si="16"/>
        <v>10926.2</v>
      </c>
      <c r="AB52" s="1">
        <f t="shared" si="15"/>
        <v>11933</v>
      </c>
      <c r="AC52" s="5">
        <v>10393</v>
      </c>
      <c r="AD52" s="1">
        <v>154</v>
      </c>
      <c r="AE52">
        <v>29</v>
      </c>
    </row>
    <row r="53" spans="1:31" ht="16">
      <c r="A53" s="25">
        <v>43915</v>
      </c>
      <c r="B53" s="1">
        <f t="shared" si="7"/>
        <v>40</v>
      </c>
      <c r="C53" s="1">
        <f t="shared" si="17"/>
        <v>17</v>
      </c>
      <c r="D53" s="1">
        <f t="shared" si="8"/>
        <v>1046353</v>
      </c>
      <c r="E53" s="1">
        <v>74628</v>
      </c>
      <c r="F53" s="3">
        <f t="shared" si="9"/>
        <v>8.9290064715153994E-3</v>
      </c>
      <c r="G53" s="3">
        <f t="shared" si="0"/>
        <v>1.4305432238792548E-7</v>
      </c>
      <c r="H53" s="3">
        <f t="shared" si="1"/>
        <v>8.408505284068989E-3</v>
      </c>
      <c r="I53" s="3">
        <f t="shared" si="10"/>
        <v>6.4406590960831237E-4</v>
      </c>
      <c r="J53" s="3"/>
      <c r="K53" s="4"/>
      <c r="M53" s="2">
        <f t="shared" si="3"/>
        <v>1009020.6340882786</v>
      </c>
      <c r="N53" s="2">
        <f t="shared" si="4"/>
        <v>77287.909152997483</v>
      </c>
      <c r="O53" s="1">
        <f t="shared" si="11"/>
        <v>83.08132908977737</v>
      </c>
      <c r="P53" s="1">
        <f t="shared" si="18"/>
        <v>664.42137646354718</v>
      </c>
      <c r="Q53" s="1" cm="1">
        <f t="array" ref="Q53">EXP(SUMPRODUCT(TRANSPOSE(K$7:K$8),S53:T53))</f>
        <v>134.59105853565774</v>
      </c>
      <c r="R53" s="1" cm="1">
        <f t="array" ref="R53">EXP(SUMPRODUCT(TRANSPOSE(K$3:K$4),U53:V53))</f>
        <v>6.3901860476406069</v>
      </c>
      <c r="S53" s="1">
        <f t="shared" si="12"/>
        <v>9.3929368909645685</v>
      </c>
      <c r="T53" s="1">
        <f t="shared" si="13"/>
        <v>105</v>
      </c>
      <c r="U53" s="1">
        <f t="shared" si="12"/>
        <v>9.3929368909645685</v>
      </c>
      <c r="V53" s="1">
        <f t="shared" si="14"/>
        <v>105</v>
      </c>
      <c r="W53" s="2">
        <f t="shared" si="5"/>
        <v>3.5642240888104776E-2</v>
      </c>
      <c r="X53" s="1">
        <f t="shared" si="6"/>
        <v>3.5678557725472543E-2</v>
      </c>
      <c r="Y53">
        <v>54</v>
      </c>
      <c r="Z53">
        <v>21</v>
      </c>
      <c r="AA53" s="1">
        <f t="shared" si="16"/>
        <v>12002.3</v>
      </c>
      <c r="AB53" s="1">
        <f t="shared" si="15"/>
        <v>12433</v>
      </c>
      <c r="AC53" s="5">
        <v>10073</v>
      </c>
      <c r="AD53" s="1">
        <v>236</v>
      </c>
      <c r="AE53">
        <v>30</v>
      </c>
    </row>
    <row r="54" spans="1:31" ht="16">
      <c r="A54" s="25">
        <v>43916</v>
      </c>
      <c r="B54" s="1">
        <f t="shared" si="7"/>
        <v>41</v>
      </c>
      <c r="C54" s="1">
        <f t="shared" si="17"/>
        <v>18</v>
      </c>
      <c r="D54" s="1">
        <f t="shared" si="8"/>
        <v>1122496</v>
      </c>
      <c r="E54" s="1">
        <v>76143</v>
      </c>
      <c r="F54" s="3">
        <f t="shared" si="9"/>
        <v>9.6370371372361818E-3</v>
      </c>
      <c r="G54" s="3">
        <f t="shared" si="0"/>
        <v>1.7484110859111723E-7</v>
      </c>
      <c r="H54" s="3">
        <f t="shared" si="1"/>
        <v>9.0752637026987725E-3</v>
      </c>
      <c r="I54" s="3">
        <f t="shared" si="10"/>
        <v>6.6675841862978355E-4</v>
      </c>
      <c r="J54" s="3"/>
      <c r="K54" s="4"/>
      <c r="M54" s="2">
        <f t="shared" si="3"/>
        <v>1089031.6443238526</v>
      </c>
      <c r="N54" s="2">
        <f t="shared" si="4"/>
        <v>80011.010235574024</v>
      </c>
      <c r="O54" s="1">
        <f t="shared" si="11"/>
        <v>89.701308169312341</v>
      </c>
      <c r="P54" s="1">
        <f t="shared" si="18"/>
        <v>812.18546474060167</v>
      </c>
      <c r="Q54" s="1" cm="1">
        <f t="array" ref="Q54">EXP(SUMPRODUCT(TRANSPOSE(K$7:K$8),S54:T54))</f>
        <v>147.76408827705455</v>
      </c>
      <c r="R54" s="1" cm="1">
        <f t="array" ref="R54">EXP(SUMPRODUCT(TRANSPOSE(K$3:K$4),U54:V54))</f>
        <v>6.6199790795349767</v>
      </c>
      <c r="S54" s="1">
        <f t="shared" si="12"/>
        <v>9.5453329430034213</v>
      </c>
      <c r="T54" s="1">
        <f t="shared" si="13"/>
        <v>107</v>
      </c>
      <c r="U54" s="1">
        <f t="shared" si="12"/>
        <v>9.5453329430034213</v>
      </c>
      <c r="V54" s="1">
        <f t="shared" si="14"/>
        <v>107</v>
      </c>
      <c r="W54" s="2">
        <f t="shared" si="5"/>
        <v>5.0799288648648251E-2</v>
      </c>
      <c r="X54" s="1">
        <f t="shared" si="6"/>
        <v>2.9812449822669645E-2</v>
      </c>
      <c r="Y54">
        <v>54</v>
      </c>
      <c r="Z54">
        <v>23</v>
      </c>
      <c r="AA54" s="1">
        <f t="shared" si="16"/>
        <v>13978.3</v>
      </c>
      <c r="AB54" s="1">
        <f t="shared" si="15"/>
        <v>14712</v>
      </c>
      <c r="AC54" s="5">
        <v>12042</v>
      </c>
      <c r="AD54" s="1">
        <v>267</v>
      </c>
      <c r="AE54">
        <v>30</v>
      </c>
    </row>
    <row r="55" spans="1:31">
      <c r="A55" s="25">
        <f>A54+1</f>
        <v>43917</v>
      </c>
      <c r="G55" s="3"/>
      <c r="H55" s="3"/>
      <c r="I55" s="3"/>
      <c r="J55" s="3"/>
      <c r="M55" s="2"/>
    </row>
    <row r="56" spans="1:31">
      <c r="A56" s="25">
        <f t="shared" ref="A56:A71" si="19">A55+1</f>
        <v>43918</v>
      </c>
      <c r="G56" s="3"/>
      <c r="H56" s="3">
        <f>D2 - SUM(E14:E47)</f>
        <v>119347188</v>
      </c>
      <c r="I56" s="3">
        <f>1-H47</f>
        <v>0.99471270620673136</v>
      </c>
      <c r="J56" s="3"/>
      <c r="K56" s="4">
        <f>H56*LN(I56)</f>
        <v>-632697.75366636785</v>
      </c>
      <c r="M56" s="2"/>
    </row>
    <row r="57" spans="1:31">
      <c r="A57" s="25">
        <f t="shared" si="19"/>
        <v>43919</v>
      </c>
      <c r="G57" s="3"/>
      <c r="H57" s="3"/>
      <c r="I57" s="3"/>
      <c r="J57" s="3"/>
      <c r="M57" s="2"/>
    </row>
    <row r="58" spans="1:31">
      <c r="A58" s="25">
        <f t="shared" si="19"/>
        <v>43920</v>
      </c>
      <c r="G58" s="3"/>
      <c r="H58" s="3"/>
      <c r="I58" s="3"/>
      <c r="J58" s="3"/>
      <c r="M58" s="2"/>
    </row>
    <row r="59" spans="1:31">
      <c r="A59" s="25">
        <f t="shared" si="19"/>
        <v>43921</v>
      </c>
      <c r="G59" s="3"/>
      <c r="H59" s="3"/>
      <c r="I59" s="3"/>
      <c r="J59" s="3"/>
      <c r="M59" s="2"/>
    </row>
    <row r="60" spans="1:31">
      <c r="A60" s="25">
        <f t="shared" si="19"/>
        <v>43922</v>
      </c>
      <c r="G60" s="3"/>
      <c r="H60" s="3"/>
      <c r="I60" s="3"/>
      <c r="J60" s="3"/>
      <c r="M60" s="2"/>
    </row>
    <row r="61" spans="1:31">
      <c r="A61" s="25">
        <f t="shared" si="19"/>
        <v>43923</v>
      </c>
      <c r="G61" s="3"/>
      <c r="H61" s="3"/>
      <c r="I61" s="3"/>
      <c r="J61" s="3"/>
      <c r="M61" s="2"/>
    </row>
    <row r="62" spans="1:31">
      <c r="A62" s="25">
        <f t="shared" si="19"/>
        <v>43924</v>
      </c>
      <c r="G62" s="3"/>
      <c r="H62" s="3"/>
      <c r="I62" s="3"/>
      <c r="J62" s="3"/>
      <c r="M62" s="2"/>
    </row>
    <row r="63" spans="1:31">
      <c r="A63" s="25">
        <f t="shared" si="19"/>
        <v>43925</v>
      </c>
      <c r="G63" s="3"/>
      <c r="H63" s="3"/>
      <c r="I63" s="3"/>
      <c r="J63" s="3"/>
      <c r="M63" s="2"/>
    </row>
    <row r="64" spans="1:31">
      <c r="A64" s="25">
        <f t="shared" si="19"/>
        <v>43926</v>
      </c>
      <c r="G64" s="3"/>
      <c r="H64" s="3"/>
      <c r="I64" s="3"/>
      <c r="J64" s="3"/>
      <c r="M64" s="2"/>
    </row>
    <row r="65" spans="1:13">
      <c r="A65" s="25">
        <f t="shared" si="19"/>
        <v>43927</v>
      </c>
      <c r="G65" s="3"/>
      <c r="H65" s="3"/>
      <c r="I65" s="3"/>
      <c r="J65" s="3"/>
      <c r="M65" s="2"/>
    </row>
    <row r="66" spans="1:13">
      <c r="A66" s="25">
        <f t="shared" si="19"/>
        <v>43928</v>
      </c>
    </row>
    <row r="67" spans="1:13">
      <c r="A67" s="25">
        <f t="shared" si="19"/>
        <v>43929</v>
      </c>
    </row>
    <row r="68" spans="1:13">
      <c r="A68" s="25">
        <f t="shared" si="19"/>
        <v>43930</v>
      </c>
    </row>
    <row r="69" spans="1:13">
      <c r="A69" s="25">
        <f t="shared" si="19"/>
        <v>43931</v>
      </c>
    </row>
    <row r="70" spans="1:13">
      <c r="A70" s="25">
        <f t="shared" si="19"/>
        <v>43932</v>
      </c>
    </row>
    <row r="71" spans="1:13">
      <c r="A71" s="25">
        <f t="shared" si="19"/>
        <v>43933</v>
      </c>
    </row>
  </sheetData>
  <mergeCells count="5">
    <mergeCell ref="V2:W2"/>
    <mergeCell ref="Y2:Z2"/>
    <mergeCell ref="V7:W7"/>
    <mergeCell ref="Y7:Z7"/>
    <mergeCell ref="S12:V12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6745-D27B-2148-B392-BD37037E58C3}">
  <sheetPr>
    <pageSetUpPr fitToPage="1"/>
  </sheetPr>
  <dimension ref="A1:AD65"/>
  <sheetViews>
    <sheetView topLeftCell="F2" zoomScale="75" zoomScaleNormal="83" workbookViewId="0">
      <selection activeCell="N3" sqref="N3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4" width="8.83203125" style="1"/>
    <col min="5" max="5" width="11.5" style="1" bestFit="1" customWidth="1"/>
    <col min="6" max="6" width="11.6640625" style="1" bestFit="1" customWidth="1"/>
    <col min="7" max="7" width="15.6640625" style="1" bestFit="1" customWidth="1"/>
    <col min="8" max="8" width="11.5" style="1" bestFit="1" customWidth="1"/>
    <col min="9" max="9" width="11.5" style="1" customWidth="1"/>
    <col min="10" max="10" width="20.83203125" style="1" bestFit="1" customWidth="1"/>
    <col min="11" max="11" width="11.6640625" style="1" customWidth="1"/>
    <col min="12" max="12" width="19.83203125" style="1" bestFit="1" customWidth="1"/>
    <col min="13" max="13" width="13.33203125" style="1" customWidth="1"/>
    <col min="14" max="14" width="12.1640625" style="1" bestFit="1" customWidth="1"/>
    <col min="15" max="15" width="12.33203125" style="1" bestFit="1" customWidth="1"/>
    <col min="16" max="17" width="12.1640625" style="1" bestFit="1" customWidth="1"/>
    <col min="18" max="19" width="12.1640625" style="1" customWidth="1"/>
    <col min="20" max="20" width="8.83203125" style="1"/>
    <col min="21" max="21" width="12.1640625" style="1" bestFit="1" customWidth="1"/>
    <col min="22" max="22" width="17.83203125" style="1" bestFit="1" customWidth="1"/>
    <col min="23" max="24" width="8.83203125" style="1"/>
    <col min="25" max="25" width="17.83203125" style="1" bestFit="1" customWidth="1"/>
    <col min="26" max="16384" width="8.83203125" style="1"/>
  </cols>
  <sheetData>
    <row r="1" spans="1:30">
      <c r="B1" s="1" t="s">
        <v>41</v>
      </c>
      <c r="C1" s="1" t="s">
        <v>40</v>
      </c>
      <c r="I1" s="1" t="s">
        <v>36</v>
      </c>
      <c r="J1" s="16">
        <v>50.109763112563243</v>
      </c>
    </row>
    <row r="2" spans="1:30" ht="17">
      <c r="B2" s="1" t="s">
        <v>39</v>
      </c>
      <c r="C2" s="17">
        <v>120000000</v>
      </c>
      <c r="I2" s="1" t="s">
        <v>34</v>
      </c>
      <c r="J2" s="16">
        <v>464078.94171792775</v>
      </c>
      <c r="U2" s="62" t="s">
        <v>35</v>
      </c>
      <c r="V2" s="62"/>
      <c r="X2" s="62" t="s">
        <v>59</v>
      </c>
      <c r="Y2" s="62"/>
    </row>
    <row r="3" spans="1:30">
      <c r="I3" s="32" t="s">
        <v>38</v>
      </c>
      <c r="J3" s="33">
        <v>0</v>
      </c>
      <c r="M3" s="1" t="s">
        <v>37</v>
      </c>
      <c r="N3" s="1">
        <f>LN(C2)*7-2*J11</f>
        <v>12512822.978860192</v>
      </c>
      <c r="U3" s="1" t="s">
        <v>25</v>
      </c>
      <c r="V3" s="2">
        <f>AVERAGE(V14:V47)</f>
        <v>7.1478393532738729E-2</v>
      </c>
      <c r="X3" s="1" t="s">
        <v>25</v>
      </c>
      <c r="Y3" s="2">
        <f>AVERAGE(W14:W47)</f>
        <v>1.6245279320823505E-2</v>
      </c>
    </row>
    <row r="4" spans="1:30">
      <c r="I4" s="1" t="s">
        <v>53</v>
      </c>
      <c r="J4" s="4">
        <v>1.7664413175260116E-2</v>
      </c>
      <c r="U4" s="1" t="s">
        <v>21</v>
      </c>
      <c r="V4" s="2">
        <f>MEDIAN(V14:V47)</f>
        <v>4.7426307239710572E-2</v>
      </c>
      <c r="X4" s="1" t="s">
        <v>21</v>
      </c>
      <c r="Y4" s="2">
        <f>MEDIAN(W14:W47)</f>
        <v>1.1924681283007282E-2</v>
      </c>
    </row>
    <row r="5" spans="1:30">
      <c r="I5" s="1" t="s">
        <v>36</v>
      </c>
      <c r="J5" s="16">
        <v>1.0000000000000002E-4</v>
      </c>
      <c r="U5" s="1" t="s">
        <v>20</v>
      </c>
      <c r="V5" s="15">
        <f>CORREL(M14:M47,C14:C47)^2</f>
        <v>0.78901611118703008</v>
      </c>
      <c r="X5" s="1" t="s">
        <v>20</v>
      </c>
      <c r="Y5" s="15">
        <f>CORREL(L14:L47,C14:C47)^2</f>
        <v>0.99956836748964117</v>
      </c>
    </row>
    <row r="6" spans="1:30">
      <c r="I6" s="1" t="s">
        <v>34</v>
      </c>
      <c r="J6" s="16">
        <v>464121.73333247058</v>
      </c>
    </row>
    <row r="7" spans="1:30">
      <c r="G7" s="1" t="s">
        <v>32</v>
      </c>
      <c r="H7" s="1" t="s">
        <v>31</v>
      </c>
      <c r="I7" s="32" t="s">
        <v>33</v>
      </c>
      <c r="J7" s="33">
        <v>0</v>
      </c>
      <c r="U7" s="62" t="s">
        <v>28</v>
      </c>
      <c r="V7" s="62"/>
      <c r="X7" s="62" t="s">
        <v>60</v>
      </c>
      <c r="Y7" s="62"/>
    </row>
    <row r="8" spans="1:30">
      <c r="G8" s="1">
        <v>4.5614115672014375</v>
      </c>
      <c r="H8" s="1">
        <f>EXP(G8)</f>
        <v>95.718497606106979</v>
      </c>
      <c r="I8" s="1" t="s">
        <v>53</v>
      </c>
      <c r="J8" s="4">
        <v>4.6688009381957454E-2</v>
      </c>
      <c r="U8" s="1" t="s">
        <v>25</v>
      </c>
      <c r="V8" s="2">
        <f>AVERAGE(V48:V54)</f>
        <v>5.9857680931181094E-2</v>
      </c>
      <c r="X8" s="1" t="s">
        <v>25</v>
      </c>
      <c r="Y8" s="2">
        <f>AVERAGE(W48:W54)</f>
        <v>3.3684628759888521E-2</v>
      </c>
      <c r="AB8" s="1" t="s">
        <v>24</v>
      </c>
      <c r="AC8" s="1">
        <v>0.1</v>
      </c>
    </row>
    <row r="9" spans="1:30">
      <c r="G9" s="1">
        <v>1.7792217434234057</v>
      </c>
      <c r="H9" s="1">
        <f>EXP(G9)</f>
        <v>5.9252432641768404</v>
      </c>
      <c r="I9" s="1" t="s">
        <v>27</v>
      </c>
      <c r="J9" s="4">
        <f>H8/SUM(H8:H9)</f>
        <v>0.94170577338610006</v>
      </c>
      <c r="M9" s="4"/>
      <c r="U9" s="1" t="s">
        <v>21</v>
      </c>
      <c r="V9" s="2">
        <f>MEDIAN(V48:V54)</f>
        <v>5.2209759076036595E-2</v>
      </c>
      <c r="X9" s="1" t="s">
        <v>21</v>
      </c>
      <c r="Y9" s="2">
        <f>MEDIAN(W48:W54)</f>
        <v>3.5577417986146727E-2</v>
      </c>
      <c r="AC9" s="1">
        <v>0.2</v>
      </c>
    </row>
    <row r="10" spans="1:30">
      <c r="I10" s="1" t="s">
        <v>23</v>
      </c>
      <c r="J10" s="4">
        <f>H9/SUM(H8:H9)</f>
        <v>5.8294226613899866E-2</v>
      </c>
      <c r="U10" s="1" t="s">
        <v>20</v>
      </c>
      <c r="V10" s="15">
        <f>CORREL(M48:M54,C48:C54)^2</f>
        <v>0.96301891008953711</v>
      </c>
      <c r="X10" s="1" t="s">
        <v>20</v>
      </c>
      <c r="Y10" s="15">
        <f>CORREL(L48:L54,C48:C54)^2</f>
        <v>0.99879941096646696</v>
      </c>
      <c r="AC10" s="1">
        <v>0.7</v>
      </c>
    </row>
    <row r="11" spans="1:30">
      <c r="I11" s="1" t="s">
        <v>22</v>
      </c>
      <c r="J11" s="16">
        <f>IFERROR(SUM(J14:J56),-1000000000000)</f>
        <v>-6256346.3789220434</v>
      </c>
    </row>
    <row r="12" spans="1:30" ht="16" customHeight="1">
      <c r="C12" s="1" t="s">
        <v>19</v>
      </c>
      <c r="R12" s="76" t="s">
        <v>18</v>
      </c>
      <c r="S12" s="76"/>
      <c r="T12" s="76"/>
      <c r="U12" s="76"/>
    </row>
    <row r="13" spans="1:30" ht="16">
      <c r="A13" s="1" t="s">
        <v>17</v>
      </c>
      <c r="B13" s="1" t="s">
        <v>17</v>
      </c>
      <c r="C13" s="1" t="s">
        <v>16</v>
      </c>
      <c r="D13" s="13" t="s">
        <v>15</v>
      </c>
      <c r="E13" s="13" t="s">
        <v>14</v>
      </c>
      <c r="F13" s="13" t="s">
        <v>13</v>
      </c>
      <c r="G13" s="13" t="s">
        <v>12</v>
      </c>
      <c r="H13" s="13" t="s">
        <v>11</v>
      </c>
      <c r="I13" s="13"/>
      <c r="L13" s="13" t="s">
        <v>10</v>
      </c>
      <c r="M13" s="13" t="s">
        <v>9</v>
      </c>
      <c r="N13" s="12" t="s">
        <v>8</v>
      </c>
      <c r="O13" s="12" t="s">
        <v>7</v>
      </c>
      <c r="P13" s="12" t="s">
        <v>6</v>
      </c>
      <c r="Q13" s="12" t="s">
        <v>5</v>
      </c>
      <c r="R13" s="12" t="s">
        <v>54</v>
      </c>
      <c r="S13" s="1" t="s">
        <v>52</v>
      </c>
      <c r="T13" s="1" t="s">
        <v>54</v>
      </c>
      <c r="U13" s="1" t="s">
        <v>52</v>
      </c>
      <c r="V13" s="1" t="s">
        <v>4</v>
      </c>
      <c r="W13" s="1" t="s">
        <v>3</v>
      </c>
      <c r="X13" t="s">
        <v>49</v>
      </c>
      <c r="Y13" s="1" t="s">
        <v>51</v>
      </c>
      <c r="Z13" s="1" t="s">
        <v>2</v>
      </c>
      <c r="AA13" s="1" t="s">
        <v>1</v>
      </c>
      <c r="AB13" s="1" t="s">
        <v>0</v>
      </c>
      <c r="AC13" s="1" t="s">
        <v>47</v>
      </c>
      <c r="AD13" s="30" t="s">
        <v>55</v>
      </c>
    </row>
    <row r="14" spans="1:30" ht="16">
      <c r="A14" s="1">
        <v>1</v>
      </c>
      <c r="C14" s="1">
        <f>D14</f>
        <v>12252</v>
      </c>
      <c r="D14" s="1">
        <v>12252</v>
      </c>
      <c r="E14" s="3">
        <f t="shared" ref="E14:E54" si="0">1-(J$2/(J$2+N14))^J$1</f>
        <v>1.0797086309666248E-4</v>
      </c>
      <c r="F14" s="3">
        <f t="shared" ref="F14:F54" si="1">1-(J$6/(J$6+O14))^J$5</f>
        <v>0</v>
      </c>
      <c r="G14" s="3">
        <f t="shared" ref="G14:G54" si="2">E14*($J$9) + F14 *($J$10)</f>
        <v>1.0167678513560728E-4</v>
      </c>
      <c r="H14" s="3">
        <f>G14</f>
        <v>1.0167678513560728E-4</v>
      </c>
      <c r="I14" s="3"/>
      <c r="J14" s="4">
        <f t="shared" ref="J14:J47" si="3">D14*LN(H14)</f>
        <v>-112641.35389900155</v>
      </c>
      <c r="L14" s="2">
        <f t="shared" ref="L14:L54" si="4">C$2*G14</f>
        <v>12201.214216272874</v>
      </c>
      <c r="M14" s="2">
        <f t="shared" ref="M14:M54" si="5">$C$2*H14</f>
        <v>12201.214216272874</v>
      </c>
      <c r="N14" s="1">
        <f>Q14</f>
        <v>1</v>
      </c>
      <c r="P14" s="1" cm="1">
        <f t="array" ref="P14">EXP(SUMPRODUCT(TRANSPOSE(J$7:J$8),R14:S14))</f>
        <v>1</v>
      </c>
      <c r="Q14" s="1" cm="1">
        <f t="array" ref="Q14">EXP(SUMPRODUCT(TRANSPOSE(J$3:J$4),T14:U14))</f>
        <v>1</v>
      </c>
      <c r="R14" s="1">
        <f>LN($Z14+1)</f>
        <v>0</v>
      </c>
      <c r="S14" s="1">
        <f>Y14+X14+AD14</f>
        <v>0</v>
      </c>
      <c r="T14" s="1">
        <f>LN($Z14+1)</f>
        <v>0</v>
      </c>
      <c r="U14" s="1">
        <f>X14+Y14+AD14</f>
        <v>0</v>
      </c>
      <c r="V14" s="2">
        <f t="shared" ref="V14:V54" si="6">ABS(D14-M14)/D14</f>
        <v>4.1451015121715491E-3</v>
      </c>
      <c r="W14" s="1">
        <f t="shared" ref="W14:W54" si="7">ABS(C14-L14)/C14</f>
        <v>4.1451015121715491E-3</v>
      </c>
      <c r="X14">
        <v>0</v>
      </c>
      <c r="Y14">
        <v>0</v>
      </c>
      <c r="Z14" s="1">
        <f>AA14</f>
        <v>0</v>
      </c>
      <c r="AA14" s="1">
        <f>AB14+10*AC14</f>
        <v>0</v>
      </c>
      <c r="AB14" s="5">
        <v>0</v>
      </c>
      <c r="AC14" s="1">
        <v>0</v>
      </c>
      <c r="AD14">
        <v>0</v>
      </c>
    </row>
    <row r="15" spans="1:30" ht="16">
      <c r="A15" s="1">
        <f t="shared" ref="A15:A54" si="8">A14+1</f>
        <v>2</v>
      </c>
      <c r="C15" s="1">
        <f t="shared" ref="C15:C54" si="9">C14+D15</f>
        <v>25444</v>
      </c>
      <c r="D15" s="1">
        <v>13192</v>
      </c>
      <c r="E15" s="3">
        <f t="shared" si="0"/>
        <v>2.1592983586660175E-4</v>
      </c>
      <c r="F15" s="3">
        <f t="shared" si="1"/>
        <v>0</v>
      </c>
      <c r="G15" s="3">
        <f t="shared" si="2"/>
        <v>2.0334237308189184E-4</v>
      </c>
      <c r="H15" s="3">
        <f t="shared" ref="H15:H54" si="10">G15-G14</f>
        <v>1.0166558794628456E-4</v>
      </c>
      <c r="I15" s="3"/>
      <c r="J15" s="4">
        <f t="shared" si="3"/>
        <v>-121284.89560843936</v>
      </c>
      <c r="L15" s="2">
        <f t="shared" si="4"/>
        <v>24401.084769827023</v>
      </c>
      <c r="M15" s="2">
        <f t="shared" si="5"/>
        <v>12199.870553554149</v>
      </c>
      <c r="N15" s="1">
        <f t="shared" ref="N15:N54" si="11">N14+Q15</f>
        <v>2</v>
      </c>
      <c r="P15" s="1" cm="1">
        <f t="array" ref="P15">EXP(SUMPRODUCT(TRANSPOSE(J$7:J$8),R15:S15))</f>
        <v>1</v>
      </c>
      <c r="Q15" s="1" cm="1">
        <f t="array" ref="Q15">EXP(SUMPRODUCT(TRANSPOSE(J$3:J$4),T15:U15))</f>
        <v>1</v>
      </c>
      <c r="R15" s="1">
        <f t="shared" ref="R15:T54" si="12">LN($Z15+1)</f>
        <v>0</v>
      </c>
      <c r="S15" s="1">
        <f t="shared" ref="S15:S54" si="13">Y15+X15+AD15</f>
        <v>0</v>
      </c>
      <c r="T15" s="1">
        <f t="shared" si="12"/>
        <v>0</v>
      </c>
      <c r="U15" s="1">
        <f t="shared" ref="U15:U54" si="14">X15+Y15+AD15</f>
        <v>0</v>
      </c>
      <c r="V15" s="2">
        <f t="shared" si="6"/>
        <v>7.5206901640831672E-2</v>
      </c>
      <c r="W15" s="1">
        <f t="shared" si="7"/>
        <v>4.098865076925709E-2</v>
      </c>
      <c r="X15">
        <v>0</v>
      </c>
      <c r="Y15">
        <v>0</v>
      </c>
      <c r="Z15" s="1">
        <f>AA15</f>
        <v>0</v>
      </c>
      <c r="AA15" s="1">
        <f t="shared" ref="AA15:AA54" si="15">AB15+10*AC15</f>
        <v>0</v>
      </c>
      <c r="AB15" s="5">
        <v>0</v>
      </c>
      <c r="AC15" s="1">
        <v>0</v>
      </c>
      <c r="AD15">
        <v>0</v>
      </c>
    </row>
    <row r="16" spans="1:30" ht="16">
      <c r="A16" s="1">
        <f t="shared" si="8"/>
        <v>3</v>
      </c>
      <c r="C16" s="1">
        <f t="shared" si="9"/>
        <v>38118</v>
      </c>
      <c r="D16" s="1">
        <v>12674</v>
      </c>
      <c r="E16" s="3">
        <f t="shared" si="0"/>
        <v>3.2387691964186338E-4</v>
      </c>
      <c r="F16" s="3">
        <f t="shared" si="1"/>
        <v>0</v>
      </c>
      <c r="G16" s="3">
        <f t="shared" si="2"/>
        <v>3.0499676509324872E-4</v>
      </c>
      <c r="H16" s="3">
        <f t="shared" si="10"/>
        <v>1.0165439201135687E-4</v>
      </c>
      <c r="I16" s="3"/>
      <c r="J16" s="4">
        <f t="shared" si="3"/>
        <v>-116523.89178057922</v>
      </c>
      <c r="L16" s="2">
        <f t="shared" si="4"/>
        <v>36599.611811189847</v>
      </c>
      <c r="M16" s="2">
        <f t="shared" si="5"/>
        <v>12198.527041362824</v>
      </c>
      <c r="N16" s="1">
        <f t="shared" si="11"/>
        <v>3</v>
      </c>
      <c r="P16" s="1" cm="1">
        <f t="array" ref="P16">EXP(SUMPRODUCT(TRANSPOSE(J$7:J$8),R16:S16))</f>
        <v>1</v>
      </c>
      <c r="Q16" s="1" cm="1">
        <f t="array" ref="Q16">EXP(SUMPRODUCT(TRANSPOSE(J$3:J$4),T16:U16))</f>
        <v>1</v>
      </c>
      <c r="R16" s="1">
        <f t="shared" si="12"/>
        <v>0</v>
      </c>
      <c r="S16" s="1">
        <f t="shared" si="13"/>
        <v>0</v>
      </c>
      <c r="T16" s="1">
        <f t="shared" si="12"/>
        <v>0</v>
      </c>
      <c r="U16" s="1">
        <f t="shared" si="14"/>
        <v>0</v>
      </c>
      <c r="V16" s="2">
        <f t="shared" si="6"/>
        <v>3.7515619270725574E-2</v>
      </c>
      <c r="W16" s="1">
        <f t="shared" si="7"/>
        <v>3.9833889207465063E-2</v>
      </c>
      <c r="X16">
        <v>0</v>
      </c>
      <c r="Y16">
        <v>0</v>
      </c>
      <c r="Z16" s="1">
        <f>SUMPRODUCT(AA14:AA16,$AC$8:$AC$10)</f>
        <v>0</v>
      </c>
      <c r="AA16" s="1">
        <f t="shared" si="15"/>
        <v>0</v>
      </c>
      <c r="AB16" s="5">
        <v>0</v>
      </c>
      <c r="AC16" s="1">
        <v>0</v>
      </c>
      <c r="AD16">
        <v>0</v>
      </c>
    </row>
    <row r="17" spans="1:30" ht="16">
      <c r="A17" s="1">
        <f t="shared" si="8"/>
        <v>4</v>
      </c>
      <c r="C17" s="1">
        <f t="shared" si="9"/>
        <v>49763</v>
      </c>
      <c r="D17" s="1">
        <v>11645</v>
      </c>
      <c r="E17" s="3">
        <f t="shared" si="0"/>
        <v>4.3181211576526213E-4</v>
      </c>
      <c r="F17" s="3">
        <f t="shared" si="1"/>
        <v>0</v>
      </c>
      <c r="G17" s="3">
        <f t="shared" si="2"/>
        <v>4.0663996243421434E-4</v>
      </c>
      <c r="H17" s="3">
        <f t="shared" si="10"/>
        <v>1.0164319734096562E-4</v>
      </c>
      <c r="I17" s="3"/>
      <c r="J17" s="4">
        <f t="shared" si="3"/>
        <v>-107064.61842041877</v>
      </c>
      <c r="L17" s="2">
        <f t="shared" si="4"/>
        <v>48796.795492105717</v>
      </c>
      <c r="M17" s="2">
        <f t="shared" si="5"/>
        <v>12197.183680915874</v>
      </c>
      <c r="N17" s="1">
        <f t="shared" si="11"/>
        <v>4</v>
      </c>
      <c r="P17" s="1" cm="1">
        <f t="array" ref="P17">EXP(SUMPRODUCT(TRANSPOSE(J$7:J$8),R17:S17))</f>
        <v>1</v>
      </c>
      <c r="Q17" s="1" cm="1">
        <f t="array" ref="Q17">EXP(SUMPRODUCT(TRANSPOSE(J$3:J$4),T17:U17))</f>
        <v>1</v>
      </c>
      <c r="R17" s="1">
        <f t="shared" si="12"/>
        <v>0</v>
      </c>
      <c r="S17" s="1">
        <f t="shared" si="13"/>
        <v>0</v>
      </c>
      <c r="T17" s="1">
        <f t="shared" si="12"/>
        <v>0</v>
      </c>
      <c r="U17" s="1">
        <f t="shared" si="14"/>
        <v>0</v>
      </c>
      <c r="V17" s="2">
        <f t="shared" si="6"/>
        <v>4.7418091963578705E-2</v>
      </c>
      <c r="W17" s="1">
        <f t="shared" si="7"/>
        <v>1.9416122578909688E-2</v>
      </c>
      <c r="X17">
        <v>0</v>
      </c>
      <c r="Y17">
        <v>0</v>
      </c>
      <c r="Z17" s="1">
        <f t="shared" ref="Z17:Z54" si="16">SUMPRODUCT(AA15:AA17,$AC$8:$AC$10)</f>
        <v>0</v>
      </c>
      <c r="AA17" s="1">
        <f t="shared" si="15"/>
        <v>0</v>
      </c>
      <c r="AB17" s="5">
        <v>0</v>
      </c>
      <c r="AC17" s="1">
        <v>0</v>
      </c>
      <c r="AD17">
        <v>0</v>
      </c>
    </row>
    <row r="18" spans="1:30" ht="16">
      <c r="A18" s="1">
        <f t="shared" si="8"/>
        <v>5</v>
      </c>
      <c r="C18" s="1">
        <f t="shared" si="9"/>
        <v>62122</v>
      </c>
      <c r="D18" s="1">
        <v>12359</v>
      </c>
      <c r="E18" s="3">
        <f t="shared" si="0"/>
        <v>5.3973542556884357E-4</v>
      </c>
      <c r="F18" s="3">
        <f t="shared" si="1"/>
        <v>0</v>
      </c>
      <c r="G18" s="3">
        <f t="shared" si="2"/>
        <v>5.0827196635918367E-4</v>
      </c>
      <c r="H18" s="3">
        <f t="shared" si="10"/>
        <v>1.0163200392496934E-4</v>
      </c>
      <c r="I18" s="3"/>
      <c r="J18" s="4">
        <f t="shared" si="3"/>
        <v>-113630.52547218734</v>
      </c>
      <c r="L18" s="2">
        <f t="shared" si="4"/>
        <v>60992.635963102039</v>
      </c>
      <c r="M18" s="2">
        <f t="shared" si="5"/>
        <v>12195.84047099632</v>
      </c>
      <c r="N18" s="1">
        <f t="shared" si="11"/>
        <v>5</v>
      </c>
      <c r="P18" s="1" cm="1">
        <f t="array" ref="P18">EXP(SUMPRODUCT(TRANSPOSE(J$7:J$8),R18:S18))</f>
        <v>1</v>
      </c>
      <c r="Q18" s="1" cm="1">
        <f t="array" ref="Q18">EXP(SUMPRODUCT(TRANSPOSE(J$3:J$4),T18:U18))</f>
        <v>1</v>
      </c>
      <c r="R18" s="1">
        <f t="shared" si="12"/>
        <v>0</v>
      </c>
      <c r="S18" s="1">
        <f t="shared" si="13"/>
        <v>0</v>
      </c>
      <c r="T18" s="1">
        <f t="shared" si="12"/>
        <v>0</v>
      </c>
      <c r="U18" s="1">
        <f t="shared" si="14"/>
        <v>0</v>
      </c>
      <c r="V18" s="2">
        <f t="shared" si="6"/>
        <v>1.3201677239556621E-2</v>
      </c>
      <c r="W18" s="1">
        <f t="shared" si="7"/>
        <v>1.8179775874858525E-2</v>
      </c>
      <c r="X18">
        <v>0</v>
      </c>
      <c r="Y18">
        <v>0</v>
      </c>
      <c r="Z18" s="1">
        <f t="shared" si="16"/>
        <v>0</v>
      </c>
      <c r="AA18" s="1">
        <f t="shared" si="15"/>
        <v>0</v>
      </c>
      <c r="AB18" s="5">
        <v>0</v>
      </c>
      <c r="AC18" s="1">
        <v>0</v>
      </c>
      <c r="AD18">
        <v>0</v>
      </c>
    </row>
    <row r="19" spans="1:30" ht="16">
      <c r="A19" s="1">
        <f t="shared" si="8"/>
        <v>6</v>
      </c>
      <c r="C19" s="1">
        <f t="shared" si="9"/>
        <v>74178</v>
      </c>
      <c r="D19" s="1">
        <v>12056</v>
      </c>
      <c r="E19" s="3">
        <f t="shared" si="0"/>
        <v>6.4764685038942726E-4</v>
      </c>
      <c r="F19" s="3">
        <f t="shared" si="1"/>
        <v>0</v>
      </c>
      <c r="G19" s="3">
        <f t="shared" si="2"/>
        <v>6.098927781270474E-4</v>
      </c>
      <c r="H19" s="3">
        <f t="shared" si="10"/>
        <v>1.0162081176786372E-4</v>
      </c>
      <c r="I19" s="3"/>
      <c r="J19" s="4">
        <f t="shared" si="3"/>
        <v>-110846.0251261424</v>
      </c>
      <c r="L19" s="2">
        <f t="shared" si="4"/>
        <v>73187.133375245685</v>
      </c>
      <c r="M19" s="2">
        <f t="shared" si="5"/>
        <v>12194.497412143646</v>
      </c>
      <c r="N19" s="1">
        <f t="shared" si="11"/>
        <v>6</v>
      </c>
      <c r="P19" s="1" cm="1">
        <f t="array" ref="P19">EXP(SUMPRODUCT(TRANSPOSE(J$7:J$8),R19:S19))</f>
        <v>1</v>
      </c>
      <c r="Q19" s="1" cm="1">
        <f t="array" ref="Q19">EXP(SUMPRODUCT(TRANSPOSE(J$3:J$4),T19:U19))</f>
        <v>1</v>
      </c>
      <c r="R19" s="1">
        <f t="shared" si="12"/>
        <v>0</v>
      </c>
      <c r="S19" s="1">
        <f t="shared" si="13"/>
        <v>0</v>
      </c>
      <c r="T19" s="1">
        <f t="shared" si="12"/>
        <v>0</v>
      </c>
      <c r="U19" s="1">
        <f t="shared" si="14"/>
        <v>0</v>
      </c>
      <c r="V19" s="2">
        <f t="shared" si="6"/>
        <v>1.1487841086898326E-2</v>
      </c>
      <c r="W19" s="1">
        <f t="shared" si="7"/>
        <v>1.3357958218802275E-2</v>
      </c>
      <c r="X19">
        <v>0</v>
      </c>
      <c r="Y19">
        <v>0</v>
      </c>
      <c r="Z19" s="1">
        <f t="shared" si="16"/>
        <v>0</v>
      </c>
      <c r="AA19" s="1">
        <f t="shared" si="15"/>
        <v>0</v>
      </c>
      <c r="AB19" s="5">
        <v>0</v>
      </c>
      <c r="AC19" s="1">
        <v>0</v>
      </c>
      <c r="AD19">
        <v>0</v>
      </c>
    </row>
    <row r="20" spans="1:30" ht="16">
      <c r="A20" s="1">
        <f t="shared" si="8"/>
        <v>7</v>
      </c>
      <c r="C20" s="1">
        <f t="shared" si="9"/>
        <v>85366</v>
      </c>
      <c r="D20" s="1">
        <v>11188</v>
      </c>
      <c r="E20" s="3">
        <f t="shared" si="0"/>
        <v>7.5554639155861469E-4</v>
      </c>
      <c r="F20" s="3">
        <f t="shared" si="1"/>
        <v>0</v>
      </c>
      <c r="G20" s="3">
        <f t="shared" si="2"/>
        <v>7.1150239899178246E-4</v>
      </c>
      <c r="H20" s="3">
        <f t="shared" si="10"/>
        <v>1.0160962086473507E-4</v>
      </c>
      <c r="I20" s="3"/>
      <c r="J20" s="4">
        <f t="shared" si="3"/>
        <v>-102866.637670023</v>
      </c>
      <c r="L20" s="2">
        <f t="shared" si="4"/>
        <v>85380.287879013893</v>
      </c>
      <c r="M20" s="2">
        <f t="shared" si="5"/>
        <v>12193.154503768208</v>
      </c>
      <c r="N20" s="1">
        <f t="shared" si="11"/>
        <v>7</v>
      </c>
      <c r="P20" s="1" cm="1">
        <f t="array" ref="P20">EXP(SUMPRODUCT(TRANSPOSE(J$7:J$8),R20:S20))</f>
        <v>1</v>
      </c>
      <c r="Q20" s="1" cm="1">
        <f t="array" ref="Q20">EXP(SUMPRODUCT(TRANSPOSE(J$3:J$4),T20:U20))</f>
        <v>1</v>
      </c>
      <c r="R20" s="1">
        <f t="shared" si="12"/>
        <v>0</v>
      </c>
      <c r="S20" s="1">
        <f t="shared" si="13"/>
        <v>0</v>
      </c>
      <c r="T20" s="1">
        <f t="shared" si="12"/>
        <v>0</v>
      </c>
      <c r="U20" s="1">
        <f t="shared" si="14"/>
        <v>0</v>
      </c>
      <c r="V20" s="2">
        <f t="shared" si="6"/>
        <v>8.9842197333590279E-2</v>
      </c>
      <c r="W20" s="1">
        <f t="shared" si="7"/>
        <v>1.673720100964431E-4</v>
      </c>
      <c r="X20">
        <v>0</v>
      </c>
      <c r="Y20">
        <v>0</v>
      </c>
      <c r="Z20" s="1">
        <f t="shared" si="16"/>
        <v>0</v>
      </c>
      <c r="AA20" s="1">
        <f t="shared" si="15"/>
        <v>0</v>
      </c>
      <c r="AB20" s="5">
        <v>0</v>
      </c>
      <c r="AC20" s="1">
        <v>0</v>
      </c>
      <c r="AD20">
        <v>0</v>
      </c>
    </row>
    <row r="21" spans="1:30" ht="16">
      <c r="A21" s="1">
        <f t="shared" si="8"/>
        <v>8</v>
      </c>
      <c r="C21" s="1">
        <f t="shared" si="9"/>
        <v>97575</v>
      </c>
      <c r="D21" s="1">
        <v>12209</v>
      </c>
      <c r="E21" s="3">
        <f t="shared" si="0"/>
        <v>8.6343405040778531E-4</v>
      </c>
      <c r="F21" s="3">
        <f t="shared" si="1"/>
        <v>0</v>
      </c>
      <c r="G21" s="3">
        <f t="shared" si="2"/>
        <v>8.1310083020715636E-4</v>
      </c>
      <c r="H21" s="3">
        <f t="shared" si="10"/>
        <v>1.015984312153739E-4</v>
      </c>
      <c r="I21" s="3"/>
      <c r="J21" s="4">
        <f t="shared" si="3"/>
        <v>-112255.43639971214</v>
      </c>
      <c r="L21" s="2">
        <f t="shared" si="4"/>
        <v>97572.099624858762</v>
      </c>
      <c r="M21" s="2">
        <f t="shared" si="5"/>
        <v>12191.811745844869</v>
      </c>
      <c r="N21" s="1">
        <f t="shared" si="11"/>
        <v>8</v>
      </c>
      <c r="P21" s="1" cm="1">
        <f t="array" ref="P21">EXP(SUMPRODUCT(TRANSPOSE(J$7:J$8),R21:S21))</f>
        <v>1</v>
      </c>
      <c r="Q21" s="1" cm="1">
        <f t="array" ref="Q21">EXP(SUMPRODUCT(TRANSPOSE(J$3:J$4),T21:U21))</f>
        <v>1</v>
      </c>
      <c r="R21" s="1">
        <f t="shared" si="12"/>
        <v>0.87546873735389985</v>
      </c>
      <c r="S21" s="1">
        <f t="shared" si="13"/>
        <v>0</v>
      </c>
      <c r="T21" s="1">
        <f t="shared" si="12"/>
        <v>0.87546873735389985</v>
      </c>
      <c r="U21" s="1">
        <f t="shared" si="14"/>
        <v>0</v>
      </c>
      <c r="V21" s="2">
        <f t="shared" si="6"/>
        <v>1.4078347248039388E-3</v>
      </c>
      <c r="W21" s="1">
        <f t="shared" si="7"/>
        <v>2.9724572290426114E-5</v>
      </c>
      <c r="X21">
        <v>0</v>
      </c>
      <c r="Y21">
        <v>0</v>
      </c>
      <c r="Z21" s="1">
        <f t="shared" si="16"/>
        <v>1.4</v>
      </c>
      <c r="AA21" s="1">
        <f t="shared" si="15"/>
        <v>2</v>
      </c>
      <c r="AB21" s="5">
        <v>2</v>
      </c>
      <c r="AC21" s="1">
        <v>0</v>
      </c>
      <c r="AD21">
        <v>0</v>
      </c>
    </row>
    <row r="22" spans="1:30" ht="16">
      <c r="A22" s="1">
        <f t="shared" si="8"/>
        <v>9</v>
      </c>
      <c r="C22" s="1">
        <f t="shared" si="9"/>
        <v>109348</v>
      </c>
      <c r="D22" s="1">
        <v>11773</v>
      </c>
      <c r="E22" s="3">
        <f t="shared" si="0"/>
        <v>9.7130982827331458E-4</v>
      </c>
      <c r="F22" s="3">
        <f t="shared" si="1"/>
        <v>0</v>
      </c>
      <c r="G22" s="3">
        <f t="shared" si="2"/>
        <v>9.146880730316417E-4</v>
      </c>
      <c r="H22" s="3">
        <f t="shared" si="10"/>
        <v>1.0158724282448533E-4</v>
      </c>
      <c r="I22" s="3"/>
      <c r="J22" s="4">
        <f t="shared" si="3"/>
        <v>-108247.93860274198</v>
      </c>
      <c r="L22" s="2">
        <f t="shared" si="4"/>
        <v>109762.568763797</v>
      </c>
      <c r="M22" s="2">
        <f t="shared" si="5"/>
        <v>12190.469138938241</v>
      </c>
      <c r="N22" s="1">
        <f t="shared" si="11"/>
        <v>9</v>
      </c>
      <c r="P22" s="1" cm="1">
        <f t="array" ref="P22">EXP(SUMPRODUCT(TRANSPOSE(J$7:J$8),R22:S22))</f>
        <v>1</v>
      </c>
      <c r="Q22" s="1" cm="1">
        <f t="array" ref="Q22">EXP(SUMPRODUCT(TRANSPOSE(J$3:J$4),T22:U22))</f>
        <v>1</v>
      </c>
      <c r="R22" s="1">
        <f t="shared" si="12"/>
        <v>0.33647223662121289</v>
      </c>
      <c r="S22" s="1">
        <f t="shared" si="13"/>
        <v>0</v>
      </c>
      <c r="T22" s="1">
        <f t="shared" si="12"/>
        <v>0.33647223662121289</v>
      </c>
      <c r="U22" s="1">
        <f t="shared" si="14"/>
        <v>0</v>
      </c>
      <c r="V22" s="2">
        <f t="shared" si="6"/>
        <v>3.5459877596045235E-2</v>
      </c>
      <c r="W22" s="1">
        <f t="shared" si="7"/>
        <v>3.7912788875607856E-3</v>
      </c>
      <c r="X22">
        <v>0</v>
      </c>
      <c r="Y22">
        <v>0</v>
      </c>
      <c r="Z22" s="1">
        <f t="shared" si="16"/>
        <v>0.4</v>
      </c>
      <c r="AA22" s="1">
        <f t="shared" si="15"/>
        <v>0</v>
      </c>
      <c r="AB22" s="5">
        <v>0</v>
      </c>
      <c r="AC22" s="1">
        <v>0</v>
      </c>
      <c r="AD22">
        <v>0</v>
      </c>
    </row>
    <row r="23" spans="1:30" ht="16">
      <c r="A23" s="1">
        <f t="shared" si="8"/>
        <v>10</v>
      </c>
      <c r="C23" s="1">
        <f t="shared" si="9"/>
        <v>121475</v>
      </c>
      <c r="D23" s="1">
        <v>12127</v>
      </c>
      <c r="E23" s="3">
        <f t="shared" si="0"/>
        <v>1.079173726492022E-3</v>
      </c>
      <c r="F23" s="3">
        <f t="shared" si="1"/>
        <v>0</v>
      </c>
      <c r="G23" s="3">
        <f t="shared" si="2"/>
        <v>1.0162641287241292E-3</v>
      </c>
      <c r="H23" s="3">
        <f t="shared" si="10"/>
        <v>1.0157605569248755E-4</v>
      </c>
      <c r="I23" s="3"/>
      <c r="J23" s="4">
        <f t="shared" si="3"/>
        <v>-111504.15992076611</v>
      </c>
      <c r="L23" s="2">
        <f t="shared" si="4"/>
        <v>121951.69544689551</v>
      </c>
      <c r="M23" s="2">
        <f t="shared" si="5"/>
        <v>12189.126683098506</v>
      </c>
      <c r="N23" s="1">
        <f t="shared" si="11"/>
        <v>10</v>
      </c>
      <c r="P23" s="1" cm="1">
        <f t="array" ref="P23">EXP(SUMPRODUCT(TRANSPOSE(J$7:J$8),R23:S23))</f>
        <v>1</v>
      </c>
      <c r="Q23" s="1" cm="1">
        <f t="array" ref="Q23">EXP(SUMPRODUCT(TRANSPOSE(J$3:J$4),T23:U23))</f>
        <v>1</v>
      </c>
      <c r="R23" s="1">
        <f t="shared" si="12"/>
        <v>0.18232155679395459</v>
      </c>
      <c r="S23" s="1">
        <f t="shared" si="13"/>
        <v>0</v>
      </c>
      <c r="T23" s="1">
        <f t="shared" si="12"/>
        <v>0.18232155679395459</v>
      </c>
      <c r="U23" s="1">
        <f t="shared" si="14"/>
        <v>0</v>
      </c>
      <c r="V23" s="2">
        <f t="shared" si="6"/>
        <v>5.1230051206816165E-3</v>
      </c>
      <c r="W23" s="1">
        <f t="shared" si="7"/>
        <v>3.9242267700803314E-3</v>
      </c>
      <c r="X23">
        <v>0</v>
      </c>
      <c r="Y23">
        <v>0</v>
      </c>
      <c r="Z23" s="1">
        <f t="shared" si="16"/>
        <v>0.2</v>
      </c>
      <c r="AA23" s="1">
        <f t="shared" si="15"/>
        <v>0</v>
      </c>
      <c r="AB23" s="5">
        <v>0</v>
      </c>
      <c r="AC23" s="1">
        <v>0</v>
      </c>
      <c r="AD23">
        <v>0</v>
      </c>
    </row>
    <row r="24" spans="1:30" ht="16">
      <c r="A24" s="1">
        <f t="shared" si="8"/>
        <v>11</v>
      </c>
      <c r="C24" s="1">
        <f t="shared" si="9"/>
        <v>134058</v>
      </c>
      <c r="D24" s="1">
        <v>12583</v>
      </c>
      <c r="E24" s="3">
        <f t="shared" si="0"/>
        <v>1.1870257463889589E-3</v>
      </c>
      <c r="F24" s="3">
        <f t="shared" si="1"/>
        <v>0</v>
      </c>
      <c r="G24" s="3">
        <f t="shared" si="2"/>
        <v>1.1178289985324273E-3</v>
      </c>
      <c r="H24" s="3">
        <f t="shared" si="10"/>
        <v>1.0156486980829804E-4</v>
      </c>
      <c r="I24" s="3"/>
      <c r="J24" s="4">
        <f t="shared" si="3"/>
        <v>-115698.33011942577</v>
      </c>
      <c r="L24" s="2">
        <f t="shared" si="4"/>
        <v>134139.47982389128</v>
      </c>
      <c r="M24" s="2">
        <f t="shared" si="5"/>
        <v>12187.784376995765</v>
      </c>
      <c r="N24" s="1">
        <f t="shared" si="11"/>
        <v>11</v>
      </c>
      <c r="P24" s="1" cm="1">
        <f t="array" ref="P24">EXP(SUMPRODUCT(TRANSPOSE(J$7:J$8),R24:S24))</f>
        <v>1</v>
      </c>
      <c r="Q24" s="1" cm="1">
        <f t="array" ref="Q24">EXP(SUMPRODUCT(TRANSPOSE(J$3:J$4),T24:U24))</f>
        <v>1</v>
      </c>
      <c r="R24" s="1">
        <f t="shared" si="12"/>
        <v>0</v>
      </c>
      <c r="S24" s="1">
        <f t="shared" si="13"/>
        <v>0</v>
      </c>
      <c r="T24" s="1">
        <f t="shared" si="12"/>
        <v>0</v>
      </c>
      <c r="U24" s="1">
        <f t="shared" si="14"/>
        <v>0</v>
      </c>
      <c r="V24" s="2">
        <f t="shared" si="6"/>
        <v>3.1408696098246418E-2</v>
      </c>
      <c r="W24" s="1">
        <f t="shared" si="7"/>
        <v>6.0779531166567596E-4</v>
      </c>
      <c r="X24">
        <v>0</v>
      </c>
      <c r="Y24">
        <v>0</v>
      </c>
      <c r="Z24" s="1">
        <f t="shared" si="16"/>
        <v>0</v>
      </c>
      <c r="AA24" s="1">
        <f t="shared" si="15"/>
        <v>0</v>
      </c>
      <c r="AB24" s="5">
        <v>0</v>
      </c>
      <c r="AC24" s="1">
        <v>0</v>
      </c>
      <c r="AD24">
        <v>0</v>
      </c>
    </row>
    <row r="25" spans="1:30" ht="16">
      <c r="A25" s="1">
        <f t="shared" si="8"/>
        <v>12</v>
      </c>
      <c r="C25" s="1">
        <f t="shared" si="9"/>
        <v>146934</v>
      </c>
      <c r="D25" s="1">
        <v>12876</v>
      </c>
      <c r="E25" s="3">
        <f t="shared" si="0"/>
        <v>1.2948658893116027E-3</v>
      </c>
      <c r="F25" s="3">
        <f t="shared" si="1"/>
        <v>0</v>
      </c>
      <c r="G25" s="3">
        <f t="shared" si="2"/>
        <v>1.2193826837254632E-3</v>
      </c>
      <c r="H25" s="3">
        <f t="shared" si="10"/>
        <v>1.0155368519303588E-4</v>
      </c>
      <c r="I25" s="3"/>
      <c r="J25" s="4">
        <f t="shared" si="3"/>
        <v>-118393.82830531764</v>
      </c>
      <c r="L25" s="2">
        <f t="shared" si="4"/>
        <v>146325.92204705559</v>
      </c>
      <c r="M25" s="2">
        <f t="shared" si="5"/>
        <v>12186.442223164306</v>
      </c>
      <c r="N25" s="1">
        <f t="shared" si="11"/>
        <v>12</v>
      </c>
      <c r="P25" s="1" cm="1">
        <f t="array" ref="P25">EXP(SUMPRODUCT(TRANSPOSE(J$7:J$8),R25:S25))</f>
        <v>1</v>
      </c>
      <c r="Q25" s="1" cm="1">
        <f t="array" ref="Q25">EXP(SUMPRODUCT(TRANSPOSE(J$3:J$4),T25:U25))</f>
        <v>1</v>
      </c>
      <c r="R25" s="1">
        <f t="shared" si="12"/>
        <v>0</v>
      </c>
      <c r="S25" s="1">
        <f t="shared" si="13"/>
        <v>0</v>
      </c>
      <c r="T25" s="1">
        <f t="shared" si="12"/>
        <v>0</v>
      </c>
      <c r="U25" s="1">
        <f t="shared" si="14"/>
        <v>0</v>
      </c>
      <c r="V25" s="2">
        <f t="shared" si="6"/>
        <v>5.3553726066767185E-2</v>
      </c>
      <c r="W25" s="1">
        <f t="shared" si="7"/>
        <v>4.1384427902623738E-3</v>
      </c>
      <c r="X25">
        <v>0</v>
      </c>
      <c r="Y25">
        <v>0</v>
      </c>
      <c r="Z25" s="1">
        <f t="shared" si="16"/>
        <v>0</v>
      </c>
      <c r="AA25" s="1">
        <f t="shared" si="15"/>
        <v>0</v>
      </c>
      <c r="AB25" s="5">
        <v>0</v>
      </c>
      <c r="AC25" s="1">
        <v>0</v>
      </c>
      <c r="AD25">
        <v>0</v>
      </c>
    </row>
    <row r="26" spans="1:30" ht="16">
      <c r="A26" s="1">
        <f t="shared" si="8"/>
        <v>13</v>
      </c>
      <c r="C26" s="1">
        <f t="shared" si="9"/>
        <v>158808</v>
      </c>
      <c r="D26" s="1">
        <v>11874</v>
      </c>
      <c r="E26" s="3">
        <f t="shared" si="0"/>
        <v>1.4026941565847828E-3</v>
      </c>
      <c r="F26" s="3">
        <f t="shared" si="1"/>
        <v>0</v>
      </c>
      <c r="G26" s="3">
        <f t="shared" si="2"/>
        <v>1.3209251855508363E-3</v>
      </c>
      <c r="H26" s="3">
        <f t="shared" si="10"/>
        <v>1.0154250182537318E-4</v>
      </c>
      <c r="I26" s="3"/>
      <c r="J26" s="4">
        <f t="shared" si="3"/>
        <v>-109181.82314733957</v>
      </c>
      <c r="L26" s="2">
        <f t="shared" si="4"/>
        <v>158511.02226610036</v>
      </c>
      <c r="M26" s="2">
        <f t="shared" si="5"/>
        <v>12185.100219044782</v>
      </c>
      <c r="N26" s="1">
        <f t="shared" si="11"/>
        <v>13</v>
      </c>
      <c r="P26" s="1" cm="1">
        <f t="array" ref="P26">EXP(SUMPRODUCT(TRANSPOSE(J$7:J$8),R26:S26))</f>
        <v>1</v>
      </c>
      <c r="Q26" s="1" cm="1">
        <f t="array" ref="Q26">EXP(SUMPRODUCT(TRANSPOSE(J$3:J$4),T26:U26))</f>
        <v>1</v>
      </c>
      <c r="R26" s="1">
        <f t="shared" si="12"/>
        <v>0</v>
      </c>
      <c r="S26" s="1">
        <f t="shared" si="13"/>
        <v>0</v>
      </c>
      <c r="T26" s="1">
        <f t="shared" si="12"/>
        <v>0</v>
      </c>
      <c r="U26" s="1">
        <f t="shared" si="14"/>
        <v>0</v>
      </c>
      <c r="V26" s="2">
        <f t="shared" si="6"/>
        <v>2.6200119508571807E-2</v>
      </c>
      <c r="W26" s="1">
        <f t="shared" si="7"/>
        <v>1.8700426546498633E-3</v>
      </c>
      <c r="X26">
        <v>0</v>
      </c>
      <c r="Y26">
        <v>0</v>
      </c>
      <c r="Z26" s="1">
        <f t="shared" si="16"/>
        <v>0</v>
      </c>
      <c r="AA26" s="1">
        <f t="shared" si="15"/>
        <v>0</v>
      </c>
      <c r="AB26" s="5">
        <v>0</v>
      </c>
      <c r="AC26" s="1">
        <v>0</v>
      </c>
      <c r="AD26">
        <v>0</v>
      </c>
    </row>
    <row r="27" spans="1:30" ht="16">
      <c r="A27" s="1">
        <f t="shared" si="8"/>
        <v>14</v>
      </c>
      <c r="C27" s="1">
        <f t="shared" si="9"/>
        <v>170440</v>
      </c>
      <c r="D27" s="1">
        <v>11632</v>
      </c>
      <c r="E27" s="3">
        <f t="shared" si="0"/>
        <v>1.5105105495445414E-3</v>
      </c>
      <c r="F27" s="3">
        <f t="shared" si="1"/>
        <v>0</v>
      </c>
      <c r="G27" s="3">
        <f t="shared" si="2"/>
        <v>1.4224565052667053E-3</v>
      </c>
      <c r="H27" s="3">
        <f t="shared" si="10"/>
        <v>1.0153131971586899E-4</v>
      </c>
      <c r="I27" s="3"/>
      <c r="J27" s="4">
        <f t="shared" si="3"/>
        <v>-106957.90614965843</v>
      </c>
      <c r="L27" s="2">
        <f t="shared" si="4"/>
        <v>170694.78063200464</v>
      </c>
      <c r="M27" s="2">
        <f t="shared" si="5"/>
        <v>12183.758365904279</v>
      </c>
      <c r="N27" s="1">
        <f t="shared" si="11"/>
        <v>14</v>
      </c>
      <c r="P27" s="1" cm="1">
        <f t="array" ref="P27">EXP(SUMPRODUCT(TRANSPOSE(J$7:J$8),R27:S27))</f>
        <v>1</v>
      </c>
      <c r="Q27" s="1" cm="1">
        <f t="array" ref="Q27">EXP(SUMPRODUCT(TRANSPOSE(J$3:J$4),T27:U27))</f>
        <v>1</v>
      </c>
      <c r="R27" s="1">
        <f t="shared" si="12"/>
        <v>0.53062825106217038</v>
      </c>
      <c r="S27" s="1">
        <f t="shared" si="13"/>
        <v>0</v>
      </c>
      <c r="T27" s="1">
        <f t="shared" si="12"/>
        <v>0.53062825106217038</v>
      </c>
      <c r="U27" s="1">
        <f t="shared" si="14"/>
        <v>0</v>
      </c>
      <c r="V27" s="2">
        <f t="shared" si="6"/>
        <v>4.7434522515842445E-2</v>
      </c>
      <c r="W27" s="1">
        <f t="shared" si="7"/>
        <v>1.4948406008251382E-3</v>
      </c>
      <c r="X27">
        <v>0</v>
      </c>
      <c r="Y27">
        <v>0</v>
      </c>
      <c r="Z27" s="1">
        <f t="shared" si="16"/>
        <v>0.7</v>
      </c>
      <c r="AA27" s="1">
        <f t="shared" si="15"/>
        <v>1</v>
      </c>
      <c r="AB27" s="5">
        <v>1</v>
      </c>
      <c r="AC27" s="1">
        <v>0</v>
      </c>
      <c r="AD27">
        <v>0</v>
      </c>
    </row>
    <row r="28" spans="1:30" ht="16">
      <c r="A28" s="1">
        <f t="shared" si="8"/>
        <v>15</v>
      </c>
      <c r="C28" s="1">
        <f t="shared" si="9"/>
        <v>181769</v>
      </c>
      <c r="D28" s="1">
        <v>11329</v>
      </c>
      <c r="E28" s="3">
        <f t="shared" si="0"/>
        <v>1.6183150695210369E-3</v>
      </c>
      <c r="F28" s="3">
        <f t="shared" si="1"/>
        <v>0</v>
      </c>
      <c r="G28" s="3">
        <f t="shared" si="2"/>
        <v>1.5239766441256884E-3</v>
      </c>
      <c r="H28" s="3">
        <f t="shared" si="10"/>
        <v>1.0152013885898303E-4</v>
      </c>
      <c r="I28" s="3"/>
      <c r="J28" s="4">
        <f t="shared" si="3"/>
        <v>-104173.02539202174</v>
      </c>
      <c r="L28" s="2">
        <f t="shared" si="4"/>
        <v>182877.19729508262</v>
      </c>
      <c r="M28" s="2">
        <f t="shared" si="5"/>
        <v>12182.416663077964</v>
      </c>
      <c r="N28" s="1">
        <f t="shared" si="11"/>
        <v>15</v>
      </c>
      <c r="P28" s="1" cm="1">
        <f t="array" ref="P28">EXP(SUMPRODUCT(TRANSPOSE(J$7:J$8),R28:S28))</f>
        <v>1</v>
      </c>
      <c r="Q28" s="1" cm="1">
        <f t="array" ref="Q28">EXP(SUMPRODUCT(TRANSPOSE(J$3:J$4),T28:U28))</f>
        <v>1</v>
      </c>
      <c r="R28" s="1">
        <f t="shared" si="12"/>
        <v>2.1041341542702074</v>
      </c>
      <c r="S28" s="1">
        <f t="shared" si="13"/>
        <v>0</v>
      </c>
      <c r="T28" s="1">
        <f t="shared" si="12"/>
        <v>2.1041341542702074</v>
      </c>
      <c r="U28" s="1">
        <f t="shared" si="14"/>
        <v>0</v>
      </c>
      <c r="V28" s="2">
        <f t="shared" si="6"/>
        <v>7.5330273023035008E-2</v>
      </c>
      <c r="W28" s="1">
        <f t="shared" si="7"/>
        <v>6.0967342895797225E-3</v>
      </c>
      <c r="X28">
        <v>0</v>
      </c>
      <c r="Y28">
        <v>0</v>
      </c>
      <c r="Z28" s="1">
        <f t="shared" si="16"/>
        <v>7.2</v>
      </c>
      <c r="AA28" s="1">
        <f t="shared" si="15"/>
        <v>10</v>
      </c>
      <c r="AB28" s="5">
        <v>0</v>
      </c>
      <c r="AC28" s="1">
        <v>1</v>
      </c>
      <c r="AD28">
        <v>0</v>
      </c>
    </row>
    <row r="29" spans="1:30" ht="16">
      <c r="A29" s="1">
        <f t="shared" si="8"/>
        <v>16</v>
      </c>
      <c r="C29" s="1">
        <f t="shared" si="9"/>
        <v>193246</v>
      </c>
      <c r="D29" s="1">
        <v>11477</v>
      </c>
      <c r="E29" s="3">
        <f t="shared" si="0"/>
        <v>1.7280286208751772E-3</v>
      </c>
      <c r="F29" s="3">
        <f t="shared" si="1"/>
        <v>0</v>
      </c>
      <c r="G29" s="3">
        <f t="shared" si="2"/>
        <v>1.6272945288545745E-3</v>
      </c>
      <c r="H29" s="3">
        <f t="shared" si="10"/>
        <v>1.0331788472888619E-4</v>
      </c>
      <c r="I29" s="3"/>
      <c r="J29" s="4">
        <f t="shared" si="3"/>
        <v>-105332.46362251737</v>
      </c>
      <c r="L29" s="2">
        <f t="shared" si="4"/>
        <v>195275.34346254895</v>
      </c>
      <c r="M29" s="2">
        <f t="shared" si="5"/>
        <v>12398.146167466344</v>
      </c>
      <c r="N29" s="1">
        <f t="shared" si="11"/>
        <v>16.017821351635067</v>
      </c>
      <c r="P29" s="1" cm="1">
        <f t="array" ref="P29">EXP(SUMPRODUCT(TRANSPOSE(J$7:J$8),R29:S29))</f>
        <v>1.0477950558520808</v>
      </c>
      <c r="Q29" s="1" cm="1">
        <f t="array" ref="Q29">EXP(SUMPRODUCT(TRANSPOSE(J$3:J$4),T29:U29))</f>
        <v>1.0178213516350689</v>
      </c>
      <c r="R29" s="1">
        <f t="shared" si="12"/>
        <v>2.1633230256605378</v>
      </c>
      <c r="S29" s="1">
        <f t="shared" si="13"/>
        <v>1</v>
      </c>
      <c r="T29" s="1">
        <f t="shared" si="12"/>
        <v>2.1633230256605378</v>
      </c>
      <c r="U29" s="1">
        <f t="shared" si="14"/>
        <v>1</v>
      </c>
      <c r="V29" s="2">
        <f t="shared" si="6"/>
        <v>8.0260187110424694E-2</v>
      </c>
      <c r="W29" s="1">
        <f t="shared" si="7"/>
        <v>1.0501347828927617E-2</v>
      </c>
      <c r="X29">
        <v>1</v>
      </c>
      <c r="Y29">
        <v>0</v>
      </c>
      <c r="Z29" s="1">
        <f t="shared" si="16"/>
        <v>7.6999999999999993</v>
      </c>
      <c r="AA29" s="1">
        <f t="shared" si="15"/>
        <v>8</v>
      </c>
      <c r="AB29" s="5">
        <v>8</v>
      </c>
      <c r="AC29" s="1">
        <v>0</v>
      </c>
      <c r="AD29">
        <v>0</v>
      </c>
    </row>
    <row r="30" spans="1:30" ht="16">
      <c r="A30" s="1">
        <f t="shared" si="8"/>
        <v>17</v>
      </c>
      <c r="C30" s="1">
        <f t="shared" si="9"/>
        <v>206253</v>
      </c>
      <c r="D30" s="1">
        <v>13007</v>
      </c>
      <c r="E30" s="3">
        <f t="shared" si="0"/>
        <v>1.8396847881911871E-3</v>
      </c>
      <c r="F30" s="3">
        <f t="shared" si="1"/>
        <v>0</v>
      </c>
      <c r="G30" s="3">
        <f t="shared" si="2"/>
        <v>1.7324417862502254E-3</v>
      </c>
      <c r="H30" s="3">
        <f t="shared" si="10"/>
        <v>1.051472573956509E-4</v>
      </c>
      <c r="I30" s="3"/>
      <c r="J30" s="4">
        <f t="shared" si="3"/>
        <v>-119146.05464734096</v>
      </c>
      <c r="L30" s="2">
        <f t="shared" si="4"/>
        <v>207893.01435002705</v>
      </c>
      <c r="M30" s="2">
        <f t="shared" si="5"/>
        <v>12617.670887478107</v>
      </c>
      <c r="N30" s="1">
        <f t="shared" si="11"/>
        <v>17.053781655479305</v>
      </c>
      <c r="P30" s="1" cm="1">
        <f t="array" ref="P30">EXP(SUMPRODUCT(TRANSPOSE(J$7:J$8),R30:S30))</f>
        <v>1.097874479068065</v>
      </c>
      <c r="Q30" s="1" cm="1">
        <f t="array" ref="Q30">EXP(SUMPRODUCT(TRANSPOSE(J$3:J$4),T30:U30))</f>
        <v>1.0359603038442384</v>
      </c>
      <c r="R30" s="1">
        <f t="shared" si="12"/>
        <v>3.7565381025877511</v>
      </c>
      <c r="S30" s="1">
        <f t="shared" si="13"/>
        <v>2</v>
      </c>
      <c r="T30" s="1">
        <f t="shared" si="12"/>
        <v>3.7565381025877511</v>
      </c>
      <c r="U30" s="1">
        <f t="shared" si="14"/>
        <v>2</v>
      </c>
      <c r="V30" s="2">
        <f t="shared" si="6"/>
        <v>2.9932275891588603E-2</v>
      </c>
      <c r="W30" s="1">
        <f t="shared" si="7"/>
        <v>7.9514690696719549E-3</v>
      </c>
      <c r="X30">
        <v>2</v>
      </c>
      <c r="Y30">
        <v>0</v>
      </c>
      <c r="Z30" s="1">
        <f t="shared" si="16"/>
        <v>41.8</v>
      </c>
      <c r="AA30" s="1">
        <f t="shared" si="15"/>
        <v>56</v>
      </c>
      <c r="AB30" s="5">
        <v>6</v>
      </c>
      <c r="AC30" s="1">
        <v>5</v>
      </c>
      <c r="AD30">
        <v>0</v>
      </c>
    </row>
    <row r="31" spans="1:30" ht="16">
      <c r="A31" s="1">
        <f t="shared" si="8"/>
        <v>18</v>
      </c>
      <c r="C31" s="1">
        <f t="shared" si="9"/>
        <v>221451</v>
      </c>
      <c r="D31" s="1">
        <v>15198</v>
      </c>
      <c r="E31" s="3">
        <f t="shared" si="0"/>
        <v>1.9513282176134572E-3</v>
      </c>
      <c r="F31" s="3">
        <f t="shared" si="1"/>
        <v>0</v>
      </c>
      <c r="G31" s="3">
        <f t="shared" si="2"/>
        <v>1.8375770482978008E-3</v>
      </c>
      <c r="H31" s="3">
        <f t="shared" si="10"/>
        <v>1.0513526204757539E-4</v>
      </c>
      <c r="I31" s="3"/>
      <c r="J31" s="4">
        <f t="shared" si="3"/>
        <v>-139217.67444262459</v>
      </c>
      <c r="L31" s="2">
        <f t="shared" si="4"/>
        <v>220509.24579573609</v>
      </c>
      <c r="M31" s="2">
        <f t="shared" si="5"/>
        <v>12616.231445709047</v>
      </c>
      <c r="N31" s="1">
        <f t="shared" si="11"/>
        <v>18.089741959323543</v>
      </c>
      <c r="P31" s="1" cm="1">
        <f t="array" ref="P31">EXP(SUMPRODUCT(TRANSPOSE(J$7:J$8),R31:S31))</f>
        <v>1.097874479068065</v>
      </c>
      <c r="Q31" s="1" cm="1">
        <f t="array" ref="Q31">EXP(SUMPRODUCT(TRANSPOSE(J$3:J$4),T31:U31))</f>
        <v>1.0359603038442384</v>
      </c>
      <c r="R31" s="1">
        <f t="shared" si="12"/>
        <v>3.5862928653388351</v>
      </c>
      <c r="S31" s="1">
        <f t="shared" si="13"/>
        <v>2</v>
      </c>
      <c r="T31" s="1">
        <f t="shared" si="12"/>
        <v>3.5862928653388351</v>
      </c>
      <c r="U31" s="1">
        <f t="shared" si="14"/>
        <v>2</v>
      </c>
      <c r="V31" s="2">
        <f t="shared" si="6"/>
        <v>0.16987554640682676</v>
      </c>
      <c r="W31" s="1">
        <f t="shared" si="7"/>
        <v>4.2526527505584106E-3</v>
      </c>
      <c r="X31">
        <v>2</v>
      </c>
      <c r="Y31">
        <v>0</v>
      </c>
      <c r="Z31" s="1">
        <f t="shared" si="16"/>
        <v>35.1</v>
      </c>
      <c r="AA31" s="1">
        <f t="shared" si="15"/>
        <v>33</v>
      </c>
      <c r="AB31" s="5">
        <v>23</v>
      </c>
      <c r="AC31" s="1">
        <v>1</v>
      </c>
      <c r="AD31">
        <v>0</v>
      </c>
    </row>
    <row r="32" spans="1:30" ht="16">
      <c r="A32" s="1">
        <f t="shared" si="8"/>
        <v>19</v>
      </c>
      <c r="C32" s="1">
        <f t="shared" si="9"/>
        <v>239764</v>
      </c>
      <c r="D32" s="1">
        <v>18313</v>
      </c>
      <c r="E32" s="3">
        <f t="shared" si="0"/>
        <v>2.0629589106535562E-3</v>
      </c>
      <c r="F32" s="3">
        <f t="shared" si="1"/>
        <v>0</v>
      </c>
      <c r="G32" s="3">
        <f t="shared" si="2"/>
        <v>1.9427003164207536E-3</v>
      </c>
      <c r="H32" s="3">
        <f t="shared" si="10"/>
        <v>1.0512326812295281E-4</v>
      </c>
      <c r="I32" s="3"/>
      <c r="J32" s="4">
        <f t="shared" si="3"/>
        <v>-167753.98243087152</v>
      </c>
      <c r="L32" s="2">
        <f t="shared" si="4"/>
        <v>233124.03797049043</v>
      </c>
      <c r="M32" s="2">
        <f t="shared" si="5"/>
        <v>12614.792174754337</v>
      </c>
      <c r="N32" s="1">
        <f t="shared" si="11"/>
        <v>19.125702263167781</v>
      </c>
      <c r="P32" s="1" cm="1">
        <f t="array" ref="P32">EXP(SUMPRODUCT(TRANSPOSE(J$7:J$8),R32:S32))</f>
        <v>1.097874479068065</v>
      </c>
      <c r="Q32" s="1" cm="1">
        <f t="array" ref="Q32">EXP(SUMPRODUCT(TRANSPOSE(J$3:J$4),T32:U32))</f>
        <v>1.0359603038442384</v>
      </c>
      <c r="R32" s="1">
        <f t="shared" si="12"/>
        <v>4.01096295328305</v>
      </c>
      <c r="S32" s="1">
        <f t="shared" si="13"/>
        <v>2</v>
      </c>
      <c r="T32" s="1">
        <f t="shared" si="12"/>
        <v>4.01096295328305</v>
      </c>
      <c r="U32" s="1">
        <f t="shared" si="14"/>
        <v>2</v>
      </c>
      <c r="V32" s="2">
        <f t="shared" si="6"/>
        <v>0.31115643669773729</v>
      </c>
      <c r="W32" s="1">
        <f t="shared" si="7"/>
        <v>2.7693740634580532E-2</v>
      </c>
      <c r="X32">
        <v>2</v>
      </c>
      <c r="Y32">
        <v>0</v>
      </c>
      <c r="Z32" s="1">
        <f t="shared" si="16"/>
        <v>54.2</v>
      </c>
      <c r="AA32" s="1">
        <f t="shared" si="15"/>
        <v>60</v>
      </c>
      <c r="AB32" s="5">
        <v>20</v>
      </c>
      <c r="AC32" s="1">
        <v>4</v>
      </c>
      <c r="AD32">
        <v>0</v>
      </c>
    </row>
    <row r="33" spans="1:30" ht="16">
      <c r="A33" s="1">
        <f t="shared" si="8"/>
        <v>20</v>
      </c>
      <c r="C33" s="1">
        <f t="shared" si="9"/>
        <v>255514</v>
      </c>
      <c r="D33" s="1">
        <v>15750</v>
      </c>
      <c r="E33" s="3">
        <f t="shared" si="0"/>
        <v>2.1827483379048829E-3</v>
      </c>
      <c r="F33" s="3">
        <f t="shared" si="1"/>
        <v>0</v>
      </c>
      <c r="G33" s="3">
        <f t="shared" si="2"/>
        <v>2.0555067116539423E-3</v>
      </c>
      <c r="H33" s="3">
        <f t="shared" si="10"/>
        <v>1.1280639523318864E-4</v>
      </c>
      <c r="I33" s="3"/>
      <c r="J33" s="4">
        <f t="shared" si="3"/>
        <v>-143164.94102154952</v>
      </c>
      <c r="L33" s="2">
        <f t="shared" si="4"/>
        <v>246660.80539847308</v>
      </c>
      <c r="M33" s="2">
        <f t="shared" si="5"/>
        <v>13536.767427982637</v>
      </c>
      <c r="N33" s="1">
        <f t="shared" si="11"/>
        <v>20.237509106889675</v>
      </c>
      <c r="P33" s="1" cm="1">
        <f t="array" ref="P33">EXP(SUMPRODUCT(TRANSPOSE(J$7:J$8),R33:S33))</f>
        <v>1.3232992582837799</v>
      </c>
      <c r="Q33" s="1" cm="1">
        <f t="array" ref="Q33">EXP(SUMPRODUCT(TRANSPOSE(J$3:J$4),T33:U33))</f>
        <v>1.111806843721894</v>
      </c>
      <c r="R33" s="1">
        <f t="shared" si="12"/>
        <v>3.8066624897703196</v>
      </c>
      <c r="S33" s="1">
        <f t="shared" si="13"/>
        <v>6</v>
      </c>
      <c r="T33" s="1">
        <f t="shared" si="12"/>
        <v>3.8066624897703196</v>
      </c>
      <c r="U33" s="1">
        <f t="shared" si="14"/>
        <v>6</v>
      </c>
      <c r="V33" s="2">
        <f t="shared" si="6"/>
        <v>0.1405227029852294</v>
      </c>
      <c r="W33" s="1">
        <f t="shared" si="7"/>
        <v>3.4648569555980967E-2</v>
      </c>
      <c r="X33">
        <v>6</v>
      </c>
      <c r="Y33">
        <v>0</v>
      </c>
      <c r="Z33" s="1">
        <f t="shared" si="16"/>
        <v>44</v>
      </c>
      <c r="AA33" s="1">
        <f t="shared" si="15"/>
        <v>41</v>
      </c>
      <c r="AB33" s="5">
        <v>31</v>
      </c>
      <c r="AC33" s="1">
        <v>1</v>
      </c>
      <c r="AD33">
        <v>0</v>
      </c>
    </row>
    <row r="34" spans="1:30" ht="16">
      <c r="A34" s="1">
        <f t="shared" si="8"/>
        <v>21</v>
      </c>
      <c r="C34" s="1">
        <f t="shared" si="9"/>
        <v>269597</v>
      </c>
      <c r="D34" s="1">
        <v>14083</v>
      </c>
      <c r="E34" s="3">
        <f t="shared" si="0"/>
        <v>2.3046575142036119E-3</v>
      </c>
      <c r="F34" s="3">
        <f t="shared" si="1"/>
        <v>0</v>
      </c>
      <c r="G34" s="3">
        <f t="shared" si="2"/>
        <v>2.1703092868031993E-3</v>
      </c>
      <c r="H34" s="3">
        <f t="shared" si="10"/>
        <v>1.14802575149257E-4</v>
      </c>
      <c r="I34" s="3"/>
      <c r="J34" s="4">
        <f t="shared" si="3"/>
        <v>-127765.15361937867</v>
      </c>
      <c r="L34" s="2">
        <f t="shared" si="4"/>
        <v>260437.11441638391</v>
      </c>
      <c r="M34" s="2">
        <f t="shared" si="5"/>
        <v>13776.30901791084</v>
      </c>
      <c r="N34" s="1">
        <f t="shared" si="11"/>
        <v>21.369129851323812</v>
      </c>
      <c r="P34" s="1" cm="1">
        <f t="array" ref="P34">EXP(SUMPRODUCT(TRANSPOSE(J$7:J$8),R34:S34))</f>
        <v>1.3865464202424702</v>
      </c>
      <c r="Q34" s="1" cm="1">
        <f t="array" ref="Q34">EXP(SUMPRODUCT(TRANSPOSE(J$3:J$4),T34:U34))</f>
        <v>1.1316207444341377</v>
      </c>
      <c r="R34" s="1">
        <f t="shared" si="12"/>
        <v>4.3412046401536264</v>
      </c>
      <c r="S34" s="1">
        <f t="shared" si="13"/>
        <v>7</v>
      </c>
      <c r="T34" s="1">
        <f t="shared" si="12"/>
        <v>4.3412046401536264</v>
      </c>
      <c r="U34" s="1">
        <f t="shared" si="14"/>
        <v>7</v>
      </c>
      <c r="V34" s="2">
        <f t="shared" si="6"/>
        <v>2.1777389909050603E-2</v>
      </c>
      <c r="W34" s="1">
        <f t="shared" si="7"/>
        <v>3.3976214808087976E-2</v>
      </c>
      <c r="X34">
        <v>7</v>
      </c>
      <c r="Y34">
        <v>0</v>
      </c>
      <c r="Z34" s="1">
        <f t="shared" si="16"/>
        <v>75.8</v>
      </c>
      <c r="AA34" s="1">
        <f t="shared" si="15"/>
        <v>88</v>
      </c>
      <c r="AB34" s="5">
        <v>68</v>
      </c>
      <c r="AC34" s="1">
        <v>2</v>
      </c>
      <c r="AD34">
        <v>0</v>
      </c>
    </row>
    <row r="35" spans="1:30" ht="16">
      <c r="A35" s="1">
        <f t="shared" si="8"/>
        <v>22</v>
      </c>
      <c r="C35" s="1">
        <f t="shared" si="9"/>
        <v>282373</v>
      </c>
      <c r="D35" s="1">
        <v>12776</v>
      </c>
      <c r="E35" s="3">
        <f t="shared" si="0"/>
        <v>2.435475218028893E-3</v>
      </c>
      <c r="F35" s="3">
        <f t="shared" si="1"/>
        <v>0</v>
      </c>
      <c r="G35" s="3">
        <f t="shared" si="2"/>
        <v>2.2935010737565793E-3</v>
      </c>
      <c r="H35" s="3">
        <f t="shared" si="10"/>
        <v>1.2319178695337999E-4</v>
      </c>
      <c r="I35" s="3"/>
      <c r="J35" s="4">
        <f t="shared" si="3"/>
        <v>-115006.59018369655</v>
      </c>
      <c r="L35" s="2">
        <f t="shared" si="4"/>
        <v>275220.12885078951</v>
      </c>
      <c r="M35" s="2">
        <f t="shared" si="5"/>
        <v>14783.014434405599</v>
      </c>
      <c r="N35" s="1">
        <f t="shared" si="11"/>
        <v>22.583600795326998</v>
      </c>
      <c r="P35" s="1" cm="1">
        <f t="array" ref="P35">EXP(SUMPRODUCT(TRANSPOSE(J$7:J$8),R35:S35))</f>
        <v>1.6712437391206887</v>
      </c>
      <c r="Q35" s="1" cm="1">
        <f t="array" ref="Q35">EXP(SUMPRODUCT(TRANSPOSE(J$3:J$4),T35:U35))</f>
        <v>1.2144709440031849</v>
      </c>
      <c r="R35" s="1">
        <f t="shared" si="12"/>
        <v>4.3201512309557941</v>
      </c>
      <c r="S35" s="1">
        <f t="shared" si="13"/>
        <v>11</v>
      </c>
      <c r="T35" s="1">
        <f t="shared" si="12"/>
        <v>4.3201512309557941</v>
      </c>
      <c r="U35" s="1">
        <f t="shared" si="14"/>
        <v>11</v>
      </c>
      <c r="V35" s="2">
        <f t="shared" si="6"/>
        <v>0.15709255122147769</v>
      </c>
      <c r="W35" s="1">
        <f t="shared" si="7"/>
        <v>2.5331285743362474E-2</v>
      </c>
      <c r="X35">
        <v>11</v>
      </c>
      <c r="Y35">
        <v>0</v>
      </c>
      <c r="Z35" s="1">
        <f t="shared" si="16"/>
        <v>74.2</v>
      </c>
      <c r="AA35" s="1">
        <f t="shared" si="15"/>
        <v>75</v>
      </c>
      <c r="AB35" s="5">
        <v>45</v>
      </c>
      <c r="AC35" s="1">
        <v>3</v>
      </c>
      <c r="AD35">
        <v>0</v>
      </c>
    </row>
    <row r="36" spans="1:30" ht="16">
      <c r="A36" s="1">
        <f t="shared" si="8"/>
        <v>23</v>
      </c>
      <c r="B36" s="1">
        <v>0</v>
      </c>
      <c r="C36" s="1">
        <f t="shared" si="9"/>
        <v>295077</v>
      </c>
      <c r="D36" s="1">
        <v>12704</v>
      </c>
      <c r="E36" s="3">
        <f t="shared" si="0"/>
        <v>2.5686063046568286E-3</v>
      </c>
      <c r="F36" s="3">
        <f t="shared" si="1"/>
        <v>0</v>
      </c>
      <c r="G36" s="3">
        <f t="shared" si="2"/>
        <v>2.4188713866512713E-3</v>
      </c>
      <c r="H36" s="3">
        <f t="shared" si="10"/>
        <v>1.2537031289469201E-4</v>
      </c>
      <c r="I36" s="3"/>
      <c r="J36" s="4">
        <f t="shared" si="3"/>
        <v>-114135.76840756962</v>
      </c>
      <c r="L36" s="2">
        <f t="shared" si="4"/>
        <v>290264.56639815256</v>
      </c>
      <c r="M36" s="2">
        <f t="shared" si="5"/>
        <v>15044.437547363041</v>
      </c>
      <c r="N36" s="1">
        <f t="shared" si="11"/>
        <v>23.819715253073838</v>
      </c>
      <c r="P36" s="1" cm="1">
        <f t="array" ref="P36">EXP(SUMPRODUCT(TRANSPOSE(J$7:J$8),R36:S36))</f>
        <v>1.7511209269744024</v>
      </c>
      <c r="Q36" s="1" cm="1">
        <f t="array" ref="Q36">EXP(SUMPRODUCT(TRANSPOSE(J$3:J$4),T36:U36))</f>
        <v>1.2361144577468397</v>
      </c>
      <c r="R36" s="1">
        <f t="shared" si="12"/>
        <v>4.9133899096574201</v>
      </c>
      <c r="S36" s="1">
        <f t="shared" si="13"/>
        <v>12</v>
      </c>
      <c r="T36" s="1">
        <f t="shared" si="12"/>
        <v>4.9133899096574201</v>
      </c>
      <c r="U36" s="1">
        <f t="shared" si="14"/>
        <v>12</v>
      </c>
      <c r="V36" s="2">
        <f t="shared" si="6"/>
        <v>0.18422839636044086</v>
      </c>
      <c r="W36" s="1">
        <f t="shared" si="7"/>
        <v>1.6309077297950846E-2</v>
      </c>
      <c r="X36">
        <v>12</v>
      </c>
      <c r="Y36">
        <v>0</v>
      </c>
      <c r="Z36" s="1">
        <f t="shared" si="16"/>
        <v>135.1</v>
      </c>
      <c r="AA36" s="1">
        <f t="shared" si="15"/>
        <v>159</v>
      </c>
      <c r="AB36" s="5">
        <v>119</v>
      </c>
      <c r="AC36" s="1">
        <v>4</v>
      </c>
      <c r="AD36">
        <v>0</v>
      </c>
    </row>
    <row r="37" spans="1:30" ht="16">
      <c r="A37" s="1">
        <f t="shared" si="8"/>
        <v>24</v>
      </c>
      <c r="B37" s="1">
        <v>1</v>
      </c>
      <c r="C37" s="1">
        <f t="shared" si="9"/>
        <v>309342</v>
      </c>
      <c r="D37" s="1">
        <v>14265</v>
      </c>
      <c r="E37" s="3">
        <f t="shared" si="0"/>
        <v>2.7040913582178083E-3</v>
      </c>
      <c r="F37" s="3">
        <f t="shared" si="1"/>
        <v>3.9532999096536514E-10</v>
      </c>
      <c r="G37" s="3">
        <f t="shared" si="2"/>
        <v>2.5464584668426272E-3</v>
      </c>
      <c r="H37" s="3">
        <f t="shared" si="10"/>
        <v>1.2758708019135591E-4</v>
      </c>
      <c r="I37" s="3"/>
      <c r="J37" s="4">
        <f t="shared" si="3"/>
        <v>-127910.13875720184</v>
      </c>
      <c r="L37" s="2">
        <f t="shared" si="4"/>
        <v>305575.01602111524</v>
      </c>
      <c r="M37" s="2">
        <f t="shared" si="5"/>
        <v>15310.449622962709</v>
      </c>
      <c r="N37" s="1">
        <f t="shared" si="11"/>
        <v>25.077858941233377</v>
      </c>
      <c r="O37" s="1">
        <f>P37</f>
        <v>1.8348158494828912</v>
      </c>
      <c r="P37" s="1" cm="1">
        <f t="array" ref="P37">EXP(SUMPRODUCT(TRANSPOSE(J$7:J$8),R37:S37))</f>
        <v>1.8348158494828912</v>
      </c>
      <c r="Q37" s="1" cm="1">
        <f t="array" ref="Q37">EXP(SUMPRODUCT(TRANSPOSE(J$3:J$4),T37:U37))</f>
        <v>1.2581436881595387</v>
      </c>
      <c r="R37" s="1">
        <f t="shared" si="12"/>
        <v>4.8559289043352747</v>
      </c>
      <c r="S37" s="1">
        <f t="shared" si="13"/>
        <v>13</v>
      </c>
      <c r="T37" s="1">
        <f t="shared" si="12"/>
        <v>4.8559289043352747</v>
      </c>
      <c r="U37" s="1">
        <f t="shared" si="14"/>
        <v>13</v>
      </c>
      <c r="V37" s="2">
        <f t="shared" si="6"/>
        <v>7.3287740831595463E-2</v>
      </c>
      <c r="W37" s="1">
        <f t="shared" si="7"/>
        <v>1.2177408754339081E-2</v>
      </c>
      <c r="X37">
        <v>13</v>
      </c>
      <c r="Y37">
        <v>0</v>
      </c>
      <c r="Z37" s="1">
        <f t="shared" si="16"/>
        <v>127.49999999999999</v>
      </c>
      <c r="AA37" s="1">
        <f t="shared" si="15"/>
        <v>126</v>
      </c>
      <c r="AB37" s="5">
        <v>116</v>
      </c>
      <c r="AC37" s="1">
        <v>1</v>
      </c>
      <c r="AD37">
        <v>0</v>
      </c>
    </row>
    <row r="38" spans="1:30" ht="16">
      <c r="A38" s="1">
        <f t="shared" si="8"/>
        <v>25</v>
      </c>
      <c r="B38" s="1">
        <f t="shared" ref="B38:B54" si="17">B37+1</f>
        <v>2</v>
      </c>
      <c r="C38" s="1">
        <f t="shared" si="9"/>
        <v>324475</v>
      </c>
      <c r="D38" s="1">
        <v>15133</v>
      </c>
      <c r="E38" s="3">
        <f t="shared" si="0"/>
        <v>2.8547025320633246E-3</v>
      </c>
      <c r="F38" s="3">
        <f t="shared" si="1"/>
        <v>9.1846741323564629E-10</v>
      </c>
      <c r="G38" s="3">
        <f t="shared" si="2"/>
        <v>2.6882899092852989E-3</v>
      </c>
      <c r="H38" s="3">
        <f t="shared" si="10"/>
        <v>1.4183144244267172E-4</v>
      </c>
      <c r="I38" s="3"/>
      <c r="J38" s="4">
        <f t="shared" si="3"/>
        <v>-134091.56433095783</v>
      </c>
      <c r="L38" s="2">
        <f t="shared" si="4"/>
        <v>322594.78911423584</v>
      </c>
      <c r="M38" s="2">
        <f t="shared" si="5"/>
        <v>17019.773093120606</v>
      </c>
      <c r="N38" s="1">
        <f t="shared" si="11"/>
        <v>26.476671704114658</v>
      </c>
      <c r="O38" s="1">
        <f>P38+O37</f>
        <v>4.2628263021909252</v>
      </c>
      <c r="P38" s="1" cm="1">
        <f t="array" ref="P38">EXP(SUMPRODUCT(TRANSPOSE(J$7:J$8),R38:S38))</f>
        <v>2.4280104527080337</v>
      </c>
      <c r="Q38" s="1" cm="1">
        <f t="array" ref="Q38">EXP(SUMPRODUCT(TRANSPOSE(J$3:J$4),T38:U38))</f>
        <v>1.3988127628812794</v>
      </c>
      <c r="R38" s="1">
        <f t="shared" si="12"/>
        <v>4.8644527839181739</v>
      </c>
      <c r="S38" s="1">
        <f t="shared" si="13"/>
        <v>19</v>
      </c>
      <c r="T38" s="1">
        <f t="shared" si="12"/>
        <v>4.8644527839181739</v>
      </c>
      <c r="U38" s="1">
        <f t="shared" si="14"/>
        <v>19</v>
      </c>
      <c r="V38" s="2">
        <f t="shared" si="6"/>
        <v>0.12467938235119316</v>
      </c>
      <c r="W38" s="1">
        <f t="shared" si="7"/>
        <v>5.7946248116624022E-3</v>
      </c>
      <c r="X38">
        <v>19</v>
      </c>
      <c r="Y38">
        <v>0</v>
      </c>
      <c r="Z38" s="1">
        <f t="shared" si="16"/>
        <v>128.6</v>
      </c>
      <c r="AA38" s="1">
        <f t="shared" si="15"/>
        <v>125</v>
      </c>
      <c r="AB38" s="5">
        <v>65</v>
      </c>
      <c r="AC38" s="1">
        <v>6</v>
      </c>
      <c r="AD38">
        <v>0</v>
      </c>
    </row>
    <row r="39" spans="1:30" ht="16">
      <c r="A39" s="1">
        <f t="shared" si="8"/>
        <v>26</v>
      </c>
      <c r="B39" s="1">
        <f t="shared" si="17"/>
        <v>3</v>
      </c>
      <c r="C39" s="1">
        <f t="shared" si="9"/>
        <v>343476</v>
      </c>
      <c r="D39" s="1">
        <v>19001</v>
      </c>
      <c r="E39" s="3">
        <f t="shared" si="0"/>
        <v>3.0163147060366935E-3</v>
      </c>
      <c r="F39" s="3">
        <f t="shared" si="1"/>
        <v>1.5490161375808498E-9</v>
      </c>
      <c r="G39" s="3">
        <f t="shared" si="2"/>
        <v>2.8404810633228493E-3</v>
      </c>
      <c r="H39" s="3">
        <f t="shared" si="10"/>
        <v>1.5219115403755038E-4</v>
      </c>
      <c r="I39" s="3"/>
      <c r="J39" s="4">
        <f t="shared" si="3"/>
        <v>-167025.8818358143</v>
      </c>
      <c r="L39" s="2">
        <f t="shared" si="4"/>
        <v>340857.72759874194</v>
      </c>
      <c r="M39" s="2">
        <f t="shared" si="5"/>
        <v>18262.938484506045</v>
      </c>
      <c r="N39" s="1">
        <f t="shared" si="11"/>
        <v>27.977896796510446</v>
      </c>
      <c r="O39" s="1">
        <f t="shared" ref="O39:O54" si="18">O38+P39</f>
        <v>7.1893761878401117</v>
      </c>
      <c r="P39" s="1" cm="1">
        <f t="array" ref="P39">EXP(SUMPRODUCT(TRANSPOSE(J$7:J$8),R39:S39))</f>
        <v>2.9265498856491865</v>
      </c>
      <c r="Q39" s="1" cm="1">
        <f t="array" ref="Q39">EXP(SUMPRODUCT(TRANSPOSE(J$3:J$4),T39:U39))</f>
        <v>1.5012250923957897</v>
      </c>
      <c r="R39" s="1">
        <f t="shared" si="12"/>
        <v>5.8780158546004024</v>
      </c>
      <c r="S39" s="1">
        <f t="shared" si="13"/>
        <v>23</v>
      </c>
      <c r="T39" s="1">
        <f t="shared" si="12"/>
        <v>5.8780158546004024</v>
      </c>
      <c r="U39" s="1">
        <f t="shared" si="14"/>
        <v>23</v>
      </c>
      <c r="V39" s="2">
        <f t="shared" si="6"/>
        <v>3.884329853660097E-2</v>
      </c>
      <c r="W39" s="1">
        <f t="shared" si="7"/>
        <v>7.622868559253218E-3</v>
      </c>
      <c r="X39">
        <v>23</v>
      </c>
      <c r="Y39">
        <v>0</v>
      </c>
      <c r="Z39" s="1">
        <f t="shared" si="16"/>
        <v>356.1</v>
      </c>
      <c r="AA39" s="1">
        <f t="shared" si="15"/>
        <v>455</v>
      </c>
      <c r="AB39" s="5">
        <v>375</v>
      </c>
      <c r="AC39" s="1">
        <v>8</v>
      </c>
      <c r="AD39">
        <v>0</v>
      </c>
    </row>
    <row r="40" spans="1:30" ht="16">
      <c r="A40" s="1">
        <f t="shared" si="8"/>
        <v>27</v>
      </c>
      <c r="B40" s="1">
        <f t="shared" si="17"/>
        <v>4</v>
      </c>
      <c r="C40" s="1">
        <f t="shared" si="9"/>
        <v>364165</v>
      </c>
      <c r="D40" s="1">
        <v>20689</v>
      </c>
      <c r="E40" s="3">
        <f t="shared" si="0"/>
        <v>3.1991661730282894E-3</v>
      </c>
      <c r="F40" s="3">
        <f t="shared" si="1"/>
        <v>2.4232946760349705E-9</v>
      </c>
      <c r="G40" s="3">
        <f t="shared" si="2"/>
        <v>3.0126733964263444E-3</v>
      </c>
      <c r="H40" s="3">
        <f t="shared" si="10"/>
        <v>1.7219233310349514E-4</v>
      </c>
      <c r="I40" s="3"/>
      <c r="J40" s="4">
        <f t="shared" si="3"/>
        <v>-179309.46286313413</v>
      </c>
      <c r="L40" s="2">
        <f t="shared" si="4"/>
        <v>361520.80757116131</v>
      </c>
      <c r="M40" s="2">
        <f t="shared" si="5"/>
        <v>20663.079972419418</v>
      </c>
      <c r="N40" s="1">
        <f t="shared" si="11"/>
        <v>29.676714253130577</v>
      </c>
      <c r="O40" s="1">
        <f t="shared" si="18"/>
        <v>11.247173455448001</v>
      </c>
      <c r="P40" s="1" cm="1">
        <f t="array" ref="P40">EXP(SUMPRODUCT(TRANSPOSE(J$7:J$8),R40:S40))</f>
        <v>4.0577972676078895</v>
      </c>
      <c r="Q40" s="1" cm="1">
        <f t="array" ref="Q40">EXP(SUMPRODUCT(TRANSPOSE(J$3:J$4),T40:U40))</f>
        <v>1.6988174566201306</v>
      </c>
      <c r="R40" s="1">
        <f t="shared" si="12"/>
        <v>5.88025361777198</v>
      </c>
      <c r="S40" s="1">
        <f t="shared" si="13"/>
        <v>30</v>
      </c>
      <c r="T40" s="1">
        <f t="shared" si="12"/>
        <v>5.88025361777198</v>
      </c>
      <c r="U40" s="1">
        <f t="shared" si="14"/>
        <v>30</v>
      </c>
      <c r="V40" s="2">
        <f t="shared" si="6"/>
        <v>1.2528410063599748E-3</v>
      </c>
      <c r="W40" s="1">
        <f t="shared" si="7"/>
        <v>7.2609735390240532E-3</v>
      </c>
      <c r="X40">
        <v>30</v>
      </c>
      <c r="Y40">
        <v>0</v>
      </c>
      <c r="Z40" s="1">
        <f t="shared" si="16"/>
        <v>356.9</v>
      </c>
      <c r="AA40" s="1">
        <f t="shared" si="15"/>
        <v>362</v>
      </c>
      <c r="AB40" s="5">
        <v>322</v>
      </c>
      <c r="AC40" s="1">
        <v>4</v>
      </c>
      <c r="AD40">
        <v>0</v>
      </c>
    </row>
    <row r="41" spans="1:30" ht="16">
      <c r="A41" s="1">
        <f t="shared" si="8"/>
        <v>28</v>
      </c>
      <c r="B41" s="1">
        <f t="shared" si="17"/>
        <v>5</v>
      </c>
      <c r="C41" s="1">
        <f t="shared" si="9"/>
        <v>389866</v>
      </c>
      <c r="D41" s="1">
        <v>25701</v>
      </c>
      <c r="E41" s="3">
        <f t="shared" si="0"/>
        <v>3.4097298674030663E-3</v>
      </c>
      <c r="F41" s="3">
        <f t="shared" si="1"/>
        <v>3.6934473257588252E-9</v>
      </c>
      <c r="G41" s="3">
        <f t="shared" si="2"/>
        <v>3.2109625171271444E-3</v>
      </c>
      <c r="H41" s="3">
        <f t="shared" si="10"/>
        <v>1.9828912070079998E-4</v>
      </c>
      <c r="I41" s="3"/>
      <c r="J41" s="4">
        <f t="shared" si="3"/>
        <v>-219121.18452446829</v>
      </c>
      <c r="L41" s="2">
        <f t="shared" si="4"/>
        <v>385315.50205525733</v>
      </c>
      <c r="M41" s="2">
        <f t="shared" si="5"/>
        <v>23794.694484095999</v>
      </c>
      <c r="N41" s="1">
        <f t="shared" si="11"/>
        <v>31.633391398730137</v>
      </c>
      <c r="O41" s="1">
        <f t="shared" si="18"/>
        <v>17.142408213907473</v>
      </c>
      <c r="P41" s="1" cm="1">
        <f t="array" ref="P41">EXP(SUMPRODUCT(TRANSPOSE(J$7:J$8),R41:S41))</f>
        <v>5.8952347584594706</v>
      </c>
      <c r="Q41" s="1" cm="1">
        <f t="array" ref="Q41">EXP(SUMPRODUCT(TRANSPOSE(J$3:J$4),T41:U41))</f>
        <v>1.9566771455995584</v>
      </c>
      <c r="R41" s="1">
        <f t="shared" si="12"/>
        <v>6.076035448558252</v>
      </c>
      <c r="S41" s="1">
        <f t="shared" si="13"/>
        <v>38</v>
      </c>
      <c r="T41" s="1">
        <f t="shared" si="12"/>
        <v>6.076035448558252</v>
      </c>
      <c r="U41" s="1">
        <f t="shared" si="14"/>
        <v>38</v>
      </c>
      <c r="V41" s="2">
        <f t="shared" si="6"/>
        <v>7.41724258162718E-2</v>
      </c>
      <c r="W41" s="1">
        <f t="shared" si="7"/>
        <v>1.1671953811675483E-2</v>
      </c>
      <c r="X41">
        <v>38</v>
      </c>
      <c r="Y41">
        <v>0</v>
      </c>
      <c r="Z41" s="1">
        <f t="shared" si="16"/>
        <v>434.29999999999995</v>
      </c>
      <c r="AA41" s="1">
        <f t="shared" si="15"/>
        <v>452</v>
      </c>
      <c r="AB41" s="5">
        <v>382</v>
      </c>
      <c r="AC41" s="1">
        <v>7</v>
      </c>
      <c r="AD41">
        <v>0</v>
      </c>
    </row>
    <row r="42" spans="1:30" ht="16">
      <c r="A42" s="1">
        <f t="shared" si="8"/>
        <v>29</v>
      </c>
      <c r="B42" s="1">
        <f t="shared" si="17"/>
        <v>6</v>
      </c>
      <c r="C42" s="1">
        <f t="shared" si="9"/>
        <v>423545</v>
      </c>
      <c r="D42" s="1">
        <v>33679</v>
      </c>
      <c r="E42" s="3">
        <f t="shared" si="0"/>
        <v>3.665392352060648E-3</v>
      </c>
      <c r="F42" s="3">
        <f t="shared" si="1"/>
        <v>5.8161458982297631E-9</v>
      </c>
      <c r="G42" s="3">
        <f t="shared" si="2"/>
        <v>3.4517214787084956E-3</v>
      </c>
      <c r="H42" s="3">
        <f t="shared" si="10"/>
        <v>2.4075896158135121E-4</v>
      </c>
      <c r="I42" s="3"/>
      <c r="J42" s="4">
        <f t="shared" si="3"/>
        <v>-280603.80538364308</v>
      </c>
      <c r="L42" s="2">
        <f t="shared" si="4"/>
        <v>414206.5774450195</v>
      </c>
      <c r="M42" s="2">
        <f t="shared" si="5"/>
        <v>28891.075389762143</v>
      </c>
      <c r="N42" s="1">
        <f t="shared" si="11"/>
        <v>34.00971893885589</v>
      </c>
      <c r="O42" s="1">
        <f t="shared" si="18"/>
        <v>26.994782394629524</v>
      </c>
      <c r="P42" s="1" cm="1">
        <f t="array" ref="P42">EXP(SUMPRODUCT(TRANSPOSE(J$7:J$8),R42:S42))</f>
        <v>9.8523741807220535</v>
      </c>
      <c r="Q42" s="1" cm="1">
        <f t="array" ref="Q42">EXP(SUMPRODUCT(TRANSPOSE(J$3:J$4),T42:U42))</f>
        <v>2.3763275401257533</v>
      </c>
      <c r="R42" s="1">
        <f t="shared" si="12"/>
        <v>6.2874867438347639</v>
      </c>
      <c r="S42" s="1">
        <f t="shared" si="13"/>
        <v>49</v>
      </c>
      <c r="T42" s="1">
        <f t="shared" si="12"/>
        <v>6.2874867438347639</v>
      </c>
      <c r="U42" s="1">
        <f t="shared" si="14"/>
        <v>49</v>
      </c>
      <c r="V42" s="2">
        <f t="shared" si="6"/>
        <v>0.14216350278327317</v>
      </c>
      <c r="W42" s="1">
        <f t="shared" si="7"/>
        <v>2.2048241757028172E-2</v>
      </c>
      <c r="X42">
        <v>49</v>
      </c>
      <c r="Y42">
        <v>0</v>
      </c>
      <c r="Z42" s="1">
        <f t="shared" si="16"/>
        <v>536.79999999999995</v>
      </c>
      <c r="AA42" s="1">
        <f t="shared" si="15"/>
        <v>586</v>
      </c>
      <c r="AB42" s="5">
        <v>516</v>
      </c>
      <c r="AC42" s="1">
        <v>7</v>
      </c>
      <c r="AD42">
        <v>0</v>
      </c>
    </row>
    <row r="43" spans="1:30" ht="16">
      <c r="A43" s="1">
        <f t="shared" si="8"/>
        <v>30</v>
      </c>
      <c r="B43" s="1">
        <f t="shared" si="17"/>
        <v>7</v>
      </c>
      <c r="C43" s="1">
        <f t="shared" si="9"/>
        <v>462088</v>
      </c>
      <c r="D43" s="1">
        <v>38543</v>
      </c>
      <c r="E43" s="3">
        <f t="shared" si="0"/>
        <v>3.9546246420545383E-3</v>
      </c>
      <c r="F43" s="3">
        <f t="shared" si="1"/>
        <v>8.7592915143375194E-9</v>
      </c>
      <c r="G43" s="3">
        <f t="shared" si="2"/>
        <v>3.7240933676138226E-3</v>
      </c>
      <c r="H43" s="3">
        <f t="shared" si="10"/>
        <v>2.7237188890532693E-4</v>
      </c>
      <c r="I43" s="3"/>
      <c r="J43" s="4">
        <f t="shared" si="3"/>
        <v>-316374.13290835329</v>
      </c>
      <c r="L43" s="2">
        <f t="shared" si="4"/>
        <v>446891.20411365869</v>
      </c>
      <c r="M43" s="2">
        <f t="shared" si="5"/>
        <v>32684.626668639234</v>
      </c>
      <c r="N43" s="1">
        <f t="shared" si="11"/>
        <v>36.698820478832339</v>
      </c>
      <c r="O43" s="1">
        <f t="shared" si="18"/>
        <v>40.65555654579903</v>
      </c>
      <c r="P43" s="1" cm="1">
        <f t="array" ref="P43">EXP(SUMPRODUCT(TRANSPOSE(J$7:J$8),R43:S43))</f>
        <v>13.660774151169507</v>
      </c>
      <c r="Q43" s="1" cm="1">
        <f t="array" ref="Q43">EXP(SUMPRODUCT(TRANSPOSE(J$3:J$4),T43:U43))</f>
        <v>2.6891015399764484</v>
      </c>
      <c r="R43" s="1">
        <f t="shared" si="12"/>
        <v>6.4134589571673573</v>
      </c>
      <c r="S43" s="1">
        <f t="shared" si="13"/>
        <v>56</v>
      </c>
      <c r="T43" s="1">
        <f t="shared" si="12"/>
        <v>6.4134589571673573</v>
      </c>
      <c r="U43" s="1">
        <f t="shared" si="14"/>
        <v>56</v>
      </c>
      <c r="V43" s="2">
        <f t="shared" si="6"/>
        <v>0.15199577955428395</v>
      </c>
      <c r="W43" s="1">
        <f t="shared" si="7"/>
        <v>3.2887233354558669E-2</v>
      </c>
      <c r="X43">
        <v>51</v>
      </c>
      <c r="Y43">
        <v>1</v>
      </c>
      <c r="Z43" s="1">
        <f t="shared" si="16"/>
        <v>609</v>
      </c>
      <c r="AA43" s="1">
        <f t="shared" si="15"/>
        <v>638</v>
      </c>
      <c r="AB43" s="5">
        <v>548</v>
      </c>
      <c r="AC43" s="1">
        <v>9</v>
      </c>
      <c r="AD43">
        <v>4</v>
      </c>
    </row>
    <row r="44" spans="1:30" ht="16">
      <c r="A44" s="1">
        <f t="shared" si="8"/>
        <v>31</v>
      </c>
      <c r="B44" s="1">
        <f t="shared" si="17"/>
        <v>8</v>
      </c>
      <c r="C44" s="1">
        <f t="shared" si="9"/>
        <v>504410</v>
      </c>
      <c r="D44" s="1">
        <v>42322</v>
      </c>
      <c r="E44" s="3">
        <f t="shared" si="0"/>
        <v>4.2818226151383199E-3</v>
      </c>
      <c r="F44" s="3">
        <f t="shared" si="1"/>
        <v>1.2839956320398471E-8</v>
      </c>
      <c r="G44" s="3">
        <f t="shared" si="2"/>
        <v>4.0322178257862487E-3</v>
      </c>
      <c r="H44" s="3">
        <f t="shared" si="10"/>
        <v>3.0812445817242611E-4</v>
      </c>
      <c r="I44" s="3"/>
      <c r="J44" s="4">
        <f t="shared" si="3"/>
        <v>-342173.65658916341</v>
      </c>
      <c r="L44" s="2">
        <f t="shared" si="4"/>
        <v>483866.13909434987</v>
      </c>
      <c r="M44" s="2">
        <f t="shared" si="5"/>
        <v>36974.934980691134</v>
      </c>
      <c r="N44" s="1">
        <f t="shared" si="11"/>
        <v>39.741863565359473</v>
      </c>
      <c r="O44" s="1">
        <f t="shared" si="18"/>
        <v>59.596854042843979</v>
      </c>
      <c r="P44" s="1" cm="1">
        <f t="array" ref="P44">EXP(SUMPRODUCT(TRANSPOSE(J$7:J$8),R44:S44))</f>
        <v>18.94129749704495</v>
      </c>
      <c r="Q44" s="1" cm="1">
        <f t="array" ref="Q44">EXP(SUMPRODUCT(TRANSPOSE(J$3:J$4),T44:U44))</f>
        <v>3.0430430865271347</v>
      </c>
      <c r="R44" s="1">
        <f t="shared" si="12"/>
        <v>6.7817384383986496</v>
      </c>
      <c r="S44" s="1">
        <f t="shared" si="13"/>
        <v>63</v>
      </c>
      <c r="T44" s="1">
        <f t="shared" si="12"/>
        <v>6.7817384383986496</v>
      </c>
      <c r="U44" s="1">
        <f t="shared" si="14"/>
        <v>63</v>
      </c>
      <c r="V44" s="2">
        <f t="shared" si="6"/>
        <v>0.12634244646540491</v>
      </c>
      <c r="W44" s="1">
        <f t="shared" si="7"/>
        <v>4.072849647241357E-2</v>
      </c>
      <c r="X44">
        <v>53</v>
      </c>
      <c r="Y44">
        <v>1</v>
      </c>
      <c r="Z44" s="1">
        <f t="shared" si="16"/>
        <v>880.6</v>
      </c>
      <c r="AA44" s="1">
        <f t="shared" si="15"/>
        <v>992</v>
      </c>
      <c r="AB44" s="5">
        <v>772</v>
      </c>
      <c r="AC44" s="1">
        <v>22</v>
      </c>
      <c r="AD44">
        <v>9</v>
      </c>
    </row>
    <row r="45" spans="1:30" ht="16">
      <c r="A45" s="1">
        <f t="shared" si="8"/>
        <v>32</v>
      </c>
      <c r="B45" s="1">
        <f t="shared" si="17"/>
        <v>9</v>
      </c>
      <c r="C45" s="1">
        <f t="shared" si="9"/>
        <v>550845</v>
      </c>
      <c r="D45" s="1">
        <v>46435</v>
      </c>
      <c r="E45" s="3">
        <f t="shared" si="0"/>
        <v>4.7081236158189599E-3</v>
      </c>
      <c r="F45" s="3">
        <f t="shared" si="1"/>
        <v>2.1059531452038982E-8</v>
      </c>
      <c r="G45" s="3">
        <f t="shared" si="2"/>
        <v>4.433668418481254E-3</v>
      </c>
      <c r="H45" s="3">
        <f t="shared" si="10"/>
        <v>4.014505926950053E-4</v>
      </c>
      <c r="I45" s="3"/>
      <c r="J45" s="4">
        <f t="shared" si="3"/>
        <v>-363141.48544034938</v>
      </c>
      <c r="L45" s="2">
        <f t="shared" si="4"/>
        <v>532040.21021775051</v>
      </c>
      <c r="M45" s="2">
        <f t="shared" si="5"/>
        <v>48174.071123400638</v>
      </c>
      <c r="N45" s="1">
        <f t="shared" si="11"/>
        <v>43.708126113622676</v>
      </c>
      <c r="O45" s="1">
        <f t="shared" si="18"/>
        <v>97.752156271745122</v>
      </c>
      <c r="P45" s="1" cm="1">
        <f t="array" ref="P45">EXP(SUMPRODUCT(TRANSPOSE(J$7:J$8),R45:S45))</f>
        <v>38.155302228901135</v>
      </c>
      <c r="Q45" s="1" cm="1">
        <f t="array" ref="Q45">EXP(SUMPRODUCT(TRANSPOSE(J$3:J$4),T45:U45))</f>
        <v>3.9662625482632006</v>
      </c>
      <c r="R45" s="1">
        <f t="shared" si="12"/>
        <v>7.1043905704155508</v>
      </c>
      <c r="S45" s="1">
        <f t="shared" si="13"/>
        <v>78</v>
      </c>
      <c r="T45" s="1">
        <f t="shared" si="12"/>
        <v>7.1043905704155508</v>
      </c>
      <c r="U45" s="1">
        <f t="shared" si="14"/>
        <v>78</v>
      </c>
      <c r="V45" s="2">
        <f t="shared" si="6"/>
        <v>3.7451730879738077E-2</v>
      </c>
      <c r="W45" s="1">
        <f t="shared" si="7"/>
        <v>3.4138078374587197E-2</v>
      </c>
      <c r="X45">
        <v>54</v>
      </c>
      <c r="Y45">
        <v>1</v>
      </c>
      <c r="Z45" s="1">
        <f t="shared" si="16"/>
        <v>1216.3</v>
      </c>
      <c r="AA45" s="1">
        <f t="shared" si="15"/>
        <v>1363</v>
      </c>
      <c r="AB45" s="5">
        <v>1133</v>
      </c>
      <c r="AC45" s="1">
        <v>23</v>
      </c>
      <c r="AD45">
        <v>23</v>
      </c>
    </row>
    <row r="46" spans="1:30" ht="16">
      <c r="A46" s="1">
        <f t="shared" si="8"/>
        <v>33</v>
      </c>
      <c r="B46" s="1">
        <f t="shared" si="17"/>
        <v>10</v>
      </c>
      <c r="C46" s="1">
        <f t="shared" si="9"/>
        <v>599856</v>
      </c>
      <c r="D46" s="1">
        <v>49011</v>
      </c>
      <c r="E46" s="3">
        <f t="shared" si="0"/>
        <v>5.1418307164522448E-3</v>
      </c>
      <c r="F46" s="3">
        <f t="shared" si="1"/>
        <v>2.9671236911887888E-8</v>
      </c>
      <c r="G46" s="3">
        <f t="shared" si="2"/>
        <v>4.8420934011188747E-3</v>
      </c>
      <c r="H46" s="3">
        <f t="shared" si="10"/>
        <v>4.0842498263762069E-4</v>
      </c>
      <c r="I46" s="3"/>
      <c r="J46" s="4">
        <f t="shared" si="3"/>
        <v>-382442.74800186849</v>
      </c>
      <c r="L46" s="2">
        <f t="shared" si="4"/>
        <v>581051.20813426492</v>
      </c>
      <c r="M46" s="2">
        <f t="shared" si="5"/>
        <v>49010.997916514483</v>
      </c>
      <c r="N46" s="1">
        <f t="shared" si="11"/>
        <v>47.745072821435478</v>
      </c>
      <c r="O46" s="1">
        <f t="shared" si="18"/>
        <v>137.7310933017296</v>
      </c>
      <c r="P46" s="1" cm="1">
        <f t="array" ref="P46">EXP(SUMPRODUCT(TRANSPOSE(J$7:J$8),R46:S46))</f>
        <v>39.978937029984486</v>
      </c>
      <c r="Q46" s="1" cm="1">
        <f t="array" ref="Q46">EXP(SUMPRODUCT(TRANSPOSE(J$3:J$4),T46:U46))</f>
        <v>4.0369467078128034</v>
      </c>
      <c r="R46" s="1">
        <f t="shared" si="12"/>
        <v>7.4350839748471422</v>
      </c>
      <c r="S46" s="1">
        <f t="shared" si="13"/>
        <v>79</v>
      </c>
      <c r="T46" s="1">
        <f t="shared" si="12"/>
        <v>7.4350839748471422</v>
      </c>
      <c r="U46" s="1">
        <f t="shared" si="14"/>
        <v>79</v>
      </c>
      <c r="V46" s="2">
        <f t="shared" si="6"/>
        <v>4.2510569398251976E-8</v>
      </c>
      <c r="W46" s="1">
        <f t="shared" si="7"/>
        <v>3.1348843498664819E-2</v>
      </c>
      <c r="X46">
        <v>54</v>
      </c>
      <c r="Y46">
        <v>1</v>
      </c>
      <c r="Z46" s="1">
        <f t="shared" si="16"/>
        <v>1693.3999999999999</v>
      </c>
      <c r="AA46" s="1">
        <f t="shared" si="15"/>
        <v>1888</v>
      </c>
      <c r="AB46" s="5">
        <v>1788</v>
      </c>
      <c r="AC46" s="1">
        <v>10</v>
      </c>
      <c r="AD46">
        <v>24</v>
      </c>
    </row>
    <row r="47" spans="1:30" ht="16">
      <c r="A47" s="1">
        <f t="shared" si="8"/>
        <v>34</v>
      </c>
      <c r="B47" s="1">
        <f t="shared" si="17"/>
        <v>11</v>
      </c>
      <c r="C47" s="1">
        <f t="shared" si="9"/>
        <v>652812</v>
      </c>
      <c r="D47" s="1">
        <v>52956</v>
      </c>
      <c r="E47" s="3">
        <f t="shared" si="0"/>
        <v>5.6153659950909374E-3</v>
      </c>
      <c r="F47" s="3">
        <f t="shared" si="1"/>
        <v>4.0546219493009517E-8</v>
      </c>
      <c r="G47" s="3">
        <f t="shared" si="2"/>
        <v>5.2880249408636263E-3</v>
      </c>
      <c r="H47" s="3">
        <f t="shared" si="10"/>
        <v>4.459315397447516E-4</v>
      </c>
      <c r="I47" s="3"/>
      <c r="J47" s="4">
        <f t="shared" si="3"/>
        <v>-408573.81596588471</v>
      </c>
      <c r="L47" s="2">
        <f t="shared" si="4"/>
        <v>634562.99290363514</v>
      </c>
      <c r="M47" s="2">
        <f t="shared" si="5"/>
        <v>53511.784769370191</v>
      </c>
      <c r="N47" s="1">
        <f t="shared" si="11"/>
        <v>52.154790666592341</v>
      </c>
      <c r="O47" s="1">
        <f t="shared" si="18"/>
        <v>188.22197644082792</v>
      </c>
      <c r="P47" s="1" cm="1">
        <f t="array" ref="P47">EXP(SUMPRODUCT(TRANSPOSE(J$7:J$8),R47:S47))</f>
        <v>50.490883139098315</v>
      </c>
      <c r="Q47" s="1" cm="1">
        <f t="array" ref="Q47">EXP(SUMPRODUCT(TRANSPOSE(J$3:J$4),T47:U47))</f>
        <v>4.409717845156865</v>
      </c>
      <c r="R47" s="1">
        <f t="shared" si="12"/>
        <v>7.6218319027231125</v>
      </c>
      <c r="S47" s="1">
        <f t="shared" si="13"/>
        <v>84</v>
      </c>
      <c r="T47" s="1">
        <f t="shared" si="12"/>
        <v>7.6218319027231125</v>
      </c>
      <c r="U47" s="1">
        <f t="shared" si="14"/>
        <v>84</v>
      </c>
      <c r="V47" s="2">
        <f t="shared" si="6"/>
        <v>1.0495218093704047E-2</v>
      </c>
      <c r="W47" s="1">
        <f t="shared" si="7"/>
        <v>2.7954460237196714E-2</v>
      </c>
      <c r="X47">
        <v>54</v>
      </c>
      <c r="Y47">
        <v>2</v>
      </c>
      <c r="Z47" s="1">
        <f t="shared" si="16"/>
        <v>2041.3</v>
      </c>
      <c r="AA47" s="1">
        <f t="shared" si="15"/>
        <v>2182</v>
      </c>
      <c r="AB47" s="5">
        <v>1362</v>
      </c>
      <c r="AC47" s="1">
        <v>82</v>
      </c>
      <c r="AD47">
        <v>28</v>
      </c>
    </row>
    <row r="48" spans="1:30" ht="16">
      <c r="A48" s="1">
        <f t="shared" si="8"/>
        <v>35</v>
      </c>
      <c r="B48" s="1">
        <f t="shared" si="17"/>
        <v>12</v>
      </c>
      <c r="C48" s="1">
        <f t="shared" si="9"/>
        <v>706104</v>
      </c>
      <c r="D48" s="1">
        <v>53292</v>
      </c>
      <c r="E48" s="3">
        <f t="shared" si="0"/>
        <v>6.0886713833010475E-3</v>
      </c>
      <c r="F48" s="3">
        <f t="shared" si="1"/>
        <v>5.1420019464565314E-8</v>
      </c>
      <c r="G48" s="3">
        <f t="shared" si="2"/>
        <v>5.7337399913955957E-3</v>
      </c>
      <c r="H48" s="3">
        <f t="shared" si="10"/>
        <v>4.4571505053196941E-4</v>
      </c>
      <c r="I48" s="3"/>
      <c r="J48" s="4"/>
      <c r="L48" s="2">
        <f t="shared" si="4"/>
        <v>688048.79896747146</v>
      </c>
      <c r="M48" s="2">
        <f t="shared" si="5"/>
        <v>53485.806063836331</v>
      </c>
      <c r="N48" s="1">
        <f t="shared" si="11"/>
        <v>56.564508511749203</v>
      </c>
      <c r="O48" s="1">
        <f t="shared" si="18"/>
        <v>238.71285957992623</v>
      </c>
      <c r="P48" s="1" cm="1">
        <f t="array" ref="P48">EXP(SUMPRODUCT(TRANSPOSE(J$7:J$8),R48:S48))</f>
        <v>50.490883139098315</v>
      </c>
      <c r="Q48" s="1" cm="1">
        <f t="array" ref="Q48">EXP(SUMPRODUCT(TRANSPOSE(J$3:J$4),T48:U48))</f>
        <v>4.409717845156865</v>
      </c>
      <c r="R48" s="1">
        <f t="shared" si="12"/>
        <v>8.5289834127907138</v>
      </c>
      <c r="S48" s="1">
        <f t="shared" si="13"/>
        <v>84</v>
      </c>
      <c r="T48" s="1">
        <f t="shared" si="12"/>
        <v>8.5289834127907138</v>
      </c>
      <c r="U48" s="1">
        <f t="shared" si="14"/>
        <v>84</v>
      </c>
      <c r="V48" s="2">
        <f t="shared" si="6"/>
        <v>3.6366821255785354E-3</v>
      </c>
      <c r="W48" s="1">
        <f t="shared" si="7"/>
        <v>2.557017242860618E-2</v>
      </c>
      <c r="X48">
        <v>54</v>
      </c>
      <c r="Y48">
        <v>2</v>
      </c>
      <c r="Z48" s="1">
        <f t="shared" si="16"/>
        <v>5058.2999999999993</v>
      </c>
      <c r="AA48" s="1">
        <f t="shared" si="15"/>
        <v>6333</v>
      </c>
      <c r="AB48" s="5">
        <v>5893</v>
      </c>
      <c r="AC48" s="1">
        <v>44</v>
      </c>
      <c r="AD48">
        <v>28</v>
      </c>
    </row>
    <row r="49" spans="1:30" ht="16">
      <c r="A49" s="1">
        <f t="shared" si="8"/>
        <v>36</v>
      </c>
      <c r="B49" s="1">
        <f t="shared" si="17"/>
        <v>13</v>
      </c>
      <c r="C49" s="1">
        <f t="shared" si="9"/>
        <v>764726</v>
      </c>
      <c r="D49" s="1">
        <v>58622</v>
      </c>
      <c r="E49" s="3">
        <f t="shared" si="0"/>
        <v>6.5787546590483359E-3</v>
      </c>
      <c r="F49" s="3">
        <f t="shared" si="1"/>
        <v>6.3356725310548256E-8</v>
      </c>
      <c r="G49" s="3">
        <f t="shared" si="2"/>
        <v>6.195254937447825E-3</v>
      </c>
      <c r="H49" s="3">
        <f t="shared" si="10"/>
        <v>4.6151494605222929E-4</v>
      </c>
      <c r="I49" s="3"/>
      <c r="J49" s="4"/>
      <c r="L49" s="2">
        <f t="shared" si="4"/>
        <v>743430.59249373898</v>
      </c>
      <c r="M49" s="2">
        <f t="shared" si="5"/>
        <v>55381.793526267516</v>
      </c>
      <c r="N49" s="1">
        <f t="shared" si="11"/>
        <v>61.132801150485271</v>
      </c>
      <c r="O49" s="1">
        <f t="shared" si="18"/>
        <v>294.14551160395035</v>
      </c>
      <c r="P49" s="1" cm="1">
        <f t="array" ref="P49">EXP(SUMPRODUCT(TRANSPOSE(J$7:J$8),R49:S49))</f>
        <v>55.432652024024115</v>
      </c>
      <c r="Q49" s="1" cm="1">
        <f t="array" ref="Q49">EXP(SUMPRODUCT(TRANSPOSE(J$3:J$4),T49:U49))</f>
        <v>4.5682926387360672</v>
      </c>
      <c r="R49" s="1">
        <f t="shared" si="12"/>
        <v>8.6518639347341857</v>
      </c>
      <c r="S49" s="1">
        <f t="shared" si="13"/>
        <v>86</v>
      </c>
      <c r="T49" s="1">
        <f t="shared" si="12"/>
        <v>8.6518639347341857</v>
      </c>
      <c r="U49" s="1">
        <f t="shared" si="14"/>
        <v>86</v>
      </c>
      <c r="V49" s="2">
        <f t="shared" si="6"/>
        <v>5.5272874922938205E-2</v>
      </c>
      <c r="W49" s="1">
        <f t="shared" si="7"/>
        <v>2.7847107991961856E-2</v>
      </c>
      <c r="X49">
        <v>54</v>
      </c>
      <c r="Y49">
        <v>4</v>
      </c>
      <c r="Z49" s="1">
        <f t="shared" si="16"/>
        <v>5719.8</v>
      </c>
      <c r="AA49" s="1">
        <f t="shared" si="15"/>
        <v>6050</v>
      </c>
      <c r="AB49" s="5">
        <v>5420</v>
      </c>
      <c r="AC49" s="1">
        <v>63</v>
      </c>
      <c r="AD49">
        <v>28</v>
      </c>
    </row>
    <row r="50" spans="1:30" ht="16">
      <c r="A50" s="1">
        <f t="shared" si="8"/>
        <v>37</v>
      </c>
      <c r="B50" s="1">
        <f t="shared" si="17"/>
        <v>14</v>
      </c>
      <c r="C50" s="1">
        <f t="shared" si="9"/>
        <v>829532</v>
      </c>
      <c r="D50" s="1">
        <v>64806</v>
      </c>
      <c r="E50" s="3">
        <f t="shared" si="0"/>
        <v>7.0773187810850846E-3</v>
      </c>
      <c r="F50" s="3">
        <f t="shared" si="1"/>
        <v>7.5862418014160937E-8</v>
      </c>
      <c r="G50" s="3">
        <f t="shared" si="2"/>
        <v>6.6647563785826877E-3</v>
      </c>
      <c r="H50" s="3">
        <f t="shared" si="10"/>
        <v>4.6950144113486279E-4</v>
      </c>
      <c r="I50" s="3"/>
      <c r="J50" s="4"/>
      <c r="L50" s="2">
        <f t="shared" si="4"/>
        <v>799770.7654299225</v>
      </c>
      <c r="M50" s="2">
        <f t="shared" si="5"/>
        <v>56340.172936183531</v>
      </c>
      <c r="N50" s="1">
        <f t="shared" si="11"/>
        <v>65.782506938708153</v>
      </c>
      <c r="O50" s="1">
        <f t="shared" si="18"/>
        <v>352.22757032749166</v>
      </c>
      <c r="P50" s="1" cm="1">
        <f t="array" ref="P50">EXP(SUMPRODUCT(TRANSPOSE(J$7:J$8),R50:S50))</f>
        <v>58.08205872354128</v>
      </c>
      <c r="Q50" s="1" cm="1">
        <f t="array" ref="Q50">EXP(SUMPRODUCT(TRANSPOSE(J$3:J$4),T50:U50))</f>
        <v>4.6497057882228789</v>
      </c>
      <c r="R50" s="1">
        <f t="shared" si="12"/>
        <v>8.8649726879165982</v>
      </c>
      <c r="S50" s="1">
        <f t="shared" si="13"/>
        <v>87</v>
      </c>
      <c r="T50" s="1">
        <f t="shared" si="12"/>
        <v>8.8649726879165982</v>
      </c>
      <c r="U50" s="1">
        <f t="shared" si="14"/>
        <v>87</v>
      </c>
      <c r="V50" s="2">
        <f t="shared" si="6"/>
        <v>0.13063338369620819</v>
      </c>
      <c r="W50" s="1">
        <f t="shared" si="7"/>
        <v>3.5877138639711911E-2</v>
      </c>
      <c r="X50">
        <v>54</v>
      </c>
      <c r="Y50">
        <v>5</v>
      </c>
      <c r="Z50" s="1">
        <f t="shared" si="16"/>
        <v>7078.5999999999995</v>
      </c>
      <c r="AA50" s="1">
        <f t="shared" si="15"/>
        <v>7479</v>
      </c>
      <c r="AB50" s="5">
        <v>6389</v>
      </c>
      <c r="AC50" s="1">
        <v>109</v>
      </c>
      <c r="AD50">
        <v>28</v>
      </c>
    </row>
    <row r="51" spans="1:30" ht="16">
      <c r="A51" s="1">
        <f t="shared" si="8"/>
        <v>38</v>
      </c>
      <c r="B51" s="1">
        <f t="shared" si="17"/>
        <v>15</v>
      </c>
      <c r="C51" s="1">
        <f t="shared" si="9"/>
        <v>899615</v>
      </c>
      <c r="D51" s="1">
        <v>70083</v>
      </c>
      <c r="E51" s="3">
        <f t="shared" si="0"/>
        <v>7.641196492477631E-3</v>
      </c>
      <c r="F51" s="3">
        <f t="shared" si="1"/>
        <v>9.3199554185297018E-8</v>
      </c>
      <c r="G51" s="3">
        <f t="shared" si="2"/>
        <v>7.1957642855397345E-3</v>
      </c>
      <c r="H51" s="3">
        <f t="shared" si="10"/>
        <v>5.310079069570468E-4</v>
      </c>
      <c r="I51" s="3"/>
      <c r="J51" s="4"/>
      <c r="L51" s="2">
        <f t="shared" si="4"/>
        <v>863491.71426476818</v>
      </c>
      <c r="M51" s="2">
        <f t="shared" si="5"/>
        <v>63720.948834845614</v>
      </c>
      <c r="N51" s="1">
        <f t="shared" si="11"/>
        <v>71.044210464176643</v>
      </c>
      <c r="O51" s="1">
        <f t="shared" si="18"/>
        <v>432.76104093093085</v>
      </c>
      <c r="P51" s="1" cm="1">
        <f t="array" ref="P51">EXP(SUMPRODUCT(TRANSPOSE(J$7:J$8),R51:S51))</f>
        <v>80.53347060343917</v>
      </c>
      <c r="Q51" s="1" cm="1">
        <f t="array" ref="Q51">EXP(SUMPRODUCT(TRANSPOSE(J$3:J$4),T51:U51))</f>
        <v>5.2617035254684934</v>
      </c>
      <c r="R51" s="1">
        <f t="shared" si="12"/>
        <v>9.0466442793053936</v>
      </c>
      <c r="S51" s="1">
        <f t="shared" si="13"/>
        <v>94</v>
      </c>
      <c r="T51" s="1">
        <f t="shared" si="12"/>
        <v>9.0466442793053936</v>
      </c>
      <c r="U51" s="1">
        <f t="shared" si="14"/>
        <v>94</v>
      </c>
      <c r="V51" s="2">
        <f t="shared" si="6"/>
        <v>9.077880748761305E-2</v>
      </c>
      <c r="W51" s="1">
        <f t="shared" si="7"/>
        <v>4.0154161208107719E-2</v>
      </c>
      <c r="X51">
        <v>54</v>
      </c>
      <c r="Y51">
        <v>11</v>
      </c>
      <c r="Z51" s="1">
        <f t="shared" si="16"/>
        <v>8489</v>
      </c>
      <c r="AA51" s="1">
        <f t="shared" si="15"/>
        <v>9126</v>
      </c>
      <c r="AB51" s="5">
        <v>7776</v>
      </c>
      <c r="AC51" s="1">
        <v>135</v>
      </c>
      <c r="AD51">
        <v>29</v>
      </c>
    </row>
    <row r="52" spans="1:30" ht="16">
      <c r="A52" s="1">
        <f t="shared" si="8"/>
        <v>39</v>
      </c>
      <c r="B52" s="1">
        <f t="shared" si="17"/>
        <v>16</v>
      </c>
      <c r="C52" s="1">
        <f t="shared" si="9"/>
        <v>971725</v>
      </c>
      <c r="D52" s="1">
        <v>72110</v>
      </c>
      <c r="E52" s="3">
        <f t="shared" si="0"/>
        <v>8.2459944563778587E-3</v>
      </c>
      <c r="F52" s="3">
        <f t="shared" si="1"/>
        <v>1.1409250177951691E-7</v>
      </c>
      <c r="G52" s="3">
        <f t="shared" si="2"/>
        <v>7.7653072378149595E-3</v>
      </c>
      <c r="H52" s="3">
        <f t="shared" si="10"/>
        <v>5.6954295227522496E-4</v>
      </c>
      <c r="I52" s="3"/>
      <c r="J52" s="4"/>
      <c r="L52" s="2">
        <f t="shared" si="4"/>
        <v>931836.86853779515</v>
      </c>
      <c r="M52" s="2">
        <f t="shared" si="5"/>
        <v>68345.154273027001</v>
      </c>
      <c r="N52" s="1">
        <f t="shared" si="11"/>
        <v>76.691143042136758</v>
      </c>
      <c r="O52" s="1">
        <f t="shared" si="18"/>
        <v>529.83031792788938</v>
      </c>
      <c r="P52" s="1" cm="1">
        <f t="array" ref="P52">EXP(SUMPRODUCT(TRANSPOSE(J$7:J$8),R52:S52))</f>
        <v>97.06927699695855</v>
      </c>
      <c r="Q52" s="1" cm="1">
        <f t="array" ref="Q52">EXP(SUMPRODUCT(TRANSPOSE(J$3:J$4),T52:U52))</f>
        <v>5.6469325779601132</v>
      </c>
      <c r="R52" s="1">
        <f t="shared" si="12"/>
        <v>9.2990103726886826</v>
      </c>
      <c r="S52" s="1">
        <f t="shared" si="13"/>
        <v>98</v>
      </c>
      <c r="T52" s="1">
        <f t="shared" si="12"/>
        <v>9.2990103726886826</v>
      </c>
      <c r="U52" s="1">
        <f t="shared" si="14"/>
        <v>98</v>
      </c>
      <c r="V52" s="2">
        <f t="shared" si="6"/>
        <v>5.2209759076036595E-2</v>
      </c>
      <c r="W52" s="1">
        <f t="shared" si="7"/>
        <v>4.1048785883048035E-2</v>
      </c>
      <c r="X52">
        <v>54</v>
      </c>
      <c r="Y52">
        <v>15</v>
      </c>
      <c r="Z52" s="1">
        <f t="shared" si="16"/>
        <v>10926.2</v>
      </c>
      <c r="AA52" s="1">
        <f t="shared" si="15"/>
        <v>11933</v>
      </c>
      <c r="AB52" s="5">
        <v>10393</v>
      </c>
      <c r="AC52" s="1">
        <v>154</v>
      </c>
      <c r="AD52">
        <v>29</v>
      </c>
    </row>
    <row r="53" spans="1:30" ht="16">
      <c r="A53" s="1">
        <f t="shared" si="8"/>
        <v>40</v>
      </c>
      <c r="B53" s="1">
        <f t="shared" si="17"/>
        <v>17</v>
      </c>
      <c r="C53" s="1">
        <f t="shared" si="9"/>
        <v>1046353</v>
      </c>
      <c r="D53" s="1">
        <v>74628</v>
      </c>
      <c r="E53" s="3">
        <f t="shared" si="0"/>
        <v>8.9299429624436488E-3</v>
      </c>
      <c r="F53" s="3">
        <f t="shared" si="1"/>
        <v>1.4305432238792548E-7</v>
      </c>
      <c r="G53" s="3">
        <f t="shared" si="2"/>
        <v>8.409387182982845E-3</v>
      </c>
      <c r="H53" s="3">
        <f t="shared" si="10"/>
        <v>6.4407994516788546E-4</v>
      </c>
      <c r="I53" s="3"/>
      <c r="J53" s="4"/>
      <c r="L53" s="2">
        <f t="shared" si="4"/>
        <v>1009126.4619579414</v>
      </c>
      <c r="M53" s="2">
        <f t="shared" si="5"/>
        <v>77289.593420146251</v>
      </c>
      <c r="N53" s="1">
        <f t="shared" si="11"/>
        <v>83.08132908977737</v>
      </c>
      <c r="O53" s="1">
        <f t="shared" si="18"/>
        <v>664.42137646354718</v>
      </c>
      <c r="P53" s="1" cm="1">
        <f t="array" ref="P53">EXP(SUMPRODUCT(TRANSPOSE(J$7:J$8),R53:S53))</f>
        <v>134.59105853565774</v>
      </c>
      <c r="Q53" s="1" cm="1">
        <f t="array" ref="Q53">EXP(SUMPRODUCT(TRANSPOSE(J$3:J$4),T53:U53))</f>
        <v>6.3901860476406069</v>
      </c>
      <c r="R53" s="1">
        <f t="shared" si="12"/>
        <v>9.3929368909645685</v>
      </c>
      <c r="S53" s="1">
        <f t="shared" si="13"/>
        <v>105</v>
      </c>
      <c r="T53" s="1">
        <f t="shared" si="12"/>
        <v>9.3929368909645685</v>
      </c>
      <c r="U53" s="1">
        <f t="shared" si="14"/>
        <v>105</v>
      </c>
      <c r="V53" s="2">
        <f t="shared" si="6"/>
        <v>3.5664809724851955E-2</v>
      </c>
      <c r="W53" s="1">
        <f t="shared" si="7"/>
        <v>3.5577417986146727E-2</v>
      </c>
      <c r="X53">
        <v>54</v>
      </c>
      <c r="Y53">
        <v>21</v>
      </c>
      <c r="Z53" s="1">
        <f t="shared" si="16"/>
        <v>12002.3</v>
      </c>
      <c r="AA53" s="1">
        <f t="shared" si="15"/>
        <v>12433</v>
      </c>
      <c r="AB53" s="5">
        <v>10073</v>
      </c>
      <c r="AC53" s="1">
        <v>236</v>
      </c>
      <c r="AD53">
        <v>30</v>
      </c>
    </row>
    <row r="54" spans="1:30" ht="16">
      <c r="A54" s="1">
        <f t="shared" si="8"/>
        <v>41</v>
      </c>
      <c r="B54" s="1">
        <f t="shared" si="17"/>
        <v>18</v>
      </c>
      <c r="C54" s="1">
        <f t="shared" si="9"/>
        <v>1122496</v>
      </c>
      <c r="D54" s="1">
        <v>76143</v>
      </c>
      <c r="E54" s="3">
        <f t="shared" si="0"/>
        <v>9.6379791269676218E-3</v>
      </c>
      <c r="F54" s="3">
        <f t="shared" si="1"/>
        <v>1.7484110859111723E-7</v>
      </c>
      <c r="G54" s="3">
        <f t="shared" si="2"/>
        <v>9.0761507798673407E-3</v>
      </c>
      <c r="H54" s="3">
        <f t="shared" si="10"/>
        <v>6.6676359688449573E-4</v>
      </c>
      <c r="I54" s="3"/>
      <c r="J54" s="4"/>
      <c r="L54" s="2">
        <f t="shared" si="4"/>
        <v>1089138.0935840809</v>
      </c>
      <c r="M54" s="2">
        <f t="shared" si="5"/>
        <v>80011.631626139482</v>
      </c>
      <c r="N54" s="1">
        <f t="shared" si="11"/>
        <v>89.701308169312341</v>
      </c>
      <c r="O54" s="1">
        <f t="shared" si="18"/>
        <v>812.18546474060167</v>
      </c>
      <c r="P54" s="1" cm="1">
        <f t="array" ref="P54">EXP(SUMPRODUCT(TRANSPOSE(J$7:J$8),R54:S54))</f>
        <v>147.76408827705455</v>
      </c>
      <c r="Q54" s="1" cm="1">
        <f t="array" ref="Q54">EXP(SUMPRODUCT(TRANSPOSE(J$3:J$4),T54:U54))</f>
        <v>6.6199790795349767</v>
      </c>
      <c r="R54" s="1">
        <f t="shared" si="12"/>
        <v>9.5453329430034213</v>
      </c>
      <c r="S54" s="1">
        <f t="shared" si="13"/>
        <v>107</v>
      </c>
      <c r="T54" s="1">
        <f t="shared" si="12"/>
        <v>9.5453329430034213</v>
      </c>
      <c r="U54" s="1">
        <f t="shared" si="14"/>
        <v>107</v>
      </c>
      <c r="V54" s="2">
        <f t="shared" si="6"/>
        <v>5.0807449485041067E-2</v>
      </c>
      <c r="W54" s="1">
        <f t="shared" si="7"/>
        <v>2.9717617181637238E-2</v>
      </c>
      <c r="X54">
        <v>54</v>
      </c>
      <c r="Y54">
        <v>23</v>
      </c>
      <c r="Z54" s="1">
        <f t="shared" si="16"/>
        <v>13978.3</v>
      </c>
      <c r="AA54" s="1">
        <f t="shared" si="15"/>
        <v>14712</v>
      </c>
      <c r="AB54" s="5">
        <v>12042</v>
      </c>
      <c r="AC54" s="1">
        <v>267</v>
      </c>
      <c r="AD54">
        <v>30</v>
      </c>
    </row>
    <row r="55" spans="1:30">
      <c r="F55" s="3"/>
      <c r="G55" s="3"/>
      <c r="H55" s="3"/>
      <c r="I55" s="3"/>
      <c r="L55" s="2"/>
    </row>
    <row r="56" spans="1:30">
      <c r="F56" s="3"/>
      <c r="G56" s="3">
        <f>C2 - SUM(D14:D47)</f>
        <v>119347188</v>
      </c>
      <c r="H56" s="3">
        <f>1-G47</f>
        <v>0.99471197505913633</v>
      </c>
      <c r="I56" s="3"/>
      <c r="J56" s="4">
        <f>G56*LN(H56)</f>
        <v>-632785.47793188121</v>
      </c>
      <c r="L56" s="2"/>
    </row>
    <row r="57" spans="1:30">
      <c r="F57" s="3"/>
      <c r="G57" s="3"/>
      <c r="H57" s="3"/>
      <c r="I57" s="3"/>
      <c r="L57" s="2"/>
    </row>
    <row r="58" spans="1:30">
      <c r="F58" s="3"/>
      <c r="G58" s="3"/>
      <c r="H58" s="3"/>
      <c r="I58" s="3"/>
      <c r="L58" s="2"/>
    </row>
    <row r="59" spans="1:30">
      <c r="F59" s="3"/>
      <c r="G59" s="3"/>
      <c r="H59" s="3"/>
      <c r="I59" s="3"/>
      <c r="L59" s="2"/>
    </row>
    <row r="60" spans="1:30">
      <c r="F60" s="3"/>
      <c r="G60" s="3"/>
      <c r="H60" s="3"/>
      <c r="I60" s="3"/>
      <c r="L60" s="2"/>
    </row>
    <row r="61" spans="1:30">
      <c r="F61" s="3"/>
      <c r="G61" s="3"/>
      <c r="H61" s="3"/>
      <c r="I61" s="3"/>
      <c r="L61" s="2"/>
    </row>
    <row r="62" spans="1:30">
      <c r="F62" s="3"/>
      <c r="G62" s="3"/>
      <c r="H62" s="3"/>
      <c r="I62" s="3"/>
      <c r="L62" s="2"/>
    </row>
    <row r="63" spans="1:30">
      <c r="F63" s="3"/>
      <c r="G63" s="3"/>
      <c r="H63" s="3"/>
      <c r="I63" s="3"/>
      <c r="L63" s="2"/>
    </row>
    <row r="64" spans="1:30">
      <c r="F64" s="3"/>
      <c r="G64" s="3"/>
      <c r="H64" s="3"/>
      <c r="I64" s="3"/>
      <c r="L64" s="2"/>
    </row>
    <row r="65" spans="6:12">
      <c r="F65" s="3"/>
      <c r="G65" s="3"/>
      <c r="H65" s="3"/>
      <c r="I65" s="3"/>
      <c r="L65" s="2"/>
    </row>
  </sheetData>
  <mergeCells count="5">
    <mergeCell ref="U2:V2"/>
    <mergeCell ref="X2:Y2"/>
    <mergeCell ref="U7:V7"/>
    <mergeCell ref="X7:Y7"/>
    <mergeCell ref="R12:U12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FC4-FC4A-7F43-8CF7-827DC50286E6}">
  <sheetPr>
    <pageSetUpPr fitToPage="1"/>
  </sheetPr>
  <dimension ref="A1:AD65"/>
  <sheetViews>
    <sheetView topLeftCell="F1" zoomScale="75" zoomScaleNormal="83" workbookViewId="0">
      <selection activeCell="N4" sqref="N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4" width="8.83203125" style="1"/>
    <col min="5" max="5" width="11.5" style="1" bestFit="1" customWidth="1"/>
    <col min="6" max="6" width="11.6640625" style="1" bestFit="1" customWidth="1"/>
    <col min="7" max="7" width="15.6640625" style="1" bestFit="1" customWidth="1"/>
    <col min="8" max="8" width="11.5" style="1" bestFit="1" customWidth="1"/>
    <col min="9" max="9" width="11.5" style="1" customWidth="1"/>
    <col min="10" max="10" width="20.83203125" style="1" bestFit="1" customWidth="1"/>
    <col min="11" max="11" width="11.6640625" style="1" customWidth="1"/>
    <col min="12" max="12" width="19.83203125" style="1" bestFit="1" customWidth="1"/>
    <col min="13" max="13" width="13.33203125" style="1" customWidth="1"/>
    <col min="14" max="14" width="12.1640625" style="1" bestFit="1" customWidth="1"/>
    <col min="15" max="15" width="12.33203125" style="1" bestFit="1" customWidth="1"/>
    <col min="16" max="17" width="12.1640625" style="1" bestFit="1" customWidth="1"/>
    <col min="18" max="19" width="12.1640625" style="1" customWidth="1"/>
    <col min="20" max="20" width="8.83203125" style="1"/>
    <col min="21" max="21" width="12.1640625" style="1" bestFit="1" customWidth="1"/>
    <col min="22" max="22" width="17.83203125" style="1" bestFit="1" customWidth="1"/>
    <col min="23" max="24" width="8.83203125" style="1"/>
    <col min="25" max="25" width="17.83203125" style="1" bestFit="1" customWidth="1"/>
    <col min="26" max="16384" width="8.83203125" style="1"/>
  </cols>
  <sheetData>
    <row r="1" spans="1:30">
      <c r="B1" s="1" t="s">
        <v>41</v>
      </c>
      <c r="C1" s="1" t="s">
        <v>40</v>
      </c>
      <c r="I1" s="1" t="s">
        <v>36</v>
      </c>
      <c r="J1" s="16">
        <v>50.109763112563243</v>
      </c>
    </row>
    <row r="2" spans="1:30" ht="17">
      <c r="B2" s="1" t="s">
        <v>39</v>
      </c>
      <c r="C2" s="17">
        <v>120000000</v>
      </c>
      <c r="I2" s="1" t="s">
        <v>34</v>
      </c>
      <c r="J2" s="16">
        <v>464078.94171792775</v>
      </c>
      <c r="U2" s="62" t="s">
        <v>35</v>
      </c>
      <c r="V2" s="62"/>
      <c r="X2" s="62" t="s">
        <v>59</v>
      </c>
      <c r="Y2" s="62"/>
    </row>
    <row r="3" spans="1:30">
      <c r="I3" s="32" t="s">
        <v>38</v>
      </c>
      <c r="J3" s="33">
        <v>0</v>
      </c>
      <c r="M3" s="1" t="s">
        <v>37</v>
      </c>
      <c r="N3" s="1">
        <f>LN(C2)*8-2*J11</f>
        <v>12512841.581862492</v>
      </c>
      <c r="U3" s="1" t="s">
        <v>25</v>
      </c>
      <c r="V3" s="2">
        <f>AVERAGE(V14:V47)</f>
        <v>7.1478393532738826E-2</v>
      </c>
      <c r="X3" s="1" t="s">
        <v>25</v>
      </c>
      <c r="Y3" s="2">
        <f>AVERAGE(W14:W47)</f>
        <v>1.6245279320824008E-2</v>
      </c>
    </row>
    <row r="4" spans="1:30">
      <c r="I4" s="1" t="s">
        <v>53</v>
      </c>
      <c r="J4" s="4">
        <v>1.7664413175260116E-2</v>
      </c>
      <c r="U4" s="1" t="s">
        <v>21</v>
      </c>
      <c r="V4" s="2">
        <f>MEDIAN(V14:V47)</f>
        <v>4.742630723971003E-2</v>
      </c>
      <c r="X4" s="1" t="s">
        <v>21</v>
      </c>
      <c r="Y4" s="2">
        <f>MEDIAN(W14:W47)</f>
        <v>1.1924681283008201E-2</v>
      </c>
    </row>
    <row r="5" spans="1:30">
      <c r="I5" s="1" t="s">
        <v>36</v>
      </c>
      <c r="J5" s="16">
        <v>1.0000000000000002E-4</v>
      </c>
      <c r="U5" s="1" t="s">
        <v>20</v>
      </c>
      <c r="V5" s="15">
        <f>CORREL(M14:M47,C14:C47)^2</f>
        <v>0.78901611118703063</v>
      </c>
      <c r="X5" s="1" t="s">
        <v>20</v>
      </c>
      <c r="Y5" s="15">
        <f>CORREL(L14:L47,C14:C47)^2</f>
        <v>0.99956836748964095</v>
      </c>
    </row>
    <row r="6" spans="1:30">
      <c r="I6" s="1" t="s">
        <v>34</v>
      </c>
      <c r="J6" s="16">
        <v>464121.73333247058</v>
      </c>
    </row>
    <row r="7" spans="1:30">
      <c r="G7" s="1" t="s">
        <v>32</v>
      </c>
      <c r="H7" s="1" t="s">
        <v>31</v>
      </c>
      <c r="I7" s="32" t="s">
        <v>33</v>
      </c>
      <c r="J7" s="33">
        <v>0</v>
      </c>
      <c r="U7" s="62" t="s">
        <v>28</v>
      </c>
      <c r="V7" s="62"/>
      <c r="X7" s="62" t="s">
        <v>60</v>
      </c>
      <c r="Y7" s="62"/>
    </row>
    <row r="8" spans="1:30">
      <c r="G8" s="1">
        <v>4.5614115672014375</v>
      </c>
      <c r="H8" s="1">
        <f>EXP(G8)</f>
        <v>95.718497606106979</v>
      </c>
      <c r="I8" s="1" t="s">
        <v>53</v>
      </c>
      <c r="J8" s="4">
        <v>4.6688009381957454E-2</v>
      </c>
      <c r="U8" s="1" t="s">
        <v>25</v>
      </c>
      <c r="V8" s="2">
        <f>AVERAGE(V48:V54)</f>
        <v>5.9857680931181559E-2</v>
      </c>
      <c r="X8" s="1" t="s">
        <v>25</v>
      </c>
      <c r="Y8" s="2">
        <f>AVERAGE(W48:W54)</f>
        <v>3.3684628759889403E-2</v>
      </c>
      <c r="AB8" s="1" t="s">
        <v>24</v>
      </c>
      <c r="AC8" s="1">
        <v>0.1</v>
      </c>
    </row>
    <row r="9" spans="1:30">
      <c r="G9" s="1">
        <v>1.7792217434234057</v>
      </c>
      <c r="H9" s="1">
        <f>EXP(G9)</f>
        <v>5.9252432641768404</v>
      </c>
      <c r="I9" s="1" t="s">
        <v>27</v>
      </c>
      <c r="J9" s="4">
        <f>H8/SUM(H8:H10)</f>
        <v>0.94170577338609918</v>
      </c>
      <c r="L9" s="1" t="s">
        <v>26</v>
      </c>
      <c r="M9" s="4">
        <f>H10/SUM(H8:H10)</f>
        <v>9.2062953298641579E-16</v>
      </c>
      <c r="U9" s="1" t="s">
        <v>21</v>
      </c>
      <c r="V9" s="2">
        <f>MEDIAN(V48:V54)</f>
        <v>5.2209759076038212E-2</v>
      </c>
      <c r="X9" s="1" t="s">
        <v>21</v>
      </c>
      <c r="Y9" s="2">
        <f>MEDIAN(W48:W54)</f>
        <v>3.5577417986147504E-2</v>
      </c>
      <c r="AC9" s="1">
        <v>0.2</v>
      </c>
    </row>
    <row r="10" spans="1:30">
      <c r="G10" s="1">
        <v>-30</v>
      </c>
      <c r="H10" s="1">
        <f>EXP(G10)</f>
        <v>9.3576229688401748E-14</v>
      </c>
      <c r="I10" s="1" t="s">
        <v>23</v>
      </c>
      <c r="J10" s="4">
        <f>H9/SUM(H8:H10)</f>
        <v>5.8294226613899804E-2</v>
      </c>
      <c r="U10" s="1" t="s">
        <v>20</v>
      </c>
      <c r="V10" s="15">
        <f>CORREL(M48:M54,C48:C54)^2</f>
        <v>0.96301891008953489</v>
      </c>
      <c r="X10" s="1" t="s">
        <v>20</v>
      </c>
      <c r="Y10" s="15">
        <f>CORREL(L48:L54,C48:C54)^2</f>
        <v>0.99879941096646696</v>
      </c>
      <c r="AC10" s="1">
        <v>0.7</v>
      </c>
    </row>
    <row r="11" spans="1:30">
      <c r="I11" s="1" t="s">
        <v>22</v>
      </c>
      <c r="J11" s="16">
        <f>IFERROR(SUM(J14:J56),-1000000000000)</f>
        <v>-6256346.3789220434</v>
      </c>
    </row>
    <row r="12" spans="1:30" ht="16" customHeight="1">
      <c r="C12" s="1" t="s">
        <v>19</v>
      </c>
      <c r="R12" s="76" t="s">
        <v>18</v>
      </c>
      <c r="S12" s="76"/>
      <c r="T12" s="76"/>
      <c r="U12" s="76"/>
    </row>
    <row r="13" spans="1:30" ht="16">
      <c r="A13" s="1" t="s">
        <v>17</v>
      </c>
      <c r="B13" s="1" t="s">
        <v>17</v>
      </c>
      <c r="C13" s="1" t="s">
        <v>16</v>
      </c>
      <c r="D13" s="13" t="s">
        <v>15</v>
      </c>
      <c r="E13" s="13" t="s">
        <v>14</v>
      </c>
      <c r="F13" s="13" t="s">
        <v>13</v>
      </c>
      <c r="G13" s="13" t="s">
        <v>12</v>
      </c>
      <c r="H13" s="13" t="s">
        <v>11</v>
      </c>
      <c r="I13" s="13"/>
      <c r="L13" s="13" t="s">
        <v>10</v>
      </c>
      <c r="M13" s="13" t="s">
        <v>9</v>
      </c>
      <c r="N13" s="12" t="s">
        <v>8</v>
      </c>
      <c r="O13" s="12" t="s">
        <v>7</v>
      </c>
      <c r="P13" s="12" t="s">
        <v>6</v>
      </c>
      <c r="Q13" s="12" t="s">
        <v>5</v>
      </c>
      <c r="R13" s="12" t="s">
        <v>54</v>
      </c>
      <c r="S13" s="1" t="s">
        <v>52</v>
      </c>
      <c r="T13" s="1" t="s">
        <v>54</v>
      </c>
      <c r="U13" s="1" t="s">
        <v>52</v>
      </c>
      <c r="V13" s="1" t="s">
        <v>4</v>
      </c>
      <c r="W13" s="1" t="s">
        <v>3</v>
      </c>
      <c r="X13" t="s">
        <v>49</v>
      </c>
      <c r="Y13" s="1" t="s">
        <v>51</v>
      </c>
      <c r="Z13" s="1" t="s">
        <v>2</v>
      </c>
      <c r="AA13" s="1" t="s">
        <v>1</v>
      </c>
      <c r="AB13" s="1" t="s">
        <v>0</v>
      </c>
      <c r="AC13" s="1" t="s">
        <v>47</v>
      </c>
      <c r="AD13" s="30" t="s">
        <v>55</v>
      </c>
    </row>
    <row r="14" spans="1:30" ht="16">
      <c r="A14" s="1">
        <v>1</v>
      </c>
      <c r="C14" s="1">
        <f>D14</f>
        <v>12252</v>
      </c>
      <c r="D14" s="1">
        <v>12252</v>
      </c>
      <c r="E14" s="3">
        <f t="shared" ref="E14:E54" si="0">1-(J$2/(J$2+N14))^J$1</f>
        <v>1.0797086309666248E-4</v>
      </c>
      <c r="F14" s="3">
        <f t="shared" ref="F14:F54" si="1">1-(J$6/(J$6+O14))^J$5</f>
        <v>0</v>
      </c>
      <c r="G14" s="3">
        <f t="shared" ref="G14:G54" si="2">E14*($J$9) + F14 *($J$10)</f>
        <v>1.0167678513560718E-4</v>
      </c>
      <c r="H14" s="3">
        <f>G14</f>
        <v>1.0167678513560718E-4</v>
      </c>
      <c r="I14" s="3"/>
      <c r="J14" s="4">
        <f t="shared" ref="J14:J47" si="3">D14*LN(H14)</f>
        <v>-112641.35389900157</v>
      </c>
      <c r="L14" s="2">
        <f t="shared" ref="L14:L54" si="4">C$2*G14</f>
        <v>12201.214216272861</v>
      </c>
      <c r="M14" s="2">
        <f t="shared" ref="M14:M54" si="5">$C$2*H14</f>
        <v>12201.214216272861</v>
      </c>
      <c r="N14" s="1">
        <f>Q14</f>
        <v>1</v>
      </c>
      <c r="P14" s="1" cm="1">
        <f t="array" ref="P14">EXP(SUMPRODUCT(TRANSPOSE(J$7:J$8),R14:S14))</f>
        <v>1</v>
      </c>
      <c r="Q14" s="1" cm="1">
        <f t="array" ref="Q14">EXP(SUMPRODUCT(TRANSPOSE(J$3:J$4),T14:U14))</f>
        <v>1</v>
      </c>
      <c r="R14" s="1">
        <f>LN($Z14+1)</f>
        <v>0</v>
      </c>
      <c r="S14" s="1">
        <f>Y14+X14+AD14</f>
        <v>0</v>
      </c>
      <c r="T14" s="1">
        <f>LN($Z14+1)</f>
        <v>0</v>
      </c>
      <c r="U14" s="1">
        <f>X14+Y14+AD14</f>
        <v>0</v>
      </c>
      <c r="V14" s="2">
        <f t="shared" ref="V14:V54" si="6">ABS(D14-M14)/D14</f>
        <v>4.1451015121725882E-3</v>
      </c>
      <c r="W14" s="1">
        <f t="shared" ref="W14:W54" si="7">ABS(C14-L14)/C14</f>
        <v>4.1451015121725882E-3</v>
      </c>
      <c r="X14">
        <v>0</v>
      </c>
      <c r="Y14">
        <v>0</v>
      </c>
      <c r="Z14" s="1">
        <f>AA14</f>
        <v>0</v>
      </c>
      <c r="AA14" s="1">
        <f>AB14+10*AC14</f>
        <v>0</v>
      </c>
      <c r="AB14" s="5">
        <v>0</v>
      </c>
      <c r="AC14" s="1">
        <v>0</v>
      </c>
      <c r="AD14">
        <v>0</v>
      </c>
    </row>
    <row r="15" spans="1:30" ht="16">
      <c r="A15" s="1">
        <f t="shared" ref="A15:A54" si="8">A14+1</f>
        <v>2</v>
      </c>
      <c r="C15" s="1">
        <f t="shared" ref="C15:C54" si="9">C14+D15</f>
        <v>25444</v>
      </c>
      <c r="D15" s="1">
        <v>13192</v>
      </c>
      <c r="E15" s="3">
        <f t="shared" si="0"/>
        <v>2.1592983586660175E-4</v>
      </c>
      <c r="F15" s="3">
        <f t="shared" si="1"/>
        <v>0</v>
      </c>
      <c r="G15" s="3">
        <f t="shared" si="2"/>
        <v>2.0334237308189165E-4</v>
      </c>
      <c r="H15" s="3">
        <f t="shared" ref="H15:H54" si="10">G15-G14</f>
        <v>1.0166558794628447E-4</v>
      </c>
      <c r="I15" s="3"/>
      <c r="J15" s="4">
        <f t="shared" si="3"/>
        <v>-121284.89560843939</v>
      </c>
      <c r="L15" s="2">
        <f t="shared" si="4"/>
        <v>24401.084769826997</v>
      </c>
      <c r="M15" s="2">
        <f t="shared" si="5"/>
        <v>12199.870553554136</v>
      </c>
      <c r="N15" s="1">
        <f t="shared" ref="N15:N54" si="11">N14+Q15</f>
        <v>2</v>
      </c>
      <c r="P15" s="1" cm="1">
        <f t="array" ref="P15">EXP(SUMPRODUCT(TRANSPOSE(J$7:J$8),R15:S15))</f>
        <v>1</v>
      </c>
      <c r="Q15" s="1" cm="1">
        <f t="array" ref="Q15">EXP(SUMPRODUCT(TRANSPOSE(J$3:J$4),T15:U15))</f>
        <v>1</v>
      </c>
      <c r="R15" s="1">
        <f t="shared" ref="R15:T54" si="12">LN($Z15+1)</f>
        <v>0</v>
      </c>
      <c r="S15" s="1">
        <f t="shared" ref="S15:S54" si="13">Y15+X15+AD15</f>
        <v>0</v>
      </c>
      <c r="T15" s="1">
        <f t="shared" si="12"/>
        <v>0</v>
      </c>
      <c r="U15" s="1">
        <f t="shared" ref="U15:U54" si="14">X15+Y15+AD15</f>
        <v>0</v>
      </c>
      <c r="V15" s="2">
        <f t="shared" si="6"/>
        <v>7.5206901640832644E-2</v>
      </c>
      <c r="W15" s="1">
        <f t="shared" si="7"/>
        <v>4.0988650769258089E-2</v>
      </c>
      <c r="X15">
        <v>0</v>
      </c>
      <c r="Y15">
        <v>0</v>
      </c>
      <c r="Z15" s="1">
        <f>AA15</f>
        <v>0</v>
      </c>
      <c r="AA15" s="1">
        <f t="shared" ref="AA15:AA54" si="15">AB15+10*AC15</f>
        <v>0</v>
      </c>
      <c r="AB15" s="5">
        <v>0</v>
      </c>
      <c r="AC15" s="1">
        <v>0</v>
      </c>
      <c r="AD15">
        <v>0</v>
      </c>
    </row>
    <row r="16" spans="1:30" ht="16">
      <c r="A16" s="1">
        <f t="shared" si="8"/>
        <v>3</v>
      </c>
      <c r="C16" s="1">
        <f t="shared" si="9"/>
        <v>38118</v>
      </c>
      <c r="D16" s="1">
        <v>12674</v>
      </c>
      <c r="E16" s="3">
        <f t="shared" si="0"/>
        <v>3.2387691964186338E-4</v>
      </c>
      <c r="F16" s="3">
        <f t="shared" si="1"/>
        <v>0</v>
      </c>
      <c r="G16" s="3">
        <f t="shared" si="2"/>
        <v>3.0499676509324845E-4</v>
      </c>
      <c r="H16" s="3">
        <f t="shared" si="10"/>
        <v>1.0165439201135679E-4</v>
      </c>
      <c r="I16" s="3"/>
      <c r="J16" s="4">
        <f t="shared" si="3"/>
        <v>-116523.89178057923</v>
      </c>
      <c r="L16" s="2">
        <f t="shared" si="4"/>
        <v>36599.61181118981</v>
      </c>
      <c r="M16" s="2">
        <f t="shared" si="5"/>
        <v>12198.527041362815</v>
      </c>
      <c r="N16" s="1">
        <f t="shared" si="11"/>
        <v>3</v>
      </c>
      <c r="P16" s="1" cm="1">
        <f t="array" ref="P16">EXP(SUMPRODUCT(TRANSPOSE(J$7:J$8),R16:S16))</f>
        <v>1</v>
      </c>
      <c r="Q16" s="1" cm="1">
        <f t="array" ref="Q16">EXP(SUMPRODUCT(TRANSPOSE(J$3:J$4),T16:U16))</f>
        <v>1</v>
      </c>
      <c r="R16" s="1">
        <f t="shared" si="12"/>
        <v>0</v>
      </c>
      <c r="S16" s="1">
        <f t="shared" si="13"/>
        <v>0</v>
      </c>
      <c r="T16" s="1">
        <f t="shared" si="12"/>
        <v>0</v>
      </c>
      <c r="U16" s="1">
        <f t="shared" si="14"/>
        <v>0</v>
      </c>
      <c r="V16" s="2">
        <f t="shared" si="6"/>
        <v>3.7515619270726289E-2</v>
      </c>
      <c r="W16" s="1">
        <f t="shared" si="7"/>
        <v>3.9833889207466014E-2</v>
      </c>
      <c r="X16">
        <v>0</v>
      </c>
      <c r="Y16">
        <v>0</v>
      </c>
      <c r="Z16" s="1">
        <f>SUMPRODUCT(AA14:AA16,$AC$8:$AC$10)</f>
        <v>0</v>
      </c>
      <c r="AA16" s="1">
        <f t="shared" si="15"/>
        <v>0</v>
      </c>
      <c r="AB16" s="5">
        <v>0</v>
      </c>
      <c r="AC16" s="1">
        <v>0</v>
      </c>
      <c r="AD16">
        <v>0</v>
      </c>
    </row>
    <row r="17" spans="1:30" ht="16">
      <c r="A17" s="1">
        <f t="shared" si="8"/>
        <v>4</v>
      </c>
      <c r="C17" s="1">
        <f t="shared" si="9"/>
        <v>49763</v>
      </c>
      <c r="D17" s="1">
        <v>11645</v>
      </c>
      <c r="E17" s="3">
        <f t="shared" si="0"/>
        <v>4.3181211576526213E-4</v>
      </c>
      <c r="F17" s="3">
        <f t="shared" si="1"/>
        <v>0</v>
      </c>
      <c r="G17" s="3">
        <f t="shared" si="2"/>
        <v>4.0663996243421396E-4</v>
      </c>
      <c r="H17" s="3">
        <f t="shared" si="10"/>
        <v>1.0164319734096551E-4</v>
      </c>
      <c r="I17" s="3"/>
      <c r="J17" s="4">
        <f t="shared" si="3"/>
        <v>-107064.61842041879</v>
      </c>
      <c r="L17" s="2">
        <f t="shared" si="4"/>
        <v>48796.795492105673</v>
      </c>
      <c r="M17" s="2">
        <f t="shared" si="5"/>
        <v>12197.183680915861</v>
      </c>
      <c r="N17" s="1">
        <f t="shared" si="11"/>
        <v>4</v>
      </c>
      <c r="P17" s="1" cm="1">
        <f t="array" ref="P17">EXP(SUMPRODUCT(TRANSPOSE(J$7:J$8),R17:S17))</f>
        <v>1</v>
      </c>
      <c r="Q17" s="1" cm="1">
        <f t="array" ref="Q17">EXP(SUMPRODUCT(TRANSPOSE(J$3:J$4),T17:U17))</f>
        <v>1</v>
      </c>
      <c r="R17" s="1">
        <f t="shared" si="12"/>
        <v>0</v>
      </c>
      <c r="S17" s="1">
        <f t="shared" si="13"/>
        <v>0</v>
      </c>
      <c r="T17" s="1">
        <f t="shared" si="12"/>
        <v>0</v>
      </c>
      <c r="U17" s="1">
        <f t="shared" si="14"/>
        <v>0</v>
      </c>
      <c r="V17" s="2">
        <f t="shared" si="6"/>
        <v>4.7418091963577609E-2</v>
      </c>
      <c r="W17" s="1">
        <f t="shared" si="7"/>
        <v>1.9416122578910566E-2</v>
      </c>
      <c r="X17">
        <v>0</v>
      </c>
      <c r="Y17">
        <v>0</v>
      </c>
      <c r="Z17" s="1">
        <f t="shared" ref="Z17:Z54" si="16">SUMPRODUCT(AA15:AA17,$AC$8:$AC$10)</f>
        <v>0</v>
      </c>
      <c r="AA17" s="1">
        <f t="shared" si="15"/>
        <v>0</v>
      </c>
      <c r="AB17" s="5">
        <v>0</v>
      </c>
      <c r="AC17" s="1">
        <v>0</v>
      </c>
      <c r="AD17">
        <v>0</v>
      </c>
    </row>
    <row r="18" spans="1:30" ht="16">
      <c r="A18" s="1">
        <f t="shared" si="8"/>
        <v>5</v>
      </c>
      <c r="C18" s="1">
        <f t="shared" si="9"/>
        <v>62122</v>
      </c>
      <c r="D18" s="1">
        <v>12359</v>
      </c>
      <c r="E18" s="3">
        <f t="shared" si="0"/>
        <v>5.3973542556884357E-4</v>
      </c>
      <c r="F18" s="3">
        <f t="shared" si="1"/>
        <v>0</v>
      </c>
      <c r="G18" s="3">
        <f t="shared" si="2"/>
        <v>5.0827196635918324E-4</v>
      </c>
      <c r="H18" s="3">
        <f t="shared" si="10"/>
        <v>1.0163200392496928E-4</v>
      </c>
      <c r="I18" s="3"/>
      <c r="J18" s="4">
        <f t="shared" si="3"/>
        <v>-113630.52547218735</v>
      </c>
      <c r="L18" s="2">
        <f t="shared" si="4"/>
        <v>60992.635963101988</v>
      </c>
      <c r="M18" s="2">
        <f t="shared" si="5"/>
        <v>12195.840470996314</v>
      </c>
      <c r="N18" s="1">
        <f t="shared" si="11"/>
        <v>5</v>
      </c>
      <c r="P18" s="1" cm="1">
        <f t="array" ref="P18">EXP(SUMPRODUCT(TRANSPOSE(J$7:J$8),R18:S18))</f>
        <v>1</v>
      </c>
      <c r="Q18" s="1" cm="1">
        <f t="array" ref="Q18">EXP(SUMPRODUCT(TRANSPOSE(J$3:J$4),T18:U18))</f>
        <v>1</v>
      </c>
      <c r="R18" s="1">
        <f t="shared" si="12"/>
        <v>0</v>
      </c>
      <c r="S18" s="1">
        <f t="shared" si="13"/>
        <v>0</v>
      </c>
      <c r="T18" s="1">
        <f t="shared" si="12"/>
        <v>0</v>
      </c>
      <c r="U18" s="1">
        <f t="shared" si="14"/>
        <v>0</v>
      </c>
      <c r="V18" s="2">
        <f t="shared" si="6"/>
        <v>1.3201677239557064E-2</v>
      </c>
      <c r="W18" s="1">
        <f t="shared" si="7"/>
        <v>1.8179775874859347E-2</v>
      </c>
      <c r="X18">
        <v>0</v>
      </c>
      <c r="Y18">
        <v>0</v>
      </c>
      <c r="Z18" s="1">
        <f t="shared" si="16"/>
        <v>0</v>
      </c>
      <c r="AA18" s="1">
        <f t="shared" si="15"/>
        <v>0</v>
      </c>
      <c r="AB18" s="5">
        <v>0</v>
      </c>
      <c r="AC18" s="1">
        <v>0</v>
      </c>
      <c r="AD18">
        <v>0</v>
      </c>
    </row>
    <row r="19" spans="1:30" ht="16">
      <c r="A19" s="1">
        <f t="shared" si="8"/>
        <v>6</v>
      </c>
      <c r="C19" s="1">
        <f t="shared" si="9"/>
        <v>74178</v>
      </c>
      <c r="D19" s="1">
        <v>12056</v>
      </c>
      <c r="E19" s="3">
        <f t="shared" si="0"/>
        <v>6.4764685038942726E-4</v>
      </c>
      <c r="F19" s="3">
        <f t="shared" si="1"/>
        <v>0</v>
      </c>
      <c r="G19" s="3">
        <f t="shared" si="2"/>
        <v>6.0989277812704685E-4</v>
      </c>
      <c r="H19" s="3">
        <f t="shared" si="10"/>
        <v>1.0162081176786361E-4</v>
      </c>
      <c r="I19" s="3"/>
      <c r="J19" s="4">
        <f t="shared" si="3"/>
        <v>-110846.0251261424</v>
      </c>
      <c r="L19" s="2">
        <f t="shared" si="4"/>
        <v>73187.133375245627</v>
      </c>
      <c r="M19" s="2">
        <f t="shared" si="5"/>
        <v>12194.497412143633</v>
      </c>
      <c r="N19" s="1">
        <f t="shared" si="11"/>
        <v>6</v>
      </c>
      <c r="P19" s="1" cm="1">
        <f t="array" ref="P19">EXP(SUMPRODUCT(TRANSPOSE(J$7:J$8),R19:S19))</f>
        <v>1</v>
      </c>
      <c r="Q19" s="1" cm="1">
        <f t="array" ref="Q19">EXP(SUMPRODUCT(TRANSPOSE(J$3:J$4),T19:U19))</f>
        <v>1</v>
      </c>
      <c r="R19" s="1">
        <f t="shared" si="12"/>
        <v>0</v>
      </c>
      <c r="S19" s="1">
        <f t="shared" si="13"/>
        <v>0</v>
      </c>
      <c r="T19" s="1">
        <f t="shared" si="12"/>
        <v>0</v>
      </c>
      <c r="U19" s="1">
        <f t="shared" si="14"/>
        <v>0</v>
      </c>
      <c r="V19" s="2">
        <f t="shared" si="6"/>
        <v>1.1487841086897269E-2</v>
      </c>
      <c r="W19" s="1">
        <f t="shared" si="7"/>
        <v>1.3357958218803059E-2</v>
      </c>
      <c r="X19">
        <v>0</v>
      </c>
      <c r="Y19">
        <v>0</v>
      </c>
      <c r="Z19" s="1">
        <f t="shared" si="16"/>
        <v>0</v>
      </c>
      <c r="AA19" s="1">
        <f t="shared" si="15"/>
        <v>0</v>
      </c>
      <c r="AB19" s="5">
        <v>0</v>
      </c>
      <c r="AC19" s="1">
        <v>0</v>
      </c>
      <c r="AD19">
        <v>0</v>
      </c>
    </row>
    <row r="20" spans="1:30" ht="16">
      <c r="A20" s="1">
        <f t="shared" si="8"/>
        <v>7</v>
      </c>
      <c r="C20" s="1">
        <f t="shared" si="9"/>
        <v>85366</v>
      </c>
      <c r="D20" s="1">
        <v>11188</v>
      </c>
      <c r="E20" s="3">
        <f t="shared" si="0"/>
        <v>7.5554639155861469E-4</v>
      </c>
      <c r="F20" s="3">
        <f t="shared" si="1"/>
        <v>0</v>
      </c>
      <c r="G20" s="3">
        <f t="shared" si="2"/>
        <v>7.1150239899178181E-4</v>
      </c>
      <c r="H20" s="3">
        <f t="shared" si="10"/>
        <v>1.0160962086473496E-4</v>
      </c>
      <c r="I20" s="3"/>
      <c r="J20" s="4">
        <f t="shared" si="3"/>
        <v>-102866.637670023</v>
      </c>
      <c r="L20" s="2">
        <f t="shared" si="4"/>
        <v>85380.28787901382</v>
      </c>
      <c r="M20" s="2">
        <f t="shared" si="5"/>
        <v>12193.154503768195</v>
      </c>
      <c r="N20" s="1">
        <f t="shared" si="11"/>
        <v>7</v>
      </c>
      <c r="P20" s="1" cm="1">
        <f t="array" ref="P20">EXP(SUMPRODUCT(TRANSPOSE(J$7:J$8),R20:S20))</f>
        <v>1</v>
      </c>
      <c r="Q20" s="1" cm="1">
        <f t="array" ref="Q20">EXP(SUMPRODUCT(TRANSPOSE(J$3:J$4),T20:U20))</f>
        <v>1</v>
      </c>
      <c r="R20" s="1">
        <f t="shared" si="12"/>
        <v>0</v>
      </c>
      <c r="S20" s="1">
        <f t="shared" si="13"/>
        <v>0</v>
      </c>
      <c r="T20" s="1">
        <f t="shared" si="12"/>
        <v>0</v>
      </c>
      <c r="U20" s="1">
        <f t="shared" si="14"/>
        <v>0</v>
      </c>
      <c r="V20" s="2">
        <f t="shared" si="6"/>
        <v>8.9842197333589141E-2</v>
      </c>
      <c r="W20" s="1">
        <f t="shared" si="7"/>
        <v>1.6737201009559078E-4</v>
      </c>
      <c r="X20">
        <v>0</v>
      </c>
      <c r="Y20">
        <v>0</v>
      </c>
      <c r="Z20" s="1">
        <f t="shared" si="16"/>
        <v>0</v>
      </c>
      <c r="AA20" s="1">
        <f t="shared" si="15"/>
        <v>0</v>
      </c>
      <c r="AB20" s="5">
        <v>0</v>
      </c>
      <c r="AC20" s="1">
        <v>0</v>
      </c>
      <c r="AD20">
        <v>0</v>
      </c>
    </row>
    <row r="21" spans="1:30" ht="16">
      <c r="A21" s="1">
        <f t="shared" si="8"/>
        <v>8</v>
      </c>
      <c r="C21" s="1">
        <f t="shared" si="9"/>
        <v>97575</v>
      </c>
      <c r="D21" s="1">
        <v>12209</v>
      </c>
      <c r="E21" s="3">
        <f t="shared" si="0"/>
        <v>8.6343405040778531E-4</v>
      </c>
      <c r="F21" s="3">
        <f t="shared" si="1"/>
        <v>0</v>
      </c>
      <c r="G21" s="3">
        <f t="shared" si="2"/>
        <v>8.131008302071556E-4</v>
      </c>
      <c r="H21" s="3">
        <f t="shared" si="10"/>
        <v>1.0159843121537379E-4</v>
      </c>
      <c r="I21" s="3"/>
      <c r="J21" s="4">
        <f t="shared" si="3"/>
        <v>-112255.43639971214</v>
      </c>
      <c r="L21" s="2">
        <f t="shared" si="4"/>
        <v>97572.099624858674</v>
      </c>
      <c r="M21" s="2">
        <f t="shared" si="5"/>
        <v>12191.811745844854</v>
      </c>
      <c r="N21" s="1">
        <f t="shared" si="11"/>
        <v>8</v>
      </c>
      <c r="P21" s="1" cm="1">
        <f t="array" ref="P21">EXP(SUMPRODUCT(TRANSPOSE(J$7:J$8),R21:S21))</f>
        <v>1</v>
      </c>
      <c r="Q21" s="1" cm="1">
        <f t="array" ref="Q21">EXP(SUMPRODUCT(TRANSPOSE(J$3:J$4),T21:U21))</f>
        <v>1</v>
      </c>
      <c r="R21" s="1">
        <f t="shared" si="12"/>
        <v>0.87546873735389985</v>
      </c>
      <c r="S21" s="1">
        <f t="shared" si="13"/>
        <v>0</v>
      </c>
      <c r="T21" s="1">
        <f t="shared" si="12"/>
        <v>0.87546873735389985</v>
      </c>
      <c r="U21" s="1">
        <f t="shared" si="14"/>
        <v>0</v>
      </c>
      <c r="V21" s="2">
        <f t="shared" si="6"/>
        <v>1.4078347248051308E-3</v>
      </c>
      <c r="W21" s="1">
        <f t="shared" si="7"/>
        <v>2.9724572291320929E-5</v>
      </c>
      <c r="X21">
        <v>0</v>
      </c>
      <c r="Y21">
        <v>0</v>
      </c>
      <c r="Z21" s="1">
        <f t="shared" si="16"/>
        <v>1.4</v>
      </c>
      <c r="AA21" s="1">
        <f t="shared" si="15"/>
        <v>2</v>
      </c>
      <c r="AB21" s="5">
        <v>2</v>
      </c>
      <c r="AC21" s="1">
        <v>0</v>
      </c>
      <c r="AD21">
        <v>0</v>
      </c>
    </row>
    <row r="22" spans="1:30" ht="16">
      <c r="A22" s="1">
        <f t="shared" si="8"/>
        <v>9</v>
      </c>
      <c r="C22" s="1">
        <f t="shared" si="9"/>
        <v>109348</v>
      </c>
      <c r="D22" s="1">
        <v>11773</v>
      </c>
      <c r="E22" s="3">
        <f t="shared" si="0"/>
        <v>9.7130982827331458E-4</v>
      </c>
      <c r="F22" s="3">
        <f t="shared" si="1"/>
        <v>0</v>
      </c>
      <c r="G22" s="3">
        <f t="shared" si="2"/>
        <v>9.1468807303164094E-4</v>
      </c>
      <c r="H22" s="3">
        <f t="shared" si="10"/>
        <v>1.0158724282448533E-4</v>
      </c>
      <c r="I22" s="3"/>
      <c r="J22" s="4">
        <f t="shared" si="3"/>
        <v>-108247.93860274198</v>
      </c>
      <c r="L22" s="2">
        <f t="shared" si="4"/>
        <v>109762.56876379691</v>
      </c>
      <c r="M22" s="2">
        <f t="shared" si="5"/>
        <v>12190.469138938241</v>
      </c>
      <c r="N22" s="1">
        <f t="shared" si="11"/>
        <v>9</v>
      </c>
      <c r="P22" s="1" cm="1">
        <f t="array" ref="P22">EXP(SUMPRODUCT(TRANSPOSE(J$7:J$8),R22:S22))</f>
        <v>1</v>
      </c>
      <c r="Q22" s="1" cm="1">
        <f t="array" ref="Q22">EXP(SUMPRODUCT(TRANSPOSE(J$3:J$4),T22:U22))</f>
        <v>1</v>
      </c>
      <c r="R22" s="1">
        <f t="shared" si="12"/>
        <v>0.33647223662121289</v>
      </c>
      <c r="S22" s="1">
        <f t="shared" si="13"/>
        <v>0</v>
      </c>
      <c r="T22" s="1">
        <f t="shared" si="12"/>
        <v>0.33647223662121289</v>
      </c>
      <c r="U22" s="1">
        <f t="shared" si="14"/>
        <v>0</v>
      </c>
      <c r="V22" s="2">
        <f t="shared" si="6"/>
        <v>3.5459877596045235E-2</v>
      </c>
      <c r="W22" s="1">
        <f t="shared" si="7"/>
        <v>3.7912788875599872E-3</v>
      </c>
      <c r="X22">
        <v>0</v>
      </c>
      <c r="Y22">
        <v>0</v>
      </c>
      <c r="Z22" s="1">
        <f t="shared" si="16"/>
        <v>0.4</v>
      </c>
      <c r="AA22" s="1">
        <f t="shared" si="15"/>
        <v>0</v>
      </c>
      <c r="AB22" s="5">
        <v>0</v>
      </c>
      <c r="AC22" s="1">
        <v>0</v>
      </c>
      <c r="AD22">
        <v>0</v>
      </c>
    </row>
    <row r="23" spans="1:30" ht="16">
      <c r="A23" s="1">
        <f t="shared" si="8"/>
        <v>10</v>
      </c>
      <c r="C23" s="1">
        <f t="shared" si="9"/>
        <v>121475</v>
      </c>
      <c r="D23" s="1">
        <v>12127</v>
      </c>
      <c r="E23" s="3">
        <f t="shared" si="0"/>
        <v>1.079173726492022E-3</v>
      </c>
      <c r="F23" s="3">
        <f t="shared" si="1"/>
        <v>0</v>
      </c>
      <c r="G23" s="3">
        <f t="shared" si="2"/>
        <v>1.0162641287241284E-3</v>
      </c>
      <c r="H23" s="3">
        <f t="shared" si="10"/>
        <v>1.0157605569248744E-4</v>
      </c>
      <c r="I23" s="3"/>
      <c r="J23" s="4">
        <f t="shared" si="3"/>
        <v>-111504.15992076612</v>
      </c>
      <c r="L23" s="2">
        <f t="shared" si="4"/>
        <v>121951.69544689541</v>
      </c>
      <c r="M23" s="2">
        <f t="shared" si="5"/>
        <v>12189.126683098493</v>
      </c>
      <c r="N23" s="1">
        <f t="shared" si="11"/>
        <v>10</v>
      </c>
      <c r="P23" s="1" cm="1">
        <f t="array" ref="P23">EXP(SUMPRODUCT(TRANSPOSE(J$7:J$8),R23:S23))</f>
        <v>1</v>
      </c>
      <c r="Q23" s="1" cm="1">
        <f t="array" ref="Q23">EXP(SUMPRODUCT(TRANSPOSE(J$3:J$4),T23:U23))</f>
        <v>1</v>
      </c>
      <c r="R23" s="1">
        <f t="shared" si="12"/>
        <v>0.18232155679395459</v>
      </c>
      <c r="S23" s="1">
        <f t="shared" si="13"/>
        <v>0</v>
      </c>
      <c r="T23" s="1">
        <f t="shared" si="12"/>
        <v>0.18232155679395459</v>
      </c>
      <c r="U23" s="1">
        <f t="shared" si="14"/>
        <v>0</v>
      </c>
      <c r="V23" s="2">
        <f t="shared" si="6"/>
        <v>5.123005120680567E-3</v>
      </c>
      <c r="W23" s="1">
        <f t="shared" si="7"/>
        <v>3.9242267700794926E-3</v>
      </c>
      <c r="X23">
        <v>0</v>
      </c>
      <c r="Y23">
        <v>0</v>
      </c>
      <c r="Z23" s="1">
        <f t="shared" si="16"/>
        <v>0.2</v>
      </c>
      <c r="AA23" s="1">
        <f t="shared" si="15"/>
        <v>0</v>
      </c>
      <c r="AB23" s="5">
        <v>0</v>
      </c>
      <c r="AC23" s="1">
        <v>0</v>
      </c>
      <c r="AD23">
        <v>0</v>
      </c>
    </row>
    <row r="24" spans="1:30" ht="16">
      <c r="A24" s="1">
        <f t="shared" si="8"/>
        <v>11</v>
      </c>
      <c r="C24" s="1">
        <f t="shared" si="9"/>
        <v>134058</v>
      </c>
      <c r="D24" s="1">
        <v>12583</v>
      </c>
      <c r="E24" s="3">
        <f t="shared" si="0"/>
        <v>1.1870257463889589E-3</v>
      </c>
      <c r="F24" s="3">
        <f t="shared" si="1"/>
        <v>0</v>
      </c>
      <c r="G24" s="3">
        <f t="shared" si="2"/>
        <v>1.1178289985324262E-3</v>
      </c>
      <c r="H24" s="3">
        <f t="shared" si="10"/>
        <v>1.0156486980829782E-4</v>
      </c>
      <c r="I24" s="3"/>
      <c r="J24" s="4">
        <f t="shared" si="3"/>
        <v>-115698.33011942579</v>
      </c>
      <c r="L24" s="2">
        <f t="shared" si="4"/>
        <v>134139.47982389113</v>
      </c>
      <c r="M24" s="2">
        <f t="shared" si="5"/>
        <v>12187.784376995738</v>
      </c>
      <c r="N24" s="1">
        <f t="shared" si="11"/>
        <v>11</v>
      </c>
      <c r="P24" s="1" cm="1">
        <f t="array" ref="P24">EXP(SUMPRODUCT(TRANSPOSE(J$7:J$8),R24:S24))</f>
        <v>1</v>
      </c>
      <c r="Q24" s="1" cm="1">
        <f t="array" ref="Q24">EXP(SUMPRODUCT(TRANSPOSE(J$3:J$4),T24:U24))</f>
        <v>1</v>
      </c>
      <c r="R24" s="1">
        <f t="shared" si="12"/>
        <v>0</v>
      </c>
      <c r="S24" s="1">
        <f t="shared" si="13"/>
        <v>0</v>
      </c>
      <c r="T24" s="1">
        <f t="shared" si="12"/>
        <v>0</v>
      </c>
      <c r="U24" s="1">
        <f t="shared" si="14"/>
        <v>0</v>
      </c>
      <c r="V24" s="2">
        <f t="shared" si="6"/>
        <v>3.1408696098248583E-2</v>
      </c>
      <c r="W24" s="1">
        <f t="shared" si="7"/>
        <v>6.0779531166459046E-4</v>
      </c>
      <c r="X24">
        <v>0</v>
      </c>
      <c r="Y24">
        <v>0</v>
      </c>
      <c r="Z24" s="1">
        <f t="shared" si="16"/>
        <v>0</v>
      </c>
      <c r="AA24" s="1">
        <f t="shared" si="15"/>
        <v>0</v>
      </c>
      <c r="AB24" s="5">
        <v>0</v>
      </c>
      <c r="AC24" s="1">
        <v>0</v>
      </c>
      <c r="AD24">
        <v>0</v>
      </c>
    </row>
    <row r="25" spans="1:30" ht="16">
      <c r="A25" s="1">
        <f t="shared" si="8"/>
        <v>12</v>
      </c>
      <c r="C25" s="1">
        <f t="shared" si="9"/>
        <v>146934</v>
      </c>
      <c r="D25" s="1">
        <v>12876</v>
      </c>
      <c r="E25" s="3">
        <f t="shared" si="0"/>
        <v>1.2948658893116027E-3</v>
      </c>
      <c r="F25" s="3">
        <f t="shared" si="1"/>
        <v>0</v>
      </c>
      <c r="G25" s="3">
        <f t="shared" si="2"/>
        <v>1.2193826837254619E-3</v>
      </c>
      <c r="H25" s="3">
        <f t="shared" si="10"/>
        <v>1.0155368519303566E-4</v>
      </c>
      <c r="I25" s="3"/>
      <c r="J25" s="4">
        <f t="shared" si="3"/>
        <v>-118393.82830531767</v>
      </c>
      <c r="L25" s="2">
        <f t="shared" si="4"/>
        <v>146325.92204705541</v>
      </c>
      <c r="M25" s="2">
        <f t="shared" si="5"/>
        <v>12186.442223164278</v>
      </c>
      <c r="N25" s="1">
        <f t="shared" si="11"/>
        <v>12</v>
      </c>
      <c r="P25" s="1" cm="1">
        <f t="array" ref="P25">EXP(SUMPRODUCT(TRANSPOSE(J$7:J$8),R25:S25))</f>
        <v>1</v>
      </c>
      <c r="Q25" s="1" cm="1">
        <f t="array" ref="Q25">EXP(SUMPRODUCT(TRANSPOSE(J$3:J$4),T25:U25))</f>
        <v>1</v>
      </c>
      <c r="R25" s="1">
        <f t="shared" si="12"/>
        <v>0</v>
      </c>
      <c r="S25" s="1">
        <f t="shared" si="13"/>
        <v>0</v>
      </c>
      <c r="T25" s="1">
        <f t="shared" si="12"/>
        <v>0</v>
      </c>
      <c r="U25" s="1">
        <f t="shared" si="14"/>
        <v>0</v>
      </c>
      <c r="V25" s="2">
        <f t="shared" si="6"/>
        <v>5.3553726066769308E-2</v>
      </c>
      <c r="W25" s="1">
        <f t="shared" si="7"/>
        <v>4.138442790263562E-3</v>
      </c>
      <c r="X25">
        <v>0</v>
      </c>
      <c r="Y25">
        <v>0</v>
      </c>
      <c r="Z25" s="1">
        <f t="shared" si="16"/>
        <v>0</v>
      </c>
      <c r="AA25" s="1">
        <f t="shared" si="15"/>
        <v>0</v>
      </c>
      <c r="AB25" s="5">
        <v>0</v>
      </c>
      <c r="AC25" s="1">
        <v>0</v>
      </c>
      <c r="AD25">
        <v>0</v>
      </c>
    </row>
    <row r="26" spans="1:30" ht="16">
      <c r="A26" s="1">
        <f t="shared" si="8"/>
        <v>13</v>
      </c>
      <c r="C26" s="1">
        <f t="shared" si="9"/>
        <v>158808</v>
      </c>
      <c r="D26" s="1">
        <v>11874</v>
      </c>
      <c r="E26" s="3">
        <f t="shared" si="0"/>
        <v>1.4026941565847828E-3</v>
      </c>
      <c r="F26" s="3">
        <f t="shared" si="1"/>
        <v>0</v>
      </c>
      <c r="G26" s="3">
        <f t="shared" si="2"/>
        <v>1.320925185550835E-3</v>
      </c>
      <c r="H26" s="3">
        <f t="shared" si="10"/>
        <v>1.0154250182537318E-4</v>
      </c>
      <c r="I26" s="3"/>
      <c r="J26" s="4">
        <f t="shared" si="3"/>
        <v>-109181.82314733957</v>
      </c>
      <c r="L26" s="2">
        <f t="shared" si="4"/>
        <v>158511.02226610019</v>
      </c>
      <c r="M26" s="2">
        <f t="shared" si="5"/>
        <v>12185.100219044782</v>
      </c>
      <c r="N26" s="1">
        <f t="shared" si="11"/>
        <v>13</v>
      </c>
      <c r="P26" s="1" cm="1">
        <f t="array" ref="P26">EXP(SUMPRODUCT(TRANSPOSE(J$7:J$8),R26:S26))</f>
        <v>1</v>
      </c>
      <c r="Q26" s="1" cm="1">
        <f t="array" ref="Q26">EXP(SUMPRODUCT(TRANSPOSE(J$3:J$4),T26:U26))</f>
        <v>1</v>
      </c>
      <c r="R26" s="1">
        <f t="shared" si="12"/>
        <v>0</v>
      </c>
      <c r="S26" s="1">
        <f t="shared" si="13"/>
        <v>0</v>
      </c>
      <c r="T26" s="1">
        <f t="shared" si="12"/>
        <v>0</v>
      </c>
      <c r="U26" s="1">
        <f t="shared" si="14"/>
        <v>0</v>
      </c>
      <c r="V26" s="2">
        <f t="shared" si="6"/>
        <v>2.6200119508571807E-2</v>
      </c>
      <c r="W26" s="1">
        <f t="shared" si="7"/>
        <v>1.8700426546509629E-3</v>
      </c>
      <c r="X26">
        <v>0</v>
      </c>
      <c r="Y26">
        <v>0</v>
      </c>
      <c r="Z26" s="1">
        <f t="shared" si="16"/>
        <v>0</v>
      </c>
      <c r="AA26" s="1">
        <f t="shared" si="15"/>
        <v>0</v>
      </c>
      <c r="AB26" s="5">
        <v>0</v>
      </c>
      <c r="AC26" s="1">
        <v>0</v>
      </c>
      <c r="AD26">
        <v>0</v>
      </c>
    </row>
    <row r="27" spans="1:30" ht="16">
      <c r="A27" s="1">
        <f t="shared" si="8"/>
        <v>14</v>
      </c>
      <c r="C27" s="1">
        <f t="shared" si="9"/>
        <v>170440</v>
      </c>
      <c r="D27" s="1">
        <v>11632</v>
      </c>
      <c r="E27" s="3">
        <f t="shared" si="0"/>
        <v>1.5105105495445414E-3</v>
      </c>
      <c r="F27" s="3">
        <f t="shared" si="1"/>
        <v>0</v>
      </c>
      <c r="G27" s="3">
        <f t="shared" si="2"/>
        <v>1.422456505266704E-3</v>
      </c>
      <c r="H27" s="3">
        <f t="shared" si="10"/>
        <v>1.0153131971586899E-4</v>
      </c>
      <c r="I27" s="3"/>
      <c r="J27" s="4">
        <f t="shared" si="3"/>
        <v>-106957.90614965843</v>
      </c>
      <c r="L27" s="2">
        <f t="shared" si="4"/>
        <v>170694.78063200449</v>
      </c>
      <c r="M27" s="2">
        <f t="shared" si="5"/>
        <v>12183.758365904279</v>
      </c>
      <c r="N27" s="1">
        <f t="shared" si="11"/>
        <v>14</v>
      </c>
      <c r="P27" s="1" cm="1">
        <f t="array" ref="P27">EXP(SUMPRODUCT(TRANSPOSE(J$7:J$8),R27:S27))</f>
        <v>1</v>
      </c>
      <c r="Q27" s="1" cm="1">
        <f t="array" ref="Q27">EXP(SUMPRODUCT(TRANSPOSE(J$3:J$4),T27:U27))</f>
        <v>1</v>
      </c>
      <c r="R27" s="1">
        <f t="shared" si="12"/>
        <v>0.53062825106217038</v>
      </c>
      <c r="S27" s="1">
        <f t="shared" si="13"/>
        <v>0</v>
      </c>
      <c r="T27" s="1">
        <f t="shared" si="12"/>
        <v>0.53062825106217038</v>
      </c>
      <c r="U27" s="1">
        <f t="shared" si="14"/>
        <v>0</v>
      </c>
      <c r="V27" s="2">
        <f t="shared" si="6"/>
        <v>4.7434522515842445E-2</v>
      </c>
      <c r="W27" s="1">
        <f t="shared" si="7"/>
        <v>1.4948406008242845E-3</v>
      </c>
      <c r="X27">
        <v>0</v>
      </c>
      <c r="Y27">
        <v>0</v>
      </c>
      <c r="Z27" s="1">
        <f t="shared" si="16"/>
        <v>0.7</v>
      </c>
      <c r="AA27" s="1">
        <f t="shared" si="15"/>
        <v>1</v>
      </c>
      <c r="AB27" s="5">
        <v>1</v>
      </c>
      <c r="AC27" s="1">
        <v>0</v>
      </c>
      <c r="AD27">
        <v>0</v>
      </c>
    </row>
    <row r="28" spans="1:30" ht="16">
      <c r="A28" s="1">
        <f t="shared" si="8"/>
        <v>15</v>
      </c>
      <c r="C28" s="1">
        <f t="shared" si="9"/>
        <v>181769</v>
      </c>
      <c r="D28" s="1">
        <v>11329</v>
      </c>
      <c r="E28" s="3">
        <f t="shared" si="0"/>
        <v>1.6183150695210369E-3</v>
      </c>
      <c r="F28" s="3">
        <f t="shared" si="1"/>
        <v>0</v>
      </c>
      <c r="G28" s="3">
        <f t="shared" si="2"/>
        <v>1.5239766441256868E-3</v>
      </c>
      <c r="H28" s="3">
        <f t="shared" si="10"/>
        <v>1.0152013885898281E-4</v>
      </c>
      <c r="I28" s="3"/>
      <c r="J28" s="4">
        <f t="shared" si="3"/>
        <v>-104173.02539202177</v>
      </c>
      <c r="L28" s="2">
        <f t="shared" si="4"/>
        <v>182877.19729508241</v>
      </c>
      <c r="M28" s="2">
        <f t="shared" si="5"/>
        <v>12182.416663077938</v>
      </c>
      <c r="N28" s="1">
        <f t="shared" si="11"/>
        <v>15</v>
      </c>
      <c r="P28" s="1" cm="1">
        <f t="array" ref="P28">EXP(SUMPRODUCT(TRANSPOSE(J$7:J$8),R28:S28))</f>
        <v>1</v>
      </c>
      <c r="Q28" s="1" cm="1">
        <f t="array" ref="Q28">EXP(SUMPRODUCT(TRANSPOSE(J$3:J$4),T28:U28))</f>
        <v>1</v>
      </c>
      <c r="R28" s="1">
        <f t="shared" si="12"/>
        <v>2.1041341542702074</v>
      </c>
      <c r="S28" s="1">
        <f t="shared" si="13"/>
        <v>0</v>
      </c>
      <c r="T28" s="1">
        <f t="shared" si="12"/>
        <v>2.1041341542702074</v>
      </c>
      <c r="U28" s="1">
        <f t="shared" si="14"/>
        <v>0</v>
      </c>
      <c r="V28" s="2">
        <f t="shared" si="6"/>
        <v>7.5330273023032773E-2</v>
      </c>
      <c r="W28" s="1">
        <f t="shared" si="7"/>
        <v>6.0967342895786019E-3</v>
      </c>
      <c r="X28">
        <v>0</v>
      </c>
      <c r="Y28">
        <v>0</v>
      </c>
      <c r="Z28" s="1">
        <f t="shared" si="16"/>
        <v>7.2</v>
      </c>
      <c r="AA28" s="1">
        <f t="shared" si="15"/>
        <v>10</v>
      </c>
      <c r="AB28" s="5">
        <v>0</v>
      </c>
      <c r="AC28" s="1">
        <v>1</v>
      </c>
      <c r="AD28">
        <v>0</v>
      </c>
    </row>
    <row r="29" spans="1:30" ht="16">
      <c r="A29" s="1">
        <f t="shared" si="8"/>
        <v>16</v>
      </c>
      <c r="C29" s="1">
        <f t="shared" si="9"/>
        <v>193246</v>
      </c>
      <c r="D29" s="1">
        <v>11477</v>
      </c>
      <c r="E29" s="3">
        <f t="shared" si="0"/>
        <v>1.7280286208751772E-3</v>
      </c>
      <c r="F29" s="3">
        <f t="shared" si="1"/>
        <v>0</v>
      </c>
      <c r="G29" s="3">
        <f t="shared" si="2"/>
        <v>1.627294528854573E-3</v>
      </c>
      <c r="H29" s="3">
        <f t="shared" si="10"/>
        <v>1.0331788472888619E-4</v>
      </c>
      <c r="I29" s="3"/>
      <c r="J29" s="4">
        <f t="shared" si="3"/>
        <v>-105332.46362251737</v>
      </c>
      <c r="L29" s="2">
        <f t="shared" si="4"/>
        <v>195275.34346254877</v>
      </c>
      <c r="M29" s="2">
        <f t="shared" si="5"/>
        <v>12398.146167466344</v>
      </c>
      <c r="N29" s="1">
        <f t="shared" si="11"/>
        <v>16.017821351635067</v>
      </c>
      <c r="P29" s="1" cm="1">
        <f t="array" ref="P29">EXP(SUMPRODUCT(TRANSPOSE(J$7:J$8),R29:S29))</f>
        <v>1.0477950558520808</v>
      </c>
      <c r="Q29" s="1" cm="1">
        <f t="array" ref="Q29">EXP(SUMPRODUCT(TRANSPOSE(J$3:J$4),T29:U29))</f>
        <v>1.0178213516350689</v>
      </c>
      <c r="R29" s="1">
        <f t="shared" si="12"/>
        <v>2.1633230256605378</v>
      </c>
      <c r="S29" s="1">
        <f t="shared" si="13"/>
        <v>1</v>
      </c>
      <c r="T29" s="1">
        <f t="shared" si="12"/>
        <v>2.1633230256605378</v>
      </c>
      <c r="U29" s="1">
        <f t="shared" si="14"/>
        <v>1</v>
      </c>
      <c r="V29" s="2">
        <f t="shared" si="6"/>
        <v>8.0260187110424694E-2</v>
      </c>
      <c r="W29" s="1">
        <f t="shared" si="7"/>
        <v>1.0501347828926713E-2</v>
      </c>
      <c r="X29">
        <v>1</v>
      </c>
      <c r="Y29">
        <v>0</v>
      </c>
      <c r="Z29" s="1">
        <f t="shared" si="16"/>
        <v>7.6999999999999993</v>
      </c>
      <c r="AA29" s="1">
        <f t="shared" si="15"/>
        <v>8</v>
      </c>
      <c r="AB29" s="5">
        <v>8</v>
      </c>
      <c r="AC29" s="1">
        <v>0</v>
      </c>
      <c r="AD29">
        <v>0</v>
      </c>
    </row>
    <row r="30" spans="1:30" ht="16">
      <c r="A30" s="1">
        <f t="shared" si="8"/>
        <v>17</v>
      </c>
      <c r="C30" s="1">
        <f t="shared" si="9"/>
        <v>206253</v>
      </c>
      <c r="D30" s="1">
        <v>13007</v>
      </c>
      <c r="E30" s="3">
        <f t="shared" si="0"/>
        <v>1.8396847881911871E-3</v>
      </c>
      <c r="F30" s="3">
        <f t="shared" si="1"/>
        <v>0</v>
      </c>
      <c r="G30" s="3">
        <f t="shared" si="2"/>
        <v>1.7324417862502239E-3</v>
      </c>
      <c r="H30" s="3">
        <f t="shared" si="10"/>
        <v>1.051472573956509E-4</v>
      </c>
      <c r="I30" s="3"/>
      <c r="J30" s="4">
        <f t="shared" si="3"/>
        <v>-119146.05464734096</v>
      </c>
      <c r="L30" s="2">
        <f t="shared" si="4"/>
        <v>207893.01435002688</v>
      </c>
      <c r="M30" s="2">
        <f t="shared" si="5"/>
        <v>12617.670887478107</v>
      </c>
      <c r="N30" s="1">
        <f t="shared" si="11"/>
        <v>17.053781655479305</v>
      </c>
      <c r="P30" s="1" cm="1">
        <f t="array" ref="P30">EXP(SUMPRODUCT(TRANSPOSE(J$7:J$8),R30:S30))</f>
        <v>1.097874479068065</v>
      </c>
      <c r="Q30" s="1" cm="1">
        <f t="array" ref="Q30">EXP(SUMPRODUCT(TRANSPOSE(J$3:J$4),T30:U30))</f>
        <v>1.0359603038442384</v>
      </c>
      <c r="R30" s="1">
        <f t="shared" si="12"/>
        <v>3.7565381025877511</v>
      </c>
      <c r="S30" s="1">
        <f t="shared" si="13"/>
        <v>2</v>
      </c>
      <c r="T30" s="1">
        <f t="shared" si="12"/>
        <v>3.7565381025877511</v>
      </c>
      <c r="U30" s="1">
        <f t="shared" si="14"/>
        <v>2</v>
      </c>
      <c r="V30" s="2">
        <f t="shared" si="6"/>
        <v>2.9932275891588603E-2</v>
      </c>
      <c r="W30" s="1">
        <f t="shared" si="7"/>
        <v>7.9514690696711084E-3</v>
      </c>
      <c r="X30">
        <v>2</v>
      </c>
      <c r="Y30">
        <v>0</v>
      </c>
      <c r="Z30" s="1">
        <f t="shared" si="16"/>
        <v>41.8</v>
      </c>
      <c r="AA30" s="1">
        <f t="shared" si="15"/>
        <v>56</v>
      </c>
      <c r="AB30" s="5">
        <v>6</v>
      </c>
      <c r="AC30" s="1">
        <v>5</v>
      </c>
      <c r="AD30">
        <v>0</v>
      </c>
    </row>
    <row r="31" spans="1:30" ht="16">
      <c r="A31" s="1">
        <f t="shared" si="8"/>
        <v>18</v>
      </c>
      <c r="C31" s="1">
        <f t="shared" si="9"/>
        <v>221451</v>
      </c>
      <c r="D31" s="1">
        <v>15198</v>
      </c>
      <c r="E31" s="3">
        <f t="shared" si="0"/>
        <v>1.9513282176134572E-3</v>
      </c>
      <c r="F31" s="3">
        <f t="shared" si="1"/>
        <v>0</v>
      </c>
      <c r="G31" s="3">
        <f t="shared" si="2"/>
        <v>1.8375770482977991E-3</v>
      </c>
      <c r="H31" s="3">
        <f t="shared" si="10"/>
        <v>1.0513526204757517E-4</v>
      </c>
      <c r="I31" s="3"/>
      <c r="J31" s="4">
        <f t="shared" si="3"/>
        <v>-139217.67444262462</v>
      </c>
      <c r="L31" s="2">
        <f t="shared" si="4"/>
        <v>220509.24579573589</v>
      </c>
      <c r="M31" s="2">
        <f t="shared" si="5"/>
        <v>12616.23144570902</v>
      </c>
      <c r="N31" s="1">
        <f t="shared" si="11"/>
        <v>18.089741959323543</v>
      </c>
      <c r="P31" s="1" cm="1">
        <f t="array" ref="P31">EXP(SUMPRODUCT(TRANSPOSE(J$7:J$8),R31:S31))</f>
        <v>1.097874479068065</v>
      </c>
      <c r="Q31" s="1" cm="1">
        <f t="array" ref="Q31">EXP(SUMPRODUCT(TRANSPOSE(J$3:J$4),T31:U31))</f>
        <v>1.0359603038442384</v>
      </c>
      <c r="R31" s="1">
        <f t="shared" si="12"/>
        <v>3.5862928653388351</v>
      </c>
      <c r="S31" s="1">
        <f t="shared" si="13"/>
        <v>2</v>
      </c>
      <c r="T31" s="1">
        <f t="shared" si="12"/>
        <v>3.5862928653388351</v>
      </c>
      <c r="U31" s="1">
        <f t="shared" si="14"/>
        <v>2</v>
      </c>
      <c r="V31" s="2">
        <f t="shared" si="6"/>
        <v>0.16987554640682856</v>
      </c>
      <c r="W31" s="1">
        <f t="shared" si="7"/>
        <v>4.2526527505593308E-3</v>
      </c>
      <c r="X31">
        <v>2</v>
      </c>
      <c r="Y31">
        <v>0</v>
      </c>
      <c r="Z31" s="1">
        <f t="shared" si="16"/>
        <v>35.1</v>
      </c>
      <c r="AA31" s="1">
        <f t="shared" si="15"/>
        <v>33</v>
      </c>
      <c r="AB31" s="5">
        <v>23</v>
      </c>
      <c r="AC31" s="1">
        <v>1</v>
      </c>
      <c r="AD31">
        <v>0</v>
      </c>
    </row>
    <row r="32" spans="1:30" ht="16">
      <c r="A32" s="1">
        <f t="shared" si="8"/>
        <v>19</v>
      </c>
      <c r="C32" s="1">
        <f t="shared" si="9"/>
        <v>239764</v>
      </c>
      <c r="D32" s="1">
        <v>18313</v>
      </c>
      <c r="E32" s="3">
        <f t="shared" si="0"/>
        <v>2.0629589106535562E-3</v>
      </c>
      <c r="F32" s="3">
        <f t="shared" si="1"/>
        <v>0</v>
      </c>
      <c r="G32" s="3">
        <f t="shared" si="2"/>
        <v>1.9427003164207519E-3</v>
      </c>
      <c r="H32" s="3">
        <f t="shared" si="10"/>
        <v>1.0512326812295281E-4</v>
      </c>
      <c r="I32" s="3"/>
      <c r="J32" s="4">
        <f t="shared" si="3"/>
        <v>-167753.98243087152</v>
      </c>
      <c r="L32" s="2">
        <f t="shared" si="4"/>
        <v>233124.03797049023</v>
      </c>
      <c r="M32" s="2">
        <f t="shared" si="5"/>
        <v>12614.792174754337</v>
      </c>
      <c r="N32" s="1">
        <f t="shared" si="11"/>
        <v>19.125702263167781</v>
      </c>
      <c r="P32" s="1" cm="1">
        <f t="array" ref="P32">EXP(SUMPRODUCT(TRANSPOSE(J$7:J$8),R32:S32))</f>
        <v>1.097874479068065</v>
      </c>
      <c r="Q32" s="1" cm="1">
        <f t="array" ref="Q32">EXP(SUMPRODUCT(TRANSPOSE(J$3:J$4),T32:U32))</f>
        <v>1.0359603038442384</v>
      </c>
      <c r="R32" s="1">
        <f t="shared" si="12"/>
        <v>4.01096295328305</v>
      </c>
      <c r="S32" s="1">
        <f t="shared" si="13"/>
        <v>2</v>
      </c>
      <c r="T32" s="1">
        <f t="shared" si="12"/>
        <v>4.01096295328305</v>
      </c>
      <c r="U32" s="1">
        <f t="shared" si="14"/>
        <v>2</v>
      </c>
      <c r="V32" s="2">
        <f t="shared" si="6"/>
        <v>0.31115643669773729</v>
      </c>
      <c r="W32" s="1">
        <f t="shared" si="7"/>
        <v>2.7693740634581382E-2</v>
      </c>
      <c r="X32">
        <v>2</v>
      </c>
      <c r="Y32">
        <v>0</v>
      </c>
      <c r="Z32" s="1">
        <f t="shared" si="16"/>
        <v>54.2</v>
      </c>
      <c r="AA32" s="1">
        <f t="shared" si="15"/>
        <v>60</v>
      </c>
      <c r="AB32" s="5">
        <v>20</v>
      </c>
      <c r="AC32" s="1">
        <v>4</v>
      </c>
      <c r="AD32">
        <v>0</v>
      </c>
    </row>
    <row r="33" spans="1:30" ht="16">
      <c r="A33" s="1">
        <f t="shared" si="8"/>
        <v>20</v>
      </c>
      <c r="C33" s="1">
        <f t="shared" si="9"/>
        <v>255514</v>
      </c>
      <c r="D33" s="1">
        <v>15750</v>
      </c>
      <c r="E33" s="3">
        <f t="shared" si="0"/>
        <v>2.1827483379048829E-3</v>
      </c>
      <c r="F33" s="3">
        <f t="shared" si="1"/>
        <v>0</v>
      </c>
      <c r="G33" s="3">
        <f t="shared" si="2"/>
        <v>2.0555067116539401E-3</v>
      </c>
      <c r="H33" s="3">
        <f t="shared" si="10"/>
        <v>1.1280639523318821E-4</v>
      </c>
      <c r="I33" s="3"/>
      <c r="J33" s="4">
        <f t="shared" si="3"/>
        <v>-143164.9410215496</v>
      </c>
      <c r="L33" s="2">
        <f t="shared" si="4"/>
        <v>246660.80539847282</v>
      </c>
      <c r="M33" s="2">
        <f t="shared" si="5"/>
        <v>13536.767427982584</v>
      </c>
      <c r="N33" s="1">
        <f t="shared" si="11"/>
        <v>20.237509106889675</v>
      </c>
      <c r="P33" s="1" cm="1">
        <f t="array" ref="P33">EXP(SUMPRODUCT(TRANSPOSE(J$7:J$8),R33:S33))</f>
        <v>1.3232992582837799</v>
      </c>
      <c r="Q33" s="1" cm="1">
        <f t="array" ref="Q33">EXP(SUMPRODUCT(TRANSPOSE(J$3:J$4),T33:U33))</f>
        <v>1.111806843721894</v>
      </c>
      <c r="R33" s="1">
        <f t="shared" si="12"/>
        <v>3.8066624897703196</v>
      </c>
      <c r="S33" s="1">
        <f t="shared" si="13"/>
        <v>6</v>
      </c>
      <c r="T33" s="1">
        <f t="shared" si="12"/>
        <v>3.8066624897703196</v>
      </c>
      <c r="U33" s="1">
        <f t="shared" si="14"/>
        <v>6</v>
      </c>
      <c r="V33" s="2">
        <f t="shared" si="6"/>
        <v>0.14052270298523276</v>
      </c>
      <c r="W33" s="1">
        <f t="shared" si="7"/>
        <v>3.4648569555981994E-2</v>
      </c>
      <c r="X33">
        <v>6</v>
      </c>
      <c r="Y33">
        <v>0</v>
      </c>
      <c r="Z33" s="1">
        <f t="shared" si="16"/>
        <v>44</v>
      </c>
      <c r="AA33" s="1">
        <f t="shared" si="15"/>
        <v>41</v>
      </c>
      <c r="AB33" s="5">
        <v>31</v>
      </c>
      <c r="AC33" s="1">
        <v>1</v>
      </c>
      <c r="AD33">
        <v>0</v>
      </c>
    </row>
    <row r="34" spans="1:30" ht="16">
      <c r="A34" s="1">
        <f t="shared" si="8"/>
        <v>21</v>
      </c>
      <c r="C34" s="1">
        <f t="shared" si="9"/>
        <v>269597</v>
      </c>
      <c r="D34" s="1">
        <v>14083</v>
      </c>
      <c r="E34" s="3">
        <f t="shared" si="0"/>
        <v>2.3046575142036119E-3</v>
      </c>
      <c r="F34" s="3">
        <f t="shared" si="1"/>
        <v>0</v>
      </c>
      <c r="G34" s="3">
        <f t="shared" si="2"/>
        <v>2.1703092868031971E-3</v>
      </c>
      <c r="H34" s="3">
        <f t="shared" si="10"/>
        <v>1.14802575149257E-4</v>
      </c>
      <c r="I34" s="3"/>
      <c r="J34" s="4">
        <f t="shared" si="3"/>
        <v>-127765.15361937867</v>
      </c>
      <c r="L34" s="2">
        <f t="shared" si="4"/>
        <v>260437.11441638364</v>
      </c>
      <c r="M34" s="2">
        <f t="shared" si="5"/>
        <v>13776.30901791084</v>
      </c>
      <c r="N34" s="1">
        <f t="shared" si="11"/>
        <v>21.369129851323812</v>
      </c>
      <c r="P34" s="1" cm="1">
        <f t="array" ref="P34">EXP(SUMPRODUCT(TRANSPOSE(J$7:J$8),R34:S34))</f>
        <v>1.3865464202424702</v>
      </c>
      <c r="Q34" s="1" cm="1">
        <f t="array" ref="Q34">EXP(SUMPRODUCT(TRANSPOSE(J$3:J$4),T34:U34))</f>
        <v>1.1316207444341377</v>
      </c>
      <c r="R34" s="1">
        <f t="shared" si="12"/>
        <v>4.3412046401536264</v>
      </c>
      <c r="S34" s="1">
        <f t="shared" si="13"/>
        <v>7</v>
      </c>
      <c r="T34" s="1">
        <f t="shared" si="12"/>
        <v>4.3412046401536264</v>
      </c>
      <c r="U34" s="1">
        <f t="shared" si="14"/>
        <v>7</v>
      </c>
      <c r="V34" s="2">
        <f t="shared" si="6"/>
        <v>2.1777389909050603E-2</v>
      </c>
      <c r="W34" s="1">
        <f t="shared" si="7"/>
        <v>3.3976214808088948E-2</v>
      </c>
      <c r="X34">
        <v>7</v>
      </c>
      <c r="Y34">
        <v>0</v>
      </c>
      <c r="Z34" s="1">
        <f t="shared" si="16"/>
        <v>75.8</v>
      </c>
      <c r="AA34" s="1">
        <f t="shared" si="15"/>
        <v>88</v>
      </c>
      <c r="AB34" s="5">
        <v>68</v>
      </c>
      <c r="AC34" s="1">
        <v>2</v>
      </c>
      <c r="AD34">
        <v>0</v>
      </c>
    </row>
    <row r="35" spans="1:30" ht="16">
      <c r="A35" s="1">
        <f t="shared" si="8"/>
        <v>22</v>
      </c>
      <c r="C35" s="1">
        <f t="shared" si="9"/>
        <v>282373</v>
      </c>
      <c r="D35" s="1">
        <v>12776</v>
      </c>
      <c r="E35" s="3">
        <f t="shared" si="0"/>
        <v>2.435475218028893E-3</v>
      </c>
      <c r="F35" s="3">
        <f t="shared" si="1"/>
        <v>0</v>
      </c>
      <c r="G35" s="3">
        <f t="shared" si="2"/>
        <v>2.2935010737565771E-3</v>
      </c>
      <c r="H35" s="3">
        <f t="shared" si="10"/>
        <v>1.2319178695337999E-4</v>
      </c>
      <c r="I35" s="3"/>
      <c r="J35" s="4">
        <f t="shared" si="3"/>
        <v>-115006.59018369655</v>
      </c>
      <c r="L35" s="2">
        <f t="shared" si="4"/>
        <v>275220.12885078928</v>
      </c>
      <c r="M35" s="2">
        <f t="shared" si="5"/>
        <v>14783.014434405599</v>
      </c>
      <c r="N35" s="1">
        <f t="shared" si="11"/>
        <v>22.583600795326998</v>
      </c>
      <c r="P35" s="1" cm="1">
        <f t="array" ref="P35">EXP(SUMPRODUCT(TRANSPOSE(J$7:J$8),R35:S35))</f>
        <v>1.6712437391206887</v>
      </c>
      <c r="Q35" s="1" cm="1">
        <f t="array" ref="Q35">EXP(SUMPRODUCT(TRANSPOSE(J$3:J$4),T35:U35))</f>
        <v>1.2144709440031849</v>
      </c>
      <c r="R35" s="1">
        <f t="shared" si="12"/>
        <v>4.3201512309557941</v>
      </c>
      <c r="S35" s="1">
        <f t="shared" si="13"/>
        <v>11</v>
      </c>
      <c r="T35" s="1">
        <f t="shared" si="12"/>
        <v>4.3201512309557941</v>
      </c>
      <c r="U35" s="1">
        <f t="shared" si="14"/>
        <v>11</v>
      </c>
      <c r="V35" s="2">
        <f t="shared" si="6"/>
        <v>0.15709255122147769</v>
      </c>
      <c r="W35" s="1">
        <f t="shared" si="7"/>
        <v>2.53312857433633E-2</v>
      </c>
      <c r="X35">
        <v>11</v>
      </c>
      <c r="Y35">
        <v>0</v>
      </c>
      <c r="Z35" s="1">
        <f t="shared" si="16"/>
        <v>74.2</v>
      </c>
      <c r="AA35" s="1">
        <f t="shared" si="15"/>
        <v>75</v>
      </c>
      <c r="AB35" s="5">
        <v>45</v>
      </c>
      <c r="AC35" s="1">
        <v>3</v>
      </c>
      <c r="AD35">
        <v>0</v>
      </c>
    </row>
    <row r="36" spans="1:30" ht="16">
      <c r="A36" s="1">
        <f t="shared" si="8"/>
        <v>23</v>
      </c>
      <c r="B36" s="1">
        <v>0</v>
      </c>
      <c r="C36" s="1">
        <f t="shared" si="9"/>
        <v>295077</v>
      </c>
      <c r="D36" s="1">
        <v>12704</v>
      </c>
      <c r="E36" s="3">
        <f t="shared" si="0"/>
        <v>2.5686063046568286E-3</v>
      </c>
      <c r="F36" s="3">
        <f t="shared" si="1"/>
        <v>0</v>
      </c>
      <c r="G36" s="3">
        <f t="shared" si="2"/>
        <v>2.4188713866512691E-3</v>
      </c>
      <c r="H36" s="3">
        <f t="shared" si="10"/>
        <v>1.2537031289469201E-4</v>
      </c>
      <c r="I36" s="3"/>
      <c r="J36" s="4">
        <f t="shared" si="3"/>
        <v>-114135.76840756962</v>
      </c>
      <c r="L36" s="2">
        <f t="shared" si="4"/>
        <v>290264.56639815227</v>
      </c>
      <c r="M36" s="2">
        <f t="shared" si="5"/>
        <v>15044.437547363041</v>
      </c>
      <c r="N36" s="1">
        <f t="shared" si="11"/>
        <v>23.819715253073838</v>
      </c>
      <c r="P36" s="1" cm="1">
        <f t="array" ref="P36">EXP(SUMPRODUCT(TRANSPOSE(J$7:J$8),R36:S36))</f>
        <v>1.7511209269744024</v>
      </c>
      <c r="Q36" s="1" cm="1">
        <f t="array" ref="Q36">EXP(SUMPRODUCT(TRANSPOSE(J$3:J$4),T36:U36))</f>
        <v>1.2361144577468397</v>
      </c>
      <c r="R36" s="1">
        <f t="shared" si="12"/>
        <v>4.9133899096574201</v>
      </c>
      <c r="S36" s="1">
        <f t="shared" si="13"/>
        <v>12</v>
      </c>
      <c r="T36" s="1">
        <f t="shared" si="12"/>
        <v>4.9133899096574201</v>
      </c>
      <c r="U36" s="1">
        <f t="shared" si="14"/>
        <v>12</v>
      </c>
      <c r="V36" s="2">
        <f t="shared" si="6"/>
        <v>0.18422839636044086</v>
      </c>
      <c r="W36" s="1">
        <f t="shared" si="7"/>
        <v>1.6309077297951835E-2</v>
      </c>
      <c r="X36">
        <v>12</v>
      </c>
      <c r="Y36">
        <v>0</v>
      </c>
      <c r="Z36" s="1">
        <f t="shared" si="16"/>
        <v>135.1</v>
      </c>
      <c r="AA36" s="1">
        <f t="shared" si="15"/>
        <v>159</v>
      </c>
      <c r="AB36" s="5">
        <v>119</v>
      </c>
      <c r="AC36" s="1">
        <v>4</v>
      </c>
      <c r="AD36">
        <v>0</v>
      </c>
    </row>
    <row r="37" spans="1:30" ht="16">
      <c r="A37" s="1">
        <f t="shared" si="8"/>
        <v>24</v>
      </c>
      <c r="B37" s="1">
        <v>1</v>
      </c>
      <c r="C37" s="1">
        <f t="shared" si="9"/>
        <v>309342</v>
      </c>
      <c r="D37" s="1">
        <v>14265</v>
      </c>
      <c r="E37" s="3">
        <f t="shared" si="0"/>
        <v>2.7040913582178083E-3</v>
      </c>
      <c r="F37" s="3">
        <f t="shared" si="1"/>
        <v>3.9532999096536514E-10</v>
      </c>
      <c r="G37" s="3">
        <f t="shared" si="2"/>
        <v>2.5464584668426246E-3</v>
      </c>
      <c r="H37" s="3">
        <f t="shared" si="10"/>
        <v>1.2758708019135548E-4</v>
      </c>
      <c r="I37" s="3"/>
      <c r="J37" s="4">
        <f t="shared" si="3"/>
        <v>-127910.13875720189</v>
      </c>
      <c r="L37" s="2">
        <f t="shared" si="4"/>
        <v>305575.01602111495</v>
      </c>
      <c r="M37" s="2">
        <f t="shared" si="5"/>
        <v>15310.449622962657</v>
      </c>
      <c r="N37" s="1">
        <f t="shared" si="11"/>
        <v>25.077858941233377</v>
      </c>
      <c r="O37" s="1">
        <f>P37</f>
        <v>1.8348158494828912</v>
      </c>
      <c r="P37" s="1" cm="1">
        <f t="array" ref="P37">EXP(SUMPRODUCT(TRANSPOSE(J$7:J$8),R37:S37))</f>
        <v>1.8348158494828912</v>
      </c>
      <c r="Q37" s="1" cm="1">
        <f t="array" ref="Q37">EXP(SUMPRODUCT(TRANSPOSE(J$3:J$4),T37:U37))</f>
        <v>1.2581436881595387</v>
      </c>
      <c r="R37" s="1">
        <f t="shared" si="12"/>
        <v>4.8559289043352747</v>
      </c>
      <c r="S37" s="1">
        <f t="shared" si="13"/>
        <v>13</v>
      </c>
      <c r="T37" s="1">
        <f t="shared" si="12"/>
        <v>4.8559289043352747</v>
      </c>
      <c r="U37" s="1">
        <f t="shared" si="14"/>
        <v>13</v>
      </c>
      <c r="V37" s="2">
        <f t="shared" si="6"/>
        <v>7.3287740831591772E-2</v>
      </c>
      <c r="W37" s="1">
        <f t="shared" si="7"/>
        <v>1.2177408754340023E-2</v>
      </c>
      <c r="X37">
        <v>13</v>
      </c>
      <c r="Y37">
        <v>0</v>
      </c>
      <c r="Z37" s="1">
        <f t="shared" si="16"/>
        <v>127.49999999999999</v>
      </c>
      <c r="AA37" s="1">
        <f t="shared" si="15"/>
        <v>126</v>
      </c>
      <c r="AB37" s="5">
        <v>116</v>
      </c>
      <c r="AC37" s="1">
        <v>1</v>
      </c>
      <c r="AD37">
        <v>0</v>
      </c>
    </row>
    <row r="38" spans="1:30" ht="16">
      <c r="A38" s="1">
        <f t="shared" si="8"/>
        <v>25</v>
      </c>
      <c r="B38" s="1">
        <f t="shared" ref="B38:B54" si="17">B37+1</f>
        <v>2</v>
      </c>
      <c r="C38" s="1">
        <f t="shared" si="9"/>
        <v>324475</v>
      </c>
      <c r="D38" s="1">
        <v>15133</v>
      </c>
      <c r="E38" s="3">
        <f t="shared" si="0"/>
        <v>2.8547025320633246E-3</v>
      </c>
      <c r="F38" s="3">
        <f t="shared" si="1"/>
        <v>9.1846741323564629E-10</v>
      </c>
      <c r="G38" s="3">
        <f t="shared" si="2"/>
        <v>2.6882899092852963E-3</v>
      </c>
      <c r="H38" s="3">
        <f t="shared" si="10"/>
        <v>1.4183144244267172E-4</v>
      </c>
      <c r="I38" s="3"/>
      <c r="J38" s="4">
        <f t="shared" si="3"/>
        <v>-134091.56433095783</v>
      </c>
      <c r="L38" s="2">
        <f t="shared" si="4"/>
        <v>322594.78911423555</v>
      </c>
      <c r="M38" s="2">
        <f t="shared" si="5"/>
        <v>17019.773093120606</v>
      </c>
      <c r="N38" s="1">
        <f t="shared" si="11"/>
        <v>26.476671704114658</v>
      </c>
      <c r="O38" s="1">
        <f>P38+O37</f>
        <v>4.2628263021909252</v>
      </c>
      <c r="P38" s="1" cm="1">
        <f t="array" ref="P38">EXP(SUMPRODUCT(TRANSPOSE(J$7:J$8),R38:S38))</f>
        <v>2.4280104527080337</v>
      </c>
      <c r="Q38" s="1" cm="1">
        <f t="array" ref="Q38">EXP(SUMPRODUCT(TRANSPOSE(J$3:J$4),T38:U38))</f>
        <v>1.3988127628812794</v>
      </c>
      <c r="R38" s="1">
        <f t="shared" si="12"/>
        <v>4.8644527839181739</v>
      </c>
      <c r="S38" s="1">
        <f t="shared" si="13"/>
        <v>19</v>
      </c>
      <c r="T38" s="1">
        <f t="shared" si="12"/>
        <v>4.8644527839181739</v>
      </c>
      <c r="U38" s="1">
        <f t="shared" si="14"/>
        <v>19</v>
      </c>
      <c r="V38" s="2">
        <f t="shared" si="6"/>
        <v>0.12467938235119316</v>
      </c>
      <c r="W38" s="1">
        <f t="shared" si="7"/>
        <v>5.794624811663299E-3</v>
      </c>
      <c r="X38">
        <v>19</v>
      </c>
      <c r="Y38">
        <v>0</v>
      </c>
      <c r="Z38" s="1">
        <f t="shared" si="16"/>
        <v>128.6</v>
      </c>
      <c r="AA38" s="1">
        <f t="shared" si="15"/>
        <v>125</v>
      </c>
      <c r="AB38" s="5">
        <v>65</v>
      </c>
      <c r="AC38" s="1">
        <v>6</v>
      </c>
      <c r="AD38">
        <v>0</v>
      </c>
    </row>
    <row r="39" spans="1:30" ht="16">
      <c r="A39" s="1">
        <f t="shared" si="8"/>
        <v>26</v>
      </c>
      <c r="B39" s="1">
        <f t="shared" si="17"/>
        <v>3</v>
      </c>
      <c r="C39" s="1">
        <f t="shared" si="9"/>
        <v>343476</v>
      </c>
      <c r="D39" s="1">
        <v>19001</v>
      </c>
      <c r="E39" s="3">
        <f t="shared" si="0"/>
        <v>3.0163147060366935E-3</v>
      </c>
      <c r="F39" s="3">
        <f t="shared" si="1"/>
        <v>1.5490161375808498E-9</v>
      </c>
      <c r="G39" s="3">
        <f t="shared" si="2"/>
        <v>2.8404810633228467E-3</v>
      </c>
      <c r="H39" s="3">
        <f t="shared" si="10"/>
        <v>1.5219115403755038E-4</v>
      </c>
      <c r="I39" s="3"/>
      <c r="J39" s="4">
        <f t="shared" si="3"/>
        <v>-167025.8818358143</v>
      </c>
      <c r="L39" s="2">
        <f t="shared" si="4"/>
        <v>340857.72759874159</v>
      </c>
      <c r="M39" s="2">
        <f t="shared" si="5"/>
        <v>18262.938484506045</v>
      </c>
      <c r="N39" s="1">
        <f t="shared" si="11"/>
        <v>27.977896796510446</v>
      </c>
      <c r="O39" s="1">
        <f t="shared" ref="O39:O54" si="18">O38+P39</f>
        <v>7.1893761878401117</v>
      </c>
      <c r="P39" s="1" cm="1">
        <f t="array" ref="P39">EXP(SUMPRODUCT(TRANSPOSE(J$7:J$8),R39:S39))</f>
        <v>2.9265498856491865</v>
      </c>
      <c r="Q39" s="1" cm="1">
        <f t="array" ref="Q39">EXP(SUMPRODUCT(TRANSPOSE(J$3:J$4),T39:U39))</f>
        <v>1.5012250923957897</v>
      </c>
      <c r="R39" s="1">
        <f t="shared" si="12"/>
        <v>5.8780158546004024</v>
      </c>
      <c r="S39" s="1">
        <f t="shared" si="13"/>
        <v>23</v>
      </c>
      <c r="T39" s="1">
        <f t="shared" si="12"/>
        <v>5.8780158546004024</v>
      </c>
      <c r="U39" s="1">
        <f t="shared" si="14"/>
        <v>23</v>
      </c>
      <c r="V39" s="2">
        <f t="shared" si="6"/>
        <v>3.884329853660097E-2</v>
      </c>
      <c r="W39" s="1">
        <f t="shared" si="7"/>
        <v>7.6228685592542346E-3</v>
      </c>
      <c r="X39">
        <v>23</v>
      </c>
      <c r="Y39">
        <v>0</v>
      </c>
      <c r="Z39" s="1">
        <f t="shared" si="16"/>
        <v>356.1</v>
      </c>
      <c r="AA39" s="1">
        <f t="shared" si="15"/>
        <v>455</v>
      </c>
      <c r="AB39" s="5">
        <v>375</v>
      </c>
      <c r="AC39" s="1">
        <v>8</v>
      </c>
      <c r="AD39">
        <v>0</v>
      </c>
    </row>
    <row r="40" spans="1:30" ht="16">
      <c r="A40" s="1">
        <f t="shared" si="8"/>
        <v>27</v>
      </c>
      <c r="B40" s="1">
        <f t="shared" si="17"/>
        <v>4</v>
      </c>
      <c r="C40" s="1">
        <f t="shared" si="9"/>
        <v>364165</v>
      </c>
      <c r="D40" s="1">
        <v>20689</v>
      </c>
      <c r="E40" s="3">
        <f t="shared" si="0"/>
        <v>3.1991661730282894E-3</v>
      </c>
      <c r="F40" s="3">
        <f t="shared" si="1"/>
        <v>2.4232946760349705E-9</v>
      </c>
      <c r="G40" s="3">
        <f t="shared" si="2"/>
        <v>3.0126733964263414E-3</v>
      </c>
      <c r="H40" s="3">
        <f t="shared" si="10"/>
        <v>1.7219233310349471E-4</v>
      </c>
      <c r="I40" s="3"/>
      <c r="J40" s="4">
        <f t="shared" si="3"/>
        <v>-179309.46286313416</v>
      </c>
      <c r="L40" s="2">
        <f t="shared" si="4"/>
        <v>361520.80757116096</v>
      </c>
      <c r="M40" s="2">
        <f t="shared" si="5"/>
        <v>20663.079972419364</v>
      </c>
      <c r="N40" s="1">
        <f t="shared" si="11"/>
        <v>29.676714253130577</v>
      </c>
      <c r="O40" s="1">
        <f t="shared" si="18"/>
        <v>11.247173455448001</v>
      </c>
      <c r="P40" s="1" cm="1">
        <f t="array" ref="P40">EXP(SUMPRODUCT(TRANSPOSE(J$7:J$8),R40:S40))</f>
        <v>4.0577972676078895</v>
      </c>
      <c r="Q40" s="1" cm="1">
        <f t="array" ref="Q40">EXP(SUMPRODUCT(TRANSPOSE(J$3:J$4),T40:U40))</f>
        <v>1.6988174566201306</v>
      </c>
      <c r="R40" s="1">
        <f t="shared" si="12"/>
        <v>5.88025361777198</v>
      </c>
      <c r="S40" s="1">
        <f t="shared" si="13"/>
        <v>30</v>
      </c>
      <c r="T40" s="1">
        <f t="shared" si="12"/>
        <v>5.88025361777198</v>
      </c>
      <c r="U40" s="1">
        <f t="shared" si="14"/>
        <v>30</v>
      </c>
      <c r="V40" s="2">
        <f t="shared" si="6"/>
        <v>1.2528410063626125E-3</v>
      </c>
      <c r="W40" s="1">
        <f t="shared" si="7"/>
        <v>7.2609735390250126E-3</v>
      </c>
      <c r="X40">
        <v>30</v>
      </c>
      <c r="Y40">
        <v>0</v>
      </c>
      <c r="Z40" s="1">
        <f t="shared" si="16"/>
        <v>356.9</v>
      </c>
      <c r="AA40" s="1">
        <f t="shared" si="15"/>
        <v>362</v>
      </c>
      <c r="AB40" s="5">
        <v>322</v>
      </c>
      <c r="AC40" s="1">
        <v>4</v>
      </c>
      <c r="AD40">
        <v>0</v>
      </c>
    </row>
    <row r="41" spans="1:30" ht="16">
      <c r="A41" s="1">
        <f t="shared" si="8"/>
        <v>28</v>
      </c>
      <c r="B41" s="1">
        <f t="shared" si="17"/>
        <v>5</v>
      </c>
      <c r="C41" s="1">
        <f t="shared" si="9"/>
        <v>389866</v>
      </c>
      <c r="D41" s="1">
        <v>25701</v>
      </c>
      <c r="E41" s="3">
        <f t="shared" si="0"/>
        <v>3.4097298674030663E-3</v>
      </c>
      <c r="F41" s="3">
        <f t="shared" si="1"/>
        <v>3.6934473257588252E-9</v>
      </c>
      <c r="G41" s="3">
        <f t="shared" si="2"/>
        <v>3.2109625171271414E-3</v>
      </c>
      <c r="H41" s="3">
        <f t="shared" si="10"/>
        <v>1.9828912070079998E-4</v>
      </c>
      <c r="I41" s="3"/>
      <c r="J41" s="4">
        <f t="shared" si="3"/>
        <v>-219121.18452446829</v>
      </c>
      <c r="L41" s="2">
        <f t="shared" si="4"/>
        <v>385315.50205525698</v>
      </c>
      <c r="M41" s="2">
        <f t="shared" si="5"/>
        <v>23794.694484095999</v>
      </c>
      <c r="N41" s="1">
        <f t="shared" si="11"/>
        <v>31.633391398730137</v>
      </c>
      <c r="O41" s="1">
        <f t="shared" si="18"/>
        <v>17.142408213907473</v>
      </c>
      <c r="P41" s="1" cm="1">
        <f t="array" ref="P41">EXP(SUMPRODUCT(TRANSPOSE(J$7:J$8),R41:S41))</f>
        <v>5.8952347584594706</v>
      </c>
      <c r="Q41" s="1" cm="1">
        <f t="array" ref="Q41">EXP(SUMPRODUCT(TRANSPOSE(J$3:J$4),T41:U41))</f>
        <v>1.9566771455995584</v>
      </c>
      <c r="R41" s="1">
        <f t="shared" si="12"/>
        <v>6.076035448558252</v>
      </c>
      <c r="S41" s="1">
        <f t="shared" si="13"/>
        <v>38</v>
      </c>
      <c r="T41" s="1">
        <f t="shared" si="12"/>
        <v>6.076035448558252</v>
      </c>
      <c r="U41" s="1">
        <f t="shared" si="14"/>
        <v>38</v>
      </c>
      <c r="V41" s="2">
        <f t="shared" si="6"/>
        <v>7.41724258162718E-2</v>
      </c>
      <c r="W41" s="1">
        <f t="shared" si="7"/>
        <v>1.1671953811676379E-2</v>
      </c>
      <c r="X41">
        <v>38</v>
      </c>
      <c r="Y41">
        <v>0</v>
      </c>
      <c r="Z41" s="1">
        <f t="shared" si="16"/>
        <v>434.29999999999995</v>
      </c>
      <c r="AA41" s="1">
        <f t="shared" si="15"/>
        <v>452</v>
      </c>
      <c r="AB41" s="5">
        <v>382</v>
      </c>
      <c r="AC41" s="1">
        <v>7</v>
      </c>
      <c r="AD41">
        <v>0</v>
      </c>
    </row>
    <row r="42" spans="1:30" ht="16">
      <c r="A42" s="1">
        <f t="shared" si="8"/>
        <v>29</v>
      </c>
      <c r="B42" s="1">
        <f t="shared" si="17"/>
        <v>6</v>
      </c>
      <c r="C42" s="1">
        <f t="shared" si="9"/>
        <v>423545</v>
      </c>
      <c r="D42" s="1">
        <v>33679</v>
      </c>
      <c r="E42" s="3">
        <f t="shared" si="0"/>
        <v>3.665392352060648E-3</v>
      </c>
      <c r="F42" s="3">
        <f t="shared" si="1"/>
        <v>5.8161458982297631E-9</v>
      </c>
      <c r="G42" s="3">
        <f t="shared" si="2"/>
        <v>3.4517214787084926E-3</v>
      </c>
      <c r="H42" s="3">
        <f t="shared" si="10"/>
        <v>2.4075896158135121E-4</v>
      </c>
      <c r="I42" s="3"/>
      <c r="J42" s="4">
        <f t="shared" si="3"/>
        <v>-280603.80538364308</v>
      </c>
      <c r="L42" s="2">
        <f t="shared" si="4"/>
        <v>414206.57744501909</v>
      </c>
      <c r="M42" s="2">
        <f t="shared" si="5"/>
        <v>28891.075389762143</v>
      </c>
      <c r="N42" s="1">
        <f t="shared" si="11"/>
        <v>34.00971893885589</v>
      </c>
      <c r="O42" s="1">
        <f t="shared" si="18"/>
        <v>26.994782394629524</v>
      </c>
      <c r="P42" s="1" cm="1">
        <f t="array" ref="P42">EXP(SUMPRODUCT(TRANSPOSE(J$7:J$8),R42:S42))</f>
        <v>9.8523741807220535</v>
      </c>
      <c r="Q42" s="1" cm="1">
        <f t="array" ref="Q42">EXP(SUMPRODUCT(TRANSPOSE(J$3:J$4),T42:U42))</f>
        <v>2.3763275401257533</v>
      </c>
      <c r="R42" s="1">
        <f t="shared" si="12"/>
        <v>6.2874867438347639</v>
      </c>
      <c r="S42" s="1">
        <f t="shared" si="13"/>
        <v>49</v>
      </c>
      <c r="T42" s="1">
        <f t="shared" si="12"/>
        <v>6.2874867438347639</v>
      </c>
      <c r="U42" s="1">
        <f t="shared" si="14"/>
        <v>49</v>
      </c>
      <c r="V42" s="2">
        <f t="shared" si="6"/>
        <v>0.14216350278327317</v>
      </c>
      <c r="W42" s="1">
        <f t="shared" si="7"/>
        <v>2.2048241757029137E-2</v>
      </c>
      <c r="X42">
        <v>49</v>
      </c>
      <c r="Y42">
        <v>0</v>
      </c>
      <c r="Z42" s="1">
        <f t="shared" si="16"/>
        <v>536.79999999999995</v>
      </c>
      <c r="AA42" s="1">
        <f t="shared" si="15"/>
        <v>586</v>
      </c>
      <c r="AB42" s="5">
        <v>516</v>
      </c>
      <c r="AC42" s="1">
        <v>7</v>
      </c>
      <c r="AD42">
        <v>0</v>
      </c>
    </row>
    <row r="43" spans="1:30" ht="16">
      <c r="A43" s="1">
        <f t="shared" si="8"/>
        <v>30</v>
      </c>
      <c r="B43" s="1">
        <f t="shared" si="17"/>
        <v>7</v>
      </c>
      <c r="C43" s="1">
        <f t="shared" si="9"/>
        <v>462088</v>
      </c>
      <c r="D43" s="1">
        <v>38543</v>
      </c>
      <c r="E43" s="3">
        <f t="shared" si="0"/>
        <v>3.9546246420545383E-3</v>
      </c>
      <c r="F43" s="3">
        <f t="shared" si="1"/>
        <v>8.7592915143375194E-9</v>
      </c>
      <c r="G43" s="3">
        <f t="shared" si="2"/>
        <v>3.7240933676138191E-3</v>
      </c>
      <c r="H43" s="3">
        <f t="shared" si="10"/>
        <v>2.723718889053265E-4</v>
      </c>
      <c r="I43" s="3"/>
      <c r="J43" s="4">
        <f t="shared" si="3"/>
        <v>-316374.13290835329</v>
      </c>
      <c r="L43" s="2">
        <f t="shared" si="4"/>
        <v>446891.20411365828</v>
      </c>
      <c r="M43" s="2">
        <f t="shared" si="5"/>
        <v>32684.626668639179</v>
      </c>
      <c r="N43" s="1">
        <f t="shared" si="11"/>
        <v>36.698820478832339</v>
      </c>
      <c r="O43" s="1">
        <f t="shared" si="18"/>
        <v>40.65555654579903</v>
      </c>
      <c r="P43" s="1" cm="1">
        <f t="array" ref="P43">EXP(SUMPRODUCT(TRANSPOSE(J$7:J$8),R43:S43))</f>
        <v>13.660774151169507</v>
      </c>
      <c r="Q43" s="1" cm="1">
        <f t="array" ref="Q43">EXP(SUMPRODUCT(TRANSPOSE(J$3:J$4),T43:U43))</f>
        <v>2.6891015399764484</v>
      </c>
      <c r="R43" s="1">
        <f t="shared" si="12"/>
        <v>6.4134589571673573</v>
      </c>
      <c r="S43" s="1">
        <f t="shared" si="13"/>
        <v>56</v>
      </c>
      <c r="T43" s="1">
        <f t="shared" si="12"/>
        <v>6.4134589571673573</v>
      </c>
      <c r="U43" s="1">
        <f t="shared" si="14"/>
        <v>56</v>
      </c>
      <c r="V43" s="2">
        <f t="shared" si="6"/>
        <v>0.15199577955428537</v>
      </c>
      <c r="W43" s="1">
        <f t="shared" si="7"/>
        <v>3.2887233354559557E-2</v>
      </c>
      <c r="X43">
        <v>51</v>
      </c>
      <c r="Y43">
        <v>1</v>
      </c>
      <c r="Z43" s="1">
        <f t="shared" si="16"/>
        <v>609</v>
      </c>
      <c r="AA43" s="1">
        <f t="shared" si="15"/>
        <v>638</v>
      </c>
      <c r="AB43" s="5">
        <v>548</v>
      </c>
      <c r="AC43" s="1">
        <v>9</v>
      </c>
      <c r="AD43">
        <v>4</v>
      </c>
    </row>
    <row r="44" spans="1:30" ht="16">
      <c r="A44" s="1">
        <f t="shared" si="8"/>
        <v>31</v>
      </c>
      <c r="B44" s="1">
        <f t="shared" si="17"/>
        <v>8</v>
      </c>
      <c r="C44" s="1">
        <f t="shared" si="9"/>
        <v>504410</v>
      </c>
      <c r="D44" s="1">
        <v>42322</v>
      </c>
      <c r="E44" s="3">
        <f t="shared" si="0"/>
        <v>4.2818226151383199E-3</v>
      </c>
      <c r="F44" s="3">
        <f t="shared" si="1"/>
        <v>1.2839956320398471E-8</v>
      </c>
      <c r="G44" s="3">
        <f t="shared" si="2"/>
        <v>4.0322178257862452E-3</v>
      </c>
      <c r="H44" s="3">
        <f t="shared" si="10"/>
        <v>3.0812445817242611E-4</v>
      </c>
      <c r="I44" s="3"/>
      <c r="J44" s="4">
        <f t="shared" si="3"/>
        <v>-342173.65658916341</v>
      </c>
      <c r="L44" s="2">
        <f t="shared" si="4"/>
        <v>483866.1390943494</v>
      </c>
      <c r="M44" s="2">
        <f t="shared" si="5"/>
        <v>36974.934980691134</v>
      </c>
      <c r="N44" s="1">
        <f t="shared" si="11"/>
        <v>39.741863565359473</v>
      </c>
      <c r="O44" s="1">
        <f t="shared" si="18"/>
        <v>59.596854042843979</v>
      </c>
      <c r="P44" s="1" cm="1">
        <f t="array" ref="P44">EXP(SUMPRODUCT(TRANSPOSE(J$7:J$8),R44:S44))</f>
        <v>18.94129749704495</v>
      </c>
      <c r="Q44" s="1" cm="1">
        <f t="array" ref="Q44">EXP(SUMPRODUCT(TRANSPOSE(J$3:J$4),T44:U44))</f>
        <v>3.0430430865271347</v>
      </c>
      <c r="R44" s="1">
        <f t="shared" si="12"/>
        <v>6.7817384383986496</v>
      </c>
      <c r="S44" s="1">
        <f t="shared" si="13"/>
        <v>63</v>
      </c>
      <c r="T44" s="1">
        <f t="shared" si="12"/>
        <v>6.7817384383986496</v>
      </c>
      <c r="U44" s="1">
        <f t="shared" si="14"/>
        <v>63</v>
      </c>
      <c r="V44" s="2">
        <f t="shared" si="6"/>
        <v>0.12634244646540491</v>
      </c>
      <c r="W44" s="1">
        <f t="shared" si="7"/>
        <v>4.0728496472414492E-2</v>
      </c>
      <c r="X44">
        <v>53</v>
      </c>
      <c r="Y44">
        <v>1</v>
      </c>
      <c r="Z44" s="1">
        <f t="shared" si="16"/>
        <v>880.6</v>
      </c>
      <c r="AA44" s="1">
        <f t="shared" si="15"/>
        <v>992</v>
      </c>
      <c r="AB44" s="5">
        <v>772</v>
      </c>
      <c r="AC44" s="1">
        <v>22</v>
      </c>
      <c r="AD44">
        <v>9</v>
      </c>
    </row>
    <row r="45" spans="1:30" ht="16">
      <c r="A45" s="1">
        <f t="shared" si="8"/>
        <v>32</v>
      </c>
      <c r="B45" s="1">
        <f t="shared" si="17"/>
        <v>9</v>
      </c>
      <c r="C45" s="1">
        <f t="shared" si="9"/>
        <v>550845</v>
      </c>
      <c r="D45" s="1">
        <v>46435</v>
      </c>
      <c r="E45" s="3">
        <f t="shared" si="0"/>
        <v>4.7081236158189599E-3</v>
      </c>
      <c r="F45" s="3">
        <f t="shared" si="1"/>
        <v>2.1059531452038982E-8</v>
      </c>
      <c r="G45" s="3">
        <f t="shared" si="2"/>
        <v>4.4336684184812496E-3</v>
      </c>
      <c r="H45" s="3">
        <f t="shared" si="10"/>
        <v>4.0145059269500443E-4</v>
      </c>
      <c r="I45" s="3"/>
      <c r="J45" s="4">
        <f t="shared" si="3"/>
        <v>-363141.4854403495</v>
      </c>
      <c r="L45" s="2">
        <f t="shared" si="4"/>
        <v>532040.21021774993</v>
      </c>
      <c r="M45" s="2">
        <f t="shared" si="5"/>
        <v>48174.071123400528</v>
      </c>
      <c r="N45" s="1">
        <f t="shared" si="11"/>
        <v>43.708126113622676</v>
      </c>
      <c r="O45" s="1">
        <f t="shared" si="18"/>
        <v>97.752156271745122</v>
      </c>
      <c r="P45" s="1" cm="1">
        <f t="array" ref="P45">EXP(SUMPRODUCT(TRANSPOSE(J$7:J$8),R45:S45))</f>
        <v>38.155302228901135</v>
      </c>
      <c r="Q45" s="1" cm="1">
        <f t="array" ref="Q45">EXP(SUMPRODUCT(TRANSPOSE(J$3:J$4),T45:U45))</f>
        <v>3.9662625482632006</v>
      </c>
      <c r="R45" s="1">
        <f t="shared" si="12"/>
        <v>7.1043905704155508</v>
      </c>
      <c r="S45" s="1">
        <f t="shared" si="13"/>
        <v>78</v>
      </c>
      <c r="T45" s="1">
        <f t="shared" si="12"/>
        <v>7.1043905704155508</v>
      </c>
      <c r="U45" s="1">
        <f t="shared" si="14"/>
        <v>78</v>
      </c>
      <c r="V45" s="2">
        <f t="shared" si="6"/>
        <v>3.7451730879735724E-2</v>
      </c>
      <c r="W45" s="1">
        <f t="shared" si="7"/>
        <v>3.4138078374588252E-2</v>
      </c>
      <c r="X45">
        <v>54</v>
      </c>
      <c r="Y45">
        <v>1</v>
      </c>
      <c r="Z45" s="1">
        <f t="shared" si="16"/>
        <v>1216.3</v>
      </c>
      <c r="AA45" s="1">
        <f t="shared" si="15"/>
        <v>1363</v>
      </c>
      <c r="AB45" s="5">
        <v>1133</v>
      </c>
      <c r="AC45" s="1">
        <v>23</v>
      </c>
      <c r="AD45">
        <v>23</v>
      </c>
    </row>
    <row r="46" spans="1:30" ht="16">
      <c r="A46" s="1">
        <f t="shared" si="8"/>
        <v>33</v>
      </c>
      <c r="B46" s="1">
        <f t="shared" si="17"/>
        <v>10</v>
      </c>
      <c r="C46" s="1">
        <f t="shared" si="9"/>
        <v>599856</v>
      </c>
      <c r="D46" s="1">
        <v>49011</v>
      </c>
      <c r="E46" s="3">
        <f t="shared" si="0"/>
        <v>5.1418307164522448E-3</v>
      </c>
      <c r="F46" s="3">
        <f t="shared" si="1"/>
        <v>2.9671236911887888E-8</v>
      </c>
      <c r="G46" s="3">
        <f t="shared" si="2"/>
        <v>4.8420934011188703E-3</v>
      </c>
      <c r="H46" s="3">
        <f t="shared" si="10"/>
        <v>4.0842498263762069E-4</v>
      </c>
      <c r="I46" s="3"/>
      <c r="J46" s="4">
        <f t="shared" si="3"/>
        <v>-382442.74800186849</v>
      </c>
      <c r="L46" s="2">
        <f t="shared" si="4"/>
        <v>581051.20813426445</v>
      </c>
      <c r="M46" s="2">
        <f t="shared" si="5"/>
        <v>49010.997916514483</v>
      </c>
      <c r="N46" s="1">
        <f t="shared" si="11"/>
        <v>47.745072821435478</v>
      </c>
      <c r="O46" s="1">
        <f t="shared" si="18"/>
        <v>137.7310933017296</v>
      </c>
      <c r="P46" s="1" cm="1">
        <f t="array" ref="P46">EXP(SUMPRODUCT(TRANSPOSE(J$7:J$8),R46:S46))</f>
        <v>39.978937029984486</v>
      </c>
      <c r="Q46" s="1" cm="1">
        <f t="array" ref="Q46">EXP(SUMPRODUCT(TRANSPOSE(J$3:J$4),T46:U46))</f>
        <v>4.0369467078128034</v>
      </c>
      <c r="R46" s="1">
        <f t="shared" si="12"/>
        <v>7.4350839748471422</v>
      </c>
      <c r="S46" s="1">
        <f t="shared" si="13"/>
        <v>79</v>
      </c>
      <c r="T46" s="1">
        <f t="shared" si="12"/>
        <v>7.4350839748471422</v>
      </c>
      <c r="U46" s="1">
        <f t="shared" si="14"/>
        <v>79</v>
      </c>
      <c r="V46" s="2">
        <f t="shared" si="6"/>
        <v>4.2510569398251976E-8</v>
      </c>
      <c r="W46" s="1">
        <f t="shared" si="7"/>
        <v>3.1348843498665589E-2</v>
      </c>
      <c r="X46">
        <v>54</v>
      </c>
      <c r="Y46">
        <v>1</v>
      </c>
      <c r="Z46" s="1">
        <f t="shared" si="16"/>
        <v>1693.3999999999999</v>
      </c>
      <c r="AA46" s="1">
        <f t="shared" si="15"/>
        <v>1888</v>
      </c>
      <c r="AB46" s="5">
        <v>1788</v>
      </c>
      <c r="AC46" s="1">
        <v>10</v>
      </c>
      <c r="AD46">
        <v>24</v>
      </c>
    </row>
    <row r="47" spans="1:30" ht="16">
      <c r="A47" s="1">
        <f t="shared" si="8"/>
        <v>34</v>
      </c>
      <c r="B47" s="1">
        <f t="shared" si="17"/>
        <v>11</v>
      </c>
      <c r="C47" s="1">
        <f t="shared" si="9"/>
        <v>652812</v>
      </c>
      <c r="D47" s="1">
        <v>52956</v>
      </c>
      <c r="E47" s="3">
        <f t="shared" si="0"/>
        <v>5.6153659950909374E-3</v>
      </c>
      <c r="F47" s="3">
        <f t="shared" si="1"/>
        <v>4.0546219493009517E-8</v>
      </c>
      <c r="G47" s="3">
        <f t="shared" si="2"/>
        <v>5.2880249408636211E-3</v>
      </c>
      <c r="H47" s="3">
        <f t="shared" si="10"/>
        <v>4.4593153974475074E-4</v>
      </c>
      <c r="I47" s="3"/>
      <c r="J47" s="4">
        <f t="shared" si="3"/>
        <v>-408573.81596588483</v>
      </c>
      <c r="L47" s="2">
        <f t="shared" si="4"/>
        <v>634562.99290363456</v>
      </c>
      <c r="M47" s="2">
        <f t="shared" si="5"/>
        <v>53511.78476937009</v>
      </c>
      <c r="N47" s="1">
        <f t="shared" si="11"/>
        <v>52.154790666592341</v>
      </c>
      <c r="O47" s="1">
        <f t="shared" si="18"/>
        <v>188.22197644082792</v>
      </c>
      <c r="P47" s="1" cm="1">
        <f t="array" ref="P47">EXP(SUMPRODUCT(TRANSPOSE(J$7:J$8),R47:S47))</f>
        <v>50.490883139098315</v>
      </c>
      <c r="Q47" s="1" cm="1">
        <f t="array" ref="Q47">EXP(SUMPRODUCT(TRANSPOSE(J$3:J$4),T47:U47))</f>
        <v>4.409717845156865</v>
      </c>
      <c r="R47" s="1">
        <f t="shared" si="12"/>
        <v>7.6218319027231125</v>
      </c>
      <c r="S47" s="1">
        <f t="shared" si="13"/>
        <v>84</v>
      </c>
      <c r="T47" s="1">
        <f t="shared" si="12"/>
        <v>7.6218319027231125</v>
      </c>
      <c r="U47" s="1">
        <f t="shared" si="14"/>
        <v>84</v>
      </c>
      <c r="V47" s="2">
        <f t="shared" si="6"/>
        <v>1.0495218093702123E-2</v>
      </c>
      <c r="W47" s="1">
        <f t="shared" si="7"/>
        <v>2.7954460237197606E-2</v>
      </c>
      <c r="X47">
        <v>54</v>
      </c>
      <c r="Y47">
        <v>2</v>
      </c>
      <c r="Z47" s="1">
        <f t="shared" si="16"/>
        <v>2041.3</v>
      </c>
      <c r="AA47" s="1">
        <f t="shared" si="15"/>
        <v>2182</v>
      </c>
      <c r="AB47" s="5">
        <v>1362</v>
      </c>
      <c r="AC47" s="1">
        <v>82</v>
      </c>
      <c r="AD47">
        <v>28</v>
      </c>
    </row>
    <row r="48" spans="1:30" ht="16">
      <c r="A48" s="1">
        <f t="shared" si="8"/>
        <v>35</v>
      </c>
      <c r="B48" s="1">
        <f t="shared" si="17"/>
        <v>12</v>
      </c>
      <c r="C48" s="1">
        <f t="shared" si="9"/>
        <v>706104</v>
      </c>
      <c r="D48" s="1">
        <v>53292</v>
      </c>
      <c r="E48" s="3">
        <f t="shared" si="0"/>
        <v>6.0886713833010475E-3</v>
      </c>
      <c r="F48" s="3">
        <f t="shared" si="1"/>
        <v>5.1420019464565314E-8</v>
      </c>
      <c r="G48" s="3">
        <f t="shared" si="2"/>
        <v>5.7337399913955905E-3</v>
      </c>
      <c r="H48" s="3">
        <f t="shared" si="10"/>
        <v>4.4571505053196941E-4</v>
      </c>
      <c r="I48" s="3"/>
      <c r="J48" s="4"/>
      <c r="L48" s="2">
        <f t="shared" si="4"/>
        <v>688048.79896747088</v>
      </c>
      <c r="M48" s="2">
        <f t="shared" si="5"/>
        <v>53485.806063836331</v>
      </c>
      <c r="N48" s="1">
        <f t="shared" si="11"/>
        <v>56.564508511749203</v>
      </c>
      <c r="O48" s="1">
        <f t="shared" si="18"/>
        <v>238.71285957992623</v>
      </c>
      <c r="P48" s="1" cm="1">
        <f t="array" ref="P48">EXP(SUMPRODUCT(TRANSPOSE(J$7:J$8),R48:S48))</f>
        <v>50.490883139098315</v>
      </c>
      <c r="Q48" s="1" cm="1">
        <f t="array" ref="Q48">EXP(SUMPRODUCT(TRANSPOSE(J$3:J$4),T48:U48))</f>
        <v>4.409717845156865</v>
      </c>
      <c r="R48" s="1">
        <f t="shared" si="12"/>
        <v>8.5289834127907138</v>
      </c>
      <c r="S48" s="1">
        <f t="shared" si="13"/>
        <v>84</v>
      </c>
      <c r="T48" s="1">
        <f t="shared" si="12"/>
        <v>8.5289834127907138</v>
      </c>
      <c r="U48" s="1">
        <f t="shared" si="14"/>
        <v>84</v>
      </c>
      <c r="V48" s="2">
        <f t="shared" si="6"/>
        <v>3.6366821255785354E-3</v>
      </c>
      <c r="W48" s="1">
        <f t="shared" si="7"/>
        <v>2.5570172428607003E-2</v>
      </c>
      <c r="X48">
        <v>54</v>
      </c>
      <c r="Y48">
        <v>2</v>
      </c>
      <c r="Z48" s="1">
        <f t="shared" si="16"/>
        <v>5058.2999999999993</v>
      </c>
      <c r="AA48" s="1">
        <f t="shared" si="15"/>
        <v>6333</v>
      </c>
      <c r="AB48" s="5">
        <v>5893</v>
      </c>
      <c r="AC48" s="1">
        <v>44</v>
      </c>
      <c r="AD48">
        <v>28</v>
      </c>
    </row>
    <row r="49" spans="1:30" ht="16">
      <c r="A49" s="1">
        <f t="shared" si="8"/>
        <v>36</v>
      </c>
      <c r="B49" s="1">
        <f t="shared" si="17"/>
        <v>13</v>
      </c>
      <c r="C49" s="1">
        <f t="shared" si="9"/>
        <v>764726</v>
      </c>
      <c r="D49" s="1">
        <v>58622</v>
      </c>
      <c r="E49" s="3">
        <f t="shared" si="0"/>
        <v>6.5787546590483359E-3</v>
      </c>
      <c r="F49" s="3">
        <f t="shared" si="1"/>
        <v>6.3356725310548256E-8</v>
      </c>
      <c r="G49" s="3">
        <f t="shared" si="2"/>
        <v>6.1952549374478198E-3</v>
      </c>
      <c r="H49" s="3">
        <f t="shared" si="10"/>
        <v>4.6151494605222929E-4</v>
      </c>
      <c r="I49" s="3"/>
      <c r="J49" s="4"/>
      <c r="L49" s="2">
        <f t="shared" si="4"/>
        <v>743430.5924937384</v>
      </c>
      <c r="M49" s="2">
        <f t="shared" si="5"/>
        <v>55381.793526267516</v>
      </c>
      <c r="N49" s="1">
        <f t="shared" si="11"/>
        <v>61.132801150485271</v>
      </c>
      <c r="O49" s="1">
        <f t="shared" si="18"/>
        <v>294.14551160395035</v>
      </c>
      <c r="P49" s="1" cm="1">
        <f t="array" ref="P49">EXP(SUMPRODUCT(TRANSPOSE(J$7:J$8),R49:S49))</f>
        <v>55.432652024024115</v>
      </c>
      <c r="Q49" s="1" cm="1">
        <f t="array" ref="Q49">EXP(SUMPRODUCT(TRANSPOSE(J$3:J$4),T49:U49))</f>
        <v>4.5682926387360672</v>
      </c>
      <c r="R49" s="1">
        <f t="shared" si="12"/>
        <v>8.6518639347341857</v>
      </c>
      <c r="S49" s="1">
        <f t="shared" si="13"/>
        <v>86</v>
      </c>
      <c r="T49" s="1">
        <f t="shared" si="12"/>
        <v>8.6518639347341857</v>
      </c>
      <c r="U49" s="1">
        <f t="shared" si="14"/>
        <v>86</v>
      </c>
      <c r="V49" s="2">
        <f t="shared" si="6"/>
        <v>5.5272874922938205E-2</v>
      </c>
      <c r="W49" s="1">
        <f t="shared" si="7"/>
        <v>2.7847107991962616E-2</v>
      </c>
      <c r="X49">
        <v>54</v>
      </c>
      <c r="Y49">
        <v>4</v>
      </c>
      <c r="Z49" s="1">
        <f t="shared" si="16"/>
        <v>5719.8</v>
      </c>
      <c r="AA49" s="1">
        <f t="shared" si="15"/>
        <v>6050</v>
      </c>
      <c r="AB49" s="5">
        <v>5420</v>
      </c>
      <c r="AC49" s="1">
        <v>63</v>
      </c>
      <c r="AD49">
        <v>28</v>
      </c>
    </row>
    <row r="50" spans="1:30" ht="16">
      <c r="A50" s="1">
        <f t="shared" si="8"/>
        <v>37</v>
      </c>
      <c r="B50" s="1">
        <f t="shared" si="17"/>
        <v>14</v>
      </c>
      <c r="C50" s="1">
        <f t="shared" si="9"/>
        <v>829532</v>
      </c>
      <c r="D50" s="1">
        <v>64806</v>
      </c>
      <c r="E50" s="3">
        <f t="shared" si="0"/>
        <v>7.0773187810850846E-3</v>
      </c>
      <c r="F50" s="3">
        <f t="shared" si="1"/>
        <v>7.5862418014160937E-8</v>
      </c>
      <c r="G50" s="3">
        <f t="shared" si="2"/>
        <v>6.6647563785826817E-3</v>
      </c>
      <c r="H50" s="3">
        <f t="shared" si="10"/>
        <v>4.6950144113486192E-4</v>
      </c>
      <c r="I50" s="3"/>
      <c r="J50" s="4"/>
      <c r="L50" s="2">
        <f t="shared" si="4"/>
        <v>799770.7654299218</v>
      </c>
      <c r="M50" s="2">
        <f t="shared" si="5"/>
        <v>56340.17293618343</v>
      </c>
      <c r="N50" s="1">
        <f t="shared" si="11"/>
        <v>65.782506938708153</v>
      </c>
      <c r="O50" s="1">
        <f t="shared" si="18"/>
        <v>352.22757032749166</v>
      </c>
      <c r="P50" s="1" cm="1">
        <f t="array" ref="P50">EXP(SUMPRODUCT(TRANSPOSE(J$7:J$8),R50:S50))</f>
        <v>58.08205872354128</v>
      </c>
      <c r="Q50" s="1" cm="1">
        <f t="array" ref="Q50">EXP(SUMPRODUCT(TRANSPOSE(J$3:J$4),T50:U50))</f>
        <v>4.6497057882228789</v>
      </c>
      <c r="R50" s="1">
        <f t="shared" si="12"/>
        <v>8.8649726879165982</v>
      </c>
      <c r="S50" s="1">
        <f t="shared" si="13"/>
        <v>87</v>
      </c>
      <c r="T50" s="1">
        <f t="shared" si="12"/>
        <v>8.8649726879165982</v>
      </c>
      <c r="U50" s="1">
        <f t="shared" si="14"/>
        <v>87</v>
      </c>
      <c r="V50" s="2">
        <f t="shared" si="6"/>
        <v>0.13063338369620978</v>
      </c>
      <c r="W50" s="1">
        <f t="shared" si="7"/>
        <v>3.5877138639712758E-2</v>
      </c>
      <c r="X50">
        <v>54</v>
      </c>
      <c r="Y50">
        <v>5</v>
      </c>
      <c r="Z50" s="1">
        <f t="shared" si="16"/>
        <v>7078.5999999999995</v>
      </c>
      <c r="AA50" s="1">
        <f t="shared" si="15"/>
        <v>7479</v>
      </c>
      <c r="AB50" s="5">
        <v>6389</v>
      </c>
      <c r="AC50" s="1">
        <v>109</v>
      </c>
      <c r="AD50">
        <v>28</v>
      </c>
    </row>
    <row r="51" spans="1:30" ht="16">
      <c r="A51" s="1">
        <f t="shared" si="8"/>
        <v>38</v>
      </c>
      <c r="B51" s="1">
        <f t="shared" si="17"/>
        <v>15</v>
      </c>
      <c r="C51" s="1">
        <f t="shared" si="9"/>
        <v>899615</v>
      </c>
      <c r="D51" s="1">
        <v>70083</v>
      </c>
      <c r="E51" s="3">
        <f t="shared" si="0"/>
        <v>7.641196492477631E-3</v>
      </c>
      <c r="F51" s="3">
        <f t="shared" si="1"/>
        <v>9.3199554185297018E-8</v>
      </c>
      <c r="G51" s="3">
        <f t="shared" si="2"/>
        <v>7.1957642855397276E-3</v>
      </c>
      <c r="H51" s="3">
        <f t="shared" si="10"/>
        <v>5.3100790695704593E-4</v>
      </c>
      <c r="I51" s="3"/>
      <c r="J51" s="4"/>
      <c r="L51" s="2">
        <f t="shared" si="4"/>
        <v>863491.71426476736</v>
      </c>
      <c r="M51" s="2">
        <f t="shared" si="5"/>
        <v>63720.948834845512</v>
      </c>
      <c r="N51" s="1">
        <f t="shared" si="11"/>
        <v>71.044210464176643</v>
      </c>
      <c r="O51" s="1">
        <f t="shared" si="18"/>
        <v>432.76104093093085</v>
      </c>
      <c r="P51" s="1" cm="1">
        <f t="array" ref="P51">EXP(SUMPRODUCT(TRANSPOSE(J$7:J$8),R51:S51))</f>
        <v>80.53347060343917</v>
      </c>
      <c r="Q51" s="1" cm="1">
        <f t="array" ref="Q51">EXP(SUMPRODUCT(TRANSPOSE(J$3:J$4),T51:U51))</f>
        <v>5.2617035254684934</v>
      </c>
      <c r="R51" s="1">
        <f t="shared" si="12"/>
        <v>9.0466442793053936</v>
      </c>
      <c r="S51" s="1">
        <f t="shared" si="13"/>
        <v>94</v>
      </c>
      <c r="T51" s="1">
        <f t="shared" si="12"/>
        <v>9.0466442793053936</v>
      </c>
      <c r="U51" s="1">
        <f t="shared" si="14"/>
        <v>94</v>
      </c>
      <c r="V51" s="2">
        <f t="shared" si="6"/>
        <v>9.0778807487614507E-2</v>
      </c>
      <c r="W51" s="1">
        <f t="shared" si="7"/>
        <v>4.0154161208108621E-2</v>
      </c>
      <c r="X51">
        <v>54</v>
      </c>
      <c r="Y51">
        <v>11</v>
      </c>
      <c r="Z51" s="1">
        <f t="shared" si="16"/>
        <v>8489</v>
      </c>
      <c r="AA51" s="1">
        <f t="shared" si="15"/>
        <v>9126</v>
      </c>
      <c r="AB51" s="5">
        <v>7776</v>
      </c>
      <c r="AC51" s="1">
        <v>135</v>
      </c>
      <c r="AD51">
        <v>29</v>
      </c>
    </row>
    <row r="52" spans="1:30" ht="16">
      <c r="A52" s="1">
        <f t="shared" si="8"/>
        <v>39</v>
      </c>
      <c r="B52" s="1">
        <f t="shared" si="17"/>
        <v>16</v>
      </c>
      <c r="C52" s="1">
        <f t="shared" si="9"/>
        <v>971725</v>
      </c>
      <c r="D52" s="1">
        <v>72110</v>
      </c>
      <c r="E52" s="3">
        <f t="shared" si="0"/>
        <v>8.2459944563778587E-3</v>
      </c>
      <c r="F52" s="3">
        <f t="shared" si="1"/>
        <v>1.1409250177951691E-7</v>
      </c>
      <c r="G52" s="3">
        <f t="shared" si="2"/>
        <v>7.7653072378149517E-3</v>
      </c>
      <c r="H52" s="3">
        <f t="shared" si="10"/>
        <v>5.6954295227522409E-4</v>
      </c>
      <c r="I52" s="3"/>
      <c r="J52" s="4"/>
      <c r="L52" s="2">
        <f t="shared" si="4"/>
        <v>931836.86853779422</v>
      </c>
      <c r="M52" s="2">
        <f t="shared" si="5"/>
        <v>68345.154273026885</v>
      </c>
      <c r="N52" s="1">
        <f t="shared" si="11"/>
        <v>76.691143042136758</v>
      </c>
      <c r="O52" s="1">
        <f t="shared" si="18"/>
        <v>529.83031792788938</v>
      </c>
      <c r="P52" s="1" cm="1">
        <f t="array" ref="P52">EXP(SUMPRODUCT(TRANSPOSE(J$7:J$8),R52:S52))</f>
        <v>97.06927699695855</v>
      </c>
      <c r="Q52" s="1" cm="1">
        <f t="array" ref="Q52">EXP(SUMPRODUCT(TRANSPOSE(J$3:J$4),T52:U52))</f>
        <v>5.6469325779601132</v>
      </c>
      <c r="R52" s="1">
        <f t="shared" si="12"/>
        <v>9.2990103726886826</v>
      </c>
      <c r="S52" s="1">
        <f t="shared" si="13"/>
        <v>98</v>
      </c>
      <c r="T52" s="1">
        <f t="shared" si="12"/>
        <v>9.2990103726886826</v>
      </c>
      <c r="U52" s="1">
        <f t="shared" si="14"/>
        <v>98</v>
      </c>
      <c r="V52" s="2">
        <f t="shared" si="6"/>
        <v>5.2209759076038212E-2</v>
      </c>
      <c r="W52" s="1">
        <f t="shared" si="7"/>
        <v>4.1048785883048992E-2</v>
      </c>
      <c r="X52">
        <v>54</v>
      </c>
      <c r="Y52">
        <v>15</v>
      </c>
      <c r="Z52" s="1">
        <f t="shared" si="16"/>
        <v>10926.2</v>
      </c>
      <c r="AA52" s="1">
        <f t="shared" si="15"/>
        <v>11933</v>
      </c>
      <c r="AB52" s="5">
        <v>10393</v>
      </c>
      <c r="AC52" s="1">
        <v>154</v>
      </c>
      <c r="AD52">
        <v>29</v>
      </c>
    </row>
    <row r="53" spans="1:30" ht="16">
      <c r="A53" s="1">
        <f t="shared" si="8"/>
        <v>40</v>
      </c>
      <c r="B53" s="1">
        <f t="shared" si="17"/>
        <v>17</v>
      </c>
      <c r="C53" s="1">
        <f t="shared" si="9"/>
        <v>1046353</v>
      </c>
      <c r="D53" s="1">
        <v>74628</v>
      </c>
      <c r="E53" s="3">
        <f t="shared" si="0"/>
        <v>8.9299429624436488E-3</v>
      </c>
      <c r="F53" s="3">
        <f t="shared" si="1"/>
        <v>1.4305432238792548E-7</v>
      </c>
      <c r="G53" s="3">
        <f t="shared" si="2"/>
        <v>8.409387182982838E-3</v>
      </c>
      <c r="H53" s="3">
        <f t="shared" si="10"/>
        <v>6.4407994516788632E-4</v>
      </c>
      <c r="I53" s="3"/>
      <c r="J53" s="4"/>
      <c r="L53" s="2">
        <f t="shared" si="4"/>
        <v>1009126.4619579406</v>
      </c>
      <c r="M53" s="2">
        <f t="shared" si="5"/>
        <v>77289.593420146353</v>
      </c>
      <c r="N53" s="1">
        <f t="shared" si="11"/>
        <v>83.08132908977737</v>
      </c>
      <c r="O53" s="1">
        <f t="shared" si="18"/>
        <v>664.42137646354718</v>
      </c>
      <c r="P53" s="1" cm="1">
        <f t="array" ref="P53">EXP(SUMPRODUCT(TRANSPOSE(J$7:J$8),R53:S53))</f>
        <v>134.59105853565774</v>
      </c>
      <c r="Q53" s="1" cm="1">
        <f t="array" ref="Q53">EXP(SUMPRODUCT(TRANSPOSE(J$3:J$4),T53:U53))</f>
        <v>6.3901860476406069</v>
      </c>
      <c r="R53" s="1">
        <f t="shared" si="12"/>
        <v>9.3929368909645685</v>
      </c>
      <c r="S53" s="1">
        <f t="shared" si="13"/>
        <v>105</v>
      </c>
      <c r="T53" s="1">
        <f t="shared" si="12"/>
        <v>9.3929368909645685</v>
      </c>
      <c r="U53" s="1">
        <f t="shared" si="14"/>
        <v>105</v>
      </c>
      <c r="V53" s="2">
        <f t="shared" si="6"/>
        <v>3.5664809724853315E-2</v>
      </c>
      <c r="W53" s="1">
        <f t="shared" si="7"/>
        <v>3.5577417986147504E-2</v>
      </c>
      <c r="X53">
        <v>54</v>
      </c>
      <c r="Y53">
        <v>21</v>
      </c>
      <c r="Z53" s="1">
        <f t="shared" si="16"/>
        <v>12002.3</v>
      </c>
      <c r="AA53" s="1">
        <f t="shared" si="15"/>
        <v>12433</v>
      </c>
      <c r="AB53" s="5">
        <v>10073</v>
      </c>
      <c r="AC53" s="1">
        <v>236</v>
      </c>
      <c r="AD53">
        <v>30</v>
      </c>
    </row>
    <row r="54" spans="1:30" ht="16">
      <c r="A54" s="1">
        <f t="shared" si="8"/>
        <v>41</v>
      </c>
      <c r="B54" s="1">
        <f t="shared" si="17"/>
        <v>18</v>
      </c>
      <c r="C54" s="1">
        <f t="shared" si="9"/>
        <v>1122496</v>
      </c>
      <c r="D54" s="1">
        <v>76143</v>
      </c>
      <c r="E54" s="3">
        <f t="shared" si="0"/>
        <v>9.6379791269676218E-3</v>
      </c>
      <c r="F54" s="3">
        <f t="shared" si="1"/>
        <v>1.7484110859111723E-7</v>
      </c>
      <c r="G54" s="3">
        <f t="shared" si="2"/>
        <v>9.076150779867332E-3</v>
      </c>
      <c r="H54" s="3">
        <f t="shared" si="10"/>
        <v>6.6676359688449399E-4</v>
      </c>
      <c r="I54" s="3"/>
      <c r="J54" s="4"/>
      <c r="L54" s="2">
        <f t="shared" si="4"/>
        <v>1089138.0935840798</v>
      </c>
      <c r="M54" s="2">
        <f t="shared" si="5"/>
        <v>80011.631626139279</v>
      </c>
      <c r="N54" s="1">
        <f t="shared" si="11"/>
        <v>89.701308169312341</v>
      </c>
      <c r="O54" s="1">
        <f t="shared" si="18"/>
        <v>812.18546474060167</v>
      </c>
      <c r="P54" s="1" cm="1">
        <f t="array" ref="P54">EXP(SUMPRODUCT(TRANSPOSE(J$7:J$8),R54:S54))</f>
        <v>147.76408827705455</v>
      </c>
      <c r="Q54" s="1" cm="1">
        <f t="array" ref="Q54">EXP(SUMPRODUCT(TRANSPOSE(J$3:J$4),T54:U54))</f>
        <v>6.6199790795349767</v>
      </c>
      <c r="R54" s="1">
        <f t="shared" si="12"/>
        <v>9.5453329430034213</v>
      </c>
      <c r="S54" s="1">
        <f t="shared" si="13"/>
        <v>107</v>
      </c>
      <c r="T54" s="1">
        <f t="shared" si="12"/>
        <v>9.5453329430034213</v>
      </c>
      <c r="U54" s="1">
        <f t="shared" si="14"/>
        <v>107</v>
      </c>
      <c r="V54" s="2">
        <f t="shared" si="6"/>
        <v>5.0807449485038396E-2</v>
      </c>
      <c r="W54" s="1">
        <f t="shared" si="7"/>
        <v>2.9717617181638276E-2</v>
      </c>
      <c r="X54">
        <v>54</v>
      </c>
      <c r="Y54">
        <v>23</v>
      </c>
      <c r="Z54" s="1">
        <f t="shared" si="16"/>
        <v>13978.3</v>
      </c>
      <c r="AA54" s="1">
        <f t="shared" si="15"/>
        <v>14712</v>
      </c>
      <c r="AB54" s="5">
        <v>12042</v>
      </c>
      <c r="AC54" s="1">
        <v>267</v>
      </c>
      <c r="AD54">
        <v>30</v>
      </c>
    </row>
    <row r="55" spans="1:30">
      <c r="F55" s="3"/>
      <c r="G55" s="3"/>
      <c r="H55" s="3"/>
      <c r="I55" s="3"/>
      <c r="L55" s="2"/>
    </row>
    <row r="56" spans="1:30">
      <c r="F56" s="3"/>
      <c r="G56" s="3">
        <f>C2 - SUM(D14:D47)</f>
        <v>119347188</v>
      </c>
      <c r="H56" s="3">
        <f>1-G47</f>
        <v>0.99471197505913633</v>
      </c>
      <c r="I56" s="3"/>
      <c r="J56" s="4">
        <f>G56*LN(H56)</f>
        <v>-632785.47793188121</v>
      </c>
      <c r="L56" s="2"/>
    </row>
    <row r="57" spans="1:30">
      <c r="F57" s="3"/>
      <c r="G57" s="3"/>
      <c r="H57" s="3"/>
      <c r="I57" s="3"/>
      <c r="L57" s="2"/>
    </row>
    <row r="58" spans="1:30">
      <c r="F58" s="3"/>
      <c r="G58" s="3"/>
      <c r="H58" s="3"/>
      <c r="I58" s="3"/>
      <c r="L58" s="2"/>
    </row>
    <row r="59" spans="1:30">
      <c r="F59" s="3"/>
      <c r="G59" s="3"/>
      <c r="H59" s="3"/>
      <c r="I59" s="3"/>
      <c r="L59" s="2"/>
    </row>
    <row r="60" spans="1:30">
      <c r="F60" s="3"/>
      <c r="G60" s="3"/>
      <c r="H60" s="3"/>
      <c r="I60" s="3"/>
      <c r="L60" s="2"/>
    </row>
    <row r="61" spans="1:30">
      <c r="F61" s="3"/>
      <c r="G61" s="3"/>
      <c r="H61" s="3"/>
      <c r="I61" s="3"/>
      <c r="L61" s="2"/>
    </row>
    <row r="62" spans="1:30">
      <c r="F62" s="3"/>
      <c r="G62" s="3"/>
      <c r="H62" s="3"/>
      <c r="I62" s="3"/>
      <c r="L62" s="2"/>
    </row>
    <row r="63" spans="1:30">
      <c r="F63" s="3"/>
      <c r="G63" s="3"/>
      <c r="H63" s="3"/>
      <c r="I63" s="3"/>
      <c r="L63" s="2"/>
    </row>
    <row r="64" spans="1:30">
      <c r="F64" s="3"/>
      <c r="G64" s="3"/>
      <c r="H64" s="3"/>
      <c r="I64" s="3"/>
      <c r="L64" s="2"/>
    </row>
    <row r="65" spans="6:12">
      <c r="F65" s="3"/>
      <c r="G65" s="3"/>
      <c r="H65" s="3"/>
      <c r="I65" s="3"/>
      <c r="L65" s="2"/>
    </row>
  </sheetData>
  <mergeCells count="5">
    <mergeCell ref="U2:V2"/>
    <mergeCell ref="X2:Y2"/>
    <mergeCell ref="U7:V7"/>
    <mergeCell ref="X7:Y7"/>
    <mergeCell ref="R12:U12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9A58-3282-A344-BDC1-4A8534B7DD87}">
  <sheetPr>
    <pageSetUpPr fitToPage="1"/>
  </sheetPr>
  <dimension ref="A1:AD65"/>
  <sheetViews>
    <sheetView zoomScale="75" zoomScaleNormal="83" workbookViewId="0">
      <selection activeCell="N4" sqref="N4"/>
    </sheetView>
  </sheetViews>
  <sheetFormatPr baseColWidth="10" defaultColWidth="8.83203125" defaultRowHeight="13"/>
  <cols>
    <col min="1" max="2" width="8.83203125" style="1"/>
    <col min="3" max="3" width="13" style="1" bestFit="1" customWidth="1"/>
    <col min="4" max="4" width="8.83203125" style="1"/>
    <col min="5" max="5" width="11.5" style="1" bestFit="1" customWidth="1"/>
    <col min="6" max="6" width="11.6640625" style="1" bestFit="1" customWidth="1"/>
    <col min="7" max="7" width="15.6640625" style="1" bestFit="1" customWidth="1"/>
    <col min="8" max="8" width="11.5" style="1" bestFit="1" customWidth="1"/>
    <col min="9" max="9" width="11.5" style="1" customWidth="1"/>
    <col min="10" max="10" width="20.83203125" style="1" bestFit="1" customWidth="1"/>
    <col min="11" max="11" width="11.6640625" style="1" customWidth="1"/>
    <col min="12" max="12" width="19.83203125" style="1" bestFit="1" customWidth="1"/>
    <col min="13" max="13" width="13.33203125" style="1" customWidth="1"/>
    <col min="14" max="14" width="12.1640625" style="1" bestFit="1" customWidth="1"/>
    <col min="15" max="15" width="12.33203125" style="1" bestFit="1" customWidth="1"/>
    <col min="16" max="17" width="12.1640625" style="1" bestFit="1" customWidth="1"/>
    <col min="18" max="19" width="12.1640625" style="1" customWidth="1"/>
    <col min="20" max="20" width="8.83203125" style="1"/>
    <col min="21" max="21" width="12.1640625" style="1" bestFit="1" customWidth="1"/>
    <col min="22" max="22" width="17.83203125" style="1" bestFit="1" customWidth="1"/>
    <col min="23" max="24" width="8.83203125" style="1"/>
    <col min="25" max="25" width="17.83203125" style="1" bestFit="1" customWidth="1"/>
    <col min="26" max="16384" width="8.83203125" style="1"/>
  </cols>
  <sheetData>
    <row r="1" spans="1:30">
      <c r="B1" s="1" t="s">
        <v>41</v>
      </c>
      <c r="C1" s="1" t="s">
        <v>40</v>
      </c>
      <c r="I1" s="1" t="s">
        <v>36</v>
      </c>
      <c r="J1" s="16">
        <v>50.109732082924708</v>
      </c>
    </row>
    <row r="2" spans="1:30" ht="17">
      <c r="B2" s="1" t="s">
        <v>39</v>
      </c>
      <c r="C2" s="17">
        <v>120000000</v>
      </c>
      <c r="I2" s="1" t="s">
        <v>34</v>
      </c>
      <c r="J2" s="16">
        <v>464078.94171793107</v>
      </c>
      <c r="U2" s="62" t="s">
        <v>35</v>
      </c>
      <c r="V2" s="62"/>
      <c r="X2" s="62" t="s">
        <v>59</v>
      </c>
      <c r="Y2" s="62"/>
    </row>
    <row r="3" spans="1:30">
      <c r="I3" s="30" t="s">
        <v>38</v>
      </c>
      <c r="J3" s="35">
        <v>1.169219769000382E-3</v>
      </c>
      <c r="M3" s="1" t="s">
        <v>37</v>
      </c>
      <c r="N3" s="1">
        <f>LN(C2)*10-2*J11</f>
        <v>12512792.15753057</v>
      </c>
      <c r="U3" s="1" t="s">
        <v>25</v>
      </c>
      <c r="V3" s="2">
        <f>AVERAGE(V14:V47)</f>
        <v>7.135396574109068E-2</v>
      </c>
      <c r="X3" s="1" t="s">
        <v>25</v>
      </c>
      <c r="Y3" s="2">
        <f>AVERAGE(W14:W47)</f>
        <v>1.5478300105350866E-2</v>
      </c>
    </row>
    <row r="4" spans="1:30">
      <c r="I4" s="1" t="s">
        <v>53</v>
      </c>
      <c r="J4" s="4">
        <v>1.7554556277858714E-2</v>
      </c>
      <c r="U4" s="1" t="s">
        <v>21</v>
      </c>
      <c r="V4" s="2">
        <f>MEDIAN(V14:V47)</f>
        <v>4.7739551408098005E-2</v>
      </c>
      <c r="X4" s="1" t="s">
        <v>21</v>
      </c>
      <c r="Y4" s="2">
        <f>MEDIAN(W14:W47)</f>
        <v>1.0682401734797193E-2</v>
      </c>
    </row>
    <row r="5" spans="1:30">
      <c r="I5" s="1" t="s">
        <v>36</v>
      </c>
      <c r="J5" s="16">
        <v>1.0000000000000002E-4</v>
      </c>
      <c r="U5" s="1" t="s">
        <v>20</v>
      </c>
      <c r="V5" s="15">
        <f>CORREL(M14:M47,C14:C47)^2</f>
        <v>0.79088788187143177</v>
      </c>
      <c r="X5" s="1" t="s">
        <v>20</v>
      </c>
      <c r="Y5" s="15">
        <f>CORREL(L14:L47,C14:C47)^2</f>
        <v>0.99957180832382375</v>
      </c>
    </row>
    <row r="6" spans="1:30">
      <c r="I6" s="1" t="s">
        <v>34</v>
      </c>
      <c r="J6" s="16">
        <v>464121.73333247058</v>
      </c>
    </row>
    <row r="7" spans="1:30">
      <c r="G7" s="1" t="s">
        <v>32</v>
      </c>
      <c r="H7" s="1" t="s">
        <v>31</v>
      </c>
      <c r="I7" s="30" t="s">
        <v>33</v>
      </c>
      <c r="J7" s="35">
        <v>-3.9054187831289275E-8</v>
      </c>
      <c r="U7" s="62" t="s">
        <v>28</v>
      </c>
      <c r="V7" s="62"/>
      <c r="X7" s="62" t="s">
        <v>60</v>
      </c>
      <c r="Y7" s="62"/>
    </row>
    <row r="8" spans="1:30">
      <c r="G8" s="1">
        <v>4.5613213485490309</v>
      </c>
      <c r="H8" s="1">
        <f>EXP(G8)</f>
        <v>95.709862401776675</v>
      </c>
      <c r="I8" s="1" t="s">
        <v>53</v>
      </c>
      <c r="J8" s="4">
        <v>4.6688627832833368E-2</v>
      </c>
      <c r="U8" s="1" t="s">
        <v>25</v>
      </c>
      <c r="V8" s="2">
        <f>AVERAGE(V48:V54)</f>
        <v>5.9557806689637942E-2</v>
      </c>
      <c r="X8" s="1" t="s">
        <v>25</v>
      </c>
      <c r="Y8" s="2">
        <f>AVERAGE(W48:W54)</f>
        <v>3.2528859323248928E-2</v>
      </c>
      <c r="AB8" s="1" t="s">
        <v>24</v>
      </c>
      <c r="AC8" s="1">
        <v>0.1</v>
      </c>
    </row>
    <row r="9" spans="1:30">
      <c r="G9" s="1">
        <v>1.7793119624063782</v>
      </c>
      <c r="H9" s="1">
        <f>EXP(G9)</f>
        <v>5.9257778577128795</v>
      </c>
      <c r="I9" s="1" t="s">
        <v>27</v>
      </c>
      <c r="J9" s="4">
        <f>H8/SUM(H8:H10)</f>
        <v>0.94169586729041455</v>
      </c>
      <c r="L9" s="1" t="s">
        <v>26</v>
      </c>
      <c r="M9" s="4">
        <f>H10/SUM(H8:H10)</f>
        <v>9.2070290942713475E-16</v>
      </c>
      <c r="U9" s="1" t="s">
        <v>21</v>
      </c>
      <c r="V9" s="2">
        <f>MEDIAN(V48:V54)</f>
        <v>5.2128555097325543E-2</v>
      </c>
      <c r="X9" s="1" t="s">
        <v>21</v>
      </c>
      <c r="Y9" s="2">
        <f>MEDIAN(W48:W54)</f>
        <v>3.4596674823463909E-2</v>
      </c>
      <c r="AC9" s="1">
        <v>0.2</v>
      </c>
    </row>
    <row r="10" spans="1:30">
      <c r="G10" s="1">
        <v>-30</v>
      </c>
      <c r="H10" s="1">
        <f>EXP(G10)</f>
        <v>9.3576229688401748E-14</v>
      </c>
      <c r="I10" s="1" t="s">
        <v>23</v>
      </c>
      <c r="J10" s="4">
        <f>H9/SUM(H8:H10)</f>
        <v>5.8304132709584559E-2</v>
      </c>
      <c r="U10" s="1" t="s">
        <v>20</v>
      </c>
      <c r="V10" s="15">
        <f>CORREL(M48:M54,C48:C54)^2</f>
        <v>0.96325157479488843</v>
      </c>
      <c r="X10" s="1" t="s">
        <v>20</v>
      </c>
      <c r="Y10" s="15">
        <f>CORREL(L48:L54,C48:C54)^2</f>
        <v>0.99881824640735506</v>
      </c>
      <c r="AC10" s="1">
        <v>0.7</v>
      </c>
    </row>
    <row r="11" spans="1:30">
      <c r="I11" s="1" t="s">
        <v>22</v>
      </c>
      <c r="J11" s="16">
        <f>IFERROR(SUM(J14:J56),-1000000000000)</f>
        <v>-6256303.0637537818</v>
      </c>
    </row>
    <row r="12" spans="1:30" ht="16" customHeight="1">
      <c r="C12" s="1" t="s">
        <v>19</v>
      </c>
      <c r="R12" s="76" t="s">
        <v>18</v>
      </c>
      <c r="S12" s="76"/>
      <c r="T12" s="76"/>
      <c r="U12" s="76"/>
    </row>
    <row r="13" spans="1:30" ht="16">
      <c r="A13" s="1" t="s">
        <v>17</v>
      </c>
      <c r="B13" s="1" t="s">
        <v>17</v>
      </c>
      <c r="C13" s="1" t="s">
        <v>16</v>
      </c>
      <c r="D13" s="13" t="s">
        <v>15</v>
      </c>
      <c r="E13" s="13" t="s">
        <v>14</v>
      </c>
      <c r="F13" s="13" t="s">
        <v>13</v>
      </c>
      <c r="G13" s="13" t="s">
        <v>12</v>
      </c>
      <c r="H13" s="13" t="s">
        <v>11</v>
      </c>
      <c r="I13" s="13"/>
      <c r="L13" s="13" t="s">
        <v>10</v>
      </c>
      <c r="M13" s="13" t="s">
        <v>9</v>
      </c>
      <c r="N13" s="12" t="s">
        <v>8</v>
      </c>
      <c r="O13" s="12" t="s">
        <v>7</v>
      </c>
      <c r="P13" s="12" t="s">
        <v>6</v>
      </c>
      <c r="Q13" s="12" t="s">
        <v>5</v>
      </c>
      <c r="R13" s="12" t="s">
        <v>54</v>
      </c>
      <c r="S13" s="1" t="s">
        <v>52</v>
      </c>
      <c r="T13" s="1" t="s">
        <v>54</v>
      </c>
      <c r="U13" s="1" t="s">
        <v>52</v>
      </c>
      <c r="V13" s="1" t="s">
        <v>4</v>
      </c>
      <c r="W13" s="1" t="s">
        <v>3</v>
      </c>
      <c r="X13" t="s">
        <v>49</v>
      </c>
      <c r="Y13" s="1" t="s">
        <v>51</v>
      </c>
      <c r="Z13" s="1" t="s">
        <v>2</v>
      </c>
      <c r="AA13" s="1" t="s">
        <v>1</v>
      </c>
      <c r="AB13" s="1" t="s">
        <v>0</v>
      </c>
      <c r="AC13" s="1" t="s">
        <v>47</v>
      </c>
      <c r="AD13" s="30" t="s">
        <v>55</v>
      </c>
    </row>
    <row r="14" spans="1:30" ht="16">
      <c r="A14" s="1">
        <v>1</v>
      </c>
      <c r="C14" s="1">
        <f>D14</f>
        <v>12252</v>
      </c>
      <c r="D14" s="1">
        <v>12252</v>
      </c>
      <c r="E14" s="3">
        <f t="shared" ref="E14:E54" si="0">1-(J$2/(J$2+N14))^J$1</f>
        <v>1.0797079624114136E-4</v>
      </c>
      <c r="F14" s="3">
        <f t="shared" ref="F14:F54" si="1">1-(J$6/(J$6+O14))^J$5</f>
        <v>0</v>
      </c>
      <c r="G14" s="3">
        <f t="shared" ref="G14:G54" si="2">E14*($J$9) + F14 *($J$10)</f>
        <v>1.0167565260833825E-4</v>
      </c>
      <c r="H14" s="3">
        <f>G14</f>
        <v>1.0167565260833825E-4</v>
      </c>
      <c r="I14" s="3"/>
      <c r="J14" s="4">
        <f t="shared" ref="J14:J47" si="3">D14*LN(H14)</f>
        <v>-112641.49036871153</v>
      </c>
      <c r="L14" s="2">
        <f t="shared" ref="L14:L54" si="4">C$2*G14</f>
        <v>12201.078313000589</v>
      </c>
      <c r="M14" s="2">
        <f t="shared" ref="M14:M54" si="5">$C$2*H14</f>
        <v>12201.078313000589</v>
      </c>
      <c r="N14" s="1">
        <f>Q14</f>
        <v>1</v>
      </c>
      <c r="P14" s="1" cm="1">
        <f t="array" ref="P14">EXP(SUMPRODUCT(TRANSPOSE(J$7:J$8),R14:S14))</f>
        <v>1</v>
      </c>
      <c r="Q14" s="1" cm="1">
        <f t="array" ref="Q14">EXP(SUMPRODUCT(TRANSPOSE(J$3:J$4),T14:U14))</f>
        <v>1</v>
      </c>
      <c r="R14" s="1">
        <f>LN($Z14+1)</f>
        <v>0</v>
      </c>
      <c r="S14" s="1">
        <f>Y14+X14+AD14</f>
        <v>0</v>
      </c>
      <c r="T14" s="1">
        <f>LN($Z14+1)</f>
        <v>0</v>
      </c>
      <c r="U14" s="1">
        <f>X14+Y14+AD14</f>
        <v>0</v>
      </c>
      <c r="V14" s="2">
        <f t="shared" ref="V14:V54" si="6">ABS(D14-M14)/D14</f>
        <v>4.1561938458546084E-3</v>
      </c>
      <c r="W14" s="1">
        <f t="shared" ref="W14:W54" si="7">ABS(C14-L14)/C14</f>
        <v>4.1561938458546084E-3</v>
      </c>
      <c r="X14">
        <v>0</v>
      </c>
      <c r="Y14">
        <v>0</v>
      </c>
      <c r="Z14" s="1">
        <f>AA14</f>
        <v>0</v>
      </c>
      <c r="AA14" s="1">
        <f>AB14+10*AC14</f>
        <v>0</v>
      </c>
      <c r="AB14" s="5">
        <v>0</v>
      </c>
      <c r="AC14" s="1">
        <v>0</v>
      </c>
      <c r="AD14">
        <v>0</v>
      </c>
    </row>
    <row r="15" spans="1:30" ht="16">
      <c r="A15" s="1">
        <f t="shared" ref="A15:A54" si="8">A14+1</f>
        <v>2</v>
      </c>
      <c r="C15" s="1">
        <f t="shared" ref="C15:C54" si="9">C14+D15</f>
        <v>25444</v>
      </c>
      <c r="D15" s="1">
        <v>13192</v>
      </c>
      <c r="E15" s="3">
        <f t="shared" si="0"/>
        <v>2.1592970217010343E-4</v>
      </c>
      <c r="F15" s="3">
        <f t="shared" si="1"/>
        <v>0</v>
      </c>
      <c r="G15" s="3">
        <f t="shared" si="2"/>
        <v>2.0334010815883645E-4</v>
      </c>
      <c r="H15" s="3">
        <f t="shared" ref="H15:H54" si="10">G15-G14</f>
        <v>1.016644555504982E-4</v>
      </c>
      <c r="I15" s="3"/>
      <c r="J15" s="4">
        <f t="shared" si="3"/>
        <v>-121285.04254752379</v>
      </c>
      <c r="L15" s="2">
        <f t="shared" si="4"/>
        <v>24400.812979060374</v>
      </c>
      <c r="M15" s="2">
        <f t="shared" si="5"/>
        <v>12199.734666059783</v>
      </c>
      <c r="N15" s="1">
        <f t="shared" ref="N15:N54" si="11">N14+Q15</f>
        <v>2</v>
      </c>
      <c r="P15" s="1" cm="1">
        <f t="array" ref="P15">EXP(SUMPRODUCT(TRANSPOSE(J$7:J$8),R15:S15))</f>
        <v>1</v>
      </c>
      <c r="Q15" s="1" cm="1">
        <f t="array" ref="Q15">EXP(SUMPRODUCT(TRANSPOSE(J$3:J$4),T15:U15))</f>
        <v>1</v>
      </c>
      <c r="R15" s="1">
        <f t="shared" ref="R15:T54" si="12">LN($Z15+1)</f>
        <v>0</v>
      </c>
      <c r="S15" s="1">
        <f t="shared" ref="S15:S54" si="13">Y15+X15+AD15</f>
        <v>0</v>
      </c>
      <c r="T15" s="1">
        <f t="shared" si="12"/>
        <v>0</v>
      </c>
      <c r="U15" s="1">
        <f t="shared" ref="U15:U54" si="14">X15+Y15+AD15</f>
        <v>0</v>
      </c>
      <c r="V15" s="2">
        <f t="shared" si="6"/>
        <v>7.521720239085937E-2</v>
      </c>
      <c r="W15" s="1">
        <f t="shared" si="7"/>
        <v>4.099933268902789E-2</v>
      </c>
      <c r="X15">
        <v>0</v>
      </c>
      <c r="Y15">
        <v>0</v>
      </c>
      <c r="Z15" s="1">
        <f>AA15</f>
        <v>0</v>
      </c>
      <c r="AA15" s="1">
        <f t="shared" ref="AA15:AA54" si="15">AB15+10*AC15</f>
        <v>0</v>
      </c>
      <c r="AB15" s="5">
        <v>0</v>
      </c>
      <c r="AC15" s="1">
        <v>0</v>
      </c>
      <c r="AD15">
        <v>0</v>
      </c>
    </row>
    <row r="16" spans="1:30" ht="16">
      <c r="A16" s="1">
        <f t="shared" si="8"/>
        <v>3</v>
      </c>
      <c r="C16" s="1">
        <f t="shared" si="9"/>
        <v>38118</v>
      </c>
      <c r="D16" s="1">
        <v>12674</v>
      </c>
      <c r="E16" s="3">
        <f t="shared" si="0"/>
        <v>3.2387671911893179E-4</v>
      </c>
      <c r="F16" s="3">
        <f t="shared" si="1"/>
        <v>0</v>
      </c>
      <c r="G16" s="3">
        <f t="shared" si="2"/>
        <v>3.0499336790587643E-4</v>
      </c>
      <c r="H16" s="3">
        <f t="shared" si="10"/>
        <v>1.0165325974703998E-4</v>
      </c>
      <c r="I16" s="3"/>
      <c r="J16" s="4">
        <f t="shared" si="3"/>
        <v>-116524.03294907758</v>
      </c>
      <c r="L16" s="2">
        <f t="shared" si="4"/>
        <v>36599.204148705168</v>
      </c>
      <c r="M16" s="2">
        <f t="shared" si="5"/>
        <v>12198.391169644798</v>
      </c>
      <c r="N16" s="1">
        <f t="shared" si="11"/>
        <v>3</v>
      </c>
      <c r="P16" s="1" cm="1">
        <f t="array" ref="P16">EXP(SUMPRODUCT(TRANSPOSE(J$7:J$8),R16:S16))</f>
        <v>1</v>
      </c>
      <c r="Q16" s="1" cm="1">
        <f t="array" ref="Q16">EXP(SUMPRODUCT(TRANSPOSE(J$3:J$4),T16:U16))</f>
        <v>1</v>
      </c>
      <c r="R16" s="1">
        <f t="shared" si="12"/>
        <v>0</v>
      </c>
      <c r="S16" s="1">
        <f t="shared" si="13"/>
        <v>0</v>
      </c>
      <c r="T16" s="1">
        <f t="shared" si="12"/>
        <v>0</v>
      </c>
      <c r="U16" s="1">
        <f t="shared" si="14"/>
        <v>0</v>
      </c>
      <c r="V16" s="2">
        <f t="shared" si="6"/>
        <v>3.7526339778696731E-2</v>
      </c>
      <c r="W16" s="1">
        <f t="shared" si="7"/>
        <v>3.9844583957574682E-2</v>
      </c>
      <c r="X16">
        <v>0</v>
      </c>
      <c r="Y16">
        <v>0</v>
      </c>
      <c r="Z16" s="1">
        <f>SUMPRODUCT(AA14:AA16,$AC$8:$AC$10)</f>
        <v>0</v>
      </c>
      <c r="AA16" s="1">
        <f t="shared" si="15"/>
        <v>0</v>
      </c>
      <c r="AB16" s="5">
        <v>0</v>
      </c>
      <c r="AC16" s="1">
        <v>0</v>
      </c>
      <c r="AD16">
        <v>0</v>
      </c>
    </row>
    <row r="17" spans="1:30" ht="16">
      <c r="A17" s="1">
        <f t="shared" si="8"/>
        <v>4</v>
      </c>
      <c r="C17" s="1">
        <f t="shared" si="9"/>
        <v>49763</v>
      </c>
      <c r="D17" s="1">
        <v>11645</v>
      </c>
      <c r="E17" s="3">
        <f t="shared" si="0"/>
        <v>4.318118484305522E-4</v>
      </c>
      <c r="F17" s="3">
        <f t="shared" si="1"/>
        <v>0</v>
      </c>
      <c r="G17" s="3">
        <f t="shared" si="2"/>
        <v>4.0663543311408591E-4</v>
      </c>
      <c r="H17" s="3">
        <f t="shared" si="10"/>
        <v>1.0164206520820948E-4</v>
      </c>
      <c r="I17" s="3"/>
      <c r="J17" s="4">
        <f t="shared" si="3"/>
        <v>-107064.74812668256</v>
      </c>
      <c r="L17" s="2">
        <f t="shared" si="4"/>
        <v>48796.251973690312</v>
      </c>
      <c r="M17" s="2">
        <f t="shared" si="5"/>
        <v>12197.047824985137</v>
      </c>
      <c r="N17" s="1">
        <f t="shared" si="11"/>
        <v>4</v>
      </c>
      <c r="P17" s="1" cm="1">
        <f t="array" ref="P17">EXP(SUMPRODUCT(TRANSPOSE(J$7:J$8),R17:S17))</f>
        <v>1</v>
      </c>
      <c r="Q17" s="1" cm="1">
        <f t="array" ref="Q17">EXP(SUMPRODUCT(TRANSPOSE(J$3:J$4),T17:U17))</f>
        <v>1</v>
      </c>
      <c r="R17" s="1">
        <f t="shared" si="12"/>
        <v>0</v>
      </c>
      <c r="S17" s="1">
        <f t="shared" si="13"/>
        <v>0</v>
      </c>
      <c r="T17" s="1">
        <f t="shared" si="12"/>
        <v>0</v>
      </c>
      <c r="U17" s="1">
        <f t="shared" si="14"/>
        <v>0</v>
      </c>
      <c r="V17" s="2">
        <f t="shared" si="6"/>
        <v>4.7406425503232007E-2</v>
      </c>
      <c r="W17" s="1">
        <f t="shared" si="7"/>
        <v>1.9427044718157822E-2</v>
      </c>
      <c r="X17">
        <v>0</v>
      </c>
      <c r="Y17">
        <v>0</v>
      </c>
      <c r="Z17" s="1">
        <f t="shared" ref="Z17:Z54" si="16">SUMPRODUCT(AA15:AA17,$AC$8:$AC$10)</f>
        <v>0</v>
      </c>
      <c r="AA17" s="1">
        <f t="shared" si="15"/>
        <v>0</v>
      </c>
      <c r="AB17" s="5">
        <v>0</v>
      </c>
      <c r="AC17" s="1">
        <v>0</v>
      </c>
      <c r="AD17">
        <v>0</v>
      </c>
    </row>
    <row r="18" spans="1:30" ht="16">
      <c r="A18" s="1">
        <f t="shared" si="8"/>
        <v>5</v>
      </c>
      <c r="C18" s="1">
        <f t="shared" si="9"/>
        <v>62122</v>
      </c>
      <c r="D18" s="1">
        <v>12359</v>
      </c>
      <c r="E18" s="3">
        <f t="shared" si="0"/>
        <v>5.3973509143678822E-4</v>
      </c>
      <c r="F18" s="3">
        <f t="shared" si="1"/>
        <v>0</v>
      </c>
      <c r="G18" s="3">
        <f t="shared" si="2"/>
        <v>5.0826630503763746E-4</v>
      </c>
      <c r="H18" s="3">
        <f t="shared" si="10"/>
        <v>1.0163087192355155E-4</v>
      </c>
      <c r="I18" s="3"/>
      <c r="J18" s="4">
        <f t="shared" si="3"/>
        <v>-113630.66313043374</v>
      </c>
      <c r="L18" s="2">
        <f t="shared" si="4"/>
        <v>60991.956604516497</v>
      </c>
      <c r="M18" s="2">
        <f t="shared" si="5"/>
        <v>12195.704630826185</v>
      </c>
      <c r="N18" s="1">
        <f t="shared" si="11"/>
        <v>5</v>
      </c>
      <c r="P18" s="1" cm="1">
        <f t="array" ref="P18">EXP(SUMPRODUCT(TRANSPOSE(J$7:J$8),R18:S18))</f>
        <v>1</v>
      </c>
      <c r="Q18" s="1" cm="1">
        <f t="array" ref="Q18">EXP(SUMPRODUCT(TRANSPOSE(J$3:J$4),T18:U18))</f>
        <v>1</v>
      </c>
      <c r="R18" s="1">
        <f t="shared" si="12"/>
        <v>0</v>
      </c>
      <c r="S18" s="1">
        <f t="shared" si="13"/>
        <v>0</v>
      </c>
      <c r="T18" s="1">
        <f t="shared" si="12"/>
        <v>0</v>
      </c>
      <c r="U18" s="1">
        <f t="shared" si="14"/>
        <v>0</v>
      </c>
      <c r="V18" s="2">
        <f t="shared" si="6"/>
        <v>1.3212668433838889E-2</v>
      </c>
      <c r="W18" s="1">
        <f t="shared" si="7"/>
        <v>1.8190711752414643E-2</v>
      </c>
      <c r="X18">
        <v>0</v>
      </c>
      <c r="Y18">
        <v>0</v>
      </c>
      <c r="Z18" s="1">
        <f t="shared" si="16"/>
        <v>0</v>
      </c>
      <c r="AA18" s="1">
        <f t="shared" si="15"/>
        <v>0</v>
      </c>
      <c r="AB18" s="5">
        <v>0</v>
      </c>
      <c r="AC18" s="1">
        <v>0</v>
      </c>
      <c r="AD18">
        <v>0</v>
      </c>
    </row>
    <row r="19" spans="1:30" ht="16">
      <c r="A19" s="1">
        <f t="shared" si="8"/>
        <v>6</v>
      </c>
      <c r="C19" s="1">
        <f t="shared" si="9"/>
        <v>74178</v>
      </c>
      <c r="D19" s="1">
        <v>12056</v>
      </c>
      <c r="E19" s="3">
        <f t="shared" si="0"/>
        <v>6.4764644947479244E-4</v>
      </c>
      <c r="F19" s="3">
        <f t="shared" si="1"/>
        <v>0</v>
      </c>
      <c r="G19" s="3">
        <f t="shared" si="2"/>
        <v>6.0988598493572229E-4</v>
      </c>
      <c r="H19" s="3">
        <f t="shared" si="10"/>
        <v>1.0161967989808483E-4</v>
      </c>
      <c r="I19" s="3"/>
      <c r="J19" s="4">
        <f t="shared" si="3"/>
        <v>-110846.15940865609</v>
      </c>
      <c r="L19" s="2">
        <f t="shared" si="4"/>
        <v>73186.318192286679</v>
      </c>
      <c r="M19" s="2">
        <f t="shared" si="5"/>
        <v>12194.36158777018</v>
      </c>
      <c r="N19" s="1">
        <f t="shared" si="11"/>
        <v>6</v>
      </c>
      <c r="P19" s="1" cm="1">
        <f t="array" ref="P19">EXP(SUMPRODUCT(TRANSPOSE(J$7:J$8),R19:S19))</f>
        <v>1</v>
      </c>
      <c r="Q19" s="1" cm="1">
        <f t="array" ref="Q19">EXP(SUMPRODUCT(TRANSPOSE(J$3:J$4),T19:U19))</f>
        <v>1</v>
      </c>
      <c r="R19" s="1">
        <f t="shared" si="12"/>
        <v>0</v>
      </c>
      <c r="S19" s="1">
        <f t="shared" si="13"/>
        <v>0</v>
      </c>
      <c r="T19" s="1">
        <f t="shared" si="12"/>
        <v>0</v>
      </c>
      <c r="U19" s="1">
        <f t="shared" si="14"/>
        <v>0</v>
      </c>
      <c r="V19" s="2">
        <f t="shared" si="6"/>
        <v>1.1476574964348004E-2</v>
      </c>
      <c r="W19" s="1">
        <f t="shared" si="7"/>
        <v>1.3368947770407954E-2</v>
      </c>
      <c r="X19">
        <v>0</v>
      </c>
      <c r="Y19">
        <v>0</v>
      </c>
      <c r="Z19" s="1">
        <f t="shared" si="16"/>
        <v>0</v>
      </c>
      <c r="AA19" s="1">
        <f t="shared" si="15"/>
        <v>0</v>
      </c>
      <c r="AB19" s="5">
        <v>0</v>
      </c>
      <c r="AC19" s="1">
        <v>0</v>
      </c>
      <c r="AD19">
        <v>0</v>
      </c>
    </row>
    <row r="20" spans="1:30" ht="16">
      <c r="A20" s="1">
        <f t="shared" si="8"/>
        <v>7</v>
      </c>
      <c r="C20" s="1">
        <f t="shared" si="9"/>
        <v>85366</v>
      </c>
      <c r="D20" s="1">
        <v>11188</v>
      </c>
      <c r="E20" s="3">
        <f t="shared" si="0"/>
        <v>7.5554592387594433E-4</v>
      </c>
      <c r="F20" s="3">
        <f t="shared" si="1"/>
        <v>0</v>
      </c>
      <c r="G20" s="3">
        <f t="shared" si="2"/>
        <v>7.1149447406209493E-4</v>
      </c>
      <c r="H20" s="3">
        <f t="shared" si="10"/>
        <v>1.0160848912637264E-4</v>
      </c>
      <c r="I20" s="3"/>
      <c r="J20" s="4">
        <f t="shared" si="3"/>
        <v>-102866.76228380666</v>
      </c>
      <c r="L20" s="2">
        <f t="shared" si="4"/>
        <v>85379.336887451398</v>
      </c>
      <c r="M20" s="2">
        <f t="shared" si="5"/>
        <v>12193.018695164717</v>
      </c>
      <c r="N20" s="1">
        <f t="shared" si="11"/>
        <v>7</v>
      </c>
      <c r="P20" s="1" cm="1">
        <f t="array" ref="P20">EXP(SUMPRODUCT(TRANSPOSE(J$7:J$8),R20:S20))</f>
        <v>1</v>
      </c>
      <c r="Q20" s="1" cm="1">
        <f t="array" ref="Q20">EXP(SUMPRODUCT(TRANSPOSE(J$3:J$4),T20:U20))</f>
        <v>1</v>
      </c>
      <c r="R20" s="1">
        <f t="shared" si="12"/>
        <v>0</v>
      </c>
      <c r="S20" s="1">
        <f t="shared" si="13"/>
        <v>0</v>
      </c>
      <c r="T20" s="1">
        <f t="shared" si="12"/>
        <v>0</v>
      </c>
      <c r="U20" s="1">
        <f t="shared" si="14"/>
        <v>0</v>
      </c>
      <c r="V20" s="2">
        <f t="shared" si="6"/>
        <v>8.9830058559592196E-2</v>
      </c>
      <c r="W20" s="1">
        <f t="shared" si="7"/>
        <v>1.5623184231893341E-4</v>
      </c>
      <c r="X20">
        <v>0</v>
      </c>
      <c r="Y20">
        <v>0</v>
      </c>
      <c r="Z20" s="1">
        <f t="shared" si="16"/>
        <v>0</v>
      </c>
      <c r="AA20" s="1">
        <f t="shared" si="15"/>
        <v>0</v>
      </c>
      <c r="AB20" s="5">
        <v>0</v>
      </c>
      <c r="AC20" s="1">
        <v>0</v>
      </c>
      <c r="AD20">
        <v>0</v>
      </c>
    </row>
    <row r="21" spans="1:30" ht="16">
      <c r="A21" s="1">
        <f t="shared" si="8"/>
        <v>8</v>
      </c>
      <c r="C21" s="1">
        <f t="shared" si="9"/>
        <v>97575</v>
      </c>
      <c r="D21" s="1">
        <v>12209</v>
      </c>
      <c r="E21" s="3">
        <f t="shared" si="0"/>
        <v>8.6354400181543056E-4</v>
      </c>
      <c r="F21" s="3">
        <f t="shared" si="1"/>
        <v>0</v>
      </c>
      <c r="G21" s="3">
        <f t="shared" si="2"/>
        <v>8.1319581773301721E-4</v>
      </c>
      <c r="H21" s="3">
        <f t="shared" si="10"/>
        <v>1.0170134367092228E-4</v>
      </c>
      <c r="I21" s="3"/>
      <c r="J21" s="4">
        <f t="shared" si="3"/>
        <v>-112243.07575368765</v>
      </c>
      <c r="L21" s="2">
        <f t="shared" si="4"/>
        <v>97583.49812796207</v>
      </c>
      <c r="M21" s="2">
        <f t="shared" si="5"/>
        <v>12204.161240510673</v>
      </c>
      <c r="N21" s="1">
        <f t="shared" si="11"/>
        <v>8.0010241394278552</v>
      </c>
      <c r="P21" s="1" cm="1">
        <f t="array" ref="P21">EXP(SUMPRODUCT(TRANSPOSE(J$7:J$8),R21:S21))</f>
        <v>0.99999996580928008</v>
      </c>
      <c r="Q21" s="1" cm="1">
        <f t="array" ref="Q21">EXP(SUMPRODUCT(TRANSPOSE(J$3:J$4),T21:U21))</f>
        <v>1.0010241394278545</v>
      </c>
      <c r="R21" s="1">
        <f t="shared" si="12"/>
        <v>0.87546873735389985</v>
      </c>
      <c r="S21" s="1">
        <f t="shared" si="13"/>
        <v>0</v>
      </c>
      <c r="T21" s="1">
        <f t="shared" si="12"/>
        <v>0.87546873735389985</v>
      </c>
      <c r="U21" s="1">
        <f t="shared" si="14"/>
        <v>0</v>
      </c>
      <c r="V21" s="2">
        <f t="shared" si="6"/>
        <v>3.9632725770550811E-4</v>
      </c>
      <c r="W21" s="1">
        <f t="shared" si="7"/>
        <v>8.7093291950496562E-5</v>
      </c>
      <c r="X21">
        <v>0</v>
      </c>
      <c r="Y21">
        <v>0</v>
      </c>
      <c r="Z21" s="1">
        <f t="shared" si="16"/>
        <v>1.4</v>
      </c>
      <c r="AA21" s="1">
        <f t="shared" si="15"/>
        <v>2</v>
      </c>
      <c r="AB21" s="5">
        <v>2</v>
      </c>
      <c r="AC21" s="1">
        <v>0</v>
      </c>
      <c r="AD21">
        <v>0</v>
      </c>
    </row>
    <row r="22" spans="1:30" ht="16">
      <c r="A22" s="1">
        <f t="shared" si="8"/>
        <v>9</v>
      </c>
      <c r="C22" s="1">
        <f t="shared" si="9"/>
        <v>109348</v>
      </c>
      <c r="D22" s="1">
        <v>11773</v>
      </c>
      <c r="E22" s="3">
        <f t="shared" si="0"/>
        <v>9.7146214616128379E-4</v>
      </c>
      <c r="F22" s="3">
        <f t="shared" si="1"/>
        <v>0</v>
      </c>
      <c r="G22" s="3">
        <f t="shared" si="2"/>
        <v>9.1482188826915757E-4</v>
      </c>
      <c r="H22" s="3">
        <f t="shared" si="10"/>
        <v>1.0162607053614036E-4</v>
      </c>
      <c r="I22" s="3"/>
      <c r="J22" s="4">
        <f t="shared" si="3"/>
        <v>-108243.43969814447</v>
      </c>
      <c r="L22" s="2">
        <f t="shared" si="4"/>
        <v>109778.62659229891</v>
      </c>
      <c r="M22" s="2">
        <f t="shared" si="5"/>
        <v>12195.128464336844</v>
      </c>
      <c r="N22" s="1">
        <f t="shared" si="11"/>
        <v>9.0014176268144919</v>
      </c>
      <c r="P22" s="1" cm="1">
        <f t="array" ref="P22">EXP(SUMPRODUCT(TRANSPOSE(J$7:J$8),R22:S22))</f>
        <v>0.99999998685935021</v>
      </c>
      <c r="Q22" s="1" cm="1">
        <f t="array" ref="Q22">EXP(SUMPRODUCT(TRANSPOSE(J$3:J$4),T22:U22))</f>
        <v>1.0003934873866369</v>
      </c>
      <c r="R22" s="1">
        <f t="shared" si="12"/>
        <v>0.33647223662121289</v>
      </c>
      <c r="S22" s="1">
        <f t="shared" si="13"/>
        <v>0</v>
      </c>
      <c r="T22" s="1">
        <f t="shared" si="12"/>
        <v>0.33647223662121289</v>
      </c>
      <c r="U22" s="1">
        <f t="shared" si="14"/>
        <v>0</v>
      </c>
      <c r="V22" s="2">
        <f t="shared" si="6"/>
        <v>3.58556412415564E-2</v>
      </c>
      <c r="W22" s="1">
        <f t="shared" si="7"/>
        <v>3.9381295707183617E-3</v>
      </c>
      <c r="X22">
        <v>0</v>
      </c>
      <c r="Y22">
        <v>0</v>
      </c>
      <c r="Z22" s="1">
        <f t="shared" si="16"/>
        <v>0.4</v>
      </c>
      <c r="AA22" s="1">
        <f t="shared" si="15"/>
        <v>0</v>
      </c>
      <c r="AB22" s="5">
        <v>0</v>
      </c>
      <c r="AC22" s="1">
        <v>0</v>
      </c>
      <c r="AD22">
        <v>0</v>
      </c>
    </row>
    <row r="23" spans="1:30" ht="16">
      <c r="A23" s="1">
        <f t="shared" si="8"/>
        <v>10</v>
      </c>
      <c r="C23" s="1">
        <f t="shared" si="9"/>
        <v>121475</v>
      </c>
      <c r="D23" s="1">
        <v>12127</v>
      </c>
      <c r="E23" s="3">
        <f t="shared" si="0"/>
        <v>1.0793489557540115E-3</v>
      </c>
      <c r="F23" s="3">
        <f t="shared" si="1"/>
        <v>0</v>
      </c>
      <c r="G23" s="3">
        <f t="shared" si="2"/>
        <v>1.0164184509977772E-3</v>
      </c>
      <c r="H23" s="3">
        <f t="shared" si="10"/>
        <v>1.0159656272861958E-4</v>
      </c>
      <c r="I23" s="3"/>
      <c r="J23" s="4">
        <f t="shared" si="3"/>
        <v>-111501.71186620097</v>
      </c>
      <c r="L23" s="2">
        <f t="shared" si="4"/>
        <v>121970.21411973325</v>
      </c>
      <c r="M23" s="2">
        <f t="shared" si="5"/>
        <v>12191.587527434351</v>
      </c>
      <c r="N23" s="1">
        <f t="shared" si="11"/>
        <v>10.001630823506195</v>
      </c>
      <c r="P23" s="1" cm="1">
        <f t="array" ref="P23">EXP(SUMPRODUCT(TRANSPOSE(J$7:J$8),R23:S23))</f>
        <v>0.99999999287957975</v>
      </c>
      <c r="Q23" s="1" cm="1">
        <f t="array" ref="Q23">EXP(SUMPRODUCT(TRANSPOSE(J$3:J$4),T23:U23))</f>
        <v>1.0002131966917034</v>
      </c>
      <c r="R23" s="1">
        <f t="shared" si="12"/>
        <v>0.18232155679395459</v>
      </c>
      <c r="S23" s="1">
        <f t="shared" si="13"/>
        <v>0</v>
      </c>
      <c r="T23" s="1">
        <f t="shared" si="12"/>
        <v>0.18232155679395459</v>
      </c>
      <c r="U23" s="1">
        <f t="shared" si="14"/>
        <v>0</v>
      </c>
      <c r="V23" s="2">
        <f t="shared" si="6"/>
        <v>5.3259278827699104E-3</v>
      </c>
      <c r="W23" s="1">
        <f t="shared" si="7"/>
        <v>4.0766751984626717E-3</v>
      </c>
      <c r="X23">
        <v>0</v>
      </c>
      <c r="Y23">
        <v>0</v>
      </c>
      <c r="Z23" s="1">
        <f t="shared" si="16"/>
        <v>0.2</v>
      </c>
      <c r="AA23" s="1">
        <f t="shared" si="15"/>
        <v>0</v>
      </c>
      <c r="AB23" s="5">
        <v>0</v>
      </c>
      <c r="AC23" s="1">
        <v>0</v>
      </c>
      <c r="AD23">
        <v>0</v>
      </c>
    </row>
    <row r="24" spans="1:30" ht="16">
      <c r="A24" s="1">
        <f t="shared" si="8"/>
        <v>11</v>
      </c>
      <c r="C24" s="1">
        <f t="shared" si="9"/>
        <v>134058</v>
      </c>
      <c r="D24" s="1">
        <v>12583</v>
      </c>
      <c r="E24" s="3">
        <f t="shared" si="0"/>
        <v>1.1872008895785768E-3</v>
      </c>
      <c r="F24" s="3">
        <f t="shared" si="1"/>
        <v>0</v>
      </c>
      <c r="G24" s="3">
        <f t="shared" si="2"/>
        <v>1.1179821713596496E-3</v>
      </c>
      <c r="H24" s="3">
        <f t="shared" si="10"/>
        <v>1.0156372036187241E-4</v>
      </c>
      <c r="I24" s="3"/>
      <c r="J24" s="4">
        <f t="shared" si="3"/>
        <v>-115698.47252660105</v>
      </c>
      <c r="L24" s="2">
        <f t="shared" si="4"/>
        <v>134157.86056315794</v>
      </c>
      <c r="M24" s="2">
        <f t="shared" si="5"/>
        <v>12187.64644342469</v>
      </c>
      <c r="N24" s="1">
        <f t="shared" si="11"/>
        <v>11.001630823506195</v>
      </c>
      <c r="P24" s="1" cm="1">
        <f t="array" ref="P24">EXP(SUMPRODUCT(TRANSPOSE(J$7:J$8),R24:S24))</f>
        <v>1</v>
      </c>
      <c r="Q24" s="1" cm="1">
        <f t="array" ref="Q24">EXP(SUMPRODUCT(TRANSPOSE(J$3:J$4),T24:U24))</f>
        <v>1</v>
      </c>
      <c r="R24" s="1">
        <f t="shared" si="12"/>
        <v>0</v>
      </c>
      <c r="S24" s="1">
        <f t="shared" si="13"/>
        <v>0</v>
      </c>
      <c r="T24" s="1">
        <f t="shared" si="12"/>
        <v>0</v>
      </c>
      <c r="U24" s="1">
        <f t="shared" si="14"/>
        <v>0</v>
      </c>
      <c r="V24" s="2">
        <f t="shared" si="6"/>
        <v>3.1419657996925213E-2</v>
      </c>
      <c r="W24" s="1">
        <f t="shared" si="7"/>
        <v>7.4490566141476987E-4</v>
      </c>
      <c r="X24">
        <v>0</v>
      </c>
      <c r="Y24">
        <v>0</v>
      </c>
      <c r="Z24" s="1">
        <f t="shared" si="16"/>
        <v>0</v>
      </c>
      <c r="AA24" s="1">
        <f t="shared" si="15"/>
        <v>0</v>
      </c>
      <c r="AB24" s="5">
        <v>0</v>
      </c>
      <c r="AC24" s="1">
        <v>0</v>
      </c>
      <c r="AD24">
        <v>0</v>
      </c>
    </row>
    <row r="25" spans="1:30" ht="16">
      <c r="A25" s="1">
        <f t="shared" si="8"/>
        <v>12</v>
      </c>
      <c r="C25" s="1">
        <f t="shared" si="9"/>
        <v>146934</v>
      </c>
      <c r="D25" s="1">
        <v>12876</v>
      </c>
      <c r="E25" s="3">
        <f t="shared" si="0"/>
        <v>1.2950409464344004E-3</v>
      </c>
      <c r="F25" s="3">
        <f t="shared" si="1"/>
        <v>0</v>
      </c>
      <c r="G25" s="3">
        <f t="shared" si="2"/>
        <v>1.219534707229142E-3</v>
      </c>
      <c r="H25" s="3">
        <f t="shared" si="10"/>
        <v>1.0155253586949242E-4</v>
      </c>
      <c r="I25" s="3"/>
      <c r="J25" s="4">
        <f t="shared" si="3"/>
        <v>-118393.97402896776</v>
      </c>
      <c r="L25" s="2">
        <f t="shared" si="4"/>
        <v>146344.16486749705</v>
      </c>
      <c r="M25" s="2">
        <f t="shared" si="5"/>
        <v>12186.30430433909</v>
      </c>
      <c r="N25" s="1">
        <f t="shared" si="11"/>
        <v>12.001630823506195</v>
      </c>
      <c r="P25" s="1" cm="1">
        <f t="array" ref="P25">EXP(SUMPRODUCT(TRANSPOSE(J$7:J$8),R25:S25))</f>
        <v>1</v>
      </c>
      <c r="Q25" s="1" cm="1">
        <f t="array" ref="Q25">EXP(SUMPRODUCT(TRANSPOSE(J$3:J$4),T25:U25))</f>
        <v>1</v>
      </c>
      <c r="R25" s="1">
        <f t="shared" si="12"/>
        <v>0</v>
      </c>
      <c r="S25" s="1">
        <f t="shared" si="13"/>
        <v>0</v>
      </c>
      <c r="T25" s="1">
        <f t="shared" si="12"/>
        <v>0</v>
      </c>
      <c r="U25" s="1">
        <f t="shared" si="14"/>
        <v>0</v>
      </c>
      <c r="V25" s="2">
        <f t="shared" si="6"/>
        <v>5.3564437376585131E-2</v>
      </c>
      <c r="W25" s="1">
        <f t="shared" si="7"/>
        <v>4.0142862271696864E-3</v>
      </c>
      <c r="X25">
        <v>0</v>
      </c>
      <c r="Y25">
        <v>0</v>
      </c>
      <c r="Z25" s="1">
        <f t="shared" si="16"/>
        <v>0</v>
      </c>
      <c r="AA25" s="1">
        <f t="shared" si="15"/>
        <v>0</v>
      </c>
      <c r="AB25" s="5">
        <v>0</v>
      </c>
      <c r="AC25" s="1">
        <v>0</v>
      </c>
      <c r="AD25">
        <v>0</v>
      </c>
    </row>
    <row r="26" spans="1:30" ht="16">
      <c r="A26" s="1">
        <f t="shared" si="8"/>
        <v>13</v>
      </c>
      <c r="C26" s="1">
        <f t="shared" si="9"/>
        <v>158808</v>
      </c>
      <c r="D26" s="1">
        <v>11874</v>
      </c>
      <c r="E26" s="3">
        <f t="shared" si="0"/>
        <v>1.4028691276630756E-3</v>
      </c>
      <c r="F26" s="3">
        <f t="shared" si="1"/>
        <v>0</v>
      </c>
      <c r="G26" s="3">
        <f t="shared" si="2"/>
        <v>1.3210760598696273E-3</v>
      </c>
      <c r="H26" s="3">
        <f t="shared" si="10"/>
        <v>1.015413526404853E-4</v>
      </c>
      <c r="I26" s="3"/>
      <c r="J26" s="4">
        <f t="shared" si="3"/>
        <v>-109181.95752947837</v>
      </c>
      <c r="L26" s="2">
        <f t="shared" si="4"/>
        <v>158529.12718435528</v>
      </c>
      <c r="M26" s="2">
        <f t="shared" si="5"/>
        <v>12184.962316858237</v>
      </c>
      <c r="N26" s="1">
        <f t="shared" si="11"/>
        <v>13.001630823506195</v>
      </c>
      <c r="P26" s="1" cm="1">
        <f t="array" ref="P26">EXP(SUMPRODUCT(TRANSPOSE(J$7:J$8),R26:S26))</f>
        <v>1</v>
      </c>
      <c r="Q26" s="1" cm="1">
        <f t="array" ref="Q26">EXP(SUMPRODUCT(TRANSPOSE(J$3:J$4),T26:U26))</f>
        <v>1</v>
      </c>
      <c r="R26" s="1">
        <f t="shared" si="12"/>
        <v>0</v>
      </c>
      <c r="S26" s="1">
        <f t="shared" si="13"/>
        <v>0</v>
      </c>
      <c r="T26" s="1">
        <f t="shared" si="12"/>
        <v>0</v>
      </c>
      <c r="U26" s="1">
        <f t="shared" si="14"/>
        <v>0</v>
      </c>
      <c r="V26" s="2">
        <f t="shared" si="6"/>
        <v>2.6188505714859069E-2</v>
      </c>
      <c r="W26" s="1">
        <f t="shared" si="7"/>
        <v>1.7560375777336014E-3</v>
      </c>
      <c r="X26">
        <v>0</v>
      </c>
      <c r="Y26">
        <v>0</v>
      </c>
      <c r="Z26" s="1">
        <f t="shared" si="16"/>
        <v>0</v>
      </c>
      <c r="AA26" s="1">
        <f t="shared" si="15"/>
        <v>0</v>
      </c>
      <c r="AB26" s="5">
        <v>0</v>
      </c>
      <c r="AC26" s="1">
        <v>0</v>
      </c>
      <c r="AD26">
        <v>0</v>
      </c>
    </row>
    <row r="27" spans="1:30" ht="16">
      <c r="A27" s="1">
        <f t="shared" si="8"/>
        <v>14</v>
      </c>
      <c r="C27" s="1">
        <f t="shared" si="9"/>
        <v>170440</v>
      </c>
      <c r="D27" s="1">
        <v>11632</v>
      </c>
      <c r="E27" s="3">
        <f t="shared" si="0"/>
        <v>1.5107523431643344E-3</v>
      </c>
      <c r="F27" s="3">
        <f t="shared" si="1"/>
        <v>0</v>
      </c>
      <c r="G27" s="3">
        <f t="shared" si="2"/>
        <v>1.4226692380571639E-3</v>
      </c>
      <c r="H27" s="3">
        <f t="shared" si="10"/>
        <v>1.0159317818753664E-4</v>
      </c>
      <c r="I27" s="3"/>
      <c r="J27" s="4">
        <f t="shared" si="3"/>
        <v>-106950.82145261687</v>
      </c>
      <c r="L27" s="2">
        <f t="shared" si="4"/>
        <v>170720.30856685966</v>
      </c>
      <c r="M27" s="2">
        <f t="shared" si="5"/>
        <v>12191.181382504397</v>
      </c>
      <c r="N27" s="1">
        <f t="shared" si="11"/>
        <v>14.002251437048269</v>
      </c>
      <c r="P27" s="1" cm="1">
        <f t="array" ref="P27">EXP(SUMPRODUCT(TRANSPOSE(J$7:J$8),R27:S27))</f>
        <v>0.99999997927674478</v>
      </c>
      <c r="Q27" s="1" cm="1">
        <f t="array" ref="Q27">EXP(SUMPRODUCT(TRANSPOSE(J$3:J$4),T27:U27))</f>
        <v>1.0006206135420745</v>
      </c>
      <c r="R27" s="1">
        <f t="shared" si="12"/>
        <v>0.53062825106217038</v>
      </c>
      <c r="S27" s="1">
        <f t="shared" si="13"/>
        <v>0</v>
      </c>
      <c r="T27" s="1">
        <f t="shared" si="12"/>
        <v>0.53062825106217038</v>
      </c>
      <c r="U27" s="1">
        <f t="shared" si="14"/>
        <v>0</v>
      </c>
      <c r="V27" s="2">
        <f t="shared" si="6"/>
        <v>4.807267731296401E-2</v>
      </c>
      <c r="W27" s="1">
        <f t="shared" si="7"/>
        <v>1.6446172662500666E-3</v>
      </c>
      <c r="X27">
        <v>0</v>
      </c>
      <c r="Y27">
        <v>0</v>
      </c>
      <c r="Z27" s="1">
        <f t="shared" si="16"/>
        <v>0.7</v>
      </c>
      <c r="AA27" s="1">
        <f t="shared" si="15"/>
        <v>1</v>
      </c>
      <c r="AB27" s="5">
        <v>1</v>
      </c>
      <c r="AC27" s="1">
        <v>0</v>
      </c>
      <c r="AD27">
        <v>0</v>
      </c>
    </row>
    <row r="28" spans="1:30" ht="16">
      <c r="A28" s="1">
        <f t="shared" si="8"/>
        <v>15</v>
      </c>
      <c r="C28" s="1">
        <f t="shared" si="9"/>
        <v>181769</v>
      </c>
      <c r="D28" s="1">
        <v>11329</v>
      </c>
      <c r="E28" s="3">
        <f t="shared" si="0"/>
        <v>1.6188223015520808E-3</v>
      </c>
      <c r="F28" s="3">
        <f t="shared" si="1"/>
        <v>0</v>
      </c>
      <c r="G28" s="3">
        <f t="shared" si="2"/>
        <v>1.5244382712491518E-3</v>
      </c>
      <c r="H28" s="3">
        <f t="shared" si="10"/>
        <v>1.0176903319198782E-4</v>
      </c>
      <c r="I28" s="3"/>
      <c r="J28" s="4">
        <f t="shared" si="3"/>
        <v>-104145.28436401629</v>
      </c>
      <c r="L28" s="2">
        <f t="shared" si="4"/>
        <v>182932.5925498982</v>
      </c>
      <c r="M28" s="2">
        <f t="shared" si="5"/>
        <v>12212.283983038538</v>
      </c>
      <c r="N28" s="1">
        <f t="shared" si="11"/>
        <v>15.004714661061678</v>
      </c>
      <c r="P28" s="1" cm="1">
        <f t="array" ref="P28">EXP(SUMPRODUCT(TRANSPOSE(J$7:J$8),R28:S28))</f>
        <v>0.99999991782475295</v>
      </c>
      <c r="Q28" s="1" cm="1">
        <f t="array" ref="Q28">EXP(SUMPRODUCT(TRANSPOSE(J$3:J$4),T28:U28))</f>
        <v>1.0024632240134093</v>
      </c>
      <c r="R28" s="1">
        <f t="shared" si="12"/>
        <v>2.1041341542702074</v>
      </c>
      <c r="S28" s="1">
        <f t="shared" si="13"/>
        <v>0</v>
      </c>
      <c r="T28" s="1">
        <f t="shared" si="12"/>
        <v>2.1041341542702074</v>
      </c>
      <c r="U28" s="1">
        <f t="shared" si="14"/>
        <v>0</v>
      </c>
      <c r="V28" s="2">
        <f t="shared" si="6"/>
        <v>7.7966632804178509E-2</v>
      </c>
      <c r="W28" s="1">
        <f t="shared" si="7"/>
        <v>6.4014906276548588E-3</v>
      </c>
      <c r="X28">
        <v>0</v>
      </c>
      <c r="Y28">
        <v>0</v>
      </c>
      <c r="Z28" s="1">
        <f t="shared" si="16"/>
        <v>7.2</v>
      </c>
      <c r="AA28" s="1">
        <f t="shared" si="15"/>
        <v>10</v>
      </c>
      <c r="AB28" s="5">
        <v>0</v>
      </c>
      <c r="AC28" s="1">
        <v>1</v>
      </c>
      <c r="AD28">
        <v>0</v>
      </c>
    </row>
    <row r="29" spans="1:30" ht="16">
      <c r="A29" s="1">
        <f t="shared" si="8"/>
        <v>16</v>
      </c>
      <c r="C29" s="1">
        <f t="shared" si="9"/>
        <v>193246</v>
      </c>
      <c r="D29" s="1">
        <v>11477</v>
      </c>
      <c r="E29" s="3">
        <f t="shared" si="0"/>
        <v>1.7288014909587757E-3</v>
      </c>
      <c r="F29" s="3">
        <f t="shared" si="1"/>
        <v>0</v>
      </c>
      <c r="G29" s="3">
        <f t="shared" si="2"/>
        <v>1.628005219401386E-3</v>
      </c>
      <c r="H29" s="3">
        <f t="shared" si="10"/>
        <v>1.0356694815223427E-4</v>
      </c>
      <c r="I29" s="3"/>
      <c r="J29" s="4">
        <f t="shared" si="3"/>
        <v>-105304.82986850153</v>
      </c>
      <c r="L29" s="2">
        <f t="shared" si="4"/>
        <v>195360.62632816631</v>
      </c>
      <c r="M29" s="2">
        <f t="shared" si="5"/>
        <v>12428.033778268113</v>
      </c>
      <c r="N29" s="1">
        <f t="shared" si="11"/>
        <v>16.025001657040551</v>
      </c>
      <c r="P29" s="1" cm="1">
        <f t="array" ref="P29">EXP(SUMPRODUCT(TRANSPOSE(J$7:J$8),R29:S29))</f>
        <v>1.047795615337124</v>
      </c>
      <c r="Q29" s="1" cm="1">
        <f t="array" ref="Q29">EXP(SUMPRODUCT(TRANSPOSE(J$3:J$4),T29:U29))</f>
        <v>1.0202869959788725</v>
      </c>
      <c r="R29" s="1">
        <f t="shared" si="12"/>
        <v>2.1633230256605378</v>
      </c>
      <c r="S29" s="1">
        <f t="shared" si="13"/>
        <v>1</v>
      </c>
      <c r="T29" s="1">
        <f t="shared" si="12"/>
        <v>2.1633230256605378</v>
      </c>
      <c r="U29" s="1">
        <f t="shared" si="14"/>
        <v>1</v>
      </c>
      <c r="V29" s="2">
        <f t="shared" si="6"/>
        <v>8.2864318050719935E-2</v>
      </c>
      <c r="W29" s="1">
        <f t="shared" si="7"/>
        <v>1.0942665453185641E-2</v>
      </c>
      <c r="X29">
        <v>1</v>
      </c>
      <c r="Y29">
        <v>0</v>
      </c>
      <c r="Z29" s="1">
        <f t="shared" si="16"/>
        <v>7.6999999999999993</v>
      </c>
      <c r="AA29" s="1">
        <f t="shared" si="15"/>
        <v>8</v>
      </c>
      <c r="AB29" s="5">
        <v>8</v>
      </c>
      <c r="AC29" s="1">
        <v>0</v>
      </c>
      <c r="AD29">
        <v>0</v>
      </c>
    </row>
    <row r="30" spans="1:30" ht="16">
      <c r="A30" s="1">
        <f t="shared" si="8"/>
        <v>17</v>
      </c>
      <c r="C30" s="1">
        <f t="shared" si="9"/>
        <v>206253</v>
      </c>
      <c r="D30" s="1">
        <v>13007</v>
      </c>
      <c r="E30" s="3">
        <f t="shared" si="0"/>
        <v>1.8409243327667246E-3</v>
      </c>
      <c r="F30" s="3">
        <f t="shared" si="1"/>
        <v>0</v>
      </c>
      <c r="G30" s="3">
        <f t="shared" si="2"/>
        <v>1.7335908361607885E-3</v>
      </c>
      <c r="H30" s="3">
        <f t="shared" si="10"/>
        <v>1.055856167594025E-4</v>
      </c>
      <c r="I30" s="3"/>
      <c r="J30" s="4">
        <f t="shared" si="3"/>
        <v>-119091.94113049001</v>
      </c>
      <c r="L30" s="2">
        <f t="shared" si="4"/>
        <v>208030.90033929463</v>
      </c>
      <c r="M30" s="2">
        <f t="shared" si="5"/>
        <v>12670.2740111283</v>
      </c>
      <c r="N30" s="1">
        <f t="shared" si="11"/>
        <v>17.065293540728131</v>
      </c>
      <c r="P30" s="1" cm="1">
        <f t="array" ref="P30">EXP(SUMPRODUCT(TRANSPOSE(J$7:J$8),R30:S30))</f>
        <v>1.0978756759640169</v>
      </c>
      <c r="Q30" s="1" cm="1">
        <f t="array" ref="Q30">EXP(SUMPRODUCT(TRANSPOSE(J$3:J$4),T30:U30))</f>
        <v>1.0402918836875794</v>
      </c>
      <c r="R30" s="1">
        <f t="shared" si="12"/>
        <v>3.7565381025877511</v>
      </c>
      <c r="S30" s="1">
        <f t="shared" si="13"/>
        <v>2</v>
      </c>
      <c r="T30" s="1">
        <f t="shared" si="12"/>
        <v>3.7565381025877511</v>
      </c>
      <c r="U30" s="1">
        <f t="shared" si="14"/>
        <v>2</v>
      </c>
      <c r="V30" s="2">
        <f t="shared" si="6"/>
        <v>2.5888059419674012E-2</v>
      </c>
      <c r="W30" s="1">
        <f t="shared" si="7"/>
        <v>8.6199974754046366E-3</v>
      </c>
      <c r="X30">
        <v>2</v>
      </c>
      <c r="Y30">
        <v>0</v>
      </c>
      <c r="Z30" s="1">
        <f t="shared" si="16"/>
        <v>41.8</v>
      </c>
      <c r="AA30" s="1">
        <f t="shared" si="15"/>
        <v>56</v>
      </c>
      <c r="AB30" s="5">
        <v>6</v>
      </c>
      <c r="AC30" s="1">
        <v>5</v>
      </c>
      <c r="AD30">
        <v>0</v>
      </c>
    </row>
    <row r="31" spans="1:30" ht="16">
      <c r="A31" s="1">
        <f t="shared" si="8"/>
        <v>18</v>
      </c>
      <c r="C31" s="1">
        <f t="shared" si="9"/>
        <v>221451</v>
      </c>
      <c r="D31" s="1">
        <v>15198</v>
      </c>
      <c r="E31" s="3">
        <f t="shared" si="0"/>
        <v>1.9530120175338395E-3</v>
      </c>
      <c r="F31" s="3">
        <f t="shared" si="1"/>
        <v>0</v>
      </c>
      <c r="G31" s="3">
        <f t="shared" si="2"/>
        <v>1.8391433456801313E-3</v>
      </c>
      <c r="H31" s="3">
        <f t="shared" si="10"/>
        <v>1.0555250951934281E-4</v>
      </c>
      <c r="I31" s="3"/>
      <c r="J31" s="4">
        <f t="shared" si="3"/>
        <v>-139157.47792225672</v>
      </c>
      <c r="L31" s="2">
        <f t="shared" si="4"/>
        <v>220697.20148161575</v>
      </c>
      <c r="M31" s="2">
        <f t="shared" si="5"/>
        <v>12666.301142321137</v>
      </c>
      <c r="N31" s="1">
        <f t="shared" si="11"/>
        <v>18.105378370662351</v>
      </c>
      <c r="P31" s="1" cm="1">
        <f t="array" ref="P31">EXP(SUMPRODUCT(TRANSPOSE(J$7:J$8),R31:S31))</f>
        <v>1.097875683263561</v>
      </c>
      <c r="Q31" s="1" cm="1">
        <f t="array" ref="Q31">EXP(SUMPRODUCT(TRANSPOSE(J$3:J$4),T31:U31))</f>
        <v>1.0400848299342198</v>
      </c>
      <c r="R31" s="1">
        <f t="shared" si="12"/>
        <v>3.5862928653388351</v>
      </c>
      <c r="S31" s="1">
        <f t="shared" si="13"/>
        <v>2</v>
      </c>
      <c r="T31" s="1">
        <f t="shared" si="12"/>
        <v>3.5862928653388351</v>
      </c>
      <c r="U31" s="1">
        <f t="shared" si="14"/>
        <v>2</v>
      </c>
      <c r="V31" s="2">
        <f t="shared" si="6"/>
        <v>0.16658105393333744</v>
      </c>
      <c r="W31" s="1">
        <f t="shared" si="7"/>
        <v>3.4039065905516518E-3</v>
      </c>
      <c r="X31">
        <v>2</v>
      </c>
      <c r="Y31">
        <v>0</v>
      </c>
      <c r="Z31" s="1">
        <f t="shared" si="16"/>
        <v>35.1</v>
      </c>
      <c r="AA31" s="1">
        <f t="shared" si="15"/>
        <v>33</v>
      </c>
      <c r="AB31" s="5">
        <v>23</v>
      </c>
      <c r="AC31" s="1">
        <v>1</v>
      </c>
      <c r="AD31">
        <v>0</v>
      </c>
    </row>
    <row r="32" spans="1:30" ht="16">
      <c r="A32" s="1">
        <f t="shared" si="8"/>
        <v>19</v>
      </c>
      <c r="C32" s="1">
        <f t="shared" si="9"/>
        <v>239764</v>
      </c>
      <c r="D32" s="1">
        <v>18313</v>
      </c>
      <c r="E32" s="3">
        <f t="shared" si="0"/>
        <v>2.0651425237648846E-3</v>
      </c>
      <c r="F32" s="3">
        <f t="shared" si="1"/>
        <v>0</v>
      </c>
      <c r="G32" s="3">
        <f t="shared" si="2"/>
        <v>1.9447361799950886E-3</v>
      </c>
      <c r="H32" s="3">
        <f t="shared" si="10"/>
        <v>1.0559283431495724E-4</v>
      </c>
      <c r="I32" s="3"/>
      <c r="J32" s="4">
        <f t="shared" si="3"/>
        <v>-167672.36379984205</v>
      </c>
      <c r="L32" s="2">
        <f t="shared" si="4"/>
        <v>233368.34159941063</v>
      </c>
      <c r="M32" s="2">
        <f t="shared" si="5"/>
        <v>12671.140117794868</v>
      </c>
      <c r="N32" s="1">
        <f t="shared" si="11"/>
        <v>19.145979764920934</v>
      </c>
      <c r="P32" s="1" cm="1">
        <f t="array" ref="P32">EXP(SUMPRODUCT(TRANSPOSE(J$7:J$8),R32:S32))</f>
        <v>1.0978756650551333</v>
      </c>
      <c r="Q32" s="1" cm="1">
        <f t="array" ref="Q32">EXP(SUMPRODUCT(TRANSPOSE(J$3:J$4),T32:U32))</f>
        <v>1.0406013942585821</v>
      </c>
      <c r="R32" s="1">
        <f t="shared" si="12"/>
        <v>4.01096295328305</v>
      </c>
      <c r="S32" s="1">
        <f t="shared" si="13"/>
        <v>2</v>
      </c>
      <c r="T32" s="1">
        <f t="shared" si="12"/>
        <v>4.01096295328305</v>
      </c>
      <c r="U32" s="1">
        <f t="shared" si="14"/>
        <v>2</v>
      </c>
      <c r="V32" s="2">
        <f t="shared" si="6"/>
        <v>0.3080794999292924</v>
      </c>
      <c r="W32" s="1">
        <f t="shared" si="7"/>
        <v>2.6674806895903336E-2</v>
      </c>
      <c r="X32">
        <v>2</v>
      </c>
      <c r="Y32">
        <v>0</v>
      </c>
      <c r="Z32" s="1">
        <f t="shared" si="16"/>
        <v>54.2</v>
      </c>
      <c r="AA32" s="1">
        <f t="shared" si="15"/>
        <v>60</v>
      </c>
      <c r="AB32" s="5">
        <v>20</v>
      </c>
      <c r="AC32" s="1">
        <v>4</v>
      </c>
      <c r="AD32">
        <v>0</v>
      </c>
    </row>
    <row r="33" spans="1:30" ht="16">
      <c r="A33" s="1">
        <f t="shared" si="8"/>
        <v>20</v>
      </c>
      <c r="C33" s="1">
        <f t="shared" si="9"/>
        <v>255514</v>
      </c>
      <c r="D33" s="1">
        <v>15750</v>
      </c>
      <c r="E33" s="3">
        <f t="shared" si="0"/>
        <v>2.1853866460375126E-3</v>
      </c>
      <c r="F33" s="3">
        <f t="shared" si="1"/>
        <v>0</v>
      </c>
      <c r="G33" s="3">
        <f t="shared" si="2"/>
        <v>2.0579695730051856E-3</v>
      </c>
      <c r="H33" s="3">
        <f t="shared" si="10"/>
        <v>1.1323339301009703E-4</v>
      </c>
      <c r="I33" s="3"/>
      <c r="J33" s="4">
        <f t="shared" si="3"/>
        <v>-143105.4362499502</v>
      </c>
      <c r="L33" s="2">
        <f t="shared" si="4"/>
        <v>246956.34876062226</v>
      </c>
      <c r="M33" s="2">
        <f t="shared" si="5"/>
        <v>13588.007161211644</v>
      </c>
      <c r="N33" s="1">
        <f t="shared" si="11"/>
        <v>20.262010230736173</v>
      </c>
      <c r="P33" s="1" cm="1">
        <f t="array" ref="P33">EXP(SUMPRODUCT(TRANSPOSE(J$7:J$8),R33:S33))</f>
        <v>1.3233039719359319</v>
      </c>
      <c r="Q33" s="1" cm="1">
        <f t="array" ref="Q33">EXP(SUMPRODUCT(TRANSPOSE(J$3:J$4),T33:U33))</f>
        <v>1.1160304658152405</v>
      </c>
      <c r="R33" s="1">
        <f t="shared" si="12"/>
        <v>3.8066624897703196</v>
      </c>
      <c r="S33" s="1">
        <f t="shared" si="13"/>
        <v>6</v>
      </c>
      <c r="T33" s="1">
        <f t="shared" si="12"/>
        <v>3.8066624897703196</v>
      </c>
      <c r="U33" s="1">
        <f t="shared" si="14"/>
        <v>6</v>
      </c>
      <c r="V33" s="2">
        <f t="shared" si="6"/>
        <v>0.13726938658973686</v>
      </c>
      <c r="W33" s="1">
        <f t="shared" si="7"/>
        <v>3.3491907446862944E-2</v>
      </c>
      <c r="X33">
        <v>6</v>
      </c>
      <c r="Y33">
        <v>0</v>
      </c>
      <c r="Z33" s="1">
        <f t="shared" si="16"/>
        <v>44</v>
      </c>
      <c r="AA33" s="1">
        <f t="shared" si="15"/>
        <v>41</v>
      </c>
      <c r="AB33" s="5">
        <v>31</v>
      </c>
      <c r="AC33" s="1">
        <v>1</v>
      </c>
      <c r="AD33">
        <v>0</v>
      </c>
    </row>
    <row r="34" spans="1:30" ht="16">
      <c r="A34" s="1">
        <f t="shared" si="8"/>
        <v>21</v>
      </c>
      <c r="C34" s="1">
        <f t="shared" si="9"/>
        <v>269597</v>
      </c>
      <c r="D34" s="1">
        <v>14083</v>
      </c>
      <c r="E34" s="3">
        <f t="shared" si="0"/>
        <v>2.3078215570284666E-3</v>
      </c>
      <c r="F34" s="3">
        <f t="shared" si="1"/>
        <v>0</v>
      </c>
      <c r="G34" s="3">
        <f t="shared" si="2"/>
        <v>2.1732660226974369E-3</v>
      </c>
      <c r="H34" s="3">
        <f t="shared" si="10"/>
        <v>1.1529644969225129E-4</v>
      </c>
      <c r="I34" s="3"/>
      <c r="J34" s="4">
        <f t="shared" si="3"/>
        <v>-127704.69924870608</v>
      </c>
      <c r="L34" s="2">
        <f t="shared" si="4"/>
        <v>260791.92272369243</v>
      </c>
      <c r="M34" s="2">
        <f t="shared" si="5"/>
        <v>13835.573963070156</v>
      </c>
      <c r="N34" s="1">
        <f t="shared" si="11"/>
        <v>21.39851517670526</v>
      </c>
      <c r="P34" s="1" cm="1">
        <f t="array" ref="P34">EXP(SUMPRODUCT(TRANSPOSE(J$7:J$8),R34:S34))</f>
        <v>1.386552187752242</v>
      </c>
      <c r="Q34" s="1" cm="1">
        <f t="array" ref="Q34">EXP(SUMPRODUCT(TRANSPOSE(J$3:J$4),T34:U34))</f>
        <v>1.1365049459690855</v>
      </c>
      <c r="R34" s="1">
        <f t="shared" si="12"/>
        <v>4.3412046401536264</v>
      </c>
      <c r="S34" s="1">
        <f t="shared" si="13"/>
        <v>7</v>
      </c>
      <c r="T34" s="1">
        <f t="shared" si="12"/>
        <v>4.3412046401536264</v>
      </c>
      <c r="U34" s="1">
        <f t="shared" si="14"/>
        <v>7</v>
      </c>
      <c r="V34" s="2">
        <f t="shared" si="6"/>
        <v>1.7569128518770467E-2</v>
      </c>
      <c r="W34" s="1">
        <f t="shared" si="7"/>
        <v>3.2660145611069731E-2</v>
      </c>
      <c r="X34">
        <v>7</v>
      </c>
      <c r="Y34">
        <v>0</v>
      </c>
      <c r="Z34" s="1">
        <f t="shared" si="16"/>
        <v>75.8</v>
      </c>
      <c r="AA34" s="1">
        <f t="shared" si="15"/>
        <v>88</v>
      </c>
      <c r="AB34" s="5">
        <v>68</v>
      </c>
      <c r="AC34" s="1">
        <v>2</v>
      </c>
      <c r="AD34">
        <v>0</v>
      </c>
    </row>
    <row r="35" spans="1:30" ht="16">
      <c r="A35" s="1">
        <f t="shared" si="8"/>
        <v>22</v>
      </c>
      <c r="C35" s="1">
        <f t="shared" si="9"/>
        <v>282373</v>
      </c>
      <c r="D35" s="1">
        <v>12776</v>
      </c>
      <c r="E35" s="3">
        <f t="shared" si="0"/>
        <v>2.439142391777116E-3</v>
      </c>
      <c r="F35" s="3">
        <f t="shared" si="1"/>
        <v>0</v>
      </c>
      <c r="G35" s="3">
        <f t="shared" si="2"/>
        <v>2.2969303100693673E-3</v>
      </c>
      <c r="H35" s="3">
        <f t="shared" si="10"/>
        <v>1.236642873719304E-4</v>
      </c>
      <c r="I35" s="3"/>
      <c r="J35" s="4">
        <f t="shared" si="3"/>
        <v>-114957.68174394243</v>
      </c>
      <c r="L35" s="2">
        <f t="shared" si="4"/>
        <v>275631.6372083241</v>
      </c>
      <c r="M35" s="2">
        <f t="shared" si="5"/>
        <v>14839.714484631648</v>
      </c>
      <c r="N35" s="1">
        <f t="shared" si="11"/>
        <v>22.617662044310794</v>
      </c>
      <c r="P35" s="1" cm="1">
        <f t="array" ref="P35">EXP(SUMPRODUCT(TRANSPOSE(J$7:J$8),R35:S35))</f>
        <v>1.6712548265889249</v>
      </c>
      <c r="Q35" s="1" cm="1">
        <f t="array" ref="Q35">EXP(SUMPRODUCT(TRANSPOSE(J$3:J$4),T35:U35))</f>
        <v>1.2191468676055339</v>
      </c>
      <c r="R35" s="1">
        <f t="shared" si="12"/>
        <v>4.3201512309557941</v>
      </c>
      <c r="S35" s="1">
        <f t="shared" si="13"/>
        <v>11</v>
      </c>
      <c r="T35" s="1">
        <f t="shared" si="12"/>
        <v>4.3201512309557941</v>
      </c>
      <c r="U35" s="1">
        <f t="shared" si="14"/>
        <v>11</v>
      </c>
      <c r="V35" s="2">
        <f t="shared" si="6"/>
        <v>0.16153056391919599</v>
      </c>
      <c r="W35" s="1">
        <f t="shared" si="7"/>
        <v>2.3873963841004275E-2</v>
      </c>
      <c r="X35">
        <v>11</v>
      </c>
      <c r="Y35">
        <v>0</v>
      </c>
      <c r="Z35" s="1">
        <f t="shared" si="16"/>
        <v>74.2</v>
      </c>
      <c r="AA35" s="1">
        <f t="shared" si="15"/>
        <v>75</v>
      </c>
      <c r="AB35" s="5">
        <v>45</v>
      </c>
      <c r="AC35" s="1">
        <v>3</v>
      </c>
      <c r="AD35">
        <v>0</v>
      </c>
    </row>
    <row r="36" spans="1:30" ht="16">
      <c r="A36" s="1">
        <f t="shared" si="8"/>
        <v>23</v>
      </c>
      <c r="B36" s="1">
        <v>0</v>
      </c>
      <c r="C36" s="1">
        <f t="shared" si="9"/>
        <v>295077</v>
      </c>
      <c r="D36" s="1">
        <v>12704</v>
      </c>
      <c r="E36" s="3">
        <f t="shared" si="0"/>
        <v>2.5728634714601295E-3</v>
      </c>
      <c r="F36" s="3">
        <f t="shared" si="1"/>
        <v>0</v>
      </c>
      <c r="G36" s="3">
        <f t="shared" si="2"/>
        <v>2.4228548981764732E-3</v>
      </c>
      <c r="H36" s="3">
        <f t="shared" si="10"/>
        <v>1.259245881071059E-4</v>
      </c>
      <c r="I36" s="3"/>
      <c r="J36" s="4">
        <f t="shared" si="3"/>
        <v>-114079.72649275583</v>
      </c>
      <c r="L36" s="2">
        <f t="shared" si="4"/>
        <v>290742.58778117679</v>
      </c>
      <c r="M36" s="2">
        <f t="shared" si="5"/>
        <v>15110.950572852707</v>
      </c>
      <c r="N36" s="1">
        <f t="shared" si="11"/>
        <v>23.859260352635257</v>
      </c>
      <c r="P36" s="1" cm="1">
        <f t="array" ref="P36">EXP(SUMPRODUCT(TRANSPOSE(J$7:J$8),R36:S36))</f>
        <v>1.7511335867875331</v>
      </c>
      <c r="Q36" s="1" cm="1">
        <f t="array" ref="Q36">EXP(SUMPRODUCT(TRANSPOSE(J$3:J$4),T36:U36))</f>
        <v>1.2415983083244624</v>
      </c>
      <c r="R36" s="1">
        <f t="shared" si="12"/>
        <v>4.9133899096574201</v>
      </c>
      <c r="S36" s="1">
        <f t="shared" si="13"/>
        <v>12</v>
      </c>
      <c r="T36" s="1">
        <f t="shared" si="12"/>
        <v>4.9133899096574201</v>
      </c>
      <c r="U36" s="1">
        <f t="shared" si="14"/>
        <v>12</v>
      </c>
      <c r="V36" s="2">
        <f t="shared" si="6"/>
        <v>0.18946399345503048</v>
      </c>
      <c r="W36" s="1">
        <f t="shared" si="7"/>
        <v>1.4689088674560247E-2</v>
      </c>
      <c r="X36">
        <v>12</v>
      </c>
      <c r="Y36">
        <v>0</v>
      </c>
      <c r="Z36" s="1">
        <f t="shared" si="16"/>
        <v>135.1</v>
      </c>
      <c r="AA36" s="1">
        <f t="shared" si="15"/>
        <v>159</v>
      </c>
      <c r="AB36" s="5">
        <v>119</v>
      </c>
      <c r="AC36" s="1">
        <v>4</v>
      </c>
      <c r="AD36">
        <v>0</v>
      </c>
    </row>
    <row r="37" spans="1:30" ht="16">
      <c r="A37" s="1">
        <f t="shared" si="8"/>
        <v>24</v>
      </c>
      <c r="B37" s="1">
        <v>1</v>
      </c>
      <c r="C37" s="1">
        <f t="shared" si="9"/>
        <v>309342</v>
      </c>
      <c r="D37" s="1">
        <v>14265</v>
      </c>
      <c r="E37" s="3">
        <f t="shared" si="0"/>
        <v>2.7089247782353665E-3</v>
      </c>
      <c r="F37" s="3">
        <f t="shared" si="1"/>
        <v>3.9533309958983409E-10</v>
      </c>
      <c r="G37" s="3">
        <f t="shared" si="2"/>
        <v>2.5509832915144009E-3</v>
      </c>
      <c r="H37" s="3">
        <f t="shared" si="10"/>
        <v>1.2812839333792769E-4</v>
      </c>
      <c r="I37" s="3"/>
      <c r="J37" s="4">
        <f t="shared" si="3"/>
        <v>-127849.74473048642</v>
      </c>
      <c r="L37" s="2">
        <f t="shared" si="4"/>
        <v>306117.99498172809</v>
      </c>
      <c r="M37" s="2">
        <f t="shared" si="5"/>
        <v>15375.407200551323</v>
      </c>
      <c r="N37" s="1">
        <f t="shared" si="11"/>
        <v>25.122761909063353</v>
      </c>
      <c r="O37" s="1">
        <f>P37</f>
        <v>1.8348302532420511</v>
      </c>
      <c r="P37" s="1" cm="1">
        <f t="array" ref="P37">EXP(SUMPRODUCT(TRANSPOSE(J$7:J$8),R37:S37))</f>
        <v>1.8348302532420511</v>
      </c>
      <c r="Q37" s="1" cm="1">
        <f t="array" ref="Q37">EXP(SUMPRODUCT(TRANSPOSE(J$3:J$4),T37:U37))</f>
        <v>1.2635015564280956</v>
      </c>
      <c r="R37" s="1">
        <f t="shared" si="12"/>
        <v>4.8559289043352747</v>
      </c>
      <c r="S37" s="1">
        <f t="shared" si="13"/>
        <v>13</v>
      </c>
      <c r="T37" s="1">
        <f t="shared" si="12"/>
        <v>4.8559289043352747</v>
      </c>
      <c r="U37" s="1">
        <f t="shared" si="14"/>
        <v>13</v>
      </c>
      <c r="V37" s="2">
        <f t="shared" si="6"/>
        <v>7.7841374030937438E-2</v>
      </c>
      <c r="W37" s="1">
        <f t="shared" si="7"/>
        <v>1.0422138016408743E-2</v>
      </c>
      <c r="X37">
        <v>13</v>
      </c>
      <c r="Y37">
        <v>0</v>
      </c>
      <c r="Z37" s="1">
        <f t="shared" si="16"/>
        <v>127.49999999999999</v>
      </c>
      <c r="AA37" s="1">
        <f t="shared" si="15"/>
        <v>126</v>
      </c>
      <c r="AB37" s="5">
        <v>116</v>
      </c>
      <c r="AC37" s="1">
        <v>1</v>
      </c>
      <c r="AD37">
        <v>0</v>
      </c>
    </row>
    <row r="38" spans="1:30" ht="16">
      <c r="A38" s="1">
        <f t="shared" si="8"/>
        <v>25</v>
      </c>
      <c r="B38" s="1">
        <f t="shared" ref="B38:B54" si="17">B37+1</f>
        <v>2</v>
      </c>
      <c r="C38" s="1">
        <f t="shared" si="9"/>
        <v>324475</v>
      </c>
      <c r="D38" s="1">
        <v>15133</v>
      </c>
      <c r="E38" s="3">
        <f t="shared" si="0"/>
        <v>2.860078297048263E-3</v>
      </c>
      <c r="F38" s="3">
        <f t="shared" si="1"/>
        <v>9.1847651706444822E-10</v>
      </c>
      <c r="G38" s="3">
        <f t="shared" si="2"/>
        <v>2.6933239660083324E-3</v>
      </c>
      <c r="H38" s="3">
        <f t="shared" si="10"/>
        <v>1.4234067449393154E-4</v>
      </c>
      <c r="I38" s="3"/>
      <c r="J38" s="4">
        <f t="shared" si="3"/>
        <v>-134037.32806764281</v>
      </c>
      <c r="L38" s="2">
        <f t="shared" si="4"/>
        <v>323198.87592099991</v>
      </c>
      <c r="M38" s="2">
        <f t="shared" si="5"/>
        <v>17080.880939271785</v>
      </c>
      <c r="N38" s="1">
        <f t="shared" si="11"/>
        <v>26.526619941004093</v>
      </c>
      <c r="O38" s="1">
        <f>P38+O37</f>
        <v>4.2628687753442112</v>
      </c>
      <c r="P38" s="1" cm="1">
        <f t="array" ref="P38">EXP(SUMPRODUCT(TRANSPOSE(J$7:J$8),R38:S38))</f>
        <v>2.4280385221021601</v>
      </c>
      <c r="Q38" s="1" cm="1">
        <f t="array" ref="Q38">EXP(SUMPRODUCT(TRANSPOSE(J$3:J$4),T38:U38))</f>
        <v>1.4038580319407408</v>
      </c>
      <c r="R38" s="1">
        <f t="shared" si="12"/>
        <v>4.8644527839181739</v>
      </c>
      <c r="S38" s="1">
        <f t="shared" si="13"/>
        <v>19</v>
      </c>
      <c r="T38" s="1">
        <f t="shared" si="12"/>
        <v>4.8644527839181739</v>
      </c>
      <c r="U38" s="1">
        <f t="shared" si="14"/>
        <v>19</v>
      </c>
      <c r="V38" s="2">
        <f t="shared" si="6"/>
        <v>0.1287174346971377</v>
      </c>
      <c r="W38" s="1">
        <f t="shared" si="7"/>
        <v>3.9328887556825285E-3</v>
      </c>
      <c r="X38">
        <v>19</v>
      </c>
      <c r="Y38">
        <v>0</v>
      </c>
      <c r="Z38" s="1">
        <f t="shared" si="16"/>
        <v>128.6</v>
      </c>
      <c r="AA38" s="1">
        <f t="shared" si="15"/>
        <v>125</v>
      </c>
      <c r="AB38" s="5">
        <v>65</v>
      </c>
      <c r="AC38" s="1">
        <v>6</v>
      </c>
      <c r="AD38">
        <v>0</v>
      </c>
    </row>
    <row r="39" spans="1:30" ht="16">
      <c r="A39" s="1">
        <f t="shared" si="8"/>
        <v>26</v>
      </c>
      <c r="B39" s="1">
        <f t="shared" si="17"/>
        <v>3</v>
      </c>
      <c r="C39" s="1">
        <f t="shared" si="9"/>
        <v>343476</v>
      </c>
      <c r="D39" s="1">
        <v>19001</v>
      </c>
      <c r="E39" s="3">
        <f t="shared" si="0"/>
        <v>3.0223933118612711E-3</v>
      </c>
      <c r="F39" s="3">
        <f t="shared" si="1"/>
        <v>1.5490341231938487E-9</v>
      </c>
      <c r="G39" s="3">
        <f t="shared" si="2"/>
        <v>2.8461753814210391E-3</v>
      </c>
      <c r="H39" s="3">
        <f t="shared" si="10"/>
        <v>1.5285141541270669E-4</v>
      </c>
      <c r="I39" s="3"/>
      <c r="J39" s="4">
        <f t="shared" si="3"/>
        <v>-166943.62678528708</v>
      </c>
      <c r="L39" s="2">
        <f t="shared" si="4"/>
        <v>341541.04577052471</v>
      </c>
      <c r="M39" s="2">
        <f t="shared" si="5"/>
        <v>18342.169849524802</v>
      </c>
      <c r="N39" s="1">
        <f t="shared" si="11"/>
        <v>28.034383530991278</v>
      </c>
      <c r="O39" s="1">
        <f t="shared" ref="O39:O54" si="18">O38+P39</f>
        <v>7.1894596177866985</v>
      </c>
      <c r="P39" s="1" cm="1">
        <f t="array" ref="P39">EXP(SUMPRODUCT(TRANSPOSE(J$7:J$8),R39:S39))</f>
        <v>2.9265908424424874</v>
      </c>
      <c r="Q39" s="1" cm="1">
        <f t="array" ref="Q39">EXP(SUMPRODUCT(TRANSPOSE(J$3:J$4),T39:U39))</f>
        <v>1.507763589987184</v>
      </c>
      <c r="R39" s="1">
        <f t="shared" si="12"/>
        <v>5.8780158546004024</v>
      </c>
      <c r="S39" s="1">
        <f t="shared" si="13"/>
        <v>23</v>
      </c>
      <c r="T39" s="1">
        <f t="shared" si="12"/>
        <v>5.8780158546004024</v>
      </c>
      <c r="U39" s="1">
        <f t="shared" si="14"/>
        <v>23</v>
      </c>
      <c r="V39" s="2">
        <f t="shared" si="6"/>
        <v>3.4673446159423083E-2</v>
      </c>
      <c r="W39" s="1">
        <f t="shared" si="7"/>
        <v>5.6334481287638443E-3</v>
      </c>
      <c r="X39">
        <v>23</v>
      </c>
      <c r="Y39">
        <v>0</v>
      </c>
      <c r="Z39" s="1">
        <f t="shared" si="16"/>
        <v>356.1</v>
      </c>
      <c r="AA39" s="1">
        <f t="shared" si="15"/>
        <v>455</v>
      </c>
      <c r="AB39" s="5">
        <v>375</v>
      </c>
      <c r="AC39" s="1">
        <v>8</v>
      </c>
      <c r="AD39">
        <v>0</v>
      </c>
    </row>
    <row r="40" spans="1:30" ht="16">
      <c r="A40" s="1">
        <f t="shared" si="8"/>
        <v>27</v>
      </c>
      <c r="B40" s="1">
        <f t="shared" si="17"/>
        <v>4</v>
      </c>
      <c r="C40" s="1">
        <f t="shared" si="9"/>
        <v>364165</v>
      </c>
      <c r="D40" s="1">
        <v>20689</v>
      </c>
      <c r="E40" s="3">
        <f t="shared" si="0"/>
        <v>3.2058991708288076E-3</v>
      </c>
      <c r="F40" s="3">
        <f t="shared" si="1"/>
        <v>2.423328648859524E-9</v>
      </c>
      <c r="G40" s="3">
        <f t="shared" si="2"/>
        <v>3.0189821414093299E-3</v>
      </c>
      <c r="H40" s="3">
        <f t="shared" si="10"/>
        <v>1.7280675998829079E-4</v>
      </c>
      <c r="I40" s="3"/>
      <c r="J40" s="4">
        <f t="shared" si="3"/>
        <v>-179235.77054617499</v>
      </c>
      <c r="L40" s="2">
        <f t="shared" si="4"/>
        <v>362277.85696911957</v>
      </c>
      <c r="M40" s="2">
        <f t="shared" si="5"/>
        <v>20736.811198594896</v>
      </c>
      <c r="N40" s="1">
        <f t="shared" si="11"/>
        <v>29.739292974668828</v>
      </c>
      <c r="O40" s="1">
        <f t="shared" si="18"/>
        <v>11.247331240656884</v>
      </c>
      <c r="P40" s="1" cm="1">
        <f t="array" ref="P40">EXP(SUMPRODUCT(TRANSPOSE(J$7:J$8),R40:S40))</f>
        <v>4.0578716228701852</v>
      </c>
      <c r="Q40" s="1" cm="1">
        <f t="array" ref="Q40">EXP(SUMPRODUCT(TRANSPOSE(J$3:J$4),T40:U40))</f>
        <v>1.7049094436775507</v>
      </c>
      <c r="R40" s="1">
        <f t="shared" si="12"/>
        <v>5.88025361777198</v>
      </c>
      <c r="S40" s="1">
        <f t="shared" si="13"/>
        <v>30</v>
      </c>
      <c r="T40" s="1">
        <f t="shared" si="12"/>
        <v>5.88025361777198</v>
      </c>
      <c r="U40" s="1">
        <f t="shared" si="14"/>
        <v>30</v>
      </c>
      <c r="V40" s="2">
        <f t="shared" si="6"/>
        <v>2.3109477787663139E-3</v>
      </c>
      <c r="W40" s="1">
        <f t="shared" si="7"/>
        <v>5.1821098427372939E-3</v>
      </c>
      <c r="X40">
        <v>30</v>
      </c>
      <c r="Y40">
        <v>0</v>
      </c>
      <c r="Z40" s="1">
        <f t="shared" si="16"/>
        <v>356.9</v>
      </c>
      <c r="AA40" s="1">
        <f t="shared" si="15"/>
        <v>362</v>
      </c>
      <c r="AB40" s="5">
        <v>322</v>
      </c>
      <c r="AC40" s="1">
        <v>4</v>
      </c>
      <c r="AD40">
        <v>0</v>
      </c>
    </row>
    <row r="41" spans="1:30" ht="16">
      <c r="A41" s="1">
        <f t="shared" si="8"/>
        <v>28</v>
      </c>
      <c r="B41" s="1">
        <f t="shared" si="17"/>
        <v>5</v>
      </c>
      <c r="C41" s="1">
        <f t="shared" si="9"/>
        <v>389866</v>
      </c>
      <c r="D41" s="1">
        <v>25701</v>
      </c>
      <c r="E41" s="3">
        <f t="shared" si="0"/>
        <v>3.4170789970450199E-3</v>
      </c>
      <c r="F41" s="3">
        <f t="shared" si="1"/>
        <v>3.6935108305158337E-9</v>
      </c>
      <c r="G41" s="3">
        <f t="shared" si="2"/>
        <v>3.2178493850691155E-3</v>
      </c>
      <c r="H41" s="3">
        <f t="shared" si="10"/>
        <v>1.9886724365978563E-4</v>
      </c>
      <c r="I41" s="3"/>
      <c r="J41" s="4">
        <f t="shared" si="3"/>
        <v>-219046.3608530036</v>
      </c>
      <c r="L41" s="2">
        <f t="shared" si="4"/>
        <v>386141.92620829388</v>
      </c>
      <c r="M41" s="2">
        <f t="shared" si="5"/>
        <v>23864.069239174274</v>
      </c>
      <c r="N41" s="1">
        <f t="shared" si="11"/>
        <v>31.701710921605535</v>
      </c>
      <c r="O41" s="1">
        <f t="shared" si="18"/>
        <v>17.142703146501891</v>
      </c>
      <c r="P41" s="1" cm="1">
        <f t="array" ref="P41">EXP(SUMPRODUCT(TRANSPOSE(J$7:J$8),R41:S41))</f>
        <v>5.895371905845006</v>
      </c>
      <c r="Q41" s="1" cm="1">
        <f t="array" ref="Q41">EXP(SUMPRODUCT(TRANSPOSE(J$3:J$4),T41:U41))</f>
        <v>1.9624179469367062</v>
      </c>
      <c r="R41" s="1">
        <f t="shared" si="12"/>
        <v>6.076035448558252</v>
      </c>
      <c r="S41" s="1">
        <f t="shared" si="13"/>
        <v>38</v>
      </c>
      <c r="T41" s="1">
        <f t="shared" si="12"/>
        <v>6.076035448558252</v>
      </c>
      <c r="U41" s="1">
        <f t="shared" si="14"/>
        <v>38</v>
      </c>
      <c r="V41" s="2">
        <f t="shared" si="6"/>
        <v>7.1473124035085239E-2</v>
      </c>
      <c r="W41" s="1">
        <f t="shared" si="7"/>
        <v>9.5521891924561769E-3</v>
      </c>
      <c r="X41">
        <v>38</v>
      </c>
      <c r="Y41">
        <v>0</v>
      </c>
      <c r="Z41" s="1">
        <f t="shared" si="16"/>
        <v>434.29999999999995</v>
      </c>
      <c r="AA41" s="1">
        <f t="shared" si="15"/>
        <v>452</v>
      </c>
      <c r="AB41" s="5">
        <v>382</v>
      </c>
      <c r="AC41" s="1">
        <v>7</v>
      </c>
      <c r="AD41">
        <v>0</v>
      </c>
    </row>
    <row r="42" spans="1:30" ht="16">
      <c r="A42" s="1">
        <f t="shared" si="8"/>
        <v>29</v>
      </c>
      <c r="B42" s="1">
        <f t="shared" si="17"/>
        <v>6</v>
      </c>
      <c r="C42" s="1">
        <f t="shared" si="9"/>
        <v>423545</v>
      </c>
      <c r="D42" s="1">
        <v>33679</v>
      </c>
      <c r="E42" s="3">
        <f t="shared" si="0"/>
        <v>3.6732430888243295E-3</v>
      </c>
      <c r="F42" s="3">
        <f t="shared" si="1"/>
        <v>5.8162732408106876E-9</v>
      </c>
      <c r="G42" s="3">
        <f t="shared" si="2"/>
        <v>3.4590781754117151E-3</v>
      </c>
      <c r="H42" s="3">
        <f t="shared" si="10"/>
        <v>2.4122879034259954E-4</v>
      </c>
      <c r="I42" s="3"/>
      <c r="J42" s="4">
        <f t="shared" si="3"/>
        <v>-280538.14658713376</v>
      </c>
      <c r="L42" s="2">
        <f t="shared" si="4"/>
        <v>415089.38104940578</v>
      </c>
      <c r="M42" s="2">
        <f t="shared" si="5"/>
        <v>28947.454841111947</v>
      </c>
      <c r="N42" s="1">
        <f t="shared" si="11"/>
        <v>34.082720788272283</v>
      </c>
      <c r="O42" s="1">
        <f t="shared" si="18"/>
        <v>26.995373479660564</v>
      </c>
      <c r="P42" s="1" cm="1">
        <f t="array" ref="P42">EXP(SUMPRODUCT(TRANSPOSE(J$7:J$8),R42:S42))</f>
        <v>9.8526703331586738</v>
      </c>
      <c r="Q42" s="1" cm="1">
        <f t="array" ref="Q42">EXP(SUMPRODUCT(TRANSPOSE(J$3:J$4),T42:U42))</f>
        <v>2.3810098666667501</v>
      </c>
      <c r="R42" s="1">
        <f t="shared" si="12"/>
        <v>6.2874867438347639</v>
      </c>
      <c r="S42" s="1">
        <f t="shared" si="13"/>
        <v>49</v>
      </c>
      <c r="T42" s="1">
        <f t="shared" si="12"/>
        <v>6.2874867438347639</v>
      </c>
      <c r="U42" s="1">
        <f t="shared" si="14"/>
        <v>49</v>
      </c>
      <c r="V42" s="2">
        <f t="shared" si="6"/>
        <v>0.14048947887075189</v>
      </c>
      <c r="W42" s="1">
        <f t="shared" si="7"/>
        <v>1.9963921072363541E-2</v>
      </c>
      <c r="X42">
        <v>49</v>
      </c>
      <c r="Y42">
        <v>0</v>
      </c>
      <c r="Z42" s="1">
        <f t="shared" si="16"/>
        <v>536.79999999999995</v>
      </c>
      <c r="AA42" s="1">
        <f t="shared" si="15"/>
        <v>586</v>
      </c>
      <c r="AB42" s="5">
        <v>516</v>
      </c>
      <c r="AC42" s="1">
        <v>7</v>
      </c>
      <c r="AD42">
        <v>0</v>
      </c>
    </row>
    <row r="43" spans="1:30" ht="16">
      <c r="A43" s="1">
        <f t="shared" si="8"/>
        <v>30</v>
      </c>
      <c r="B43" s="1">
        <f t="shared" si="17"/>
        <v>7</v>
      </c>
      <c r="C43" s="1">
        <f t="shared" si="9"/>
        <v>462088</v>
      </c>
      <c r="D43" s="1">
        <v>38543</v>
      </c>
      <c r="E43" s="3">
        <f t="shared" si="0"/>
        <v>3.9628626020099533E-3</v>
      </c>
      <c r="F43" s="3">
        <f t="shared" si="1"/>
        <v>8.7595201092582897E-9</v>
      </c>
      <c r="G43" s="3">
        <f t="shared" si="2"/>
        <v>3.7318118456687345E-3</v>
      </c>
      <c r="H43" s="3">
        <f t="shared" si="10"/>
        <v>2.7273367025701942E-4</v>
      </c>
      <c r="I43" s="3"/>
      <c r="J43" s="4">
        <f t="shared" si="3"/>
        <v>-316322.97165911889</v>
      </c>
      <c r="L43" s="2">
        <f t="shared" si="4"/>
        <v>447817.42148024816</v>
      </c>
      <c r="M43" s="2">
        <f t="shared" si="5"/>
        <v>32728.040430842331</v>
      </c>
      <c r="N43" s="1">
        <f t="shared" si="11"/>
        <v>36.775446333667261</v>
      </c>
      <c r="O43" s="1">
        <f t="shared" si="18"/>
        <v>40.656617334250981</v>
      </c>
      <c r="P43" s="1" cm="1">
        <f t="array" ref="P43">EXP(SUMPRODUCT(TRANSPOSE(J$7:J$8),R43:S43))</f>
        <v>13.661243854590417</v>
      </c>
      <c r="Q43" s="1" cm="1">
        <f t="array" ref="Q43">EXP(SUMPRODUCT(TRANSPOSE(J$3:J$4),T43:U43))</f>
        <v>2.6927255453949779</v>
      </c>
      <c r="R43" s="1">
        <f t="shared" si="12"/>
        <v>6.4134589571673573</v>
      </c>
      <c r="S43" s="1">
        <f t="shared" si="13"/>
        <v>56</v>
      </c>
      <c r="T43" s="1">
        <f t="shared" si="12"/>
        <v>6.4134589571673573</v>
      </c>
      <c r="U43" s="1">
        <f t="shared" si="14"/>
        <v>56</v>
      </c>
      <c r="V43" s="2">
        <f t="shared" si="6"/>
        <v>0.15086940739324051</v>
      </c>
      <c r="W43" s="1">
        <f t="shared" si="7"/>
        <v>3.0882815653624076E-2</v>
      </c>
      <c r="X43">
        <v>51</v>
      </c>
      <c r="Y43">
        <v>1</v>
      </c>
      <c r="Z43" s="1">
        <f t="shared" si="16"/>
        <v>609</v>
      </c>
      <c r="AA43" s="1">
        <f t="shared" si="15"/>
        <v>638</v>
      </c>
      <c r="AB43" s="5">
        <v>548</v>
      </c>
      <c r="AC43" s="1">
        <v>9</v>
      </c>
      <c r="AD43">
        <v>4</v>
      </c>
    </row>
    <row r="44" spans="1:30" ht="16">
      <c r="A44" s="1">
        <f t="shared" si="8"/>
        <v>31</v>
      </c>
      <c r="B44" s="1">
        <f t="shared" si="17"/>
        <v>8</v>
      </c>
      <c r="C44" s="1">
        <f t="shared" si="9"/>
        <v>504410</v>
      </c>
      <c r="D44" s="1">
        <v>42322</v>
      </c>
      <c r="E44" s="3">
        <f t="shared" si="0"/>
        <v>4.2903876531410479E-3</v>
      </c>
      <c r="F44" s="3">
        <f t="shared" si="1"/>
        <v>1.2840342678011041E-8</v>
      </c>
      <c r="G44" s="3">
        <f t="shared" si="2"/>
        <v>4.0402410706817885E-3</v>
      </c>
      <c r="H44" s="3">
        <f t="shared" si="10"/>
        <v>3.0842922501305402E-4</v>
      </c>
      <c r="I44" s="3"/>
      <c r="J44" s="4">
        <f t="shared" si="3"/>
        <v>-342131.81645867246</v>
      </c>
      <c r="L44" s="2">
        <f t="shared" si="4"/>
        <v>484828.92848181463</v>
      </c>
      <c r="M44" s="2">
        <f t="shared" si="5"/>
        <v>37011.507001566482</v>
      </c>
      <c r="N44" s="1">
        <f t="shared" si="11"/>
        <v>39.821559444964244</v>
      </c>
      <c r="O44" s="1">
        <f t="shared" si="18"/>
        <v>59.598647827283401</v>
      </c>
      <c r="P44" s="1" cm="1">
        <f t="array" ref="P44">EXP(SUMPRODUCT(TRANSPOSE(J$7:J$8),R44:S44))</f>
        <v>18.942030493032419</v>
      </c>
      <c r="Q44" s="1" cm="1">
        <f t="array" ref="Q44">EXP(SUMPRODUCT(TRANSPOSE(J$3:J$4),T44:U44))</f>
        <v>3.0461131112969846</v>
      </c>
      <c r="R44" s="1">
        <f t="shared" si="12"/>
        <v>6.7817384383986496</v>
      </c>
      <c r="S44" s="1">
        <f t="shared" si="13"/>
        <v>63</v>
      </c>
      <c r="T44" s="1">
        <f t="shared" si="12"/>
        <v>6.7817384383986496</v>
      </c>
      <c r="U44" s="1">
        <f t="shared" si="14"/>
        <v>63</v>
      </c>
      <c r="V44" s="2">
        <f t="shared" si="6"/>
        <v>0.12547830911661825</v>
      </c>
      <c r="W44" s="1">
        <f t="shared" si="7"/>
        <v>3.8819752816528962E-2</v>
      </c>
      <c r="X44">
        <v>53</v>
      </c>
      <c r="Y44">
        <v>1</v>
      </c>
      <c r="Z44" s="1">
        <f t="shared" si="16"/>
        <v>880.6</v>
      </c>
      <c r="AA44" s="1">
        <f t="shared" si="15"/>
        <v>992</v>
      </c>
      <c r="AB44" s="5">
        <v>772</v>
      </c>
      <c r="AC44" s="1">
        <v>22</v>
      </c>
      <c r="AD44">
        <v>9</v>
      </c>
    </row>
    <row r="45" spans="1:30" ht="16">
      <c r="A45" s="1">
        <f t="shared" si="8"/>
        <v>32</v>
      </c>
      <c r="B45" s="1">
        <f t="shared" si="17"/>
        <v>9</v>
      </c>
      <c r="C45" s="1">
        <f t="shared" si="9"/>
        <v>550845</v>
      </c>
      <c r="D45" s="1">
        <v>46435</v>
      </c>
      <c r="E45" s="3">
        <f t="shared" si="0"/>
        <v>4.7165728949164487E-3</v>
      </c>
      <c r="F45" s="3">
        <f t="shared" si="1"/>
        <v>2.1060312160869898E-8</v>
      </c>
      <c r="G45" s="3">
        <f t="shared" si="2"/>
        <v>4.4415784308200409E-3</v>
      </c>
      <c r="H45" s="3">
        <f t="shared" si="10"/>
        <v>4.0133736013825243E-4</v>
      </c>
      <c r="I45" s="3"/>
      <c r="J45" s="4">
        <f t="shared" si="3"/>
        <v>-363154.58467480884</v>
      </c>
      <c r="L45" s="2">
        <f t="shared" si="4"/>
        <v>532989.41169840493</v>
      </c>
      <c r="M45" s="2">
        <f t="shared" si="5"/>
        <v>48160.483216590292</v>
      </c>
      <c r="N45" s="1">
        <f t="shared" si="11"/>
        <v>43.786782000664161</v>
      </c>
      <c r="O45" s="1">
        <f t="shared" si="18"/>
        <v>97.7557800936913</v>
      </c>
      <c r="P45" s="1" cm="1">
        <f t="array" ref="P45">EXP(SUMPRODUCT(TRANSPOSE(J$7:J$8),R45:S45))</f>
        <v>38.157132266407906</v>
      </c>
      <c r="Q45" s="1" cm="1">
        <f t="array" ref="Q45">EXP(SUMPRODUCT(TRANSPOSE(J$3:J$4),T45:U45))</f>
        <v>3.9652225556999192</v>
      </c>
      <c r="R45" s="1">
        <f t="shared" si="12"/>
        <v>7.1043905704155508</v>
      </c>
      <c r="S45" s="1">
        <f t="shared" si="13"/>
        <v>78</v>
      </c>
      <c r="T45" s="1">
        <f t="shared" si="12"/>
        <v>7.1043905704155508</v>
      </c>
      <c r="U45" s="1">
        <f t="shared" si="14"/>
        <v>78</v>
      </c>
      <c r="V45" s="2">
        <f t="shared" si="6"/>
        <v>3.7159108788420193E-2</v>
      </c>
      <c r="W45" s="1">
        <f t="shared" si="7"/>
        <v>3.2414904921702237E-2</v>
      </c>
      <c r="X45">
        <v>54</v>
      </c>
      <c r="Y45">
        <v>1</v>
      </c>
      <c r="Z45" s="1">
        <f t="shared" si="16"/>
        <v>1216.3</v>
      </c>
      <c r="AA45" s="1">
        <f t="shared" si="15"/>
        <v>1363</v>
      </c>
      <c r="AB45" s="5">
        <v>1133</v>
      </c>
      <c r="AC45" s="1">
        <v>23</v>
      </c>
      <c r="AD45">
        <v>23</v>
      </c>
    </row>
    <row r="46" spans="1:30" ht="16">
      <c r="A46" s="1">
        <f t="shared" si="8"/>
        <v>33</v>
      </c>
      <c r="B46" s="1">
        <f t="shared" si="17"/>
        <v>10</v>
      </c>
      <c r="C46" s="1">
        <f t="shared" si="9"/>
        <v>599856</v>
      </c>
      <c r="D46" s="1">
        <v>49011</v>
      </c>
      <c r="E46" s="3">
        <f t="shared" si="0"/>
        <v>5.1502822817244276E-3</v>
      </c>
      <c r="F46" s="3">
        <f t="shared" si="1"/>
        <v>2.9672435730709878E-8</v>
      </c>
      <c r="G46" s="3">
        <f t="shared" si="2"/>
        <v>4.8500012701045703E-3</v>
      </c>
      <c r="H46" s="3">
        <f t="shared" si="10"/>
        <v>4.0842283928452933E-4</v>
      </c>
      <c r="I46" s="3"/>
      <c r="J46" s="4">
        <f t="shared" si="3"/>
        <v>-382443.00520492531</v>
      </c>
      <c r="L46" s="2">
        <f t="shared" si="4"/>
        <v>582000.15241254843</v>
      </c>
      <c r="M46" s="2">
        <f t="shared" si="5"/>
        <v>49010.740714143518</v>
      </c>
      <c r="N46" s="1">
        <f t="shared" si="11"/>
        <v>47.823787455654426</v>
      </c>
      <c r="O46" s="1">
        <f t="shared" si="18"/>
        <v>137.73665883777801</v>
      </c>
      <c r="P46" s="1" cm="1">
        <f t="array" ref="P46">EXP(SUMPRODUCT(TRANSPOSE(J$7:J$8),R46:S46))</f>
        <v>39.980878744086702</v>
      </c>
      <c r="Q46" s="1" cm="1">
        <f t="array" ref="Q46">EXP(SUMPRODUCT(TRANSPOSE(J$3:J$4),T46:U46))</f>
        <v>4.0370054549902621</v>
      </c>
      <c r="R46" s="1">
        <f t="shared" si="12"/>
        <v>7.4350839748471422</v>
      </c>
      <c r="S46" s="1">
        <f t="shared" si="13"/>
        <v>79</v>
      </c>
      <c r="T46" s="1">
        <f t="shared" si="12"/>
        <v>7.4350839748471422</v>
      </c>
      <c r="U46" s="1">
        <f t="shared" si="14"/>
        <v>79</v>
      </c>
      <c r="V46" s="2">
        <f t="shared" si="6"/>
        <v>5.2903604595328685E-6</v>
      </c>
      <c r="W46" s="1">
        <f t="shared" si="7"/>
        <v>2.97668900326938E-2</v>
      </c>
      <c r="X46">
        <v>54</v>
      </c>
      <c r="Y46">
        <v>1</v>
      </c>
      <c r="Z46" s="1">
        <f t="shared" si="16"/>
        <v>1693.3999999999999</v>
      </c>
      <c r="AA46" s="1">
        <f t="shared" si="15"/>
        <v>1888</v>
      </c>
      <c r="AB46" s="5">
        <v>1788</v>
      </c>
      <c r="AC46" s="1">
        <v>10</v>
      </c>
      <c r="AD46">
        <v>24</v>
      </c>
    </row>
    <row r="47" spans="1:30" ht="16">
      <c r="A47" s="1">
        <f t="shared" si="8"/>
        <v>34</v>
      </c>
      <c r="B47" s="1">
        <f t="shared" si="17"/>
        <v>11</v>
      </c>
      <c r="C47" s="1">
        <f t="shared" si="9"/>
        <v>652812</v>
      </c>
      <c r="D47" s="1">
        <v>52956</v>
      </c>
      <c r="E47" s="3">
        <f t="shared" si="0"/>
        <v>5.6236634071215041E-3</v>
      </c>
      <c r="F47" s="3">
        <f t="shared" si="1"/>
        <v>4.0547979862637362E-8</v>
      </c>
      <c r="G47" s="3">
        <f t="shared" si="2"/>
        <v>5.2957829536334515E-3</v>
      </c>
      <c r="H47" s="3">
        <f t="shared" si="10"/>
        <v>4.4578168352888119E-4</v>
      </c>
      <c r="I47" s="3"/>
      <c r="J47" s="4">
        <f t="shared" si="3"/>
        <v>-408591.61493002524</v>
      </c>
      <c r="L47" s="2">
        <f t="shared" si="4"/>
        <v>635493.95443601417</v>
      </c>
      <c r="M47" s="2">
        <f t="shared" si="5"/>
        <v>53493.802023465745</v>
      </c>
      <c r="N47" s="1">
        <f t="shared" si="11"/>
        <v>52.23211036241247</v>
      </c>
      <c r="O47" s="1">
        <f t="shared" si="18"/>
        <v>188.23015000988573</v>
      </c>
      <c r="P47" s="1" cm="1">
        <f t="array" ref="P47">EXP(SUMPRODUCT(TRANSPOSE(J$7:J$8),R47:S47))</f>
        <v>50.493491172107717</v>
      </c>
      <c r="Q47" s="1" cm="1">
        <f t="array" ref="Q47">EXP(SUMPRODUCT(TRANSPOSE(J$3:J$4),T47:U47))</f>
        <v>4.4083229067580456</v>
      </c>
      <c r="R47" s="1">
        <f t="shared" si="12"/>
        <v>7.6218319027231125</v>
      </c>
      <c r="S47" s="1">
        <f t="shared" si="13"/>
        <v>84</v>
      </c>
      <c r="T47" s="1">
        <f t="shared" si="12"/>
        <v>7.6218319027231125</v>
      </c>
      <c r="U47" s="1">
        <f t="shared" si="14"/>
        <v>84</v>
      </c>
      <c r="V47" s="2">
        <f t="shared" si="6"/>
        <v>1.015563908651985E-2</v>
      </c>
      <c r="W47" s="1">
        <f t="shared" si="7"/>
        <v>2.6528381163314747E-2</v>
      </c>
      <c r="X47">
        <v>54</v>
      </c>
      <c r="Y47">
        <v>2</v>
      </c>
      <c r="Z47" s="1">
        <f t="shared" si="16"/>
        <v>2041.3</v>
      </c>
      <c r="AA47" s="1">
        <f t="shared" si="15"/>
        <v>2182</v>
      </c>
      <c r="AB47" s="5">
        <v>1362</v>
      </c>
      <c r="AC47" s="1">
        <v>82</v>
      </c>
      <c r="AD47">
        <v>28</v>
      </c>
    </row>
    <row r="48" spans="1:30" ht="16">
      <c r="A48" s="1">
        <f t="shared" si="8"/>
        <v>35</v>
      </c>
      <c r="B48" s="1">
        <f t="shared" si="17"/>
        <v>12</v>
      </c>
      <c r="C48" s="1">
        <f t="shared" si="9"/>
        <v>706104</v>
      </c>
      <c r="D48" s="1">
        <v>53292</v>
      </c>
      <c r="E48" s="3">
        <f t="shared" si="0"/>
        <v>6.0973167865373545E-3</v>
      </c>
      <c r="F48" s="3">
        <f t="shared" si="1"/>
        <v>5.1422340940909805E-8</v>
      </c>
      <c r="G48" s="3">
        <f t="shared" si="2"/>
        <v>5.7418210175776878E-3</v>
      </c>
      <c r="H48" s="3">
        <f t="shared" si="10"/>
        <v>4.4603806394423635E-4</v>
      </c>
      <c r="I48" s="3"/>
      <c r="J48" s="4"/>
      <c r="L48" s="2">
        <f t="shared" si="4"/>
        <v>689018.52210932248</v>
      </c>
      <c r="M48" s="2">
        <f t="shared" si="5"/>
        <v>53524.56767330836</v>
      </c>
      <c r="N48" s="1">
        <f t="shared" si="11"/>
        <v>56.645111479203607</v>
      </c>
      <c r="O48" s="1">
        <f t="shared" si="18"/>
        <v>238.72363939310679</v>
      </c>
      <c r="P48" s="1" cm="1">
        <f t="array" ref="P48">EXP(SUMPRODUCT(TRANSPOSE(J$7:J$8),R48:S48))</f>
        <v>50.493489383221046</v>
      </c>
      <c r="Q48" s="1" cm="1">
        <f t="array" ref="Q48">EXP(SUMPRODUCT(TRANSPOSE(J$3:J$4),T48:U48))</f>
        <v>4.4130011167911363</v>
      </c>
      <c r="R48" s="1">
        <f t="shared" si="12"/>
        <v>8.5289834127907138</v>
      </c>
      <c r="S48" s="1">
        <f t="shared" si="13"/>
        <v>84</v>
      </c>
      <c r="T48" s="1">
        <f t="shared" si="12"/>
        <v>8.5289834127907138</v>
      </c>
      <c r="U48" s="1">
        <f t="shared" si="14"/>
        <v>84</v>
      </c>
      <c r="V48" s="2">
        <f t="shared" si="6"/>
        <v>4.3640259946776273E-3</v>
      </c>
      <c r="W48" s="1">
        <f t="shared" si="7"/>
        <v>2.419682920742202E-2</v>
      </c>
      <c r="X48">
        <v>54</v>
      </c>
      <c r="Y48">
        <v>2</v>
      </c>
      <c r="Z48" s="1">
        <f t="shared" si="16"/>
        <v>5058.2999999999993</v>
      </c>
      <c r="AA48" s="1">
        <f t="shared" si="15"/>
        <v>6333</v>
      </c>
      <c r="AB48" s="5">
        <v>5893</v>
      </c>
      <c r="AC48" s="1">
        <v>44</v>
      </c>
      <c r="AD48">
        <v>28</v>
      </c>
    </row>
    <row r="49" spans="1:30" ht="16">
      <c r="A49" s="1">
        <f t="shared" si="8"/>
        <v>36</v>
      </c>
      <c r="B49" s="1">
        <f t="shared" si="17"/>
        <v>13</v>
      </c>
      <c r="C49" s="1">
        <f t="shared" si="9"/>
        <v>764726</v>
      </c>
      <c r="D49" s="1">
        <v>58622</v>
      </c>
      <c r="E49" s="3">
        <f t="shared" si="0"/>
        <v>6.5877229266254611E-3</v>
      </c>
      <c r="F49" s="3">
        <f t="shared" si="1"/>
        <v>6.3359677282548432E-8</v>
      </c>
      <c r="G49" s="3">
        <f t="shared" si="2"/>
        <v>6.2036351489885436E-3</v>
      </c>
      <c r="H49" s="3">
        <f t="shared" si="10"/>
        <v>4.6181413141085578E-4</v>
      </c>
      <c r="I49" s="3"/>
      <c r="J49" s="4"/>
      <c r="L49" s="2">
        <f t="shared" si="4"/>
        <v>744436.21787862526</v>
      </c>
      <c r="M49" s="2">
        <f t="shared" si="5"/>
        <v>55417.695769302692</v>
      </c>
      <c r="N49" s="1">
        <f t="shared" si="11"/>
        <v>61.216457841097693</v>
      </c>
      <c r="O49" s="1">
        <f t="shared" si="18"/>
        <v>294.15922104833015</v>
      </c>
      <c r="P49" s="1" cm="1">
        <f t="array" ref="P49">EXP(SUMPRODUCT(TRANSPOSE(J$7:J$8),R49:S49))</f>
        <v>55.43558165522338</v>
      </c>
      <c r="Q49" s="1" cm="1">
        <f t="array" ref="Q49">EXP(SUMPRODUCT(TRANSPOSE(J$3:J$4),T49:U49))</f>
        <v>4.5713463618940846</v>
      </c>
      <c r="R49" s="1">
        <f t="shared" si="12"/>
        <v>8.6518639347341857</v>
      </c>
      <c r="S49" s="1">
        <f t="shared" si="13"/>
        <v>86</v>
      </c>
      <c r="T49" s="1">
        <f t="shared" si="12"/>
        <v>8.6518639347341857</v>
      </c>
      <c r="U49" s="1">
        <f t="shared" si="14"/>
        <v>86</v>
      </c>
      <c r="V49" s="2">
        <f t="shared" si="6"/>
        <v>5.4660438584444533E-2</v>
      </c>
      <c r="W49" s="1">
        <f t="shared" si="7"/>
        <v>2.653209400670925E-2</v>
      </c>
      <c r="X49">
        <v>54</v>
      </c>
      <c r="Y49">
        <v>4</v>
      </c>
      <c r="Z49" s="1">
        <f t="shared" si="16"/>
        <v>5719.8</v>
      </c>
      <c r="AA49" s="1">
        <f t="shared" si="15"/>
        <v>6050</v>
      </c>
      <c r="AB49" s="5">
        <v>5420</v>
      </c>
      <c r="AC49" s="1">
        <v>63</v>
      </c>
      <c r="AD49">
        <v>28</v>
      </c>
    </row>
    <row r="50" spans="1:30" ht="16">
      <c r="A50" s="1">
        <f t="shared" si="8"/>
        <v>37</v>
      </c>
      <c r="B50" s="1">
        <f t="shared" si="17"/>
        <v>14</v>
      </c>
      <c r="C50" s="1">
        <f t="shared" si="9"/>
        <v>829532</v>
      </c>
      <c r="D50" s="1">
        <v>64806</v>
      </c>
      <c r="E50" s="3">
        <f t="shared" si="0"/>
        <v>7.0866848208523958E-3</v>
      </c>
      <c r="F50" s="3">
        <f t="shared" si="1"/>
        <v>7.5866038229399635E-8</v>
      </c>
      <c r="G50" s="3">
        <f t="shared" si="2"/>
        <v>6.6735062318899743E-3</v>
      </c>
      <c r="H50" s="3">
        <f t="shared" si="10"/>
        <v>4.6987108290143069E-4</v>
      </c>
      <c r="I50" s="3"/>
      <c r="J50" s="4"/>
      <c r="L50" s="2">
        <f t="shared" si="4"/>
        <v>800820.74782679696</v>
      </c>
      <c r="M50" s="2">
        <f t="shared" si="5"/>
        <v>56384.529948171679</v>
      </c>
      <c r="N50" s="1">
        <f t="shared" si="11"/>
        <v>65.869920021551593</v>
      </c>
      <c r="O50" s="1">
        <f t="shared" si="18"/>
        <v>352.24438486433655</v>
      </c>
      <c r="P50" s="1" cm="1">
        <f t="array" ref="P50">EXP(SUMPRODUCT(TRANSPOSE(J$7:J$8),R50:S50))</f>
        <v>58.0851638160064</v>
      </c>
      <c r="Q50" s="1" cm="1">
        <f t="array" ref="Q50">EXP(SUMPRODUCT(TRANSPOSE(J$3:J$4),T50:U50))</f>
        <v>4.6534621804539009</v>
      </c>
      <c r="R50" s="1">
        <f t="shared" si="12"/>
        <v>8.8649726879165982</v>
      </c>
      <c r="S50" s="1">
        <f t="shared" si="13"/>
        <v>87</v>
      </c>
      <c r="T50" s="1">
        <f t="shared" si="12"/>
        <v>8.8649726879165982</v>
      </c>
      <c r="U50" s="1">
        <f t="shared" si="14"/>
        <v>87</v>
      </c>
      <c r="V50" s="2">
        <f t="shared" si="6"/>
        <v>0.12994892528204674</v>
      </c>
      <c r="W50" s="1">
        <f t="shared" si="7"/>
        <v>3.4611385905791513E-2</v>
      </c>
      <c r="X50">
        <v>54</v>
      </c>
      <c r="Y50">
        <v>5</v>
      </c>
      <c r="Z50" s="1">
        <f t="shared" si="16"/>
        <v>7078.5999999999995</v>
      </c>
      <c r="AA50" s="1">
        <f t="shared" si="15"/>
        <v>7479</v>
      </c>
      <c r="AB50" s="5">
        <v>6389</v>
      </c>
      <c r="AC50" s="1">
        <v>109</v>
      </c>
      <c r="AD50">
        <v>28</v>
      </c>
    </row>
    <row r="51" spans="1:30" ht="16">
      <c r="A51" s="1">
        <f t="shared" si="8"/>
        <v>38</v>
      </c>
      <c r="B51" s="1">
        <f t="shared" si="17"/>
        <v>15</v>
      </c>
      <c r="C51" s="1">
        <f t="shared" si="9"/>
        <v>899615</v>
      </c>
      <c r="D51" s="1">
        <v>70083</v>
      </c>
      <c r="E51" s="3">
        <f t="shared" si="0"/>
        <v>7.6506982480545327E-3</v>
      </c>
      <c r="F51" s="3">
        <f t="shared" si="1"/>
        <v>9.3204175377614717E-8</v>
      </c>
      <c r="G51" s="3">
        <f t="shared" si="2"/>
        <v>7.2046363562675783E-3</v>
      </c>
      <c r="H51" s="3">
        <f t="shared" si="10"/>
        <v>5.3113012437760402E-4</v>
      </c>
      <c r="I51" s="3"/>
      <c r="J51" s="4"/>
      <c r="L51" s="2">
        <f t="shared" si="4"/>
        <v>864556.36275210942</v>
      </c>
      <c r="M51" s="2">
        <f t="shared" si="5"/>
        <v>63735.614925312482</v>
      </c>
      <c r="N51" s="1">
        <f t="shared" si="11"/>
        <v>71.132944226573471</v>
      </c>
      <c r="O51" s="1">
        <f t="shared" si="18"/>
        <v>432.78250891255806</v>
      </c>
      <c r="P51" s="1" cm="1">
        <f t="array" ref="P51">EXP(SUMPRODUCT(TRANSPOSE(J$7:J$8),R51:S51))</f>
        <v>80.538124048221491</v>
      </c>
      <c r="Q51" s="1" cm="1">
        <f t="array" ref="Q51">EXP(SUMPRODUCT(TRANSPOSE(J$3:J$4),T51:U51))</f>
        <v>5.2630242050218854</v>
      </c>
      <c r="R51" s="1">
        <f t="shared" si="12"/>
        <v>9.0466442793053936</v>
      </c>
      <c r="S51" s="1">
        <f t="shared" si="13"/>
        <v>94</v>
      </c>
      <c r="T51" s="1">
        <f t="shared" si="12"/>
        <v>9.0466442793053936</v>
      </c>
      <c r="U51" s="1">
        <f t="shared" si="14"/>
        <v>94</v>
      </c>
      <c r="V51" s="2">
        <f t="shared" si="6"/>
        <v>9.0569540040916025E-2</v>
      </c>
      <c r="W51" s="1">
        <f t="shared" si="7"/>
        <v>3.8970712191204661E-2</v>
      </c>
      <c r="X51">
        <v>54</v>
      </c>
      <c r="Y51">
        <v>11</v>
      </c>
      <c r="Z51" s="1">
        <f t="shared" si="16"/>
        <v>8489</v>
      </c>
      <c r="AA51" s="1">
        <f t="shared" si="15"/>
        <v>9126</v>
      </c>
      <c r="AB51" s="5">
        <v>7776</v>
      </c>
      <c r="AC51" s="1">
        <v>135</v>
      </c>
      <c r="AD51">
        <v>29</v>
      </c>
    </row>
    <row r="52" spans="1:30" ht="16">
      <c r="A52" s="1">
        <f t="shared" si="8"/>
        <v>39</v>
      </c>
      <c r="B52" s="1">
        <f t="shared" si="17"/>
        <v>16</v>
      </c>
      <c r="C52" s="1">
        <f t="shared" si="9"/>
        <v>971725</v>
      </c>
      <c r="D52" s="1">
        <v>72110</v>
      </c>
      <c r="E52" s="3">
        <f t="shared" si="0"/>
        <v>8.2555543918112484E-3</v>
      </c>
      <c r="F52" s="3">
        <f t="shared" si="1"/>
        <v>1.140983806324769E-7</v>
      </c>
      <c r="G52" s="3">
        <f t="shared" si="2"/>
        <v>7.7742281053670105E-3</v>
      </c>
      <c r="H52" s="3">
        <f t="shared" si="10"/>
        <v>5.6959174909943216E-4</v>
      </c>
      <c r="I52" s="3"/>
      <c r="J52" s="4"/>
      <c r="L52" s="2">
        <f t="shared" si="4"/>
        <v>932907.3726440412</v>
      </c>
      <c r="M52" s="2">
        <f t="shared" si="5"/>
        <v>68351.009891931855</v>
      </c>
      <c r="N52" s="1">
        <f t="shared" si="11"/>
        <v>76.780478860707703</v>
      </c>
      <c r="O52" s="1">
        <f t="shared" si="18"/>
        <v>529.85763402626151</v>
      </c>
      <c r="P52" s="1" cm="1">
        <f t="array" ref="P52">EXP(SUMPRODUCT(TRANSPOSE(J$7:J$8),R52:S52))</f>
        <v>97.075125113703422</v>
      </c>
      <c r="Q52" s="1" cm="1">
        <f t="array" ref="Q52">EXP(SUMPRODUCT(TRANSPOSE(J$3:J$4),T52:U52))</f>
        <v>5.6475346341342361</v>
      </c>
      <c r="R52" s="1">
        <f t="shared" si="12"/>
        <v>9.2990103726886826</v>
      </c>
      <c r="S52" s="1">
        <f t="shared" si="13"/>
        <v>98</v>
      </c>
      <c r="T52" s="1">
        <f t="shared" si="12"/>
        <v>9.2990103726886826</v>
      </c>
      <c r="U52" s="1">
        <f t="shared" si="14"/>
        <v>98</v>
      </c>
      <c r="V52" s="2">
        <f t="shared" si="6"/>
        <v>5.2128555097325543E-2</v>
      </c>
      <c r="W52" s="1">
        <f t="shared" si="7"/>
        <v>3.9947132528193471E-2</v>
      </c>
      <c r="X52">
        <v>54</v>
      </c>
      <c r="Y52">
        <v>15</v>
      </c>
      <c r="Z52" s="1">
        <f t="shared" si="16"/>
        <v>10926.2</v>
      </c>
      <c r="AA52" s="1">
        <f t="shared" si="15"/>
        <v>11933</v>
      </c>
      <c r="AB52" s="5">
        <v>10393</v>
      </c>
      <c r="AC52" s="1">
        <v>154</v>
      </c>
      <c r="AD52">
        <v>29</v>
      </c>
    </row>
    <row r="53" spans="1:30" ht="16">
      <c r="A53" s="1">
        <f t="shared" si="8"/>
        <v>40</v>
      </c>
      <c r="B53" s="1">
        <f t="shared" si="17"/>
        <v>17</v>
      </c>
      <c r="C53" s="1">
        <f t="shared" si="9"/>
        <v>1046353</v>
      </c>
      <c r="D53" s="1">
        <v>74628</v>
      </c>
      <c r="E53" s="3">
        <f t="shared" si="0"/>
        <v>8.9391180640395751E-3</v>
      </c>
      <c r="F53" s="3">
        <f t="shared" si="1"/>
        <v>1.4306206930214671E-7</v>
      </c>
      <c r="G53" s="3">
        <f t="shared" si="2"/>
        <v>8.4179388792370337E-3</v>
      </c>
      <c r="H53" s="3">
        <f t="shared" si="10"/>
        <v>6.4371077387002321E-4</v>
      </c>
      <c r="I53" s="3"/>
      <c r="J53" s="4"/>
      <c r="L53" s="2">
        <f t="shared" si="4"/>
        <v>1010152.6655084441</v>
      </c>
      <c r="M53" s="2">
        <f t="shared" si="5"/>
        <v>77245.292864402785</v>
      </c>
      <c r="N53" s="1">
        <f t="shared" si="11"/>
        <v>83.167134879548215</v>
      </c>
      <c r="O53" s="1">
        <f t="shared" si="18"/>
        <v>664.45738345558618</v>
      </c>
      <c r="P53" s="1" cm="1">
        <f t="array" ref="P53">EXP(SUMPRODUCT(TRANSPOSE(J$7:J$8),R53:S53))</f>
        <v>134.5997494293247</v>
      </c>
      <c r="Q53" s="1" cm="1">
        <f t="array" ref="Q53">EXP(SUMPRODUCT(TRANSPOSE(J$3:J$4),T53:U53))</f>
        <v>6.3866560188405161</v>
      </c>
      <c r="R53" s="1">
        <f t="shared" si="12"/>
        <v>9.3929368909645685</v>
      </c>
      <c r="S53" s="1">
        <f t="shared" si="13"/>
        <v>105</v>
      </c>
      <c r="T53" s="1">
        <f t="shared" si="12"/>
        <v>9.3929368909645685</v>
      </c>
      <c r="U53" s="1">
        <f t="shared" si="14"/>
        <v>105</v>
      </c>
      <c r="V53" s="2">
        <f t="shared" si="6"/>
        <v>3.5071191300889551E-2</v>
      </c>
      <c r="W53" s="1">
        <f t="shared" si="7"/>
        <v>3.4596674823463909E-2</v>
      </c>
      <c r="X53">
        <v>54</v>
      </c>
      <c r="Y53">
        <v>21</v>
      </c>
      <c r="Z53" s="1">
        <f t="shared" si="16"/>
        <v>12002.3</v>
      </c>
      <c r="AA53" s="1">
        <f t="shared" si="15"/>
        <v>12433</v>
      </c>
      <c r="AB53" s="5">
        <v>10073</v>
      </c>
      <c r="AC53" s="1">
        <v>236</v>
      </c>
      <c r="AD53">
        <v>30</v>
      </c>
    </row>
    <row r="54" spans="1:30" ht="16">
      <c r="A54" s="1">
        <f t="shared" si="8"/>
        <v>41</v>
      </c>
      <c r="B54" s="1">
        <f t="shared" si="17"/>
        <v>18</v>
      </c>
      <c r="C54" s="1">
        <f t="shared" si="9"/>
        <v>1122496</v>
      </c>
      <c r="D54" s="1">
        <v>76143</v>
      </c>
      <c r="E54" s="3">
        <f t="shared" si="0"/>
        <v>9.6467267454318772E-3</v>
      </c>
      <c r="F54" s="3">
        <f t="shared" si="1"/>
        <v>1.748509445009816E-7</v>
      </c>
      <c r="G54" s="3">
        <f t="shared" si="2"/>
        <v>9.0842929035857833E-3</v>
      </c>
      <c r="H54" s="3">
        <f t="shared" si="10"/>
        <v>6.6635402434874966E-4</v>
      </c>
      <c r="I54" s="3"/>
      <c r="J54" s="4"/>
      <c r="L54" s="2">
        <f t="shared" si="4"/>
        <v>1090115.1484302939</v>
      </c>
      <c r="M54" s="2">
        <f t="shared" si="5"/>
        <v>79962.482921849965</v>
      </c>
      <c r="N54" s="1">
        <f t="shared" si="11"/>
        <v>89.783182223735167</v>
      </c>
      <c r="O54" s="1">
        <f t="shared" si="18"/>
        <v>812.23119514506675</v>
      </c>
      <c r="P54" s="1" cm="1">
        <f t="array" ref="P54">EXP(SUMPRODUCT(TRANSPOSE(J$7:J$8),R54:S54))</f>
        <v>147.77381168948054</v>
      </c>
      <c r="Q54" s="1" cm="1">
        <f t="array" ref="Q54">EXP(SUMPRODUCT(TRANSPOSE(J$3:J$4),T54:U54))</f>
        <v>6.6160473441869474</v>
      </c>
      <c r="R54" s="1">
        <f t="shared" si="12"/>
        <v>9.5453329430034213</v>
      </c>
      <c r="S54" s="1">
        <f t="shared" si="13"/>
        <v>107</v>
      </c>
      <c r="T54" s="1">
        <f t="shared" si="12"/>
        <v>9.5453329430034213</v>
      </c>
      <c r="U54" s="1">
        <f t="shared" si="14"/>
        <v>107</v>
      </c>
      <c r="V54" s="2">
        <f t="shared" si="6"/>
        <v>5.0161970527165534E-2</v>
      </c>
      <c r="W54" s="1">
        <f t="shared" si="7"/>
        <v>2.8847186599957692E-2</v>
      </c>
      <c r="X54">
        <v>54</v>
      </c>
      <c r="Y54">
        <v>23</v>
      </c>
      <c r="Z54" s="1">
        <f t="shared" si="16"/>
        <v>13978.3</v>
      </c>
      <c r="AA54" s="1">
        <f t="shared" si="15"/>
        <v>14712</v>
      </c>
      <c r="AB54" s="5">
        <v>12042</v>
      </c>
      <c r="AC54" s="1">
        <v>267</v>
      </c>
      <c r="AD54">
        <v>30</v>
      </c>
    </row>
    <row r="55" spans="1:30">
      <c r="F55" s="3"/>
      <c r="G55" s="3"/>
      <c r="H55" s="3"/>
      <c r="I55" s="3"/>
      <c r="L55" s="2"/>
    </row>
    <row r="56" spans="1:30">
      <c r="F56" s="3"/>
      <c r="G56" s="3">
        <f>C2 - SUM(D14:D47)</f>
        <v>119347188</v>
      </c>
      <c r="H56" s="3">
        <f>1-G47</f>
        <v>0.99470421704636658</v>
      </c>
      <c r="I56" s="3"/>
      <c r="J56" s="4">
        <f>G56*LN(H56)</f>
        <v>-633716.30076545116</v>
      </c>
      <c r="L56" s="2"/>
    </row>
    <row r="57" spans="1:30">
      <c r="F57" s="3"/>
      <c r="G57" s="3"/>
      <c r="H57" s="3"/>
      <c r="I57" s="3"/>
      <c r="L57" s="2"/>
    </row>
    <row r="58" spans="1:30">
      <c r="F58" s="3"/>
      <c r="G58" s="3"/>
      <c r="H58" s="3"/>
      <c r="I58" s="3"/>
      <c r="L58" s="2"/>
    </row>
    <row r="59" spans="1:30">
      <c r="F59" s="3"/>
      <c r="G59" s="3"/>
      <c r="H59" s="3"/>
      <c r="I59" s="3"/>
      <c r="L59" s="2"/>
    </row>
    <row r="60" spans="1:30">
      <c r="F60" s="3"/>
      <c r="G60" s="3"/>
      <c r="H60" s="3"/>
      <c r="I60" s="3"/>
      <c r="L60" s="2"/>
    </row>
    <row r="61" spans="1:30">
      <c r="F61" s="3"/>
      <c r="G61" s="3"/>
      <c r="H61" s="3"/>
      <c r="I61" s="3"/>
      <c r="L61" s="2"/>
    </row>
    <row r="62" spans="1:30">
      <c r="F62" s="3"/>
      <c r="G62" s="3"/>
      <c r="H62" s="3"/>
      <c r="I62" s="3"/>
      <c r="L62" s="2"/>
    </row>
    <row r="63" spans="1:30">
      <c r="F63" s="3"/>
      <c r="G63" s="3"/>
      <c r="H63" s="3"/>
      <c r="I63" s="3"/>
      <c r="L63" s="2"/>
    </row>
    <row r="64" spans="1:30">
      <c r="F64" s="3"/>
      <c r="G64" s="3"/>
      <c r="H64" s="3"/>
      <c r="I64" s="3"/>
      <c r="L64" s="2"/>
    </row>
    <row r="65" spans="6:12">
      <c r="F65" s="3"/>
      <c r="G65" s="3"/>
      <c r="H65" s="3"/>
      <c r="I65" s="3"/>
      <c r="L65" s="2"/>
    </row>
  </sheetData>
  <mergeCells count="5">
    <mergeCell ref="U2:V2"/>
    <mergeCell ref="X2:Y2"/>
    <mergeCell ref="U7:V7"/>
    <mergeCell ref="X7:Y7"/>
    <mergeCell ref="R12:U12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B50A-961D-AE4A-BF5B-B0C16766FF23}">
  <sheetPr>
    <pageSetUpPr fitToPage="1"/>
  </sheetPr>
  <dimension ref="A1:Z71"/>
  <sheetViews>
    <sheetView zoomScale="75" workbookViewId="0">
      <selection activeCell="H2" sqref="H2:H4"/>
    </sheetView>
  </sheetViews>
  <sheetFormatPr baseColWidth="10" defaultColWidth="8.83203125" defaultRowHeight="13"/>
  <cols>
    <col min="1" max="1" width="8.83203125" style="1"/>
    <col min="2" max="2" width="13" style="1" customWidth="1"/>
    <col min="3" max="3" width="8.83203125" style="1"/>
    <col min="4" max="4" width="2.6640625" style="1" customWidth="1"/>
    <col min="5" max="5" width="15.6640625" style="1" bestFit="1" customWidth="1"/>
    <col min="6" max="6" width="11.5" style="1" bestFit="1" customWidth="1"/>
    <col min="7" max="7" width="11.5" style="1" customWidth="1"/>
    <col min="8" max="8" width="14.1640625" style="1" bestFit="1" customWidth="1"/>
    <col min="9" max="9" width="2.6640625" style="1" customWidth="1"/>
    <col min="10" max="10" width="12.33203125" style="1" bestFit="1" customWidth="1"/>
    <col min="11" max="11" width="13.33203125" style="1" customWidth="1"/>
    <col min="12" max="12" width="12.1640625" style="1" bestFit="1" customWidth="1"/>
    <col min="13" max="13" width="12.33203125" style="1" bestFit="1" customWidth="1"/>
    <col min="14" max="14" width="9" style="1" customWidth="1"/>
    <col min="15" max="15" width="9" style="1" bestFit="1" customWidth="1"/>
    <col min="16" max="16" width="8.83203125" style="1"/>
    <col min="17" max="17" width="18" style="1" bestFit="1" customWidth="1"/>
    <col min="18" max="19" width="9" style="1" bestFit="1" customWidth="1"/>
    <col min="20" max="20" width="18" style="1" bestFit="1" customWidth="1"/>
    <col min="21" max="21" width="13.33203125" style="1" customWidth="1"/>
    <col min="22" max="23" width="9" style="1" bestFit="1" customWidth="1"/>
    <col min="24" max="16384" width="8.83203125" style="1"/>
  </cols>
  <sheetData>
    <row r="1" spans="1:26">
      <c r="A1" s="1" t="s">
        <v>41</v>
      </c>
      <c r="B1" s="1" t="s">
        <v>40</v>
      </c>
      <c r="H1" s="16"/>
    </row>
    <row r="2" spans="1:26" ht="17">
      <c r="A2" s="1" t="s">
        <v>39</v>
      </c>
      <c r="B2" s="17">
        <v>120000000</v>
      </c>
      <c r="G2" s="1" t="s">
        <v>56</v>
      </c>
      <c r="H2" s="16">
        <v>1.0174445743607194E-4</v>
      </c>
      <c r="P2" s="62"/>
      <c r="Q2" s="62"/>
      <c r="S2" s="62"/>
      <c r="T2" s="62"/>
    </row>
    <row r="3" spans="1:26" ht="17">
      <c r="B3" s="17"/>
      <c r="G3" s="32" t="s">
        <v>38</v>
      </c>
      <c r="H3" s="33">
        <v>0</v>
      </c>
      <c r="P3" s="62" t="s">
        <v>35</v>
      </c>
      <c r="Q3" s="62"/>
      <c r="S3" s="62" t="s">
        <v>59</v>
      </c>
      <c r="T3" s="62"/>
    </row>
    <row r="4" spans="1:26">
      <c r="G4" s="1" t="s">
        <v>53</v>
      </c>
      <c r="H4" s="4">
        <v>1.7587356798271687E-2</v>
      </c>
      <c r="K4" s="1" t="s">
        <v>37</v>
      </c>
      <c r="L4" s="1">
        <f>LN(B2)*2-2*H6</f>
        <v>12512818.303038321</v>
      </c>
      <c r="P4" s="1" t="s">
        <v>25</v>
      </c>
      <c r="Q4" s="2">
        <f>AVERAGE(Q14:Q47)</f>
        <v>7.1663158618075151E-2</v>
      </c>
      <c r="S4" s="1" t="s">
        <v>25</v>
      </c>
      <c r="T4" s="2">
        <f>AVERAGE(R14:R47)</f>
        <v>1.6257475299915822E-2</v>
      </c>
    </row>
    <row r="5" spans="1:26">
      <c r="G5" s="32" t="s">
        <v>27</v>
      </c>
      <c r="H5" s="34">
        <v>1</v>
      </c>
      <c r="P5" s="1" t="s">
        <v>21</v>
      </c>
      <c r="Q5" s="2">
        <f>MEDIAN(Q14:Q47)</f>
        <v>4.8140431016915473E-2</v>
      </c>
      <c r="S5" s="1" t="s">
        <v>21</v>
      </c>
      <c r="T5" s="2">
        <f>MEDIAN(R14:R47)</f>
        <v>1.1608438029963777E-2</v>
      </c>
    </row>
    <row r="6" spans="1:26">
      <c r="G6" s="1" t="s">
        <v>22</v>
      </c>
      <c r="H6" s="16">
        <f>SUM(H14:H56)</f>
        <v>-6256390.5485168602</v>
      </c>
      <c r="P6" s="1" t="s">
        <v>20</v>
      </c>
      <c r="Q6" s="15">
        <f>CORREL(K14:K47,C14:C47)^2</f>
        <v>0.97129209943907968</v>
      </c>
      <c r="S6" s="1" t="s">
        <v>20</v>
      </c>
      <c r="T6" s="15">
        <f>CORREL(J14:J47,B14:B47)^2</f>
        <v>0.99954209790419191</v>
      </c>
    </row>
    <row r="7" spans="1:26">
      <c r="H7" s="16"/>
    </row>
    <row r="8" spans="1:26">
      <c r="H8" s="16"/>
      <c r="P8" s="62" t="s">
        <v>28</v>
      </c>
      <c r="Q8" s="62"/>
      <c r="S8" s="62" t="s">
        <v>60</v>
      </c>
      <c r="T8" s="62"/>
      <c r="X8" s="1" t="s">
        <v>24</v>
      </c>
      <c r="Y8" s="1">
        <v>0.1</v>
      </c>
    </row>
    <row r="9" spans="1:26">
      <c r="H9" s="16"/>
      <c r="P9" s="1" t="s">
        <v>25</v>
      </c>
      <c r="Q9" s="2">
        <f>AVERAGE(Q48:Q54)</f>
        <v>6.0620745591978546E-2</v>
      </c>
      <c r="S9" s="1" t="s">
        <v>25</v>
      </c>
      <c r="T9" s="2">
        <f>AVERAGE(R48:R54)</f>
        <v>3.6336542075261595E-2</v>
      </c>
      <c r="Y9" s="1">
        <v>0.2</v>
      </c>
    </row>
    <row r="10" spans="1:26">
      <c r="H10" s="16"/>
      <c r="P10" s="1" t="s">
        <v>21</v>
      </c>
      <c r="Q10" s="2">
        <f>MEDIAN(Q48:Q54)</f>
        <v>5.8158275109854218E-2</v>
      </c>
      <c r="S10" s="1" t="s">
        <v>21</v>
      </c>
      <c r="T10" s="2">
        <f>MEDIAN(R48:R54)</f>
        <v>3.8256685116140332E-2</v>
      </c>
      <c r="Y10" s="1">
        <v>0.7</v>
      </c>
    </row>
    <row r="11" spans="1:26">
      <c r="H11" s="16"/>
      <c r="P11" s="1" t="s">
        <v>20</v>
      </c>
      <c r="Q11" s="15">
        <f>CORREL(K48:K54,C48:C54)^2</f>
        <v>0.82932565892430721</v>
      </c>
      <c r="S11" s="1" t="s">
        <v>20</v>
      </c>
      <c r="T11" s="15">
        <f>CORREL(J48:J54,B48:B54)^2</f>
        <v>0.99881771723376178</v>
      </c>
    </row>
    <row r="12" spans="1:26">
      <c r="B12" s="1" t="s">
        <v>19</v>
      </c>
      <c r="O12" s="14" t="s">
        <v>18</v>
      </c>
      <c r="P12" s="18"/>
    </row>
    <row r="13" spans="1:26" ht="16">
      <c r="A13" s="1" t="s">
        <v>17</v>
      </c>
      <c r="B13" s="1" t="s">
        <v>16</v>
      </c>
      <c r="C13" s="13" t="s">
        <v>15</v>
      </c>
      <c r="E13" s="13" t="s">
        <v>46</v>
      </c>
      <c r="F13" s="13" t="s">
        <v>11</v>
      </c>
      <c r="G13" s="13"/>
      <c r="J13" s="13" t="s">
        <v>10</v>
      </c>
      <c r="K13" s="13" t="s">
        <v>9</v>
      </c>
      <c r="L13" s="12" t="s">
        <v>45</v>
      </c>
      <c r="M13" s="12" t="s">
        <v>44</v>
      </c>
      <c r="N13" s="12"/>
      <c r="O13" s="12" t="s">
        <v>54</v>
      </c>
      <c r="P13" s="1" t="s">
        <v>52</v>
      </c>
      <c r="Q13" s="1" t="s">
        <v>43</v>
      </c>
      <c r="R13" s="1" t="s">
        <v>42</v>
      </c>
      <c r="T13" t="s">
        <v>49</v>
      </c>
      <c r="U13" s="1" t="s">
        <v>51</v>
      </c>
      <c r="V13" s="1" t="s">
        <v>2</v>
      </c>
      <c r="W13" s="1" t="s">
        <v>1</v>
      </c>
      <c r="X13" s="1" t="s">
        <v>0</v>
      </c>
      <c r="Y13" s="1" t="s">
        <v>47</v>
      </c>
      <c r="Z13" s="30" t="s">
        <v>55</v>
      </c>
    </row>
    <row r="14" spans="1:26" ht="16">
      <c r="A14" s="1">
        <v>1</v>
      </c>
      <c r="B14" s="1">
        <f>C14</f>
        <v>12252</v>
      </c>
      <c r="C14" s="1">
        <v>12252</v>
      </c>
      <c r="E14" s="3">
        <f>(1-EXP(-$H$2*L14)) * $H$5</f>
        <v>1.0173928164425305E-4</v>
      </c>
      <c r="F14" s="3">
        <f>E14</f>
        <v>1.0173928164425305E-4</v>
      </c>
      <c r="G14" s="3"/>
      <c r="H14" s="4">
        <f t="shared" ref="H14:H47" si="0">C14*LN(F14)</f>
        <v>-112633.82541553274</v>
      </c>
      <c r="J14" s="2">
        <f t="shared" ref="J14:J54" si="1">B$2*E14</f>
        <v>12208.713797310367</v>
      </c>
      <c r="K14" s="2">
        <f t="shared" ref="K14:K54" si="2">$B$2*F14</f>
        <v>12208.713797310367</v>
      </c>
      <c r="L14" s="1">
        <f>M14</f>
        <v>1</v>
      </c>
      <c r="M14" s="1" cm="1">
        <f t="array" ref="M14">EXP(SUMPRODUCT(TRANSPOSE(H$3:H$4),O14:P14))</f>
        <v>1</v>
      </c>
      <c r="O14" s="1">
        <f>LN(V14+1)</f>
        <v>0</v>
      </c>
      <c r="P14" s="1">
        <f>T14 + U14 + Z14</f>
        <v>0</v>
      </c>
      <c r="Q14" s="2">
        <f t="shared" ref="Q14:Q54" si="3">ABS(K14-C14)/C14</f>
        <v>3.5329907516840329E-3</v>
      </c>
      <c r="R14" s="1">
        <f t="shared" ref="R14:R54" si="4">ABS(B14-J14)/B14</f>
        <v>3.5329907516840329E-3</v>
      </c>
      <c r="S14" s="1" cm="1">
        <f t="array" ref="S14">SUMPRODUCT(TRANSPOSE(H$4:H$5),O14:P14)</f>
        <v>0</v>
      </c>
      <c r="T14">
        <v>0</v>
      </c>
      <c r="U14">
        <v>0</v>
      </c>
      <c r="V14" s="1">
        <f>W14</f>
        <v>0</v>
      </c>
      <c r="W14" s="1">
        <f>X14+10*Y14</f>
        <v>0</v>
      </c>
      <c r="X14" s="5">
        <v>0</v>
      </c>
      <c r="Y14" s="1">
        <v>0</v>
      </c>
      <c r="Z14">
        <v>0</v>
      </c>
    </row>
    <row r="15" spans="1:26" ht="16">
      <c r="A15" s="1">
        <f t="shared" ref="A15:A54" si="5">A14+1</f>
        <v>2</v>
      </c>
      <c r="B15" s="1">
        <f t="shared" ref="B15:B54" si="6">B14+C15</f>
        <v>25444</v>
      </c>
      <c r="C15" s="1">
        <v>13192</v>
      </c>
      <c r="E15" s="3">
        <f t="shared" ref="E15:E54" si="7">(1-EXP(-$H$2*L15)) * $H$5</f>
        <v>2.0346821240713187E-4</v>
      </c>
      <c r="F15" s="3">
        <f t="shared" ref="F15:F54" si="8">E15-E14</f>
        <v>1.0172893076287881E-4</v>
      </c>
      <c r="G15" s="3"/>
      <c r="H15" s="4">
        <f t="shared" si="0"/>
        <v>-121276.67888294619</v>
      </c>
      <c r="J15" s="2">
        <f t="shared" si="1"/>
        <v>24416.185488855823</v>
      </c>
      <c r="K15" s="2">
        <f t="shared" si="2"/>
        <v>12207.471691545457</v>
      </c>
      <c r="L15" s="1">
        <f t="shared" ref="L15:L54" si="9">L14+M15</f>
        <v>2</v>
      </c>
      <c r="M15" s="1" cm="1">
        <f t="array" ref="M15">EXP(SUMPRODUCT(TRANSPOSE(H$3:H$4),O15:P15))</f>
        <v>1</v>
      </c>
      <c r="O15" s="1">
        <f t="shared" ref="O15:O53" si="10">LN(V15+1)</f>
        <v>0</v>
      </c>
      <c r="P15" s="1">
        <f t="shared" ref="P15:P54" si="11">T15 + U15 + Z15</f>
        <v>0</v>
      </c>
      <c r="Q15" s="2">
        <f t="shared" si="3"/>
        <v>7.4630708645735497E-2</v>
      </c>
      <c r="R15" s="1">
        <f t="shared" si="4"/>
        <v>4.0395162362214167E-2</v>
      </c>
      <c r="S15" s="1" cm="1">
        <f t="array" ref="S15">SUMPRODUCT(TRANSPOSE(H$4:H$5),O15:P15)</f>
        <v>0</v>
      </c>
      <c r="T15">
        <v>0</v>
      </c>
      <c r="U15">
        <v>0</v>
      </c>
      <c r="V15" s="1">
        <f t="shared" ref="V15" si="12">W15</f>
        <v>0</v>
      </c>
      <c r="W15" s="1">
        <f t="shared" ref="W15:W54" si="13">X15+10*Y15</f>
        <v>0</v>
      </c>
      <c r="X15" s="5">
        <v>0</v>
      </c>
      <c r="Y15" s="1">
        <v>0</v>
      </c>
      <c r="Z15">
        <v>0</v>
      </c>
    </row>
    <row r="16" spans="1:26" ht="16">
      <c r="A16" s="1">
        <f t="shared" si="5"/>
        <v>3</v>
      </c>
      <c r="B16" s="1">
        <f t="shared" si="6"/>
        <v>38118</v>
      </c>
      <c r="C16" s="1">
        <v>12674</v>
      </c>
      <c r="E16" s="3">
        <f t="shared" si="7"/>
        <v>3.0518679334168297E-4</v>
      </c>
      <c r="F16" s="3">
        <f t="shared" si="8"/>
        <v>1.0171858093455111E-4</v>
      </c>
      <c r="G16" s="3"/>
      <c r="H16" s="4">
        <f t="shared" si="0"/>
        <v>-116515.89140149449</v>
      </c>
      <c r="J16" s="2">
        <f t="shared" si="1"/>
        <v>36622.415201001953</v>
      </c>
      <c r="K16" s="2">
        <f t="shared" si="2"/>
        <v>12206.229712146132</v>
      </c>
      <c r="L16" s="1">
        <f t="shared" si="9"/>
        <v>3</v>
      </c>
      <c r="M16" s="1" cm="1">
        <f t="array" ref="M16">EXP(SUMPRODUCT(TRANSPOSE(H$3:H$4),O16:P16))</f>
        <v>1</v>
      </c>
      <c r="O16" s="1">
        <f t="shared" si="10"/>
        <v>0</v>
      </c>
      <c r="P16" s="1">
        <f t="shared" si="11"/>
        <v>0</v>
      </c>
      <c r="Q16" s="2">
        <f t="shared" si="3"/>
        <v>3.6907865539992708E-2</v>
      </c>
      <c r="R16" s="1">
        <f t="shared" si="4"/>
        <v>3.9235657668241948E-2</v>
      </c>
      <c r="S16" s="1" cm="1">
        <f t="array" ref="S16">SUMPRODUCT(TRANSPOSE(H$4:H$5),O16:P16)</f>
        <v>0</v>
      </c>
      <c r="T16">
        <v>0</v>
      </c>
      <c r="U16">
        <v>0</v>
      </c>
      <c r="V16" s="1">
        <f>SUMPRODUCT(W14:W16,$Y$8:$Y$10)</f>
        <v>0</v>
      </c>
      <c r="W16" s="1">
        <f t="shared" si="13"/>
        <v>0</v>
      </c>
      <c r="X16" s="5">
        <v>0</v>
      </c>
      <c r="Y16" s="1">
        <v>0</v>
      </c>
      <c r="Z16">
        <v>0</v>
      </c>
    </row>
    <row r="17" spans="1:26" ht="16">
      <c r="A17" s="1">
        <f t="shared" si="5"/>
        <v>4</v>
      </c>
      <c r="B17" s="1">
        <f t="shared" si="6"/>
        <v>49763</v>
      </c>
      <c r="C17" s="1">
        <v>11645</v>
      </c>
      <c r="E17" s="3">
        <f t="shared" si="7"/>
        <v>4.0689502550084189E-4</v>
      </c>
      <c r="F17" s="3">
        <f t="shared" si="8"/>
        <v>1.0170823215915892E-4</v>
      </c>
      <c r="G17" s="3"/>
      <c r="H17" s="4">
        <f t="shared" si="0"/>
        <v>-107057.16993101752</v>
      </c>
      <c r="J17" s="2">
        <f t="shared" si="1"/>
        <v>48827.403060101024</v>
      </c>
      <c r="K17" s="2">
        <f t="shared" si="2"/>
        <v>12204.98785909907</v>
      </c>
      <c r="L17" s="1">
        <f t="shared" si="9"/>
        <v>4</v>
      </c>
      <c r="M17" s="1" cm="1">
        <f t="array" ref="M17">EXP(SUMPRODUCT(TRANSPOSE(H$3:H$4),O17:P17))</f>
        <v>1</v>
      </c>
      <c r="O17" s="1">
        <f t="shared" si="10"/>
        <v>0</v>
      </c>
      <c r="P17" s="1">
        <f t="shared" si="11"/>
        <v>0</v>
      </c>
      <c r="Q17" s="2">
        <f t="shared" si="3"/>
        <v>4.8088266131307018E-2</v>
      </c>
      <c r="R17" s="1">
        <f t="shared" si="4"/>
        <v>1.8801055802483299E-2</v>
      </c>
      <c r="S17" s="1" cm="1">
        <f t="array" ref="S17">SUMPRODUCT(TRANSPOSE(H$4:H$5),O17:P17)</f>
        <v>0</v>
      </c>
      <c r="T17">
        <v>0</v>
      </c>
      <c r="U17">
        <v>0</v>
      </c>
      <c r="V17" s="1">
        <f t="shared" ref="V17:V54" si="14">SUMPRODUCT(W15:W17,$Y$8:$Y$10)</f>
        <v>0</v>
      </c>
      <c r="W17" s="1">
        <f t="shared" si="13"/>
        <v>0</v>
      </c>
      <c r="X17" s="5">
        <v>0</v>
      </c>
      <c r="Y17" s="1">
        <v>0</v>
      </c>
      <c r="Z17">
        <v>0</v>
      </c>
    </row>
    <row r="18" spans="1:26" ht="16">
      <c r="A18" s="1">
        <f t="shared" si="5"/>
        <v>5</v>
      </c>
      <c r="B18" s="1">
        <f t="shared" si="6"/>
        <v>62122</v>
      </c>
      <c r="C18" s="1">
        <v>12359</v>
      </c>
      <c r="E18" s="3">
        <f t="shared" si="7"/>
        <v>5.0859290993754414E-4</v>
      </c>
      <c r="F18" s="3">
        <f t="shared" si="8"/>
        <v>1.0169788443670225E-4</v>
      </c>
      <c r="G18" s="3"/>
      <c r="H18" s="4">
        <f t="shared" si="0"/>
        <v>-113622.51664200936</v>
      </c>
      <c r="J18" s="2">
        <f t="shared" si="1"/>
        <v>61031.149192505298</v>
      </c>
      <c r="K18" s="2">
        <f t="shared" si="2"/>
        <v>12203.746132404269</v>
      </c>
      <c r="L18" s="1">
        <f t="shared" si="9"/>
        <v>5</v>
      </c>
      <c r="M18" s="1" cm="1">
        <f t="array" ref="M18">EXP(SUMPRODUCT(TRANSPOSE(H$3:H$4),O18:P18))</f>
        <v>1</v>
      </c>
      <c r="O18" s="1">
        <f t="shared" si="10"/>
        <v>0</v>
      </c>
      <c r="P18" s="1">
        <f t="shared" si="11"/>
        <v>0</v>
      </c>
      <c r="Q18" s="2">
        <f t="shared" si="3"/>
        <v>1.2562008867685995E-2</v>
      </c>
      <c r="R18" s="1">
        <f t="shared" si="4"/>
        <v>1.7559814679094399E-2</v>
      </c>
      <c r="S18" s="1" cm="1">
        <f t="array" ref="S18">SUMPRODUCT(TRANSPOSE(H$4:H$5),O18:P18)</f>
        <v>0</v>
      </c>
      <c r="T18">
        <v>0</v>
      </c>
      <c r="U18">
        <v>0</v>
      </c>
      <c r="V18" s="1">
        <f t="shared" si="14"/>
        <v>0</v>
      </c>
      <c r="W18" s="1">
        <f t="shared" si="13"/>
        <v>0</v>
      </c>
      <c r="X18" s="5">
        <v>0</v>
      </c>
      <c r="Y18" s="1">
        <v>0</v>
      </c>
      <c r="Z18">
        <v>0</v>
      </c>
    </row>
    <row r="19" spans="1:26" ht="16">
      <c r="A19" s="1">
        <f t="shared" si="5"/>
        <v>6</v>
      </c>
      <c r="B19" s="1">
        <f t="shared" si="6"/>
        <v>74178</v>
      </c>
      <c r="C19" s="1">
        <v>12056</v>
      </c>
      <c r="E19" s="3">
        <f t="shared" si="7"/>
        <v>6.102804477046142E-4</v>
      </c>
      <c r="F19" s="3">
        <f t="shared" si="8"/>
        <v>1.0168753776707007E-4</v>
      </c>
      <c r="G19" s="3"/>
      <c r="H19" s="4">
        <f t="shared" si="0"/>
        <v>-110838.11154387037</v>
      </c>
      <c r="J19" s="2">
        <f t="shared" si="1"/>
        <v>73233.653724553704</v>
      </c>
      <c r="K19" s="2">
        <f t="shared" si="2"/>
        <v>12202.504532048408</v>
      </c>
      <c r="L19" s="1">
        <f t="shared" si="9"/>
        <v>6</v>
      </c>
      <c r="M19" s="1" cm="1">
        <f t="array" ref="M19">EXP(SUMPRODUCT(TRANSPOSE(H$3:H$4),O19:P19))</f>
        <v>1</v>
      </c>
      <c r="O19" s="1">
        <f t="shared" si="10"/>
        <v>0</v>
      </c>
      <c r="P19" s="1">
        <f t="shared" si="11"/>
        <v>0</v>
      </c>
      <c r="Q19" s="2">
        <f t="shared" si="3"/>
        <v>1.2152001662940261E-2</v>
      </c>
      <c r="R19" s="1">
        <f t="shared" si="4"/>
        <v>1.2730813387342558E-2</v>
      </c>
      <c r="S19" s="1" cm="1">
        <f t="array" ref="S19">SUMPRODUCT(TRANSPOSE(H$4:H$5),O19:P19)</f>
        <v>0</v>
      </c>
      <c r="T19">
        <v>0</v>
      </c>
      <c r="U19">
        <v>0</v>
      </c>
      <c r="V19" s="1">
        <f t="shared" si="14"/>
        <v>0</v>
      </c>
      <c r="W19" s="1">
        <f t="shared" si="13"/>
        <v>0</v>
      </c>
      <c r="X19" s="5">
        <v>0</v>
      </c>
      <c r="Y19" s="1">
        <v>0</v>
      </c>
      <c r="Z19">
        <v>0</v>
      </c>
    </row>
    <row r="20" spans="1:26" ht="16">
      <c r="A20" s="1">
        <f t="shared" si="5"/>
        <v>7</v>
      </c>
      <c r="B20" s="1">
        <f t="shared" si="6"/>
        <v>85366</v>
      </c>
      <c r="C20" s="1">
        <v>11188</v>
      </c>
      <c r="E20" s="3">
        <f t="shared" si="7"/>
        <v>7.1195763985454352E-4</v>
      </c>
      <c r="F20" s="3">
        <f t="shared" si="8"/>
        <v>1.0167719214992932E-4</v>
      </c>
      <c r="G20" s="3"/>
      <c r="H20" s="4">
        <f t="shared" si="0"/>
        <v>-102859.20002509773</v>
      </c>
      <c r="J20" s="2">
        <f t="shared" si="1"/>
        <v>85434.916782545217</v>
      </c>
      <c r="K20" s="2">
        <f t="shared" si="2"/>
        <v>12201.263057991519</v>
      </c>
      <c r="L20" s="1">
        <f t="shared" si="9"/>
        <v>7</v>
      </c>
      <c r="M20" s="1" cm="1">
        <f t="array" ref="M20">EXP(SUMPRODUCT(TRANSPOSE(H$3:H$4),O20:P20))</f>
        <v>1</v>
      </c>
      <c r="O20" s="1">
        <f t="shared" si="10"/>
        <v>0</v>
      </c>
      <c r="P20" s="1">
        <f t="shared" si="11"/>
        <v>0</v>
      </c>
      <c r="Q20" s="2">
        <f t="shared" si="3"/>
        <v>9.0566951912005589E-2</v>
      </c>
      <c r="R20" s="1">
        <f t="shared" si="4"/>
        <v>8.0730949728483059E-4</v>
      </c>
      <c r="S20" s="1" cm="1">
        <f t="array" ref="S20">SUMPRODUCT(TRANSPOSE(H$4:H$5),O20:P20)</f>
        <v>0</v>
      </c>
      <c r="T20">
        <v>0</v>
      </c>
      <c r="U20">
        <v>0</v>
      </c>
      <c r="V20" s="1">
        <f t="shared" si="14"/>
        <v>0</v>
      </c>
      <c r="W20" s="1">
        <f t="shared" si="13"/>
        <v>0</v>
      </c>
      <c r="X20" s="5">
        <v>0</v>
      </c>
      <c r="Y20" s="1">
        <v>0</v>
      </c>
      <c r="Z20">
        <v>0</v>
      </c>
    </row>
    <row r="21" spans="1:26" ht="16">
      <c r="A21" s="1">
        <f t="shared" si="5"/>
        <v>8</v>
      </c>
      <c r="B21" s="1">
        <f t="shared" si="6"/>
        <v>97575</v>
      </c>
      <c r="C21" s="1">
        <v>12209</v>
      </c>
      <c r="E21" s="3">
        <f t="shared" si="7"/>
        <v>8.1362448743993454E-4</v>
      </c>
      <c r="F21" s="3">
        <f t="shared" si="8"/>
        <v>1.0166684758539102E-4</v>
      </c>
      <c r="G21" s="3"/>
      <c r="H21" s="4">
        <f t="shared" si="0"/>
        <v>-112247.21762769154</v>
      </c>
      <c r="J21" s="2">
        <f t="shared" si="1"/>
        <v>97634.938492792149</v>
      </c>
      <c r="K21" s="2">
        <f t="shared" si="2"/>
        <v>12200.021710246921</v>
      </c>
      <c r="L21" s="1">
        <f t="shared" si="9"/>
        <v>8</v>
      </c>
      <c r="M21" s="1" cm="1">
        <f t="array" ref="M21">EXP(SUMPRODUCT(TRANSPOSE(H$3:H$4),O21:P21))</f>
        <v>1</v>
      </c>
      <c r="O21" s="1">
        <f t="shared" si="10"/>
        <v>0.87546873735389985</v>
      </c>
      <c r="P21" s="1">
        <f t="shared" si="11"/>
        <v>0</v>
      </c>
      <c r="Q21" s="2">
        <f t="shared" si="3"/>
        <v>7.3538289401904914E-4</v>
      </c>
      <c r="R21" s="1">
        <f t="shared" si="4"/>
        <v>6.1428124819010188E-4</v>
      </c>
      <c r="S21" s="1" cm="1">
        <f t="array" ref="S21">SUMPRODUCT(TRANSPOSE(H$4:H$5),O21:P21)</f>
        <v>1.539718104957544E-2</v>
      </c>
      <c r="T21">
        <v>0</v>
      </c>
      <c r="U21">
        <v>0</v>
      </c>
      <c r="V21" s="1">
        <f t="shared" si="14"/>
        <v>1.4</v>
      </c>
      <c r="W21" s="1">
        <f t="shared" si="13"/>
        <v>2</v>
      </c>
      <c r="X21" s="5">
        <v>2</v>
      </c>
      <c r="Y21" s="1">
        <v>0</v>
      </c>
      <c r="Z21">
        <v>0</v>
      </c>
    </row>
    <row r="22" spans="1:26" ht="16">
      <c r="A22" s="1">
        <f t="shared" si="5"/>
        <v>9</v>
      </c>
      <c r="B22" s="1">
        <f t="shared" si="6"/>
        <v>109348</v>
      </c>
      <c r="C22" s="1">
        <v>11773</v>
      </c>
      <c r="E22" s="3">
        <f t="shared" si="7"/>
        <v>9.1528099151338971E-4</v>
      </c>
      <c r="F22" s="3">
        <f t="shared" si="8"/>
        <v>1.0165650407345517E-4</v>
      </c>
      <c r="G22" s="3"/>
      <c r="H22" s="4">
        <f t="shared" si="0"/>
        <v>-108239.91461451964</v>
      </c>
      <c r="J22" s="2">
        <f t="shared" si="1"/>
        <v>109833.71898160677</v>
      </c>
      <c r="K22" s="2">
        <f t="shared" si="2"/>
        <v>12198.78048881462</v>
      </c>
      <c r="L22" s="1">
        <f t="shared" si="9"/>
        <v>9</v>
      </c>
      <c r="M22" s="1" cm="1">
        <f t="array" ref="M22">EXP(SUMPRODUCT(TRANSPOSE(H$3:H$4),O22:P22))</f>
        <v>1</v>
      </c>
      <c r="O22" s="1">
        <f t="shared" si="10"/>
        <v>0.33647223662121289</v>
      </c>
      <c r="P22" s="1">
        <f t="shared" si="11"/>
        <v>0</v>
      </c>
      <c r="Q22" s="2">
        <f t="shared" si="3"/>
        <v>3.6165844628779427E-2</v>
      </c>
      <c r="R22" s="1">
        <f t="shared" si="4"/>
        <v>4.4419557889194992E-3</v>
      </c>
      <c r="S22" s="1" cm="1">
        <f t="array" ref="S22">SUMPRODUCT(TRANSPOSE(H$4:H$5),O22:P22)</f>
        <v>5.9176572781697682E-3</v>
      </c>
      <c r="T22">
        <v>0</v>
      </c>
      <c r="U22">
        <v>0</v>
      </c>
      <c r="V22" s="1">
        <f t="shared" si="14"/>
        <v>0.4</v>
      </c>
      <c r="W22" s="1">
        <f t="shared" si="13"/>
        <v>0</v>
      </c>
      <c r="X22" s="5">
        <v>0</v>
      </c>
      <c r="Y22" s="1">
        <v>0</v>
      </c>
      <c r="Z22">
        <v>0</v>
      </c>
    </row>
    <row r="23" spans="1:26" ht="16">
      <c r="A23" s="1">
        <f t="shared" si="5"/>
        <v>10</v>
      </c>
      <c r="B23" s="1">
        <f t="shared" si="6"/>
        <v>121475</v>
      </c>
      <c r="C23" s="1">
        <v>12127</v>
      </c>
      <c r="E23" s="3">
        <f t="shared" si="7"/>
        <v>1.0169271531271784E-3</v>
      </c>
      <c r="F23" s="3">
        <f t="shared" si="8"/>
        <v>1.016461616137887E-4</v>
      </c>
      <c r="G23" s="3"/>
      <c r="H23" s="4">
        <f t="shared" si="0"/>
        <v>-111495.792975925</v>
      </c>
      <c r="J23" s="2">
        <f t="shared" si="1"/>
        <v>122031.25837526142</v>
      </c>
      <c r="K23" s="2">
        <f t="shared" si="2"/>
        <v>12197.539393654644</v>
      </c>
      <c r="L23" s="1">
        <f t="shared" si="9"/>
        <v>10</v>
      </c>
      <c r="M23" s="1" cm="1">
        <f t="array" ref="M23">EXP(SUMPRODUCT(TRANSPOSE(H$3:H$4),O23:P23))</f>
        <v>1</v>
      </c>
      <c r="O23" s="1">
        <f t="shared" si="10"/>
        <v>0.18232155679395459</v>
      </c>
      <c r="P23" s="1">
        <f t="shared" si="11"/>
        <v>0</v>
      </c>
      <c r="Q23" s="2">
        <f t="shared" si="3"/>
        <v>5.8167224915184543E-3</v>
      </c>
      <c r="R23" s="1">
        <f t="shared" si="4"/>
        <v>4.5792004549200698E-3</v>
      </c>
      <c r="S23" s="1" cm="1">
        <f t="array" ref="S23">SUMPRODUCT(TRANSPOSE(H$4:H$5),O23:P23)</f>
        <v>3.2065542713516347E-3</v>
      </c>
      <c r="T23">
        <v>0</v>
      </c>
      <c r="U23">
        <v>0</v>
      </c>
      <c r="V23" s="1">
        <f t="shared" si="14"/>
        <v>0.2</v>
      </c>
      <c r="W23" s="1">
        <f t="shared" si="13"/>
        <v>0</v>
      </c>
      <c r="X23" s="5">
        <v>0</v>
      </c>
      <c r="Y23" s="1">
        <v>0</v>
      </c>
      <c r="Z23">
        <v>0</v>
      </c>
    </row>
    <row r="24" spans="1:26" ht="16">
      <c r="A24" s="1">
        <f t="shared" si="5"/>
        <v>11</v>
      </c>
      <c r="B24" s="1">
        <f t="shared" si="6"/>
        <v>134058</v>
      </c>
      <c r="C24" s="1">
        <v>12583</v>
      </c>
      <c r="E24" s="3">
        <f t="shared" si="7"/>
        <v>1.118562973333348E-3</v>
      </c>
      <c r="F24" s="3">
        <f t="shared" si="8"/>
        <v>1.0163582020616957E-4</v>
      </c>
      <c r="G24" s="3"/>
      <c r="H24" s="4">
        <f t="shared" si="0"/>
        <v>-115689.54305386377</v>
      </c>
      <c r="J24" s="2">
        <f t="shared" si="1"/>
        <v>134227.55680000177</v>
      </c>
      <c r="K24" s="2">
        <f t="shared" si="2"/>
        <v>12196.298424740347</v>
      </c>
      <c r="L24" s="1">
        <f t="shared" si="9"/>
        <v>11</v>
      </c>
      <c r="M24" s="1" cm="1">
        <f t="array" ref="M24">EXP(SUMPRODUCT(TRANSPOSE(H$3:H$4),O24:P24))</f>
        <v>1</v>
      </c>
      <c r="O24" s="1">
        <f t="shared" si="10"/>
        <v>0</v>
      </c>
      <c r="P24" s="1">
        <f t="shared" si="11"/>
        <v>0</v>
      </c>
      <c r="Q24" s="2">
        <f t="shared" si="3"/>
        <v>3.0732065108452087E-2</v>
      </c>
      <c r="R24" s="1">
        <f t="shared" si="4"/>
        <v>1.2648018022181932E-3</v>
      </c>
      <c r="S24" s="1" cm="1">
        <f t="array" ref="S24">SUMPRODUCT(TRANSPOSE(H$4:H$5),O24:P24)</f>
        <v>0</v>
      </c>
      <c r="T24">
        <v>0</v>
      </c>
      <c r="U24">
        <v>0</v>
      </c>
      <c r="V24" s="1">
        <f t="shared" si="14"/>
        <v>0</v>
      </c>
      <c r="W24" s="1">
        <f t="shared" si="13"/>
        <v>0</v>
      </c>
      <c r="X24" s="5">
        <v>0</v>
      </c>
      <c r="Y24" s="1">
        <v>0</v>
      </c>
      <c r="Z24">
        <v>0</v>
      </c>
    </row>
    <row r="25" spans="1:26" ht="16">
      <c r="A25" s="1">
        <f t="shared" si="5"/>
        <v>12</v>
      </c>
      <c r="B25" s="1">
        <f t="shared" si="6"/>
        <v>146934</v>
      </c>
      <c r="C25" s="1">
        <v>12876</v>
      </c>
      <c r="E25" s="3">
        <f t="shared" si="7"/>
        <v>1.2201884531842788E-3</v>
      </c>
      <c r="F25" s="3">
        <f t="shared" si="8"/>
        <v>1.0162547985093084E-4</v>
      </c>
      <c r="G25" s="3"/>
      <c r="H25" s="4">
        <f t="shared" si="0"/>
        <v>-118384.72867097936</v>
      </c>
      <c r="J25" s="2">
        <f t="shared" si="1"/>
        <v>146422.61438211345</v>
      </c>
      <c r="K25" s="2">
        <f t="shared" si="2"/>
        <v>12195.057582111702</v>
      </c>
      <c r="L25" s="1">
        <f t="shared" si="9"/>
        <v>12</v>
      </c>
      <c r="M25" s="1" cm="1">
        <f t="array" ref="M25">EXP(SUMPRODUCT(TRANSPOSE(H$3:H$4),O25:P25))</f>
        <v>1</v>
      </c>
      <c r="O25" s="1">
        <f t="shared" si="10"/>
        <v>0</v>
      </c>
      <c r="P25" s="1">
        <f t="shared" si="11"/>
        <v>0</v>
      </c>
      <c r="Q25" s="2">
        <f t="shared" si="3"/>
        <v>5.2884623942862551E-2</v>
      </c>
      <c r="R25" s="1">
        <f t="shared" si="4"/>
        <v>3.4803763450702596E-3</v>
      </c>
      <c r="S25" s="1" cm="1">
        <f t="array" ref="S25">SUMPRODUCT(TRANSPOSE(H$4:H$5),O25:P25)</f>
        <v>0</v>
      </c>
      <c r="T25">
        <v>0</v>
      </c>
      <c r="U25">
        <v>0</v>
      </c>
      <c r="V25" s="1">
        <f t="shared" si="14"/>
        <v>0</v>
      </c>
      <c r="W25" s="1">
        <f t="shared" si="13"/>
        <v>0</v>
      </c>
      <c r="X25" s="5">
        <v>0</v>
      </c>
      <c r="Y25" s="1">
        <v>0</v>
      </c>
      <c r="Z25">
        <v>0</v>
      </c>
    </row>
    <row r="26" spans="1:26" ht="16">
      <c r="A26" s="1">
        <f t="shared" si="5"/>
        <v>13</v>
      </c>
      <c r="B26" s="1">
        <f t="shared" si="6"/>
        <v>158808</v>
      </c>
      <c r="C26" s="1">
        <v>11874</v>
      </c>
      <c r="E26" s="3">
        <f t="shared" si="7"/>
        <v>1.3218035937319073E-3</v>
      </c>
      <c r="F26" s="3">
        <f t="shared" si="8"/>
        <v>1.0161514054762844E-4</v>
      </c>
      <c r="G26" s="3"/>
      <c r="H26" s="4">
        <f t="shared" si="0"/>
        <v>-109173.33208380155</v>
      </c>
      <c r="J26" s="2">
        <f t="shared" si="1"/>
        <v>158616.43124782888</v>
      </c>
      <c r="K26" s="2">
        <f t="shared" si="2"/>
        <v>12193.816865715413</v>
      </c>
      <c r="L26" s="1">
        <f t="shared" si="9"/>
        <v>13</v>
      </c>
      <c r="M26" s="1" cm="1">
        <f t="array" ref="M26">EXP(SUMPRODUCT(TRANSPOSE(H$3:H$4),O26:P26))</f>
        <v>1</v>
      </c>
      <c r="O26" s="1">
        <f t="shared" si="10"/>
        <v>0</v>
      </c>
      <c r="P26" s="1">
        <f t="shared" si="11"/>
        <v>0</v>
      </c>
      <c r="Q26" s="2">
        <f t="shared" si="3"/>
        <v>2.6934214730959478E-2</v>
      </c>
      <c r="R26" s="1">
        <f t="shared" si="4"/>
        <v>1.2062915732905298E-3</v>
      </c>
      <c r="S26" s="1" cm="1">
        <f t="array" ref="S26">SUMPRODUCT(TRANSPOSE(H$4:H$5),O26:P26)</f>
        <v>0</v>
      </c>
      <c r="T26">
        <v>0</v>
      </c>
      <c r="U26">
        <v>0</v>
      </c>
      <c r="V26" s="1">
        <f t="shared" si="14"/>
        <v>0</v>
      </c>
      <c r="W26" s="1">
        <f t="shared" si="13"/>
        <v>0</v>
      </c>
      <c r="X26" s="5">
        <v>0</v>
      </c>
      <c r="Y26" s="1">
        <v>0</v>
      </c>
      <c r="Z26">
        <v>0</v>
      </c>
    </row>
    <row r="27" spans="1:26" ht="16">
      <c r="A27" s="1">
        <f t="shared" si="5"/>
        <v>14</v>
      </c>
      <c r="B27" s="1">
        <f t="shared" si="6"/>
        <v>170440</v>
      </c>
      <c r="C27" s="1">
        <v>11632</v>
      </c>
      <c r="E27" s="3">
        <f t="shared" si="7"/>
        <v>1.4234083960280586E-3</v>
      </c>
      <c r="F27" s="3">
        <f t="shared" si="8"/>
        <v>1.0160480229615132E-4</v>
      </c>
      <c r="G27" s="3"/>
      <c r="H27" s="4">
        <f t="shared" si="0"/>
        <v>-106949.49061624505</v>
      </c>
      <c r="J27" s="2">
        <f t="shared" si="1"/>
        <v>170809.00752336704</v>
      </c>
      <c r="K27" s="2">
        <f t="shared" si="2"/>
        <v>12192.576275538158</v>
      </c>
      <c r="L27" s="1">
        <f t="shared" si="9"/>
        <v>14</v>
      </c>
      <c r="M27" s="1" cm="1">
        <f t="array" ref="M27">EXP(SUMPRODUCT(TRANSPOSE(H$3:H$4),O27:P27))</f>
        <v>1</v>
      </c>
      <c r="O27" s="1">
        <f t="shared" si="10"/>
        <v>0.53062825106217038</v>
      </c>
      <c r="P27" s="1">
        <f t="shared" si="11"/>
        <v>0</v>
      </c>
      <c r="Q27" s="2">
        <f t="shared" si="3"/>
        <v>4.8192595902523928E-2</v>
      </c>
      <c r="R27" s="1">
        <f t="shared" si="4"/>
        <v>2.1650288862182345E-3</v>
      </c>
      <c r="S27" s="1" cm="1">
        <f t="array" ref="S27">SUMPRODUCT(TRANSPOSE(H$4:H$5),O27:P27)</f>
        <v>9.3323483786732775E-3</v>
      </c>
      <c r="T27">
        <v>0</v>
      </c>
      <c r="U27">
        <v>0</v>
      </c>
      <c r="V27" s="1">
        <f t="shared" si="14"/>
        <v>0.7</v>
      </c>
      <c r="W27" s="1">
        <f t="shared" si="13"/>
        <v>1</v>
      </c>
      <c r="X27" s="5">
        <v>1</v>
      </c>
      <c r="Y27" s="1">
        <v>0</v>
      </c>
      <c r="Z27">
        <v>0</v>
      </c>
    </row>
    <row r="28" spans="1:26" ht="16">
      <c r="A28" s="1">
        <f t="shared" si="5"/>
        <v>15</v>
      </c>
      <c r="B28" s="1">
        <f t="shared" si="6"/>
        <v>181769</v>
      </c>
      <c r="C28" s="1">
        <v>11329</v>
      </c>
      <c r="E28" s="3">
        <f t="shared" si="7"/>
        <v>1.5250028611246691E-3</v>
      </c>
      <c r="F28" s="3">
        <f t="shared" si="8"/>
        <v>1.0159446509661052E-4</v>
      </c>
      <c r="G28" s="3"/>
      <c r="H28" s="4">
        <f t="shared" si="0"/>
        <v>-104164.73409275257</v>
      </c>
      <c r="J28" s="2">
        <f t="shared" si="1"/>
        <v>183000.34333496029</v>
      </c>
      <c r="K28" s="2">
        <f t="shared" si="2"/>
        <v>12191.335811593262</v>
      </c>
      <c r="L28" s="1">
        <f t="shared" si="9"/>
        <v>15</v>
      </c>
      <c r="M28" s="1" cm="1">
        <f t="array" ref="M28">EXP(SUMPRODUCT(TRANSPOSE(H$3:H$4),O28:P28))</f>
        <v>1</v>
      </c>
      <c r="O28" s="1">
        <f t="shared" si="10"/>
        <v>2.1041341542702074</v>
      </c>
      <c r="P28" s="1">
        <f t="shared" si="11"/>
        <v>0</v>
      </c>
      <c r="Q28" s="2">
        <f t="shared" si="3"/>
        <v>7.6117557736186989E-2</v>
      </c>
      <c r="R28" s="1">
        <f t="shared" si="4"/>
        <v>6.7742207689995854E-3</v>
      </c>
      <c r="S28" s="1" cm="1">
        <f t="array" ref="S28">SUMPRODUCT(TRANSPOSE(H$4:H$5),O28:P28)</f>
        <v>3.7006158122579777E-2</v>
      </c>
      <c r="T28">
        <v>0</v>
      </c>
      <c r="U28">
        <v>0</v>
      </c>
      <c r="V28" s="1">
        <f t="shared" si="14"/>
        <v>7.2</v>
      </c>
      <c r="W28" s="1">
        <f t="shared" si="13"/>
        <v>10</v>
      </c>
      <c r="X28" s="5">
        <v>0</v>
      </c>
      <c r="Y28" s="1">
        <v>1</v>
      </c>
      <c r="Z28">
        <v>0</v>
      </c>
    </row>
    <row r="29" spans="1:26" ht="16">
      <c r="A29" s="1">
        <f t="shared" si="5"/>
        <v>16</v>
      </c>
      <c r="B29" s="1">
        <f t="shared" si="6"/>
        <v>193246</v>
      </c>
      <c r="C29" s="1">
        <v>11477</v>
      </c>
      <c r="E29" s="3">
        <f t="shared" si="7"/>
        <v>1.628389296340349E-3</v>
      </c>
      <c r="F29" s="3">
        <f t="shared" si="8"/>
        <v>1.0338643521567992E-4</v>
      </c>
      <c r="G29" s="3"/>
      <c r="H29" s="4">
        <f t="shared" si="0"/>
        <v>-105324.85126138254</v>
      </c>
      <c r="J29" s="2">
        <f t="shared" si="1"/>
        <v>195406.71556084187</v>
      </c>
      <c r="K29" s="2">
        <f t="shared" si="2"/>
        <v>12406.372225881591</v>
      </c>
      <c r="L29" s="1">
        <f t="shared" si="9"/>
        <v>16.017742925030966</v>
      </c>
      <c r="M29" s="1" cm="1">
        <f t="array" ref="M29">EXP(SUMPRODUCT(TRANSPOSE(H$3:H$4),O29:P29))</f>
        <v>1.0177429250309642</v>
      </c>
      <c r="O29" s="1">
        <f t="shared" si="10"/>
        <v>2.1633230256605378</v>
      </c>
      <c r="P29" s="1">
        <f t="shared" si="11"/>
        <v>1</v>
      </c>
      <c r="Q29" s="2">
        <f t="shared" si="3"/>
        <v>8.0976930023663893E-2</v>
      </c>
      <c r="R29" s="1">
        <f t="shared" si="4"/>
        <v>1.1181165772341311E-2</v>
      </c>
      <c r="S29" s="1" cm="1">
        <f t="array" ref="S29">SUMPRODUCT(TRANSPOSE(H$4:H$5),O29:P29)</f>
        <v>1.0380471339222086</v>
      </c>
      <c r="T29">
        <v>1</v>
      </c>
      <c r="U29">
        <v>0</v>
      </c>
      <c r="V29" s="1">
        <f t="shared" si="14"/>
        <v>7.6999999999999993</v>
      </c>
      <c r="W29" s="1">
        <f t="shared" si="13"/>
        <v>8</v>
      </c>
      <c r="X29" s="5">
        <v>8</v>
      </c>
      <c r="Y29" s="1">
        <v>0</v>
      </c>
      <c r="Z29">
        <v>0</v>
      </c>
    </row>
    <row r="30" spans="1:26" ht="16">
      <c r="A30" s="1">
        <f t="shared" si="5"/>
        <v>17</v>
      </c>
      <c r="B30" s="1">
        <f t="shared" si="6"/>
        <v>206253</v>
      </c>
      <c r="C30" s="1">
        <v>13007</v>
      </c>
      <c r="E30" s="3">
        <f t="shared" si="7"/>
        <v>1.7335991176574694E-3</v>
      </c>
      <c r="F30" s="3">
        <f t="shared" si="8"/>
        <v>1.0520982131712042E-4</v>
      </c>
      <c r="G30" s="3"/>
      <c r="H30" s="4">
        <f t="shared" si="0"/>
        <v>-119138.31762270145</v>
      </c>
      <c r="J30" s="2">
        <f t="shared" si="1"/>
        <v>208031.89411889634</v>
      </c>
      <c r="K30" s="2">
        <f t="shared" si="2"/>
        <v>12625.178558054451</v>
      </c>
      <c r="L30" s="1">
        <f t="shared" si="9"/>
        <v>17.053543586481549</v>
      </c>
      <c r="M30" s="1" cm="1">
        <f t="array" ref="M30">EXP(SUMPRODUCT(TRANSPOSE(H$3:H$4),O30:P30))</f>
        <v>1.0358006614505828</v>
      </c>
      <c r="O30" s="1">
        <f t="shared" si="10"/>
        <v>3.7565381025877511</v>
      </c>
      <c r="P30" s="1">
        <f t="shared" si="11"/>
        <v>2</v>
      </c>
      <c r="Q30" s="2">
        <f t="shared" si="3"/>
        <v>2.9355073571580605E-2</v>
      </c>
      <c r="R30" s="1">
        <f t="shared" si="4"/>
        <v>8.6248157306625176E-3</v>
      </c>
      <c r="S30" s="1" cm="1">
        <f t="array" ref="S30">SUMPRODUCT(TRANSPOSE(H$4:H$5),O30:P30)</f>
        <v>2.0660675759365135</v>
      </c>
      <c r="T30">
        <v>2</v>
      </c>
      <c r="U30">
        <v>0</v>
      </c>
      <c r="V30" s="1">
        <f t="shared" si="14"/>
        <v>41.8</v>
      </c>
      <c r="W30" s="1">
        <f t="shared" si="13"/>
        <v>56</v>
      </c>
      <c r="X30" s="5">
        <v>6</v>
      </c>
      <c r="Y30" s="1">
        <v>5</v>
      </c>
      <c r="Z30">
        <v>0</v>
      </c>
    </row>
    <row r="31" spans="1:26" ht="16">
      <c r="A31" s="1">
        <f t="shared" si="5"/>
        <v>18</v>
      </c>
      <c r="B31" s="1">
        <f t="shared" si="6"/>
        <v>221451</v>
      </c>
      <c r="C31" s="1">
        <v>15198</v>
      </c>
      <c r="E31" s="3">
        <f t="shared" si="7"/>
        <v>1.8387978518139558E-3</v>
      </c>
      <c r="F31" s="3">
        <f t="shared" si="8"/>
        <v>1.051987341564864E-4</v>
      </c>
      <c r="G31" s="3"/>
      <c r="H31" s="4">
        <f t="shared" si="0"/>
        <v>-139208.50189650344</v>
      </c>
      <c r="J31" s="2">
        <f t="shared" si="1"/>
        <v>220655.74221767471</v>
      </c>
      <c r="K31" s="2">
        <f t="shared" si="2"/>
        <v>12623.848098778368</v>
      </c>
      <c r="L31" s="1">
        <f t="shared" si="9"/>
        <v>18.089344247932132</v>
      </c>
      <c r="M31" s="1" cm="1">
        <f t="array" ref="M31">EXP(SUMPRODUCT(TRANSPOSE(H$3:H$4),O31:P31))</f>
        <v>1.0358006614505828</v>
      </c>
      <c r="O31" s="1">
        <f t="shared" si="10"/>
        <v>3.5862928653388351</v>
      </c>
      <c r="P31" s="1">
        <f t="shared" si="11"/>
        <v>2</v>
      </c>
      <c r="Q31" s="2">
        <f t="shared" si="3"/>
        <v>0.16937438486785314</v>
      </c>
      <c r="R31" s="1">
        <f t="shared" si="4"/>
        <v>3.5911230128800238E-3</v>
      </c>
      <c r="S31" s="1" cm="1">
        <f t="array" ref="S31">SUMPRODUCT(TRANSPOSE(H$4:H$5),O31:P31)</f>
        <v>2.0630734122058101</v>
      </c>
      <c r="T31">
        <v>2</v>
      </c>
      <c r="U31">
        <v>0</v>
      </c>
      <c r="V31" s="1">
        <f t="shared" si="14"/>
        <v>35.1</v>
      </c>
      <c r="W31" s="1">
        <f t="shared" si="13"/>
        <v>33</v>
      </c>
      <c r="X31" s="5">
        <v>23</v>
      </c>
      <c r="Y31" s="1">
        <v>1</v>
      </c>
      <c r="Z31">
        <v>0</v>
      </c>
    </row>
    <row r="32" spans="1:26" ht="16">
      <c r="A32" s="1">
        <f t="shared" si="5"/>
        <v>19</v>
      </c>
      <c r="B32" s="1">
        <f t="shared" si="6"/>
        <v>239764</v>
      </c>
      <c r="C32" s="1">
        <v>18313</v>
      </c>
      <c r="E32" s="3">
        <f t="shared" si="7"/>
        <v>1.9439854999780959E-3</v>
      </c>
      <c r="F32" s="3">
        <f t="shared" si="8"/>
        <v>1.0518764816414006E-4</v>
      </c>
      <c r="G32" s="3"/>
      <c r="H32" s="4">
        <f t="shared" si="0"/>
        <v>-167742.77053800449</v>
      </c>
      <c r="J32" s="2">
        <f t="shared" si="1"/>
        <v>233278.2599973715</v>
      </c>
      <c r="K32" s="2">
        <f t="shared" si="2"/>
        <v>12622.517779696807</v>
      </c>
      <c r="L32" s="1">
        <f t="shared" si="9"/>
        <v>19.125144909382715</v>
      </c>
      <c r="M32" s="1" cm="1">
        <f t="array" ref="M32">EXP(SUMPRODUCT(TRANSPOSE(H$3:H$4),O32:P32))</f>
        <v>1.0358006614505828</v>
      </c>
      <c r="O32" s="1">
        <f t="shared" si="10"/>
        <v>4.01096295328305</v>
      </c>
      <c r="P32" s="1">
        <f t="shared" si="11"/>
        <v>2</v>
      </c>
      <c r="Q32" s="2">
        <f t="shared" si="3"/>
        <v>0.31073457217840839</v>
      </c>
      <c r="R32" s="1">
        <f t="shared" si="4"/>
        <v>2.7050516352031595E-2</v>
      </c>
      <c r="S32" s="1" cm="1">
        <f t="array" ref="S32">SUMPRODUCT(TRANSPOSE(H$4:H$5),O32:P32)</f>
        <v>2.0705422365640387</v>
      </c>
      <c r="T32">
        <v>2</v>
      </c>
      <c r="U32">
        <v>0</v>
      </c>
      <c r="V32" s="1">
        <f t="shared" si="14"/>
        <v>54.2</v>
      </c>
      <c r="W32" s="1">
        <f t="shared" si="13"/>
        <v>60</v>
      </c>
      <c r="X32" s="5">
        <v>20</v>
      </c>
      <c r="Y32" s="1">
        <v>4</v>
      </c>
      <c r="Z32">
        <v>0</v>
      </c>
    </row>
    <row r="33" spans="1:26" ht="16">
      <c r="A33" s="1">
        <f t="shared" si="5"/>
        <v>20</v>
      </c>
      <c r="B33" s="1">
        <f t="shared" si="6"/>
        <v>255514</v>
      </c>
      <c r="C33" s="1">
        <v>15750</v>
      </c>
      <c r="E33" s="3">
        <f t="shared" si="7"/>
        <v>2.0568272145062849E-3</v>
      </c>
      <c r="F33" s="3">
        <f t="shared" si="8"/>
        <v>1.1284171452818903E-4</v>
      </c>
      <c r="G33" s="3"/>
      <c r="H33" s="4">
        <f t="shared" si="0"/>
        <v>-143160.01052245175</v>
      </c>
      <c r="J33" s="2">
        <f t="shared" si="1"/>
        <v>246819.2657407542</v>
      </c>
      <c r="K33" s="2">
        <f t="shared" si="2"/>
        <v>13541.005743382684</v>
      </c>
      <c r="L33" s="1">
        <f t="shared" si="9"/>
        <v>20.236437841070632</v>
      </c>
      <c r="M33" s="1" cm="1">
        <f t="array" ref="M33">EXP(SUMPRODUCT(TRANSPOSE(H$3:H$4),O33:P33))</f>
        <v>1.1112929316879177</v>
      </c>
      <c r="O33" s="1">
        <f t="shared" si="10"/>
        <v>3.8066624897703196</v>
      </c>
      <c r="P33" s="1">
        <f t="shared" si="11"/>
        <v>6</v>
      </c>
      <c r="Q33" s="2">
        <f t="shared" si="3"/>
        <v>0.14025360359475023</v>
      </c>
      <c r="R33" s="1">
        <f t="shared" si="4"/>
        <v>3.4028406503149734E-2</v>
      </c>
      <c r="S33" s="1" cm="1">
        <f t="array" ref="S33">SUMPRODUCT(TRANSPOSE(H$4:H$5),O33:P33)</f>
        <v>6.0669491314181876</v>
      </c>
      <c r="T33">
        <v>6</v>
      </c>
      <c r="U33">
        <v>0</v>
      </c>
      <c r="V33" s="1">
        <f t="shared" si="14"/>
        <v>44</v>
      </c>
      <c r="W33" s="1">
        <f t="shared" si="13"/>
        <v>41</v>
      </c>
      <c r="X33" s="5">
        <v>31</v>
      </c>
      <c r="Y33" s="1">
        <v>1</v>
      </c>
      <c r="Z33">
        <v>0</v>
      </c>
    </row>
    <row r="34" spans="1:26" ht="16">
      <c r="A34" s="1">
        <f t="shared" si="5"/>
        <v>21</v>
      </c>
      <c r="B34" s="1">
        <f t="shared" si="6"/>
        <v>269597</v>
      </c>
      <c r="C34" s="1">
        <v>14083</v>
      </c>
      <c r="E34" s="3">
        <f t="shared" si="7"/>
        <v>2.171657971514418E-3</v>
      </c>
      <c r="F34" s="3">
        <f t="shared" si="8"/>
        <v>1.1483075700813306E-4</v>
      </c>
      <c r="G34" s="3"/>
      <c r="H34" s="4">
        <f t="shared" si="0"/>
        <v>-127761.69693374148</v>
      </c>
      <c r="J34" s="2">
        <f t="shared" si="1"/>
        <v>260598.95658173016</v>
      </c>
      <c r="K34" s="2">
        <f t="shared" si="2"/>
        <v>13779.690840975967</v>
      </c>
      <c r="L34" s="1">
        <f t="shared" si="9"/>
        <v>21.367448359932929</v>
      </c>
      <c r="M34" s="1" cm="1">
        <f t="array" ref="M34">EXP(SUMPRODUCT(TRANSPOSE(H$3:H$4),O34:P34))</f>
        <v>1.1310105188622968</v>
      </c>
      <c r="O34" s="1">
        <f t="shared" si="10"/>
        <v>4.3412046401536264</v>
      </c>
      <c r="P34" s="1">
        <f t="shared" si="11"/>
        <v>7</v>
      </c>
      <c r="Q34" s="2">
        <f t="shared" si="3"/>
        <v>2.1537254776967468E-2</v>
      </c>
      <c r="R34" s="1">
        <f t="shared" si="4"/>
        <v>3.337590336045964E-2</v>
      </c>
      <c r="S34" s="1" cm="1">
        <f t="array" ref="S34">SUMPRODUCT(TRANSPOSE(H$4:H$5),O34:P34)</f>
        <v>7.0763503149406946</v>
      </c>
      <c r="T34">
        <v>7</v>
      </c>
      <c r="U34">
        <v>0</v>
      </c>
      <c r="V34" s="1">
        <f t="shared" si="14"/>
        <v>75.8</v>
      </c>
      <c r="W34" s="1">
        <f t="shared" si="13"/>
        <v>88</v>
      </c>
      <c r="X34" s="5">
        <v>68</v>
      </c>
      <c r="Y34" s="1">
        <v>2</v>
      </c>
      <c r="Z34">
        <v>0</v>
      </c>
    </row>
    <row r="35" spans="1:26" ht="16">
      <c r="A35" s="1">
        <f t="shared" si="5"/>
        <v>22</v>
      </c>
      <c r="B35" s="1">
        <f t="shared" si="6"/>
        <v>282373</v>
      </c>
      <c r="C35" s="1">
        <v>12776</v>
      </c>
      <c r="E35" s="3">
        <f t="shared" si="7"/>
        <v>2.2948432468954394E-3</v>
      </c>
      <c r="F35" s="3">
        <f t="shared" si="8"/>
        <v>1.2318527538102142E-4</v>
      </c>
      <c r="G35" s="3"/>
      <c r="H35" s="4">
        <f t="shared" si="0"/>
        <v>-115007.26550507334</v>
      </c>
      <c r="J35" s="2">
        <f t="shared" si="1"/>
        <v>275381.18962745275</v>
      </c>
      <c r="K35" s="2">
        <f t="shared" si="2"/>
        <v>14782.233045722571</v>
      </c>
      <c r="L35" s="1">
        <f t="shared" si="9"/>
        <v>22.580890330047293</v>
      </c>
      <c r="M35" s="1" cm="1">
        <f t="array" ref="M35">EXP(SUMPRODUCT(TRANSPOSE(H$3:H$4),O35:P35))</f>
        <v>1.2134419701143622</v>
      </c>
      <c r="O35" s="1">
        <f t="shared" si="10"/>
        <v>4.3201512309557941</v>
      </c>
      <c r="P35" s="1">
        <f t="shared" si="11"/>
        <v>11</v>
      </c>
      <c r="Q35" s="2">
        <f t="shared" si="3"/>
        <v>0.15703139055436527</v>
      </c>
      <c r="R35" s="1">
        <f t="shared" si="4"/>
        <v>2.476090268031025E-2</v>
      </c>
      <c r="S35" s="1" cm="1">
        <f t="array" ref="S35">SUMPRODUCT(TRANSPOSE(H$4:H$5),O35:P35)</f>
        <v>11.075980041121312</v>
      </c>
      <c r="T35">
        <v>11</v>
      </c>
      <c r="U35">
        <v>0</v>
      </c>
      <c r="V35" s="1">
        <f t="shared" si="14"/>
        <v>74.2</v>
      </c>
      <c r="W35" s="1">
        <f t="shared" si="13"/>
        <v>75</v>
      </c>
      <c r="X35" s="5">
        <v>45</v>
      </c>
      <c r="Y35" s="1">
        <v>3</v>
      </c>
      <c r="Z35">
        <v>0</v>
      </c>
    </row>
    <row r="36" spans="1:26" ht="16">
      <c r="A36" s="1">
        <f t="shared" si="5"/>
        <v>23</v>
      </c>
      <c r="B36" s="1">
        <f t="shared" si="6"/>
        <v>295077</v>
      </c>
      <c r="C36" s="1">
        <v>12704</v>
      </c>
      <c r="E36" s="3">
        <f t="shared" si="7"/>
        <v>2.4201985746201693E-3</v>
      </c>
      <c r="F36" s="3">
        <f t="shared" si="8"/>
        <v>1.253553277247299E-4</v>
      </c>
      <c r="G36" s="3"/>
      <c r="H36" s="4">
        <f t="shared" si="0"/>
        <v>-114137.28697263506</v>
      </c>
      <c r="J36" s="2">
        <f t="shared" si="1"/>
        <v>290423.82895442034</v>
      </c>
      <c r="K36" s="2">
        <f t="shared" si="2"/>
        <v>15042.639326967588</v>
      </c>
      <c r="L36" s="1">
        <f t="shared" si="9"/>
        <v>23.815862310066819</v>
      </c>
      <c r="M36" s="1" cm="1">
        <f t="array" ref="M36">EXP(SUMPRODUCT(TRANSPOSE(H$3:H$4),O36:P36))</f>
        <v>1.2349719800195267</v>
      </c>
      <c r="O36" s="1">
        <f t="shared" si="10"/>
        <v>4.9133899096574201</v>
      </c>
      <c r="P36" s="1">
        <f t="shared" si="11"/>
        <v>12</v>
      </c>
      <c r="Q36" s="2">
        <f t="shared" si="3"/>
        <v>0.18408684878523207</v>
      </c>
      <c r="R36" s="1">
        <f t="shared" si="4"/>
        <v>1.5769345105106993E-2</v>
      </c>
      <c r="S36" s="1" cm="1">
        <f t="array" ref="S36">SUMPRODUCT(TRANSPOSE(H$4:H$5),O36:P36)</f>
        <v>12.086413541430172</v>
      </c>
      <c r="T36">
        <v>12</v>
      </c>
      <c r="U36">
        <v>0</v>
      </c>
      <c r="V36" s="1">
        <f t="shared" si="14"/>
        <v>135.1</v>
      </c>
      <c r="W36" s="1">
        <f t="shared" si="13"/>
        <v>159</v>
      </c>
      <c r="X36" s="5">
        <v>119</v>
      </c>
      <c r="Y36" s="1">
        <v>4</v>
      </c>
      <c r="Z36">
        <v>0</v>
      </c>
    </row>
    <row r="37" spans="1:26" ht="16">
      <c r="A37" s="1">
        <f t="shared" si="5"/>
        <v>24</v>
      </c>
      <c r="B37" s="1">
        <f t="shared" si="6"/>
        <v>309342</v>
      </c>
      <c r="C37" s="1">
        <v>14265</v>
      </c>
      <c r="E37" s="3">
        <f t="shared" si="7"/>
        <v>2.5477619007783225E-3</v>
      </c>
      <c r="F37" s="3">
        <f t="shared" si="8"/>
        <v>1.2756332615815325E-4</v>
      </c>
      <c r="G37" s="3"/>
      <c r="H37" s="4">
        <f t="shared" si="0"/>
        <v>-127912.79484769735</v>
      </c>
      <c r="J37" s="2">
        <f t="shared" si="1"/>
        <v>305731.42809339869</v>
      </c>
      <c r="K37" s="2">
        <f t="shared" si="2"/>
        <v>15307.599138978389</v>
      </c>
      <c r="L37" s="1">
        <f t="shared" si="9"/>
        <v>25.072746305343173</v>
      </c>
      <c r="M37" s="1" cm="1">
        <f t="array" ref="M37">EXP(SUMPRODUCT(TRANSPOSE(H$3:H$4),O37:P37))</f>
        <v>1.2568839952763546</v>
      </c>
      <c r="O37" s="1">
        <f t="shared" si="10"/>
        <v>4.8559289043352747</v>
      </c>
      <c r="P37" s="1">
        <f t="shared" si="11"/>
        <v>13</v>
      </c>
      <c r="Q37" s="2">
        <f t="shared" si="3"/>
        <v>7.3087917208439435E-2</v>
      </c>
      <c r="R37" s="1">
        <f t="shared" si="4"/>
        <v>1.1671780445595204E-2</v>
      </c>
      <c r="S37" s="1" cm="1">
        <f t="array" ref="S37">SUMPRODUCT(TRANSPOSE(H$4:H$5),O37:P37)</f>
        <v>13.085402954227584</v>
      </c>
      <c r="T37">
        <v>13</v>
      </c>
      <c r="U37">
        <v>0</v>
      </c>
      <c r="V37" s="1">
        <f t="shared" si="14"/>
        <v>127.49999999999999</v>
      </c>
      <c r="W37" s="1">
        <f t="shared" si="13"/>
        <v>126</v>
      </c>
      <c r="X37" s="5">
        <v>116</v>
      </c>
      <c r="Y37" s="1">
        <v>1</v>
      </c>
      <c r="Z37">
        <v>0</v>
      </c>
    </row>
    <row r="38" spans="1:26" ht="16">
      <c r="A38" s="1">
        <f t="shared" si="5"/>
        <v>25</v>
      </c>
      <c r="B38" s="1">
        <f t="shared" si="6"/>
        <v>324475</v>
      </c>
      <c r="C38" s="1">
        <v>15133</v>
      </c>
      <c r="E38" s="3">
        <f t="shared" si="7"/>
        <v>2.6895029875751986E-3</v>
      </c>
      <c r="F38" s="3">
        <f t="shared" si="8"/>
        <v>1.4174108679687603E-4</v>
      </c>
      <c r="G38" s="3"/>
      <c r="H38" s="4">
        <f t="shared" si="0"/>
        <v>-134101.2080862099</v>
      </c>
      <c r="J38" s="2">
        <f t="shared" si="1"/>
        <v>322740.35850902385</v>
      </c>
      <c r="K38" s="2">
        <f t="shared" si="2"/>
        <v>17008.930415625124</v>
      </c>
      <c r="L38" s="1">
        <f t="shared" si="9"/>
        <v>26.469512605245455</v>
      </c>
      <c r="M38" s="1" cm="1">
        <f t="array" ref="M38">EXP(SUMPRODUCT(TRANSPOSE(H$3:H$4),O38:P38))</f>
        <v>1.396766299902283</v>
      </c>
      <c r="O38" s="1">
        <f t="shared" si="10"/>
        <v>4.8644527839181739</v>
      </c>
      <c r="P38" s="1">
        <f t="shared" si="11"/>
        <v>19</v>
      </c>
      <c r="Q38" s="2">
        <f t="shared" si="3"/>
        <v>0.12396289008293952</v>
      </c>
      <c r="R38" s="1">
        <f t="shared" si="4"/>
        <v>5.3459942706715509E-3</v>
      </c>
      <c r="S38" s="1" cm="1">
        <f t="array" ref="S38">SUMPRODUCT(TRANSPOSE(H$4:H$5),O38:P38)</f>
        <v>19.085552866739114</v>
      </c>
      <c r="T38">
        <v>19</v>
      </c>
      <c r="U38">
        <v>0</v>
      </c>
      <c r="V38" s="1">
        <f t="shared" si="14"/>
        <v>128.6</v>
      </c>
      <c r="W38" s="1">
        <f t="shared" si="13"/>
        <v>125</v>
      </c>
      <c r="X38" s="5">
        <v>65</v>
      </c>
      <c r="Y38" s="1">
        <v>6</v>
      </c>
      <c r="Z38">
        <v>0</v>
      </c>
    </row>
    <row r="39" spans="1:26" ht="16">
      <c r="A39" s="1">
        <f t="shared" si="5"/>
        <v>26</v>
      </c>
      <c r="B39" s="1">
        <f t="shared" si="6"/>
        <v>343476</v>
      </c>
      <c r="C39" s="1">
        <v>19001</v>
      </c>
      <c r="E39" s="3">
        <f t="shared" si="7"/>
        <v>2.8415521941861366E-3</v>
      </c>
      <c r="F39" s="3">
        <f t="shared" si="8"/>
        <v>1.5204920661093801E-4</v>
      </c>
      <c r="G39" s="3"/>
      <c r="H39" s="4">
        <f t="shared" si="0"/>
        <v>-167043.61218061813</v>
      </c>
      <c r="J39" s="2">
        <f t="shared" si="1"/>
        <v>340986.26330233639</v>
      </c>
      <c r="K39" s="2">
        <f t="shared" si="2"/>
        <v>18245.904793312562</v>
      </c>
      <c r="L39" s="1">
        <f t="shared" si="9"/>
        <v>27.968079437716383</v>
      </c>
      <c r="M39" s="1" cm="1">
        <f t="array" ref="M39">EXP(SUMPRODUCT(TRANSPOSE(H$3:H$4),O39:P39))</f>
        <v>1.4985668324709291</v>
      </c>
      <c r="O39" s="1">
        <f t="shared" si="10"/>
        <v>5.8780158546004024</v>
      </c>
      <c r="P39" s="1">
        <f t="shared" si="11"/>
        <v>23</v>
      </c>
      <c r="Q39" s="2">
        <f t="shared" si="3"/>
        <v>3.9739761417158986E-2</v>
      </c>
      <c r="R39" s="1">
        <f t="shared" si="4"/>
        <v>7.2486482248064242E-3</v>
      </c>
      <c r="S39" s="1" cm="1">
        <f t="array" ref="S39">SUMPRODUCT(TRANSPOSE(H$4:H$5),O39:P39)</f>
        <v>23.103378762100757</v>
      </c>
      <c r="T39">
        <v>23</v>
      </c>
      <c r="U39">
        <v>0</v>
      </c>
      <c r="V39" s="1">
        <f t="shared" si="14"/>
        <v>356.1</v>
      </c>
      <c r="W39" s="1">
        <f t="shared" si="13"/>
        <v>455</v>
      </c>
      <c r="X39" s="5">
        <v>375</v>
      </c>
      <c r="Y39" s="1">
        <v>8</v>
      </c>
      <c r="Z39">
        <v>0</v>
      </c>
    </row>
    <row r="40" spans="1:26" ht="16">
      <c r="A40" s="1">
        <f t="shared" si="5"/>
        <v>27</v>
      </c>
      <c r="B40" s="1">
        <f t="shared" si="6"/>
        <v>364165</v>
      </c>
      <c r="C40" s="1">
        <v>20689</v>
      </c>
      <c r="E40" s="3">
        <f t="shared" si="7"/>
        <v>3.013493510694687E-3</v>
      </c>
      <c r="F40" s="3">
        <f t="shared" si="8"/>
        <v>1.7194131650855038E-4</v>
      </c>
      <c r="G40" s="3"/>
      <c r="H40" s="4">
        <f t="shared" si="0"/>
        <v>-179339.6446443095</v>
      </c>
      <c r="J40" s="2">
        <f t="shared" si="1"/>
        <v>361619.22128336242</v>
      </c>
      <c r="K40" s="2">
        <f t="shared" si="2"/>
        <v>20632.957981026044</v>
      </c>
      <c r="L40" s="1">
        <f t="shared" si="9"/>
        <v>29.662974288459157</v>
      </c>
      <c r="M40" s="1" cm="1">
        <f t="array" ref="M40">EXP(SUMPRODUCT(TRANSPOSE(H$3:H$4),O40:P40))</f>
        <v>1.6948948507427741</v>
      </c>
      <c r="O40" s="1">
        <f t="shared" si="10"/>
        <v>5.88025361777198</v>
      </c>
      <c r="P40" s="1">
        <f t="shared" si="11"/>
        <v>30</v>
      </c>
      <c r="Q40" s="2">
        <f t="shared" si="3"/>
        <v>2.7087833618810067E-3</v>
      </c>
      <c r="R40" s="1">
        <f t="shared" si="4"/>
        <v>6.9907286989073043E-3</v>
      </c>
      <c r="S40" s="1" cm="1">
        <f t="array" ref="S40">SUMPRODUCT(TRANSPOSE(H$4:H$5),O40:P40)</f>
        <v>30.103418118440082</v>
      </c>
      <c r="T40">
        <v>30</v>
      </c>
      <c r="U40">
        <v>0</v>
      </c>
      <c r="V40" s="1">
        <f t="shared" si="14"/>
        <v>356.9</v>
      </c>
      <c r="W40" s="1">
        <f t="shared" si="13"/>
        <v>362</v>
      </c>
      <c r="X40" s="5">
        <v>322</v>
      </c>
      <c r="Y40" s="1">
        <v>4</v>
      </c>
      <c r="Z40">
        <v>0</v>
      </c>
    </row>
    <row r="41" spans="1:26" ht="16">
      <c r="A41" s="1">
        <f t="shared" si="5"/>
        <v>28</v>
      </c>
      <c r="B41" s="1">
        <f t="shared" si="6"/>
        <v>389866</v>
      </c>
      <c r="C41" s="1">
        <v>25701</v>
      </c>
      <c r="E41" s="3">
        <f t="shared" si="7"/>
        <v>3.2113746646101893E-3</v>
      </c>
      <c r="F41" s="3">
        <f t="shared" si="8"/>
        <v>1.9788115391550232E-4</v>
      </c>
      <c r="G41" s="3"/>
      <c r="H41" s="4">
        <f t="shared" si="0"/>
        <v>-219174.11710789028</v>
      </c>
      <c r="J41" s="2">
        <f t="shared" si="1"/>
        <v>385364.95975322271</v>
      </c>
      <c r="K41" s="2">
        <f t="shared" si="2"/>
        <v>23745.738469860276</v>
      </c>
      <c r="L41" s="1">
        <f t="shared" si="9"/>
        <v>31.613930385001872</v>
      </c>
      <c r="M41" s="1" cm="1">
        <f t="array" ref="M41">EXP(SUMPRODUCT(TRANSPOSE(H$3:H$4),O41:P41))</f>
        <v>1.9509560965427142</v>
      </c>
      <c r="O41" s="1">
        <f t="shared" si="10"/>
        <v>6.076035448558252</v>
      </c>
      <c r="P41" s="1">
        <f t="shared" si="11"/>
        <v>38</v>
      </c>
      <c r="Q41" s="2">
        <f t="shared" si="3"/>
        <v>7.6077254976060216E-2</v>
      </c>
      <c r="R41" s="1">
        <f t="shared" si="4"/>
        <v>1.1545095614332347E-2</v>
      </c>
      <c r="S41" s="1" cm="1">
        <f t="array" ref="S41">SUMPRODUCT(TRANSPOSE(H$4:H$5),O41:P41)</f>
        <v>38.106861403352738</v>
      </c>
      <c r="T41">
        <v>38</v>
      </c>
      <c r="U41">
        <v>0</v>
      </c>
      <c r="V41" s="1">
        <f t="shared" si="14"/>
        <v>434.29999999999995</v>
      </c>
      <c r="W41" s="1">
        <f t="shared" si="13"/>
        <v>452</v>
      </c>
      <c r="X41" s="5">
        <v>382</v>
      </c>
      <c r="Y41" s="1">
        <v>7</v>
      </c>
      <c r="Z41">
        <v>0</v>
      </c>
    </row>
    <row r="42" spans="1:26" ht="16">
      <c r="A42" s="1">
        <f t="shared" si="5"/>
        <v>29</v>
      </c>
      <c r="B42" s="1">
        <f t="shared" si="6"/>
        <v>423545</v>
      </c>
      <c r="C42" s="1">
        <v>33679</v>
      </c>
      <c r="E42" s="3">
        <f t="shared" si="7"/>
        <v>3.4514392181634879E-3</v>
      </c>
      <c r="F42" s="3">
        <f t="shared" si="8"/>
        <v>2.4006455355329859E-4</v>
      </c>
      <c r="G42" s="3"/>
      <c r="H42" s="4">
        <f t="shared" si="0"/>
        <v>-280701.08425416541</v>
      </c>
      <c r="J42" s="2">
        <f t="shared" si="1"/>
        <v>414172.70617961854</v>
      </c>
      <c r="K42" s="2">
        <f t="shared" si="2"/>
        <v>28807.746426395832</v>
      </c>
      <c r="L42" s="1">
        <f t="shared" si="9"/>
        <v>33.981302394397289</v>
      </c>
      <c r="M42" s="1" cm="1">
        <f t="array" ref="M42">EXP(SUMPRODUCT(TRANSPOSE(H$3:H$4),O42:P42))</f>
        <v>2.3673720093954165</v>
      </c>
      <c r="O42" s="1">
        <f t="shared" si="10"/>
        <v>6.2874867438347639</v>
      </c>
      <c r="P42" s="1">
        <f t="shared" si="11"/>
        <v>49</v>
      </c>
      <c r="Q42" s="2">
        <f t="shared" si="3"/>
        <v>0.14463771411277557</v>
      </c>
      <c r="R42" s="1">
        <f t="shared" si="4"/>
        <v>2.2128212634741184E-2</v>
      </c>
      <c r="S42" s="1" cm="1">
        <f t="array" ref="S42">SUMPRODUCT(TRANSPOSE(H$4:H$5),O42:P42)</f>
        <v>49.110580272728228</v>
      </c>
      <c r="T42">
        <v>49</v>
      </c>
      <c r="U42">
        <v>0</v>
      </c>
      <c r="V42" s="1">
        <f t="shared" si="14"/>
        <v>536.79999999999995</v>
      </c>
      <c r="W42" s="1">
        <f t="shared" si="13"/>
        <v>586</v>
      </c>
      <c r="X42" s="5">
        <v>516</v>
      </c>
      <c r="Y42" s="1">
        <v>7</v>
      </c>
      <c r="Z42">
        <v>0</v>
      </c>
    </row>
    <row r="43" spans="1:26" ht="16">
      <c r="A43" s="1">
        <f t="shared" si="5"/>
        <v>30</v>
      </c>
      <c r="B43" s="1">
        <f t="shared" si="6"/>
        <v>462088</v>
      </c>
      <c r="C43" s="1">
        <v>38543</v>
      </c>
      <c r="E43" s="3">
        <f t="shared" si="7"/>
        <v>3.7228850794487345E-3</v>
      </c>
      <c r="F43" s="3">
        <f t="shared" si="8"/>
        <v>2.7144586128524661E-4</v>
      </c>
      <c r="G43" s="3"/>
      <c r="H43" s="4">
        <f t="shared" si="0"/>
        <v>-316505.39716755023</v>
      </c>
      <c r="J43" s="2">
        <f t="shared" si="1"/>
        <v>446746.20953384816</v>
      </c>
      <c r="K43" s="2">
        <f t="shared" si="2"/>
        <v>32573.503354229593</v>
      </c>
      <c r="L43" s="1">
        <f t="shared" si="9"/>
        <v>36.658825039083681</v>
      </c>
      <c r="M43" s="1" cm="1">
        <f t="array" ref="M43">EXP(SUMPRODUCT(TRANSPOSE(H$3:H$4),O43:P43))</f>
        <v>2.6775226446863885</v>
      </c>
      <c r="O43" s="1">
        <f t="shared" si="10"/>
        <v>6.4134589571673573</v>
      </c>
      <c r="P43" s="1">
        <f t="shared" si="11"/>
        <v>56</v>
      </c>
      <c r="Q43" s="2">
        <f t="shared" si="3"/>
        <v>0.15487887932362315</v>
      </c>
      <c r="R43" s="1">
        <f t="shared" si="4"/>
        <v>3.3201014668530322E-2</v>
      </c>
      <c r="S43" s="1" cm="1">
        <f t="array" ref="S43">SUMPRODUCT(TRANSPOSE(H$4:H$5),O43:P43)</f>
        <v>56.112795790990774</v>
      </c>
      <c r="T43">
        <v>51</v>
      </c>
      <c r="U43">
        <v>1</v>
      </c>
      <c r="V43" s="1">
        <f t="shared" si="14"/>
        <v>609</v>
      </c>
      <c r="W43" s="1">
        <f t="shared" si="13"/>
        <v>638</v>
      </c>
      <c r="X43" s="5">
        <v>548</v>
      </c>
      <c r="Y43" s="1">
        <v>9</v>
      </c>
      <c r="Z43">
        <v>4</v>
      </c>
    </row>
    <row r="44" spans="1:26" ht="16">
      <c r="A44" s="1">
        <f t="shared" si="5"/>
        <v>31</v>
      </c>
      <c r="B44" s="1">
        <f t="shared" si="6"/>
        <v>504410</v>
      </c>
      <c r="C44" s="1">
        <v>42322</v>
      </c>
      <c r="E44" s="3">
        <f t="shared" si="7"/>
        <v>4.0298041023552056E-3</v>
      </c>
      <c r="F44" s="3">
        <f t="shared" si="8"/>
        <v>3.0691902290647111E-4</v>
      </c>
      <c r="G44" s="3"/>
      <c r="H44" s="4">
        <f t="shared" si="0"/>
        <v>-342339.55216636474</v>
      </c>
      <c r="J44" s="2">
        <f t="shared" si="1"/>
        <v>483576.49228262465</v>
      </c>
      <c r="K44" s="2">
        <f t="shared" si="2"/>
        <v>36830.282748776532</v>
      </c>
      <c r="L44" s="1">
        <f t="shared" si="9"/>
        <v>39.687131314715984</v>
      </c>
      <c r="M44" s="1" cm="1">
        <f t="array" ref="M44">EXP(SUMPRODUCT(TRANSPOSE(H$3:H$4),O44:P44))</f>
        <v>3.0283062756323011</v>
      </c>
      <c r="O44" s="1">
        <f t="shared" si="10"/>
        <v>6.7817384383986496</v>
      </c>
      <c r="P44" s="1">
        <f t="shared" si="11"/>
        <v>63</v>
      </c>
      <c r="Q44" s="2">
        <f t="shared" si="3"/>
        <v>0.12976034334916753</v>
      </c>
      <c r="R44" s="1">
        <f t="shared" si="4"/>
        <v>4.1302725396751359E-2</v>
      </c>
      <c r="S44" s="1" cm="1">
        <f t="array" ref="S44">SUMPRODUCT(TRANSPOSE(H$4:H$5),O44:P44)</f>
        <v>63.119272853628672</v>
      </c>
      <c r="T44">
        <v>53</v>
      </c>
      <c r="U44">
        <v>1</v>
      </c>
      <c r="V44" s="1">
        <f t="shared" si="14"/>
        <v>880.6</v>
      </c>
      <c r="W44" s="1">
        <f t="shared" si="13"/>
        <v>992</v>
      </c>
      <c r="X44" s="5">
        <v>772</v>
      </c>
      <c r="Y44" s="1">
        <v>22</v>
      </c>
      <c r="Z44">
        <v>9</v>
      </c>
    </row>
    <row r="45" spans="1:26" ht="16">
      <c r="A45" s="1">
        <f t="shared" si="5"/>
        <v>32</v>
      </c>
      <c r="B45" s="1">
        <f t="shared" si="6"/>
        <v>550845</v>
      </c>
      <c r="C45" s="1">
        <v>46435</v>
      </c>
      <c r="E45" s="3">
        <f t="shared" si="7"/>
        <v>4.4292345606788963E-3</v>
      </c>
      <c r="F45" s="3">
        <f t="shared" si="8"/>
        <v>3.9943045832369073E-4</v>
      </c>
      <c r="G45" s="3"/>
      <c r="H45" s="4">
        <f t="shared" si="0"/>
        <v>-363375.74029843742</v>
      </c>
      <c r="J45" s="2">
        <f t="shared" si="1"/>
        <v>531508.14728146757</v>
      </c>
      <c r="K45" s="2">
        <f t="shared" si="2"/>
        <v>47931.654998842889</v>
      </c>
      <c r="L45" s="1">
        <f t="shared" si="9"/>
        <v>43.629626545910824</v>
      </c>
      <c r="M45" s="1" cm="1">
        <f t="array" ref="M45">EXP(SUMPRODUCT(TRANSPOSE(H$3:H$4),O45:P45))</f>
        <v>3.9424952311948425</v>
      </c>
      <c r="O45" s="1">
        <f t="shared" si="10"/>
        <v>7.1043905704155508</v>
      </c>
      <c r="P45" s="1">
        <f t="shared" si="11"/>
        <v>78</v>
      </c>
      <c r="Q45" s="2">
        <f t="shared" si="3"/>
        <v>3.2231183349690724E-2</v>
      </c>
      <c r="R45" s="1">
        <f t="shared" si="4"/>
        <v>3.5103981552945807E-2</v>
      </c>
      <c r="S45" s="1" cm="1">
        <f t="array" ref="S45">SUMPRODUCT(TRANSPOSE(H$4:H$5),O45:P45)</f>
        <v>78.124947451796174</v>
      </c>
      <c r="T45">
        <v>54</v>
      </c>
      <c r="U45">
        <v>1</v>
      </c>
      <c r="V45" s="1">
        <f t="shared" si="14"/>
        <v>1216.3</v>
      </c>
      <c r="W45" s="1">
        <f t="shared" si="13"/>
        <v>1363</v>
      </c>
      <c r="X45" s="5">
        <v>1133</v>
      </c>
      <c r="Y45" s="1">
        <v>23</v>
      </c>
      <c r="Z45">
        <v>23</v>
      </c>
    </row>
    <row r="46" spans="1:26" ht="16">
      <c r="A46" s="1">
        <f t="shared" si="5"/>
        <v>33</v>
      </c>
      <c r="B46" s="1">
        <f t="shared" si="6"/>
        <v>599856</v>
      </c>
      <c r="C46" s="1">
        <v>49011</v>
      </c>
      <c r="E46" s="3">
        <f t="shared" si="7"/>
        <v>4.8355876052641467E-3</v>
      </c>
      <c r="F46" s="3">
        <f t="shared" si="8"/>
        <v>4.0635304458525034E-4</v>
      </c>
      <c r="G46" s="3"/>
      <c r="H46" s="4">
        <f t="shared" si="0"/>
        <v>-382692.0133757047</v>
      </c>
      <c r="J46" s="2">
        <f t="shared" si="1"/>
        <v>580270.51263169758</v>
      </c>
      <c r="K46" s="2">
        <f t="shared" si="2"/>
        <v>48762.365350230044</v>
      </c>
      <c r="L46" s="1">
        <f t="shared" si="9"/>
        <v>47.642073174427694</v>
      </c>
      <c r="M46" s="1" cm="1">
        <f t="array" ref="M46">EXP(SUMPRODUCT(TRANSPOSE(H$3:H$4),O46:P46))</f>
        <v>4.0124466285168658</v>
      </c>
      <c r="O46" s="1">
        <f t="shared" si="10"/>
        <v>7.4350839748471422</v>
      </c>
      <c r="P46" s="1">
        <f t="shared" si="11"/>
        <v>79</v>
      </c>
      <c r="Q46" s="2">
        <f t="shared" si="3"/>
        <v>5.0730376807238374E-3</v>
      </c>
      <c r="R46" s="1">
        <f t="shared" si="4"/>
        <v>3.2650315022776169E-2</v>
      </c>
      <c r="S46" s="1" cm="1">
        <f t="array" ref="S46">SUMPRODUCT(TRANSPOSE(H$4:H$5),O46:P46)</f>
        <v>79.130763474690752</v>
      </c>
      <c r="T46">
        <v>54</v>
      </c>
      <c r="U46">
        <v>1</v>
      </c>
      <c r="V46" s="1">
        <f t="shared" si="14"/>
        <v>1693.3999999999999</v>
      </c>
      <c r="W46" s="1">
        <f t="shared" si="13"/>
        <v>1888</v>
      </c>
      <c r="X46" s="5">
        <v>1788</v>
      </c>
      <c r="Y46" s="1">
        <v>10</v>
      </c>
      <c r="Z46">
        <v>24</v>
      </c>
    </row>
    <row r="47" spans="1:26" ht="16">
      <c r="A47" s="1">
        <f t="shared" si="5"/>
        <v>34</v>
      </c>
      <c r="B47" s="1">
        <f t="shared" si="6"/>
        <v>652812</v>
      </c>
      <c r="C47" s="1">
        <v>52956</v>
      </c>
      <c r="E47" s="3">
        <f t="shared" si="7"/>
        <v>5.2791028292588082E-3</v>
      </c>
      <c r="F47" s="3">
        <f t="shared" si="8"/>
        <v>4.4351522399466159E-4</v>
      </c>
      <c r="G47" s="3"/>
      <c r="H47" s="4">
        <f t="shared" si="0"/>
        <v>-408861.54253225261</v>
      </c>
      <c r="J47" s="2">
        <f t="shared" si="1"/>
        <v>633492.33951105701</v>
      </c>
      <c r="K47" s="2">
        <f t="shared" si="2"/>
        <v>53221.826879359389</v>
      </c>
      <c r="L47" s="1">
        <f t="shared" si="9"/>
        <v>52.023340258067847</v>
      </c>
      <c r="M47" s="1" cm="1">
        <f t="array" ref="M47">EXP(SUMPRODUCT(TRANSPOSE(H$3:H$4),O47:P47))</f>
        <v>4.381267083640151</v>
      </c>
      <c r="O47" s="1">
        <f t="shared" si="10"/>
        <v>7.6218319027231125</v>
      </c>
      <c r="P47" s="1">
        <f t="shared" si="11"/>
        <v>84</v>
      </c>
      <c r="Q47" s="2">
        <f t="shared" si="3"/>
        <v>5.0197688526208333E-3</v>
      </c>
      <c r="R47" s="1">
        <f t="shared" si="4"/>
        <v>2.9594524133966574E-2</v>
      </c>
      <c r="S47" s="1" cm="1">
        <f t="array" ref="S47">SUMPRODUCT(TRANSPOSE(H$4:H$5),O47:P47)</f>
        <v>84.134047877129646</v>
      </c>
      <c r="T47">
        <v>54</v>
      </c>
      <c r="U47">
        <v>2</v>
      </c>
      <c r="V47" s="1">
        <f t="shared" si="14"/>
        <v>2041.3</v>
      </c>
      <c r="W47" s="1">
        <f t="shared" si="13"/>
        <v>2182</v>
      </c>
      <c r="X47" s="5">
        <v>1362</v>
      </c>
      <c r="Y47" s="1">
        <v>82</v>
      </c>
      <c r="Z47">
        <v>28</v>
      </c>
    </row>
    <row r="48" spans="1:26" ht="16">
      <c r="A48" s="1">
        <f t="shared" si="5"/>
        <v>35</v>
      </c>
      <c r="B48" s="1">
        <f t="shared" si="6"/>
        <v>706104</v>
      </c>
      <c r="C48" s="1">
        <v>53292</v>
      </c>
      <c r="E48" s="3">
        <f t="shared" si="7"/>
        <v>5.7224203916897975E-3</v>
      </c>
      <c r="F48" s="3">
        <f t="shared" si="8"/>
        <v>4.433175624309893E-4</v>
      </c>
      <c r="G48" s="3"/>
      <c r="H48" s="4"/>
      <c r="J48" s="2">
        <f t="shared" si="1"/>
        <v>686690.44700277573</v>
      </c>
      <c r="K48" s="2">
        <f t="shared" si="2"/>
        <v>53198.107491718714</v>
      </c>
      <c r="L48" s="1">
        <f t="shared" si="9"/>
        <v>56.404607341708001</v>
      </c>
      <c r="M48" s="1" cm="1">
        <f t="array" ref="M48">EXP(SUMPRODUCT(TRANSPOSE(H$3:H$4),O48:P48))</f>
        <v>4.381267083640151</v>
      </c>
      <c r="O48" s="1">
        <f t="shared" si="10"/>
        <v>8.5289834127907138</v>
      </c>
      <c r="P48" s="1">
        <f t="shared" si="11"/>
        <v>84</v>
      </c>
      <c r="Q48" s="2">
        <f t="shared" si="3"/>
        <v>1.7618499639962038E-3</v>
      </c>
      <c r="R48" s="1">
        <f t="shared" si="4"/>
        <v>2.7493900328031375E-2</v>
      </c>
      <c r="S48" s="1" cm="1">
        <f t="array" ref="S48">SUMPRODUCT(TRANSPOSE(H$4:H$5),O48:P48)</f>
        <v>84.150002274407285</v>
      </c>
      <c r="T48">
        <v>54</v>
      </c>
      <c r="U48">
        <v>2</v>
      </c>
      <c r="V48" s="1">
        <f t="shared" si="14"/>
        <v>5058.2999999999993</v>
      </c>
      <c r="W48" s="1">
        <f t="shared" si="13"/>
        <v>6333</v>
      </c>
      <c r="X48" s="5">
        <v>5893</v>
      </c>
      <c r="Y48" s="1">
        <v>44</v>
      </c>
      <c r="Z48">
        <v>28</v>
      </c>
    </row>
    <row r="49" spans="1:26" ht="16">
      <c r="A49" s="1">
        <f t="shared" si="5"/>
        <v>36</v>
      </c>
      <c r="B49" s="1">
        <f t="shared" si="6"/>
        <v>764726</v>
      </c>
      <c r="C49" s="1">
        <v>58622</v>
      </c>
      <c r="E49" s="3">
        <f t="shared" si="7"/>
        <v>6.1814007072195087E-3</v>
      </c>
      <c r="F49" s="3">
        <f t="shared" si="8"/>
        <v>4.5898031552971119E-4</v>
      </c>
      <c r="G49" s="3"/>
      <c r="H49" s="4"/>
      <c r="J49" s="2">
        <f t="shared" si="1"/>
        <v>741768.08486634109</v>
      </c>
      <c r="K49" s="2">
        <f t="shared" si="2"/>
        <v>55077.637863565345</v>
      </c>
      <c r="L49" s="1">
        <f t="shared" si="9"/>
        <v>60.942726684934136</v>
      </c>
      <c r="M49" s="1" cm="1">
        <f t="array" ref="M49">EXP(SUMPRODUCT(TRANSPOSE(H$3:H$4),O49:P49))</f>
        <v>4.5381193432261338</v>
      </c>
      <c r="O49" s="1">
        <f t="shared" si="10"/>
        <v>8.6518639347341857</v>
      </c>
      <c r="P49" s="1">
        <f t="shared" si="11"/>
        <v>86</v>
      </c>
      <c r="Q49" s="2">
        <f t="shared" si="3"/>
        <v>6.046129672195856E-2</v>
      </c>
      <c r="R49" s="1">
        <f t="shared" si="4"/>
        <v>3.0021099235097163E-2</v>
      </c>
      <c r="S49" s="1" cm="1">
        <f t="array" ref="S49">SUMPRODUCT(TRANSPOSE(H$4:H$5),O49:P49)</f>
        <v>86.152163417990266</v>
      </c>
      <c r="T49">
        <v>54</v>
      </c>
      <c r="U49">
        <v>4</v>
      </c>
      <c r="V49" s="1">
        <f t="shared" si="14"/>
        <v>5719.8</v>
      </c>
      <c r="W49" s="1">
        <f t="shared" si="13"/>
        <v>6050</v>
      </c>
      <c r="X49" s="5">
        <v>5420</v>
      </c>
      <c r="Y49" s="1">
        <v>63</v>
      </c>
      <c r="Z49">
        <v>28</v>
      </c>
    </row>
    <row r="50" spans="1:26" ht="16">
      <c r="A50" s="1">
        <f t="shared" si="5"/>
        <v>37</v>
      </c>
      <c r="B50" s="1">
        <f t="shared" si="6"/>
        <v>829532</v>
      </c>
      <c r="C50" s="1">
        <v>64806</v>
      </c>
      <c r="E50" s="3">
        <f t="shared" si="7"/>
        <v>6.6483071290186491E-3</v>
      </c>
      <c r="F50" s="3">
        <f t="shared" si="8"/>
        <v>4.6690642179914033E-4</v>
      </c>
      <c r="G50" s="3"/>
      <c r="H50" s="4"/>
      <c r="J50" s="2">
        <f t="shared" si="1"/>
        <v>797796.85548223788</v>
      </c>
      <c r="K50" s="2">
        <f t="shared" si="2"/>
        <v>56028.770615896836</v>
      </c>
      <c r="L50" s="1">
        <f t="shared" si="9"/>
        <v>65.561365539448701</v>
      </c>
      <c r="M50" s="1" cm="1">
        <f t="array" ref="M50">EXP(SUMPRODUCT(TRANSPOSE(H$3:H$4),O50:P50))</f>
        <v>4.6186388545145638</v>
      </c>
      <c r="O50" s="1">
        <f t="shared" si="10"/>
        <v>8.8649726879165982</v>
      </c>
      <c r="P50" s="1">
        <f t="shared" si="11"/>
        <v>87</v>
      </c>
      <c r="Q50" s="2">
        <f t="shared" si="3"/>
        <v>0.13543853013769039</v>
      </c>
      <c r="R50" s="1">
        <f t="shared" si="4"/>
        <v>3.8256685116140332E-2</v>
      </c>
      <c r="S50" s="1" cm="1">
        <f t="array" ref="S50">SUMPRODUCT(TRANSPOSE(H$4:H$5),O50:P50)</f>
        <v>87.155911437669317</v>
      </c>
      <c r="T50">
        <v>54</v>
      </c>
      <c r="U50">
        <v>5</v>
      </c>
      <c r="V50" s="1">
        <f t="shared" si="14"/>
        <v>7078.5999999999995</v>
      </c>
      <c r="W50" s="1">
        <f t="shared" si="13"/>
        <v>7479</v>
      </c>
      <c r="X50" s="5">
        <v>6389</v>
      </c>
      <c r="Y50" s="1">
        <v>109</v>
      </c>
      <c r="Z50">
        <v>28</v>
      </c>
    </row>
    <row r="51" spans="1:26" ht="16">
      <c r="A51" s="1">
        <f t="shared" si="5"/>
        <v>38</v>
      </c>
      <c r="B51" s="1">
        <f t="shared" si="6"/>
        <v>899615</v>
      </c>
      <c r="C51" s="1">
        <v>70083</v>
      </c>
      <c r="E51" s="3">
        <f t="shared" si="7"/>
        <v>7.1761188615603322E-3</v>
      </c>
      <c r="F51" s="3">
        <f t="shared" si="8"/>
        <v>5.2781173254168312E-4</v>
      </c>
      <c r="G51" s="3"/>
      <c r="H51" s="4"/>
      <c r="J51" s="2">
        <f t="shared" si="1"/>
        <v>861134.26338723989</v>
      </c>
      <c r="K51" s="2">
        <f t="shared" si="2"/>
        <v>63337.407905001972</v>
      </c>
      <c r="L51" s="1">
        <f t="shared" si="9"/>
        <v>70.785094666730785</v>
      </c>
      <c r="M51" s="1" cm="1">
        <f t="array" ref="M51">EXP(SUMPRODUCT(TRANSPOSE(H$3:H$4),O51:P51))</f>
        <v>5.2237291272820805</v>
      </c>
      <c r="O51" s="1">
        <f t="shared" si="10"/>
        <v>9.0466442793053936</v>
      </c>
      <c r="P51" s="1">
        <f t="shared" si="11"/>
        <v>94</v>
      </c>
      <c r="Q51" s="2">
        <f t="shared" si="3"/>
        <v>9.6251474608650148E-2</v>
      </c>
      <c r="R51" s="1">
        <f t="shared" si="4"/>
        <v>4.2774672068340472E-2</v>
      </c>
      <c r="S51" s="1" cm="1">
        <f t="array" ref="S51">SUMPRODUCT(TRANSPOSE(H$4:H$5),O51:P51)</f>
        <v>94.159106560767185</v>
      </c>
      <c r="T51">
        <v>54</v>
      </c>
      <c r="U51">
        <v>11</v>
      </c>
      <c r="V51" s="1">
        <f t="shared" si="14"/>
        <v>8489</v>
      </c>
      <c r="W51" s="1">
        <f t="shared" si="13"/>
        <v>9126</v>
      </c>
      <c r="X51" s="5">
        <v>7776</v>
      </c>
      <c r="Y51" s="1">
        <v>135</v>
      </c>
      <c r="Z51">
        <v>29</v>
      </c>
    </row>
    <row r="52" spans="1:26" ht="16">
      <c r="A52" s="1">
        <f t="shared" si="5"/>
        <v>39</v>
      </c>
      <c r="B52" s="1">
        <f t="shared" si="6"/>
        <v>971725</v>
      </c>
      <c r="C52" s="1">
        <v>72110</v>
      </c>
      <c r="E52" s="3">
        <f t="shared" si="7"/>
        <v>7.7420872514089023E-3</v>
      </c>
      <c r="F52" s="3">
        <f t="shared" si="8"/>
        <v>5.6596838984857012E-4</v>
      </c>
      <c r="G52" s="3"/>
      <c r="H52" s="4"/>
      <c r="J52" s="2">
        <f t="shared" si="1"/>
        <v>929050.47016906831</v>
      </c>
      <c r="K52" s="2">
        <f t="shared" si="2"/>
        <v>67916.206781828412</v>
      </c>
      <c r="L52" s="1">
        <f t="shared" si="9"/>
        <v>76.389544897599677</v>
      </c>
      <c r="M52" s="1" cm="1">
        <f t="array" ref="M52">EXP(SUMPRODUCT(TRANSPOSE(H$3:H$4),O52:P52))</f>
        <v>5.6044502308688928</v>
      </c>
      <c r="O52" s="1">
        <f t="shared" si="10"/>
        <v>9.2990103726886826</v>
      </c>
      <c r="P52" s="1">
        <f t="shared" si="11"/>
        <v>98</v>
      </c>
      <c r="Q52" s="2">
        <f t="shared" si="3"/>
        <v>5.8158275109854218E-2</v>
      </c>
      <c r="R52" s="1">
        <f t="shared" si="4"/>
        <v>4.3916262143025742E-2</v>
      </c>
      <c r="S52" s="1" cm="1">
        <f t="array" ref="S52">SUMPRODUCT(TRANSPOSE(H$4:H$5),O52:P52)</f>
        <v>98.163545013295305</v>
      </c>
      <c r="T52">
        <v>54</v>
      </c>
      <c r="U52">
        <v>15</v>
      </c>
      <c r="V52" s="1">
        <f t="shared" si="14"/>
        <v>10926.2</v>
      </c>
      <c r="W52" s="1">
        <f t="shared" si="13"/>
        <v>11933</v>
      </c>
      <c r="X52" s="5">
        <v>10393</v>
      </c>
      <c r="Y52" s="1">
        <v>154</v>
      </c>
      <c r="Z52">
        <v>29</v>
      </c>
    </row>
    <row r="53" spans="1:26" ht="16">
      <c r="A53" s="1">
        <f t="shared" si="5"/>
        <v>40</v>
      </c>
      <c r="B53" s="1">
        <f t="shared" si="6"/>
        <v>1046353</v>
      </c>
      <c r="C53" s="1">
        <v>74628</v>
      </c>
      <c r="E53" s="3">
        <f t="shared" si="7"/>
        <v>8.3818146560801221E-3</v>
      </c>
      <c r="F53" s="3">
        <f t="shared" si="8"/>
        <v>6.397274046712198E-4</v>
      </c>
      <c r="G53" s="3"/>
      <c r="H53" s="4"/>
      <c r="J53" s="2">
        <f t="shared" si="1"/>
        <v>1005817.7587296147</v>
      </c>
      <c r="K53" s="2">
        <f t="shared" si="2"/>
        <v>76767.288560546382</v>
      </c>
      <c r="L53" s="1">
        <f t="shared" si="9"/>
        <v>82.728237061152626</v>
      </c>
      <c r="M53" s="1" cm="1">
        <f t="array" ref="M53">EXP(SUMPRODUCT(TRANSPOSE(H$3:H$4),O53:P53))</f>
        <v>6.3386921635529445</v>
      </c>
      <c r="O53" s="1">
        <f t="shared" si="10"/>
        <v>9.3929368909645685</v>
      </c>
      <c r="P53" s="1">
        <f t="shared" si="11"/>
        <v>105</v>
      </c>
      <c r="Q53" s="2">
        <f t="shared" si="3"/>
        <v>2.8666030987650502E-2</v>
      </c>
      <c r="R53" s="1">
        <f t="shared" si="4"/>
        <v>3.8739547046154912E-2</v>
      </c>
      <c r="S53" s="1" cm="1">
        <f t="array" ref="S53">SUMPRODUCT(TRANSPOSE(H$4:H$5),O53:P53)</f>
        <v>105.16519693248505</v>
      </c>
      <c r="T53">
        <v>54</v>
      </c>
      <c r="U53">
        <v>21</v>
      </c>
      <c r="V53" s="1">
        <f t="shared" si="14"/>
        <v>12002.3</v>
      </c>
      <c r="W53" s="1">
        <f t="shared" si="13"/>
        <v>12433</v>
      </c>
      <c r="X53" s="5">
        <v>10073</v>
      </c>
      <c r="Y53" s="1">
        <v>236</v>
      </c>
      <c r="Z53">
        <v>30</v>
      </c>
    </row>
    <row r="54" spans="1:26" ht="16">
      <c r="A54" s="1">
        <f t="shared" si="5"/>
        <v>41</v>
      </c>
      <c r="B54" s="1">
        <f t="shared" si="6"/>
        <v>1122496</v>
      </c>
      <c r="C54" s="1">
        <v>76143</v>
      </c>
      <c r="E54" s="3">
        <f t="shared" si="7"/>
        <v>9.044009871018277E-3</v>
      </c>
      <c r="F54" s="3">
        <f t="shared" si="8"/>
        <v>6.6219521493815492E-4</v>
      </c>
      <c r="G54" s="3"/>
      <c r="H54" s="4"/>
      <c r="J54" s="2">
        <f t="shared" si="1"/>
        <v>1085281.1845221932</v>
      </c>
      <c r="K54" s="2">
        <f t="shared" si="2"/>
        <v>79463.425792578593</v>
      </c>
      <c r="L54" s="1">
        <f t="shared" si="9"/>
        <v>89.293858596892392</v>
      </c>
      <c r="M54" s="1" cm="1">
        <f t="array" ref="M54">EXP(SUMPRODUCT(TRANSPOSE(H$3:H$4),O54:P54))</f>
        <v>6.5656215357397656</v>
      </c>
      <c r="O54" s="1">
        <f>LN(V54+1)</f>
        <v>9.5453329430034213</v>
      </c>
      <c r="P54" s="1">
        <f t="shared" si="11"/>
        <v>107</v>
      </c>
      <c r="Q54" s="2">
        <f t="shared" si="3"/>
        <v>4.3607761614049792E-2</v>
      </c>
      <c r="R54" s="1">
        <f t="shared" si="4"/>
        <v>3.3153628590041159E-2</v>
      </c>
      <c r="S54" s="1" cm="1">
        <f t="array" ref="S54">SUMPRODUCT(TRANSPOSE(H$4:H$5),O54:P54)</f>
        <v>107.1678771762269</v>
      </c>
      <c r="T54">
        <v>54</v>
      </c>
      <c r="U54">
        <v>23</v>
      </c>
      <c r="V54" s="1">
        <f t="shared" si="14"/>
        <v>13978.3</v>
      </c>
      <c r="W54" s="1">
        <f t="shared" si="13"/>
        <v>14712</v>
      </c>
      <c r="X54" s="5">
        <v>12042</v>
      </c>
      <c r="Y54" s="1">
        <v>267</v>
      </c>
      <c r="Z54">
        <v>30</v>
      </c>
    </row>
    <row r="55" spans="1:26" ht="16">
      <c r="E55" s="3"/>
      <c r="F55" s="3"/>
      <c r="G55" s="3"/>
      <c r="J55" s="2"/>
      <c r="T55"/>
      <c r="Z55"/>
    </row>
    <row r="56" spans="1:26" ht="16">
      <c r="E56" s="3">
        <f>B2 - SUM(C14:C47)</f>
        <v>119347188</v>
      </c>
      <c r="F56" s="3">
        <f>1-E47</f>
        <v>0.99472089717074119</v>
      </c>
      <c r="G56" s="3"/>
      <c r="H56" s="4">
        <f>E56*LN(F56)</f>
        <v>-631714.99302542058</v>
      </c>
      <c r="J56" s="2"/>
      <c r="Z56"/>
    </row>
    <row r="57" spans="1:26" ht="16">
      <c r="E57" s="3"/>
      <c r="F57" s="3"/>
      <c r="G57" s="3"/>
      <c r="J57" s="2"/>
      <c r="Z57"/>
    </row>
    <row r="58" spans="1:26" ht="16">
      <c r="E58" s="3"/>
      <c r="F58" s="3"/>
      <c r="G58" s="3"/>
      <c r="J58" s="2"/>
      <c r="Z58"/>
    </row>
    <row r="59" spans="1:26" ht="16">
      <c r="E59" s="3"/>
      <c r="F59" s="3"/>
      <c r="G59" s="3"/>
      <c r="J59" s="2"/>
      <c r="Z59"/>
    </row>
    <row r="60" spans="1:26" ht="16">
      <c r="E60" s="3"/>
      <c r="F60" s="3"/>
      <c r="G60" s="3"/>
      <c r="J60" s="2"/>
      <c r="Z60"/>
    </row>
    <row r="61" spans="1:26" ht="16">
      <c r="E61" s="3"/>
      <c r="F61" s="3"/>
      <c r="G61" s="3"/>
      <c r="J61" s="2"/>
      <c r="Z61"/>
    </row>
    <row r="62" spans="1:26" ht="16">
      <c r="E62" s="3"/>
      <c r="F62" s="3"/>
      <c r="G62" s="3"/>
      <c r="J62" s="2"/>
      <c r="Z62"/>
    </row>
    <row r="63" spans="1:26" ht="16">
      <c r="E63" s="3"/>
      <c r="F63" s="3"/>
      <c r="G63" s="3"/>
      <c r="J63" s="2"/>
      <c r="Z63"/>
    </row>
    <row r="64" spans="1:26" ht="16">
      <c r="E64" s="3"/>
      <c r="F64" s="3"/>
      <c r="G64" s="3"/>
      <c r="J64" s="2"/>
      <c r="Z64"/>
    </row>
    <row r="65" spans="5:26" ht="16">
      <c r="E65" s="3"/>
      <c r="F65" s="3"/>
      <c r="G65" s="3"/>
      <c r="J65" s="2"/>
      <c r="Z65"/>
    </row>
    <row r="66" spans="5:26" ht="16">
      <c r="Z66"/>
    </row>
    <row r="67" spans="5:26" ht="16">
      <c r="Z67"/>
    </row>
    <row r="68" spans="5:26" ht="16">
      <c r="Z68"/>
    </row>
    <row r="69" spans="5:26" ht="16">
      <c r="Z69"/>
    </row>
    <row r="70" spans="5:26" ht="16">
      <c r="Z70"/>
    </row>
    <row r="71" spans="5:26" ht="16">
      <c r="Z71"/>
    </row>
  </sheetData>
  <mergeCells count="6">
    <mergeCell ref="P2:Q2"/>
    <mergeCell ref="S2:T2"/>
    <mergeCell ref="P8:Q8"/>
    <mergeCell ref="S8:T8"/>
    <mergeCell ref="P3:Q3"/>
    <mergeCell ref="S3:T3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A22E-6F2C-3641-8EB5-E2AA6F5A064F}">
  <sheetPr>
    <pageSetUpPr fitToPage="1"/>
  </sheetPr>
  <dimension ref="A1:Z71"/>
  <sheetViews>
    <sheetView zoomScale="75" workbookViewId="0">
      <selection activeCell="H57" sqref="H57"/>
    </sheetView>
  </sheetViews>
  <sheetFormatPr baseColWidth="10" defaultColWidth="8.83203125" defaultRowHeight="13"/>
  <cols>
    <col min="1" max="1" width="8.83203125" style="1"/>
    <col min="2" max="2" width="13" style="1" customWidth="1"/>
    <col min="3" max="3" width="8.83203125" style="1"/>
    <col min="4" max="4" width="2.6640625" style="1" customWidth="1"/>
    <col min="5" max="5" width="15.6640625" style="1" bestFit="1" customWidth="1"/>
    <col min="6" max="6" width="11.5" style="1" bestFit="1" customWidth="1"/>
    <col min="7" max="7" width="11.5" style="1" customWidth="1"/>
    <col min="8" max="8" width="14.1640625" style="1" bestFit="1" customWidth="1"/>
    <col min="9" max="9" width="2.6640625" style="1" customWidth="1"/>
    <col min="10" max="10" width="12.33203125" style="1" bestFit="1" customWidth="1"/>
    <col min="11" max="11" width="13.33203125" style="1" customWidth="1"/>
    <col min="12" max="12" width="12.1640625" style="1" bestFit="1" customWidth="1"/>
    <col min="13" max="13" width="12.33203125" style="1" bestFit="1" customWidth="1"/>
    <col min="14" max="14" width="9" style="1" customWidth="1"/>
    <col min="15" max="15" width="9" style="1" bestFit="1" customWidth="1"/>
    <col min="16" max="16" width="8.83203125" style="1"/>
    <col min="17" max="17" width="18" style="1" bestFit="1" customWidth="1"/>
    <col min="18" max="19" width="9" style="1" bestFit="1" customWidth="1"/>
    <col min="20" max="20" width="18" style="1" bestFit="1" customWidth="1"/>
    <col min="21" max="21" width="13.33203125" style="1" customWidth="1"/>
    <col min="22" max="23" width="9" style="1" bestFit="1" customWidth="1"/>
    <col min="24" max="16384" width="8.83203125" style="1"/>
  </cols>
  <sheetData>
    <row r="1" spans="1:26">
      <c r="A1" s="1" t="s">
        <v>41</v>
      </c>
      <c r="B1" s="1" t="s">
        <v>40</v>
      </c>
      <c r="H1" s="16"/>
    </row>
    <row r="2" spans="1:26" ht="17">
      <c r="A2" s="1" t="s">
        <v>39</v>
      </c>
      <c r="B2" s="17">
        <v>120000000</v>
      </c>
      <c r="G2" s="1" t="s">
        <v>56</v>
      </c>
      <c r="H2" s="16">
        <v>9.7041469540558854E-5</v>
      </c>
      <c r="P2" s="62"/>
      <c r="Q2" s="62"/>
      <c r="S2" s="62"/>
      <c r="T2" s="62"/>
    </row>
    <row r="3" spans="1:26" ht="17">
      <c r="B3" s="17"/>
      <c r="G3" s="1" t="s">
        <v>38</v>
      </c>
      <c r="H3" s="16">
        <v>7.4749972785473656E-2</v>
      </c>
      <c r="P3" s="62" t="s">
        <v>35</v>
      </c>
      <c r="Q3" s="62"/>
      <c r="S3" s="62" t="s">
        <v>59</v>
      </c>
      <c r="T3" s="62"/>
    </row>
    <row r="4" spans="1:26">
      <c r="G4" s="32" t="s">
        <v>53</v>
      </c>
      <c r="H4" s="34">
        <v>0</v>
      </c>
      <c r="K4" s="1" t="s">
        <v>37</v>
      </c>
      <c r="L4" s="1">
        <f>LN(B2)*2-2*H6</f>
        <v>12650815.403066885</v>
      </c>
      <c r="P4" s="1" t="s">
        <v>25</v>
      </c>
      <c r="Q4" s="2">
        <f>AVERAGE(Q14:Q47)</f>
        <v>0.181049463105311</v>
      </c>
      <c r="S4" s="1" t="s">
        <v>25</v>
      </c>
      <c r="T4" s="2">
        <f>AVERAGE(R14:R47)</f>
        <v>4.9896685939037212E-2</v>
      </c>
    </row>
    <row r="5" spans="1:26">
      <c r="G5" s="32" t="s">
        <v>27</v>
      </c>
      <c r="H5" s="34">
        <v>1</v>
      </c>
      <c r="P5" s="1" t="s">
        <v>21</v>
      </c>
      <c r="Q5" s="2">
        <f>MEDIAN(Q14:Q47)</f>
        <v>0.11066676480511162</v>
      </c>
      <c r="S5" s="1" t="s">
        <v>21</v>
      </c>
      <c r="T5" s="2">
        <f>MEDIAN(R14:R47)</f>
        <v>3.5037184053805653E-2</v>
      </c>
    </row>
    <row r="6" spans="1:26">
      <c r="G6" s="1" t="s">
        <v>22</v>
      </c>
      <c r="H6" s="16">
        <f>SUM(H14:H56)</f>
        <v>-6325389.0985311419</v>
      </c>
      <c r="P6" s="1" t="s">
        <v>20</v>
      </c>
      <c r="Q6" s="15">
        <f>CORREL(K14:K47,C14:C47)^2</f>
        <v>0.65182016979819679</v>
      </c>
      <c r="S6" s="1" t="s">
        <v>20</v>
      </c>
      <c r="T6" s="15">
        <f>CORREL(J14:J47,B14:B47)^2</f>
        <v>0.97180907607021227</v>
      </c>
    </row>
    <row r="7" spans="1:26">
      <c r="H7" s="16"/>
    </row>
    <row r="8" spans="1:26">
      <c r="H8" s="16"/>
      <c r="P8" s="62" t="s">
        <v>28</v>
      </c>
      <c r="Q8" s="62"/>
      <c r="S8" s="62" t="s">
        <v>60</v>
      </c>
      <c r="T8" s="62"/>
      <c r="X8" s="1" t="s">
        <v>24</v>
      </c>
      <c r="Y8" s="1">
        <v>0.1</v>
      </c>
    </row>
    <row r="9" spans="1:26">
      <c r="H9" s="16"/>
      <c r="P9" s="1" t="s">
        <v>25</v>
      </c>
      <c r="Q9" s="2">
        <f>AVERAGE(Q48:Q54)</f>
        <v>0.65615180688119878</v>
      </c>
      <c r="S9" s="1" t="s">
        <v>25</v>
      </c>
      <c r="T9" s="2">
        <f>AVERAGE(R48:R54)</f>
        <v>0.332568772403742</v>
      </c>
      <c r="Y9" s="1">
        <v>0.2</v>
      </c>
    </row>
    <row r="10" spans="1:26">
      <c r="H10" s="16"/>
      <c r="P10" s="1" t="s">
        <v>21</v>
      </c>
      <c r="Q10" s="2">
        <f>MEDIAN(Q48:Q54)</f>
        <v>0.67484644158383966</v>
      </c>
      <c r="S10" s="1" t="s">
        <v>21</v>
      </c>
      <c r="T10" s="2">
        <f>MEDIAN(R48:R54)</f>
        <v>0.33681391530399413</v>
      </c>
      <c r="Y10" s="1">
        <v>0.7</v>
      </c>
    </row>
    <row r="11" spans="1:26">
      <c r="H11" s="16"/>
      <c r="P11" s="1" t="s">
        <v>20</v>
      </c>
      <c r="Q11" s="15">
        <f>CORREL(K48:K54,C48:C54)^2</f>
        <v>0.9469025667464317</v>
      </c>
      <c r="S11" s="1" t="s">
        <v>20</v>
      </c>
      <c r="T11" s="15">
        <f>CORREL(J48:J54,B48:B54)^2</f>
        <v>0.99903925036652197</v>
      </c>
    </row>
    <row r="12" spans="1:26">
      <c r="B12" s="1" t="s">
        <v>19</v>
      </c>
      <c r="O12" s="14" t="s">
        <v>18</v>
      </c>
      <c r="P12" s="18"/>
    </row>
    <row r="13" spans="1:26" ht="16">
      <c r="A13" s="1" t="s">
        <v>17</v>
      </c>
      <c r="B13" s="1" t="s">
        <v>16</v>
      </c>
      <c r="C13" s="13" t="s">
        <v>15</v>
      </c>
      <c r="E13" s="13" t="s">
        <v>46</v>
      </c>
      <c r="F13" s="13" t="s">
        <v>11</v>
      </c>
      <c r="G13" s="13"/>
      <c r="J13" s="13" t="s">
        <v>10</v>
      </c>
      <c r="K13" s="13" t="s">
        <v>9</v>
      </c>
      <c r="L13" s="12" t="s">
        <v>45</v>
      </c>
      <c r="M13" s="12" t="s">
        <v>44</v>
      </c>
      <c r="N13" s="12"/>
      <c r="O13" s="12" t="s">
        <v>54</v>
      </c>
      <c r="P13" s="1" t="s">
        <v>52</v>
      </c>
      <c r="Q13" s="1" t="s">
        <v>43</v>
      </c>
      <c r="R13" s="1" t="s">
        <v>42</v>
      </c>
      <c r="T13" t="s">
        <v>49</v>
      </c>
      <c r="U13" s="1" t="s">
        <v>51</v>
      </c>
      <c r="V13" s="1" t="s">
        <v>2</v>
      </c>
      <c r="W13" s="1" t="s">
        <v>1</v>
      </c>
      <c r="X13" s="1" t="s">
        <v>0</v>
      </c>
      <c r="Y13" s="1" t="s">
        <v>47</v>
      </c>
      <c r="Z13" s="30" t="s">
        <v>55</v>
      </c>
    </row>
    <row r="14" spans="1:26" ht="16">
      <c r="A14" s="1">
        <v>1</v>
      </c>
      <c r="B14" s="1">
        <f>C14</f>
        <v>12252</v>
      </c>
      <c r="C14" s="1">
        <v>12252</v>
      </c>
      <c r="E14" s="3">
        <f>(1-EXP(-$H$2*L14)) * $H$5</f>
        <v>9.7036761169455588E-5</v>
      </c>
      <c r="F14" s="3">
        <f>E14</f>
        <v>9.7036761169455588E-5</v>
      </c>
      <c r="G14" s="3"/>
      <c r="H14" s="4">
        <f t="shared" ref="H14:H47" si="0">C14*LN(F14)</f>
        <v>-113213.63405040449</v>
      </c>
      <c r="J14" s="2">
        <f t="shared" ref="J14:J54" si="1">B$2*E14</f>
        <v>11644.411340334671</v>
      </c>
      <c r="K14" s="2">
        <f t="shared" ref="K14:K54" si="2">$B$2*F14</f>
        <v>11644.411340334671</v>
      </c>
      <c r="L14" s="1">
        <f>M14</f>
        <v>1</v>
      </c>
      <c r="M14" s="1" cm="1">
        <f t="array" ref="M14">EXP(SUMPRODUCT(TRANSPOSE(H$3:H$4),O14:P14))</f>
        <v>1</v>
      </c>
      <c r="O14" s="1">
        <f>LN(V14+1)</f>
        <v>0</v>
      </c>
      <c r="P14" s="1">
        <f>T14 + U14 + Z14</f>
        <v>0</v>
      </c>
      <c r="Q14" s="2">
        <f t="shared" ref="Q14:Q54" si="3">ABS(K14-C14)/C14</f>
        <v>4.9590977772227311E-2</v>
      </c>
      <c r="R14" s="1">
        <f t="shared" ref="R14:R54" si="4">ABS(B14-J14)/B14</f>
        <v>4.9590977772227311E-2</v>
      </c>
      <c r="S14" s="1" cm="1">
        <f t="array" ref="S14">SUMPRODUCT(TRANSPOSE(H$4:H$5),O14:P14)</f>
        <v>0</v>
      </c>
      <c r="T14">
        <v>0</v>
      </c>
      <c r="U14">
        <v>0</v>
      </c>
      <c r="V14" s="1">
        <f>W14</f>
        <v>0</v>
      </c>
      <c r="W14" s="1">
        <f>X14+10*Y14</f>
        <v>0</v>
      </c>
      <c r="X14" s="5">
        <v>0</v>
      </c>
      <c r="Y14" s="1">
        <v>0</v>
      </c>
      <c r="Z14">
        <v>0</v>
      </c>
    </row>
    <row r="15" spans="1:26" ht="16">
      <c r="A15" s="1">
        <f t="shared" ref="A15:A54" si="5">A14+1</f>
        <v>2</v>
      </c>
      <c r="B15" s="1">
        <f t="shared" ref="B15:B54" si="6">B14+C15</f>
        <v>25444</v>
      </c>
      <c r="C15" s="1">
        <v>13192</v>
      </c>
      <c r="E15" s="3">
        <f t="shared" ref="E15:E54" si="7">(1-EXP(-$H$2*L15)) * $H$5</f>
        <v>1.9406410620592673E-4</v>
      </c>
      <c r="F15" s="3">
        <f t="shared" ref="F15:F54" si="8">E15-E14</f>
        <v>9.7027345036471146E-5</v>
      </c>
      <c r="G15" s="3"/>
      <c r="H15" s="4">
        <f t="shared" si="0"/>
        <v>-121900.90965138612</v>
      </c>
      <c r="J15" s="2">
        <f t="shared" si="1"/>
        <v>23287.692744711207</v>
      </c>
      <c r="K15" s="2">
        <f t="shared" si="2"/>
        <v>11643.281404376537</v>
      </c>
      <c r="L15" s="1">
        <f t="shared" ref="L15:L54" si="9">L14+M15</f>
        <v>2</v>
      </c>
      <c r="M15" s="1" cm="1">
        <f t="array" ref="M15">EXP(SUMPRODUCT(TRANSPOSE(H$3:H$4),O15:P15))</f>
        <v>1</v>
      </c>
      <c r="O15" s="1">
        <f t="shared" ref="O15:O53" si="10">LN(V15+1)</f>
        <v>0</v>
      </c>
      <c r="P15" s="1">
        <f t="shared" ref="P15:P54" si="11">T15 + U15 + Z15</f>
        <v>0</v>
      </c>
      <c r="Q15" s="2">
        <f t="shared" si="3"/>
        <v>0.11739831683015937</v>
      </c>
      <c r="R15" s="1">
        <f t="shared" si="4"/>
        <v>8.4747180289608287E-2</v>
      </c>
      <c r="S15" s="1" cm="1">
        <f t="array" ref="S15">SUMPRODUCT(TRANSPOSE(H$4:H$5),O15:P15)</f>
        <v>0</v>
      </c>
      <c r="T15">
        <v>0</v>
      </c>
      <c r="U15">
        <v>0</v>
      </c>
      <c r="V15" s="1">
        <f t="shared" ref="V15" si="12">W15</f>
        <v>0</v>
      </c>
      <c r="W15" s="1">
        <f t="shared" ref="W15:W54" si="13">X15+10*Y15</f>
        <v>0</v>
      </c>
      <c r="X15" s="5">
        <v>0</v>
      </c>
      <c r="Y15" s="1">
        <v>0</v>
      </c>
      <c r="Z15">
        <v>0</v>
      </c>
    </row>
    <row r="16" spans="1:26" ht="16">
      <c r="A16" s="1">
        <f t="shared" si="5"/>
        <v>3</v>
      </c>
      <c r="B16" s="1">
        <f t="shared" si="6"/>
        <v>38118</v>
      </c>
      <c r="C16" s="1">
        <v>12674</v>
      </c>
      <c r="E16" s="3">
        <f t="shared" si="7"/>
        <v>2.9108203602301597E-4</v>
      </c>
      <c r="F16" s="3">
        <f t="shared" si="8"/>
        <v>9.7017929817089232E-5</v>
      </c>
      <c r="G16" s="3"/>
      <c r="H16" s="4">
        <f t="shared" si="0"/>
        <v>-117115.55138037362</v>
      </c>
      <c r="J16" s="2">
        <f t="shared" si="1"/>
        <v>34929.844322761914</v>
      </c>
      <c r="K16" s="2">
        <f t="shared" si="2"/>
        <v>11642.151578050707</v>
      </c>
      <c r="L16" s="1">
        <f t="shared" si="9"/>
        <v>3</v>
      </c>
      <c r="M16" s="1" cm="1">
        <f t="array" ref="M16">EXP(SUMPRODUCT(TRANSPOSE(H$3:H$4),O16:P16))</f>
        <v>1</v>
      </c>
      <c r="O16" s="1">
        <f t="shared" si="10"/>
        <v>0</v>
      </c>
      <c r="P16" s="1">
        <f t="shared" si="11"/>
        <v>0</v>
      </c>
      <c r="Q16" s="2">
        <f t="shared" si="3"/>
        <v>8.1414582763870369E-2</v>
      </c>
      <c r="R16" s="1">
        <f t="shared" si="4"/>
        <v>8.3639112157985376E-2</v>
      </c>
      <c r="S16" s="1" cm="1">
        <f t="array" ref="S16">SUMPRODUCT(TRANSPOSE(H$4:H$5),O16:P16)</f>
        <v>0</v>
      </c>
      <c r="T16">
        <v>0</v>
      </c>
      <c r="U16">
        <v>0</v>
      </c>
      <c r="V16" s="1">
        <f>SUMPRODUCT(W14:W16,$Y$8:$Y$10)</f>
        <v>0</v>
      </c>
      <c r="W16" s="1">
        <f t="shared" si="13"/>
        <v>0</v>
      </c>
      <c r="X16" s="5">
        <v>0</v>
      </c>
      <c r="Y16" s="1">
        <v>0</v>
      </c>
      <c r="Z16">
        <v>0</v>
      </c>
    </row>
    <row r="17" spans="1:26" ht="16">
      <c r="A17" s="1">
        <f t="shared" si="5"/>
        <v>4</v>
      </c>
      <c r="B17" s="1">
        <f t="shared" si="6"/>
        <v>49763</v>
      </c>
      <c r="C17" s="1">
        <v>11645</v>
      </c>
      <c r="E17" s="3">
        <f t="shared" si="7"/>
        <v>3.8809055153443683E-4</v>
      </c>
      <c r="F17" s="3">
        <f t="shared" si="8"/>
        <v>9.7008515511420867E-5</v>
      </c>
      <c r="G17" s="3"/>
      <c r="H17" s="4">
        <f t="shared" si="0"/>
        <v>-107608.08884737831</v>
      </c>
      <c r="J17" s="2">
        <f t="shared" si="1"/>
        <v>46570.866184132421</v>
      </c>
      <c r="K17" s="2">
        <f t="shared" si="2"/>
        <v>11641.021861370504</v>
      </c>
      <c r="L17" s="1">
        <f t="shared" si="9"/>
        <v>4</v>
      </c>
      <c r="M17" s="1" cm="1">
        <f t="array" ref="M17">EXP(SUMPRODUCT(TRANSPOSE(H$3:H$4),O17:P17))</f>
        <v>1</v>
      </c>
      <c r="O17" s="1">
        <f t="shared" si="10"/>
        <v>0</v>
      </c>
      <c r="P17" s="1">
        <f t="shared" si="11"/>
        <v>0</v>
      </c>
      <c r="Q17" s="2">
        <f t="shared" si="3"/>
        <v>3.4161774405291911E-4</v>
      </c>
      <c r="R17" s="1">
        <f t="shared" si="4"/>
        <v>6.4146731826207809E-2</v>
      </c>
      <c r="S17" s="1" cm="1">
        <f t="array" ref="S17">SUMPRODUCT(TRANSPOSE(H$4:H$5),O17:P17)</f>
        <v>0</v>
      </c>
      <c r="T17">
        <v>0</v>
      </c>
      <c r="U17">
        <v>0</v>
      </c>
      <c r="V17" s="1">
        <f t="shared" ref="V17:V54" si="14">SUMPRODUCT(W15:W17,$Y$8:$Y$10)</f>
        <v>0</v>
      </c>
      <c r="W17" s="1">
        <f t="shared" si="13"/>
        <v>0</v>
      </c>
      <c r="X17" s="5">
        <v>0</v>
      </c>
      <c r="Y17" s="1">
        <v>0</v>
      </c>
      <c r="Z17">
        <v>0</v>
      </c>
    </row>
    <row r="18" spans="1:26" ht="16">
      <c r="A18" s="1">
        <f t="shared" si="5"/>
        <v>5</v>
      </c>
      <c r="B18" s="1">
        <f t="shared" si="6"/>
        <v>62122</v>
      </c>
      <c r="C18" s="1">
        <v>12359</v>
      </c>
      <c r="E18" s="3">
        <f t="shared" si="7"/>
        <v>4.8508965365379186E-4</v>
      </c>
      <c r="F18" s="3">
        <f t="shared" si="8"/>
        <v>9.699910211935503E-5</v>
      </c>
      <c r="G18" s="3"/>
      <c r="H18" s="4">
        <f t="shared" si="0"/>
        <v>-114207.1564041886</v>
      </c>
      <c r="J18" s="2">
        <f t="shared" si="1"/>
        <v>58210.758438455021</v>
      </c>
      <c r="K18" s="2">
        <f t="shared" si="2"/>
        <v>11639.892254322604</v>
      </c>
      <c r="L18" s="1">
        <f t="shared" si="9"/>
        <v>5</v>
      </c>
      <c r="M18" s="1" cm="1">
        <f t="array" ref="M18">EXP(SUMPRODUCT(TRANSPOSE(H$3:H$4),O18:P18))</f>
        <v>1</v>
      </c>
      <c r="O18" s="1">
        <f t="shared" si="10"/>
        <v>0</v>
      </c>
      <c r="P18" s="1">
        <f t="shared" si="11"/>
        <v>0</v>
      </c>
      <c r="Q18" s="2">
        <f t="shared" si="3"/>
        <v>5.8184945843304185E-2</v>
      </c>
      <c r="R18" s="1">
        <f t="shared" si="4"/>
        <v>6.2960651001979631E-2</v>
      </c>
      <c r="S18" s="1" cm="1">
        <f t="array" ref="S18">SUMPRODUCT(TRANSPOSE(H$4:H$5),O18:P18)</f>
        <v>0</v>
      </c>
      <c r="T18">
        <v>0</v>
      </c>
      <c r="U18">
        <v>0</v>
      </c>
      <c r="V18" s="1">
        <f t="shared" si="14"/>
        <v>0</v>
      </c>
      <c r="W18" s="1">
        <f t="shared" si="13"/>
        <v>0</v>
      </c>
      <c r="X18" s="5">
        <v>0</v>
      </c>
      <c r="Y18" s="1">
        <v>0</v>
      </c>
      <c r="Z18">
        <v>0</v>
      </c>
    </row>
    <row r="19" spans="1:26" ht="16">
      <c r="A19" s="1">
        <f t="shared" si="5"/>
        <v>6</v>
      </c>
      <c r="B19" s="1">
        <f t="shared" si="6"/>
        <v>74178</v>
      </c>
      <c r="C19" s="1">
        <v>12056</v>
      </c>
      <c r="E19" s="3">
        <f t="shared" si="7"/>
        <v>5.8207934329435052E-4</v>
      </c>
      <c r="F19" s="3">
        <f t="shared" si="8"/>
        <v>9.6989689640558652E-5</v>
      </c>
      <c r="G19" s="3"/>
      <c r="H19" s="4">
        <f t="shared" si="0"/>
        <v>-111408.36125884704</v>
      </c>
      <c r="J19" s="2">
        <f t="shared" si="1"/>
        <v>69849.521195322057</v>
      </c>
      <c r="K19" s="2">
        <f t="shared" si="2"/>
        <v>11638.762756867038</v>
      </c>
      <c r="L19" s="1">
        <f t="shared" si="9"/>
        <v>6</v>
      </c>
      <c r="M19" s="1" cm="1">
        <f t="array" ref="M19">EXP(SUMPRODUCT(TRANSPOSE(H$3:H$4),O19:P19))</f>
        <v>1</v>
      </c>
      <c r="O19" s="1">
        <f t="shared" si="10"/>
        <v>0</v>
      </c>
      <c r="P19" s="1">
        <f t="shared" si="11"/>
        <v>0</v>
      </c>
      <c r="Q19" s="2">
        <f t="shared" si="3"/>
        <v>3.4608265024300124E-2</v>
      </c>
      <c r="R19" s="1">
        <f t="shared" si="4"/>
        <v>5.8352595172125737E-2</v>
      </c>
      <c r="S19" s="1" cm="1">
        <f t="array" ref="S19">SUMPRODUCT(TRANSPOSE(H$4:H$5),O19:P19)</f>
        <v>0</v>
      </c>
      <c r="T19">
        <v>0</v>
      </c>
      <c r="U19">
        <v>0</v>
      </c>
      <c r="V19" s="1">
        <f t="shared" si="14"/>
        <v>0</v>
      </c>
      <c r="W19" s="1">
        <f t="shared" si="13"/>
        <v>0</v>
      </c>
      <c r="X19" s="5">
        <v>0</v>
      </c>
      <c r="Y19" s="1">
        <v>0</v>
      </c>
      <c r="Z19">
        <v>0</v>
      </c>
    </row>
    <row r="20" spans="1:26" ht="16">
      <c r="A20" s="1">
        <f t="shared" si="5"/>
        <v>7</v>
      </c>
      <c r="B20" s="1">
        <f t="shared" si="6"/>
        <v>85366</v>
      </c>
      <c r="C20" s="1">
        <v>11188</v>
      </c>
      <c r="E20" s="3">
        <f t="shared" si="7"/>
        <v>6.7905962136960429E-4</v>
      </c>
      <c r="F20" s="3">
        <f t="shared" si="8"/>
        <v>9.6980278075253779E-5</v>
      </c>
      <c r="G20" s="3"/>
      <c r="H20" s="4">
        <f t="shared" si="0"/>
        <v>-103388.3406571542</v>
      </c>
      <c r="J20" s="2">
        <f t="shared" si="1"/>
        <v>81487.154564352517</v>
      </c>
      <c r="K20" s="2">
        <f t="shared" si="2"/>
        <v>11637.633369030453</v>
      </c>
      <c r="L20" s="1">
        <f t="shared" si="9"/>
        <v>7</v>
      </c>
      <c r="M20" s="1" cm="1">
        <f t="array" ref="M20">EXP(SUMPRODUCT(TRANSPOSE(H$3:H$4),O20:P20))</f>
        <v>1</v>
      </c>
      <c r="O20" s="1">
        <f t="shared" si="10"/>
        <v>0</v>
      </c>
      <c r="P20" s="1">
        <f t="shared" si="11"/>
        <v>0</v>
      </c>
      <c r="Q20" s="2">
        <f t="shared" si="3"/>
        <v>4.018889605206049E-2</v>
      </c>
      <c r="R20" s="1">
        <f t="shared" si="4"/>
        <v>4.5437825781312037E-2</v>
      </c>
      <c r="S20" s="1" cm="1">
        <f t="array" ref="S20">SUMPRODUCT(TRANSPOSE(H$4:H$5),O20:P20)</f>
        <v>0</v>
      </c>
      <c r="T20">
        <v>0</v>
      </c>
      <c r="U20">
        <v>0</v>
      </c>
      <c r="V20" s="1">
        <f t="shared" si="14"/>
        <v>0</v>
      </c>
      <c r="W20" s="1">
        <f t="shared" si="13"/>
        <v>0</v>
      </c>
      <c r="X20" s="5">
        <v>0</v>
      </c>
      <c r="Y20" s="1">
        <v>0</v>
      </c>
      <c r="Z20">
        <v>0</v>
      </c>
    </row>
    <row r="21" spans="1:26" ht="16">
      <c r="A21" s="1">
        <f t="shared" si="5"/>
        <v>8</v>
      </c>
      <c r="B21" s="1">
        <f t="shared" si="6"/>
        <v>97575</v>
      </c>
      <c r="C21" s="1">
        <v>12209</v>
      </c>
      <c r="E21" s="3">
        <f t="shared" si="7"/>
        <v>7.825882915000193E-4</v>
      </c>
      <c r="F21" s="3">
        <f t="shared" si="8"/>
        <v>1.03528670130415E-4</v>
      </c>
      <c r="G21" s="3"/>
      <c r="H21" s="4">
        <f t="shared" si="0"/>
        <v>-112025.65708362698</v>
      </c>
      <c r="J21" s="2">
        <f t="shared" si="1"/>
        <v>93910.594980002323</v>
      </c>
      <c r="K21" s="2">
        <f t="shared" si="2"/>
        <v>12423.4404156498</v>
      </c>
      <c r="L21" s="1">
        <f t="shared" si="9"/>
        <v>8.067630027466036</v>
      </c>
      <c r="M21" s="1" cm="1">
        <f t="array" ref="M21">EXP(SUMPRODUCT(TRANSPOSE(H$3:H$4),O21:P21))</f>
        <v>1.0676300274660364</v>
      </c>
      <c r="O21" s="1">
        <f t="shared" si="10"/>
        <v>0.87546873735389985</v>
      </c>
      <c r="P21" s="1">
        <f t="shared" si="11"/>
        <v>0</v>
      </c>
      <c r="Q21" s="2">
        <f t="shared" si="3"/>
        <v>1.7564126107772981E-2</v>
      </c>
      <c r="R21" s="1">
        <f t="shared" si="4"/>
        <v>3.7554752959238304E-2</v>
      </c>
      <c r="S21" s="1" cm="1">
        <f t="array" ref="S21">SUMPRODUCT(TRANSPOSE(H$4:H$5),O21:P21)</f>
        <v>0</v>
      </c>
      <c r="T21">
        <v>0</v>
      </c>
      <c r="U21">
        <v>0</v>
      </c>
      <c r="V21" s="1">
        <f t="shared" si="14"/>
        <v>1.4</v>
      </c>
      <c r="W21" s="1">
        <f t="shared" si="13"/>
        <v>2</v>
      </c>
      <c r="X21" s="5">
        <v>2</v>
      </c>
      <c r="Y21" s="1">
        <v>0</v>
      </c>
      <c r="Z21">
        <v>0</v>
      </c>
    </row>
    <row r="22" spans="1:26" ht="16">
      <c r="A22" s="1">
        <f t="shared" si="5"/>
        <v>9</v>
      </c>
      <c r="B22" s="1">
        <f t="shared" si="6"/>
        <v>109348</v>
      </c>
      <c r="C22" s="1">
        <v>11773</v>
      </c>
      <c r="E22" s="3">
        <f t="shared" si="7"/>
        <v>8.8201860658299047E-4</v>
      </c>
      <c r="F22" s="3">
        <f t="shared" si="8"/>
        <v>9.9430315082971177E-5</v>
      </c>
      <c r="G22" s="3"/>
      <c r="H22" s="4">
        <f t="shared" si="0"/>
        <v>-108500.59797422971</v>
      </c>
      <c r="J22" s="2">
        <f t="shared" si="1"/>
        <v>105842.23278995886</v>
      </c>
      <c r="K22" s="2">
        <f t="shared" si="2"/>
        <v>11931.637809956541</v>
      </c>
      <c r="L22" s="1">
        <f t="shared" si="9"/>
        <v>9.0931002801937026</v>
      </c>
      <c r="M22" s="1" cm="1">
        <f t="array" ref="M22">EXP(SUMPRODUCT(TRANSPOSE(H$3:H$4),O22:P22))</f>
        <v>1.0254702527276667</v>
      </c>
      <c r="O22" s="1">
        <f t="shared" si="10"/>
        <v>0.33647223662121289</v>
      </c>
      <c r="P22" s="1">
        <f t="shared" si="11"/>
        <v>0</v>
      </c>
      <c r="Q22" s="2">
        <f t="shared" si="3"/>
        <v>1.347471417281414E-2</v>
      </c>
      <c r="R22" s="1">
        <f t="shared" si="4"/>
        <v>3.2060643176291689E-2</v>
      </c>
      <c r="S22" s="1" cm="1">
        <f t="array" ref="S22">SUMPRODUCT(TRANSPOSE(H$4:H$5),O22:P22)</f>
        <v>0</v>
      </c>
      <c r="T22">
        <v>0</v>
      </c>
      <c r="U22">
        <v>0</v>
      </c>
      <c r="V22" s="1">
        <f t="shared" si="14"/>
        <v>0.4</v>
      </c>
      <c r="W22" s="1">
        <f t="shared" si="13"/>
        <v>0</v>
      </c>
      <c r="X22" s="5">
        <v>0</v>
      </c>
      <c r="Y22" s="1">
        <v>0</v>
      </c>
      <c r="Z22">
        <v>0</v>
      </c>
    </row>
    <row r="23" spans="1:26" ht="16">
      <c r="A23" s="1">
        <f t="shared" si="5"/>
        <v>10</v>
      </c>
      <c r="B23" s="1">
        <f t="shared" si="6"/>
        <v>121475</v>
      </c>
      <c r="C23" s="1">
        <v>12127</v>
      </c>
      <c r="E23" s="3">
        <f t="shared" si="7"/>
        <v>9.8030006094074196E-4</v>
      </c>
      <c r="F23" s="3">
        <f t="shared" si="8"/>
        <v>9.8281454357751485E-5</v>
      </c>
      <c r="G23" s="3"/>
      <c r="H23" s="4">
        <f t="shared" si="0"/>
        <v>-111904.01729975453</v>
      </c>
      <c r="J23" s="2">
        <f t="shared" si="1"/>
        <v>117636.00731288904</v>
      </c>
      <c r="K23" s="2">
        <f t="shared" si="2"/>
        <v>11793.774522930178</v>
      </c>
      <c r="L23" s="1">
        <f t="shared" si="9"/>
        <v>10.106822103364575</v>
      </c>
      <c r="M23" s="1" cm="1">
        <f t="array" ref="M23">EXP(SUMPRODUCT(TRANSPOSE(H$3:H$4),O23:P23))</f>
        <v>1.0137218231708722</v>
      </c>
      <c r="O23" s="1">
        <f t="shared" si="10"/>
        <v>0.18232155679395459</v>
      </c>
      <c r="P23" s="1">
        <f t="shared" si="11"/>
        <v>0</v>
      </c>
      <c r="Q23" s="2">
        <f t="shared" si="3"/>
        <v>2.7477981122274418E-2</v>
      </c>
      <c r="R23" s="1">
        <f t="shared" si="4"/>
        <v>3.160315033637344E-2</v>
      </c>
      <c r="S23" s="1" cm="1">
        <f t="array" ref="S23">SUMPRODUCT(TRANSPOSE(H$4:H$5),O23:P23)</f>
        <v>0</v>
      </c>
      <c r="T23">
        <v>0</v>
      </c>
      <c r="U23">
        <v>0</v>
      </c>
      <c r="V23" s="1">
        <f t="shared" si="14"/>
        <v>0.2</v>
      </c>
      <c r="W23" s="1">
        <f t="shared" si="13"/>
        <v>0</v>
      </c>
      <c r="X23" s="5">
        <v>0</v>
      </c>
      <c r="Y23" s="1">
        <v>0</v>
      </c>
      <c r="Z23">
        <v>0</v>
      </c>
    </row>
    <row r="24" spans="1:26" ht="16">
      <c r="A24" s="1">
        <f t="shared" si="5"/>
        <v>11</v>
      </c>
      <c r="B24" s="1">
        <f t="shared" si="6"/>
        <v>134058</v>
      </c>
      <c r="C24" s="1">
        <v>12583</v>
      </c>
      <c r="E24" s="3">
        <f t="shared" si="7"/>
        <v>1.0772416969673237E-3</v>
      </c>
      <c r="F24" s="3">
        <f t="shared" si="8"/>
        <v>9.694163602658179E-5</v>
      </c>
      <c r="G24" s="3"/>
      <c r="H24" s="4">
        <f t="shared" si="0"/>
        <v>-116284.55445789326</v>
      </c>
      <c r="J24" s="2">
        <f t="shared" si="1"/>
        <v>129269.00363607885</v>
      </c>
      <c r="K24" s="2">
        <f t="shared" si="2"/>
        <v>11632.996323189815</v>
      </c>
      <c r="L24" s="1">
        <f t="shared" si="9"/>
        <v>11.106822103364575</v>
      </c>
      <c r="M24" s="1" cm="1">
        <f t="array" ref="M24">EXP(SUMPRODUCT(TRANSPOSE(H$3:H$4),O24:P24))</f>
        <v>1</v>
      </c>
      <c r="O24" s="1">
        <f t="shared" si="10"/>
        <v>0</v>
      </c>
      <c r="P24" s="1">
        <f t="shared" si="11"/>
        <v>0</v>
      </c>
      <c r="Q24" s="2">
        <f t="shared" si="3"/>
        <v>7.5498980911562055E-2</v>
      </c>
      <c r="R24" s="1">
        <f t="shared" si="4"/>
        <v>3.572331650420825E-2</v>
      </c>
      <c r="S24" s="1" cm="1">
        <f t="array" ref="S24">SUMPRODUCT(TRANSPOSE(H$4:H$5),O24:P24)</f>
        <v>0</v>
      </c>
      <c r="T24">
        <v>0</v>
      </c>
      <c r="U24">
        <v>0</v>
      </c>
      <c r="V24" s="1">
        <f t="shared" si="14"/>
        <v>0</v>
      </c>
      <c r="W24" s="1">
        <f t="shared" si="13"/>
        <v>0</v>
      </c>
      <c r="X24" s="5">
        <v>0</v>
      </c>
      <c r="Y24" s="1">
        <v>0</v>
      </c>
      <c r="Z24">
        <v>0</v>
      </c>
    </row>
    <row r="25" spans="1:26" ht="16">
      <c r="A25" s="1">
        <f t="shared" si="5"/>
        <v>12</v>
      </c>
      <c r="B25" s="1">
        <f t="shared" si="6"/>
        <v>146934</v>
      </c>
      <c r="C25" s="1">
        <v>12876</v>
      </c>
      <c r="E25" s="3">
        <f t="shared" si="7"/>
        <v>1.1741739260915374E-3</v>
      </c>
      <c r="F25" s="3">
        <f t="shared" si="8"/>
        <v>9.693222912421362E-5</v>
      </c>
      <c r="G25" s="3"/>
      <c r="H25" s="4">
        <f t="shared" si="0"/>
        <v>-118993.53458899524</v>
      </c>
      <c r="J25" s="2">
        <f t="shared" si="1"/>
        <v>140900.87113098448</v>
      </c>
      <c r="K25" s="2">
        <f t="shared" si="2"/>
        <v>11631.867494905635</v>
      </c>
      <c r="L25" s="1">
        <f t="shared" si="9"/>
        <v>12.106822103364575</v>
      </c>
      <c r="M25" s="1" cm="1">
        <f t="array" ref="M25">EXP(SUMPRODUCT(TRANSPOSE(H$3:H$4),O25:P25))</f>
        <v>1</v>
      </c>
      <c r="O25" s="1">
        <f t="shared" si="10"/>
        <v>0</v>
      </c>
      <c r="P25" s="1">
        <f t="shared" si="11"/>
        <v>0</v>
      </c>
      <c r="Q25" s="2">
        <f t="shared" si="3"/>
        <v>9.6624146093069671E-2</v>
      </c>
      <c r="R25" s="1">
        <f t="shared" si="4"/>
        <v>4.1060128146075923E-2</v>
      </c>
      <c r="S25" s="1" cm="1">
        <f t="array" ref="S25">SUMPRODUCT(TRANSPOSE(H$4:H$5),O25:P25)</f>
        <v>0</v>
      </c>
      <c r="T25">
        <v>0</v>
      </c>
      <c r="U25">
        <v>0</v>
      </c>
      <c r="V25" s="1">
        <f t="shared" si="14"/>
        <v>0</v>
      </c>
      <c r="W25" s="1">
        <f t="shared" si="13"/>
        <v>0</v>
      </c>
      <c r="X25" s="5">
        <v>0</v>
      </c>
      <c r="Y25" s="1">
        <v>0</v>
      </c>
      <c r="Z25">
        <v>0</v>
      </c>
    </row>
    <row r="26" spans="1:26" ht="16">
      <c r="A26" s="1">
        <f t="shared" si="5"/>
        <v>13</v>
      </c>
      <c r="B26" s="1">
        <f t="shared" si="6"/>
        <v>158808</v>
      </c>
      <c r="C26" s="1">
        <v>11874</v>
      </c>
      <c r="E26" s="3">
        <f t="shared" si="7"/>
        <v>1.2710967492260972E-3</v>
      </c>
      <c r="F26" s="3">
        <f t="shared" si="8"/>
        <v>9.6922823134559799E-5</v>
      </c>
      <c r="G26" s="3"/>
      <c r="H26" s="4">
        <f t="shared" si="0"/>
        <v>-109734.70536996401</v>
      </c>
      <c r="J26" s="2">
        <f t="shared" si="1"/>
        <v>152531.60990713167</v>
      </c>
      <c r="K26" s="2">
        <f t="shared" si="2"/>
        <v>11630.738776147176</v>
      </c>
      <c r="L26" s="1">
        <f t="shared" si="9"/>
        <v>13.106822103364575</v>
      </c>
      <c r="M26" s="1" cm="1">
        <f t="array" ref="M26">EXP(SUMPRODUCT(TRANSPOSE(H$3:H$4),O26:P26))</f>
        <v>1</v>
      </c>
      <c r="O26" s="1">
        <f t="shared" si="10"/>
        <v>0</v>
      </c>
      <c r="P26" s="1">
        <f t="shared" si="11"/>
        <v>0</v>
      </c>
      <c r="Q26" s="2">
        <f t="shared" si="3"/>
        <v>2.0486880903892841E-2</v>
      </c>
      <c r="R26" s="1">
        <f t="shared" si="4"/>
        <v>3.952187605705209E-2</v>
      </c>
      <c r="S26" s="1" cm="1">
        <f t="array" ref="S26">SUMPRODUCT(TRANSPOSE(H$4:H$5),O26:P26)</f>
        <v>0</v>
      </c>
      <c r="T26">
        <v>0</v>
      </c>
      <c r="U26">
        <v>0</v>
      </c>
      <c r="V26" s="1">
        <f t="shared" si="14"/>
        <v>0</v>
      </c>
      <c r="W26" s="1">
        <f t="shared" si="13"/>
        <v>0</v>
      </c>
      <c r="X26" s="5">
        <v>0</v>
      </c>
      <c r="Y26" s="1">
        <v>0</v>
      </c>
      <c r="Z26">
        <v>0</v>
      </c>
    </row>
    <row r="27" spans="1:26" ht="16">
      <c r="A27" s="1">
        <f t="shared" si="5"/>
        <v>14</v>
      </c>
      <c r="B27" s="1">
        <f t="shared" si="6"/>
        <v>170440</v>
      </c>
      <c r="C27" s="1">
        <v>11632</v>
      </c>
      <c r="E27" s="3">
        <f t="shared" si="7"/>
        <v>1.3719312399198547E-3</v>
      </c>
      <c r="F27" s="3">
        <f t="shared" si="8"/>
        <v>1.0083449069375749E-4</v>
      </c>
      <c r="G27" s="3"/>
      <c r="H27" s="4">
        <f t="shared" si="0"/>
        <v>-107038.0140216845</v>
      </c>
      <c r="J27" s="2">
        <f t="shared" si="1"/>
        <v>164631.74879038255</v>
      </c>
      <c r="K27" s="2">
        <f t="shared" si="2"/>
        <v>12100.1388832509</v>
      </c>
      <c r="L27" s="1">
        <f t="shared" si="9"/>
        <v>14.147283689307461</v>
      </c>
      <c r="M27" s="1" cm="1">
        <f t="array" ref="M27">EXP(SUMPRODUCT(TRANSPOSE(H$3:H$4),O27:P27))</f>
        <v>1.0404615859428865</v>
      </c>
      <c r="O27" s="1">
        <f t="shared" si="10"/>
        <v>0.53062825106217038</v>
      </c>
      <c r="P27" s="1">
        <f t="shared" si="11"/>
        <v>0</v>
      </c>
      <c r="Q27" s="2">
        <f t="shared" si="3"/>
        <v>4.0245777445916446E-2</v>
      </c>
      <c r="R27" s="1">
        <f t="shared" si="4"/>
        <v>3.4077981750865093E-2</v>
      </c>
      <c r="S27" s="1" cm="1">
        <f t="array" ref="S27">SUMPRODUCT(TRANSPOSE(H$4:H$5),O27:P27)</f>
        <v>0</v>
      </c>
      <c r="T27">
        <v>0</v>
      </c>
      <c r="U27">
        <v>0</v>
      </c>
      <c r="V27" s="1">
        <f t="shared" si="14"/>
        <v>0.7</v>
      </c>
      <c r="W27" s="1">
        <f t="shared" si="13"/>
        <v>1</v>
      </c>
      <c r="X27" s="5">
        <v>1</v>
      </c>
      <c r="Y27" s="1">
        <v>0</v>
      </c>
      <c r="Z27">
        <v>0</v>
      </c>
    </row>
    <row r="28" spans="1:26" ht="16">
      <c r="A28" s="1">
        <f t="shared" si="5"/>
        <v>15</v>
      </c>
      <c r="B28" s="1">
        <f t="shared" si="6"/>
        <v>181769</v>
      </c>
      <c r="C28" s="1">
        <v>11329</v>
      </c>
      <c r="E28" s="3">
        <f t="shared" si="7"/>
        <v>1.4853393290101824E-3</v>
      </c>
      <c r="F28" s="3">
        <f t="shared" si="8"/>
        <v>1.1340808909032773E-4</v>
      </c>
      <c r="G28" s="3"/>
      <c r="H28" s="4">
        <f t="shared" si="0"/>
        <v>-102918.50257365606</v>
      </c>
      <c r="J28" s="2">
        <f t="shared" si="1"/>
        <v>178240.71948122189</v>
      </c>
      <c r="K28" s="2">
        <f t="shared" si="2"/>
        <v>13608.970690839327</v>
      </c>
      <c r="L28" s="1">
        <f t="shared" si="9"/>
        <v>15.317611594940546</v>
      </c>
      <c r="M28" s="1" cm="1">
        <f t="array" ref="M28">EXP(SUMPRODUCT(TRANSPOSE(H$3:H$4),O28:P28))</f>
        <v>1.1703279056330858</v>
      </c>
      <c r="O28" s="1">
        <f t="shared" si="10"/>
        <v>2.1041341542702074</v>
      </c>
      <c r="P28" s="1">
        <f t="shared" si="11"/>
        <v>0</v>
      </c>
      <c r="Q28" s="2">
        <f t="shared" si="3"/>
        <v>0.20125083333386243</v>
      </c>
      <c r="R28" s="1">
        <f t="shared" si="4"/>
        <v>1.9410793472914002E-2</v>
      </c>
      <c r="S28" s="1" cm="1">
        <f t="array" ref="S28">SUMPRODUCT(TRANSPOSE(H$4:H$5),O28:P28)</f>
        <v>0</v>
      </c>
      <c r="T28">
        <v>0</v>
      </c>
      <c r="U28">
        <v>0</v>
      </c>
      <c r="V28" s="1">
        <f t="shared" si="14"/>
        <v>7.2</v>
      </c>
      <c r="W28" s="1">
        <f t="shared" si="13"/>
        <v>10</v>
      </c>
      <c r="X28" s="5">
        <v>0</v>
      </c>
      <c r="Y28" s="1">
        <v>1</v>
      </c>
      <c r="Z28">
        <v>0</v>
      </c>
    </row>
    <row r="29" spans="1:26" ht="16">
      <c r="A29" s="1">
        <f t="shared" si="5"/>
        <v>16</v>
      </c>
      <c r="B29" s="1">
        <f t="shared" si="6"/>
        <v>193246</v>
      </c>
      <c r="C29" s="1">
        <v>11477</v>
      </c>
      <c r="E29" s="3">
        <f t="shared" si="7"/>
        <v>1.5992373238250535E-3</v>
      </c>
      <c r="F29" s="3">
        <f t="shared" si="8"/>
        <v>1.1389799481487106E-4</v>
      </c>
      <c r="G29" s="3"/>
      <c r="H29" s="4">
        <f t="shared" si="0"/>
        <v>-104213.53909547316</v>
      </c>
      <c r="J29" s="2">
        <f t="shared" si="1"/>
        <v>191908.47885900643</v>
      </c>
      <c r="K29" s="2">
        <f t="shared" si="2"/>
        <v>13667.759377784527</v>
      </c>
      <c r="L29" s="1">
        <f t="shared" si="9"/>
        <v>16.49312893169072</v>
      </c>
      <c r="M29" s="1" cm="1">
        <f t="array" ref="M29">EXP(SUMPRODUCT(TRANSPOSE(H$3:H$4),O29:P29))</f>
        <v>1.1755173367501752</v>
      </c>
      <c r="O29" s="1">
        <f t="shared" si="10"/>
        <v>2.1633230256605378</v>
      </c>
      <c r="P29" s="1">
        <f t="shared" si="11"/>
        <v>1</v>
      </c>
      <c r="Q29" s="2">
        <f t="shared" si="3"/>
        <v>0.1908825806207656</v>
      </c>
      <c r="R29" s="1">
        <f t="shared" si="4"/>
        <v>6.9213393342867262E-3</v>
      </c>
      <c r="S29" s="1" cm="1">
        <f t="array" ref="S29">SUMPRODUCT(TRANSPOSE(H$4:H$5),O29:P29)</f>
        <v>1</v>
      </c>
      <c r="T29">
        <v>1</v>
      </c>
      <c r="U29">
        <v>0</v>
      </c>
      <c r="V29" s="1">
        <f t="shared" si="14"/>
        <v>7.6999999999999993</v>
      </c>
      <c r="W29" s="1">
        <f t="shared" si="13"/>
        <v>8</v>
      </c>
      <c r="X29" s="5">
        <v>8</v>
      </c>
      <c r="Y29" s="1">
        <v>0</v>
      </c>
      <c r="Z29">
        <v>0</v>
      </c>
    </row>
    <row r="30" spans="1:26" ht="16">
      <c r="A30" s="1">
        <f t="shared" si="5"/>
        <v>17</v>
      </c>
      <c r="B30" s="1">
        <f t="shared" si="6"/>
        <v>206253</v>
      </c>
      <c r="C30" s="1">
        <v>13007</v>
      </c>
      <c r="E30" s="3">
        <f t="shared" si="7"/>
        <v>1.7275249421934147E-3</v>
      </c>
      <c r="F30" s="3">
        <f t="shared" si="8"/>
        <v>1.2828761836836122E-4</v>
      </c>
      <c r="G30" s="3"/>
      <c r="H30" s="4">
        <f t="shared" si="0"/>
        <v>-116558.79400263632</v>
      </c>
      <c r="J30" s="2">
        <f t="shared" si="1"/>
        <v>207302.99306320975</v>
      </c>
      <c r="K30" s="2">
        <f t="shared" si="2"/>
        <v>15394.514204203348</v>
      </c>
      <c r="L30" s="1">
        <f t="shared" si="9"/>
        <v>17.817319155724196</v>
      </c>
      <c r="M30" s="1" cm="1">
        <f t="array" ref="M30">EXP(SUMPRODUCT(TRANSPOSE(H$3:H$4),O30:P30))</f>
        <v>1.3241902240334762</v>
      </c>
      <c r="O30" s="1">
        <f t="shared" si="10"/>
        <v>3.7565381025877511</v>
      </c>
      <c r="P30" s="1">
        <f t="shared" si="11"/>
        <v>2</v>
      </c>
      <c r="Q30" s="2">
        <f t="shared" si="3"/>
        <v>0.18355610088439667</v>
      </c>
      <c r="R30" s="1">
        <f t="shared" si="4"/>
        <v>5.0908014099661728E-3</v>
      </c>
      <c r="S30" s="1" cm="1">
        <f t="array" ref="S30">SUMPRODUCT(TRANSPOSE(H$4:H$5),O30:P30)</f>
        <v>2</v>
      </c>
      <c r="T30">
        <v>2</v>
      </c>
      <c r="U30">
        <v>0</v>
      </c>
      <c r="V30" s="1">
        <f t="shared" si="14"/>
        <v>41.8</v>
      </c>
      <c r="W30" s="1">
        <f t="shared" si="13"/>
        <v>56</v>
      </c>
      <c r="X30" s="5">
        <v>6</v>
      </c>
      <c r="Y30" s="1">
        <v>5</v>
      </c>
      <c r="Z30">
        <v>0</v>
      </c>
    </row>
    <row r="31" spans="1:26" ht="16">
      <c r="A31" s="1">
        <f t="shared" si="5"/>
        <v>18</v>
      </c>
      <c r="B31" s="1">
        <f t="shared" si="6"/>
        <v>221451</v>
      </c>
      <c r="C31" s="1">
        <v>15198</v>
      </c>
      <c r="E31" s="3">
        <f t="shared" si="7"/>
        <v>1.8541741657593924E-3</v>
      </c>
      <c r="F31" s="3">
        <f t="shared" si="8"/>
        <v>1.2664922356597774E-4</v>
      </c>
      <c r="G31" s="3"/>
      <c r="H31" s="4">
        <f t="shared" si="0"/>
        <v>-136388.20936505738</v>
      </c>
      <c r="J31" s="2">
        <f t="shared" si="1"/>
        <v>222500.8998911271</v>
      </c>
      <c r="K31" s="2">
        <f t="shared" si="2"/>
        <v>15197.90682791733</v>
      </c>
      <c r="L31" s="1">
        <f t="shared" si="9"/>
        <v>19.124764734951476</v>
      </c>
      <c r="M31" s="1" cm="1">
        <f t="array" ref="M31">EXP(SUMPRODUCT(TRANSPOSE(H$3:H$4),O31:P31))</f>
        <v>1.3074455792272794</v>
      </c>
      <c r="O31" s="1">
        <f t="shared" si="10"/>
        <v>3.5862928653388351</v>
      </c>
      <c r="P31" s="1">
        <f t="shared" si="11"/>
        <v>2</v>
      </c>
      <c r="Q31" s="2">
        <f t="shared" si="3"/>
        <v>6.1305489321099881E-6</v>
      </c>
      <c r="R31" s="1">
        <f t="shared" si="4"/>
        <v>4.7410031615441094E-3</v>
      </c>
      <c r="S31" s="1" cm="1">
        <f t="array" ref="S31">SUMPRODUCT(TRANSPOSE(H$4:H$5),O31:P31)</f>
        <v>2</v>
      </c>
      <c r="T31">
        <v>2</v>
      </c>
      <c r="U31">
        <v>0</v>
      </c>
      <c r="V31" s="1">
        <f t="shared" si="14"/>
        <v>35.1</v>
      </c>
      <c r="W31" s="1">
        <f t="shared" si="13"/>
        <v>33</v>
      </c>
      <c r="X31" s="5">
        <v>23</v>
      </c>
      <c r="Y31" s="1">
        <v>1</v>
      </c>
      <c r="Z31">
        <v>0</v>
      </c>
    </row>
    <row r="32" spans="1:26" ht="16">
      <c r="A32" s="1">
        <f t="shared" si="5"/>
        <v>19</v>
      </c>
      <c r="B32" s="1">
        <f t="shared" si="6"/>
        <v>239764</v>
      </c>
      <c r="C32" s="1">
        <v>18313</v>
      </c>
      <c r="E32" s="3">
        <f t="shared" si="7"/>
        <v>1.9848913905766707E-3</v>
      </c>
      <c r="F32" s="3">
        <f t="shared" si="8"/>
        <v>1.3071722481727832E-4</v>
      </c>
      <c r="G32" s="3"/>
      <c r="H32" s="4">
        <f t="shared" si="0"/>
        <v>-163763.52923816509</v>
      </c>
      <c r="J32" s="2">
        <f t="shared" si="1"/>
        <v>238186.96686920049</v>
      </c>
      <c r="K32" s="2">
        <f t="shared" si="2"/>
        <v>15686.066978073399</v>
      </c>
      <c r="L32" s="1">
        <f t="shared" si="9"/>
        <v>20.474379741712138</v>
      </c>
      <c r="M32" s="1" cm="1">
        <f t="array" ref="M32">EXP(SUMPRODUCT(TRANSPOSE(H$3:H$4),O32:P32))</f>
        <v>1.3496150067606618</v>
      </c>
      <c r="O32" s="1">
        <f t="shared" si="10"/>
        <v>4.01096295328305</v>
      </c>
      <c r="P32" s="1">
        <f t="shared" si="11"/>
        <v>2</v>
      </c>
      <c r="Q32" s="2">
        <f t="shared" si="3"/>
        <v>0.14344635078504894</v>
      </c>
      <c r="R32" s="1">
        <f t="shared" si="4"/>
        <v>6.5774391935382601E-3</v>
      </c>
      <c r="S32" s="1" cm="1">
        <f t="array" ref="S32">SUMPRODUCT(TRANSPOSE(H$4:H$5),O32:P32)</f>
        <v>2</v>
      </c>
      <c r="T32">
        <v>2</v>
      </c>
      <c r="U32">
        <v>0</v>
      </c>
      <c r="V32" s="1">
        <f t="shared" si="14"/>
        <v>54.2</v>
      </c>
      <c r="W32" s="1">
        <f t="shared" si="13"/>
        <v>60</v>
      </c>
      <c r="X32" s="5">
        <v>20</v>
      </c>
      <c r="Y32" s="1">
        <v>4</v>
      </c>
      <c r="Z32">
        <v>0</v>
      </c>
    </row>
    <row r="33" spans="1:26" ht="16">
      <c r="A33" s="1">
        <f t="shared" si="5"/>
        <v>20</v>
      </c>
      <c r="B33" s="1">
        <f t="shared" si="6"/>
        <v>255514</v>
      </c>
      <c r="C33" s="1">
        <v>15750</v>
      </c>
      <c r="E33" s="3">
        <f t="shared" si="7"/>
        <v>2.1136108072107307E-3</v>
      </c>
      <c r="F33" s="3">
        <f t="shared" si="8"/>
        <v>1.2871941663405995E-4</v>
      </c>
      <c r="G33" s="3"/>
      <c r="H33" s="4">
        <f t="shared" si="0"/>
        <v>-141086.54050066834</v>
      </c>
      <c r="J33" s="2">
        <f t="shared" si="1"/>
        <v>253633.29686528767</v>
      </c>
      <c r="K33" s="2">
        <f t="shared" si="2"/>
        <v>15446.329996087194</v>
      </c>
      <c r="L33" s="1">
        <f t="shared" si="9"/>
        <v>21.803540743576864</v>
      </c>
      <c r="M33" s="1" cm="1">
        <f t="array" ref="M33">EXP(SUMPRODUCT(TRANSPOSE(H$3:H$4),O33:P33))</f>
        <v>1.3291610018647246</v>
      </c>
      <c r="O33" s="1">
        <f t="shared" si="10"/>
        <v>3.8066624897703196</v>
      </c>
      <c r="P33" s="1">
        <f t="shared" si="11"/>
        <v>6</v>
      </c>
      <c r="Q33" s="2">
        <f t="shared" si="3"/>
        <v>1.928063516906707E-2</v>
      </c>
      <c r="R33" s="1">
        <f t="shared" si="4"/>
        <v>7.3604700122589231E-3</v>
      </c>
      <c r="S33" s="1" cm="1">
        <f t="array" ref="S33">SUMPRODUCT(TRANSPOSE(H$4:H$5),O33:P33)</f>
        <v>6</v>
      </c>
      <c r="T33">
        <v>6</v>
      </c>
      <c r="U33">
        <v>0</v>
      </c>
      <c r="V33" s="1">
        <f t="shared" si="14"/>
        <v>44</v>
      </c>
      <c r="W33" s="1">
        <f t="shared" si="13"/>
        <v>41</v>
      </c>
      <c r="X33" s="5">
        <v>31</v>
      </c>
      <c r="Y33" s="1">
        <v>1</v>
      </c>
      <c r="Z33">
        <v>0</v>
      </c>
    </row>
    <row r="34" spans="1:26" ht="16">
      <c r="A34" s="1">
        <f t="shared" si="5"/>
        <v>21</v>
      </c>
      <c r="B34" s="1">
        <f t="shared" si="6"/>
        <v>269597</v>
      </c>
      <c r="C34" s="1">
        <v>14083</v>
      </c>
      <c r="E34" s="3">
        <f t="shared" si="7"/>
        <v>2.2475599731154317E-3</v>
      </c>
      <c r="F34" s="3">
        <f t="shared" si="8"/>
        <v>1.3394916590470096E-4</v>
      </c>
      <c r="G34" s="3"/>
      <c r="H34" s="4">
        <f t="shared" si="0"/>
        <v>-125592.90081039563</v>
      </c>
      <c r="J34" s="2">
        <f t="shared" si="1"/>
        <v>269707.19677385181</v>
      </c>
      <c r="K34" s="2">
        <f t="shared" si="2"/>
        <v>16073.899908564115</v>
      </c>
      <c r="L34" s="1">
        <f t="shared" si="9"/>
        <v>23.186886365298978</v>
      </c>
      <c r="M34" s="1" cm="1">
        <f t="array" ref="M34">EXP(SUMPRODUCT(TRANSPOSE(H$3:H$4),O34:P34))</f>
        <v>1.3833456217221152</v>
      </c>
      <c r="O34" s="1">
        <f t="shared" si="10"/>
        <v>4.3412046401536264</v>
      </c>
      <c r="P34" s="1">
        <f t="shared" si="11"/>
        <v>7</v>
      </c>
      <c r="Q34" s="2">
        <f t="shared" si="3"/>
        <v>0.14136901999319146</v>
      </c>
      <c r="R34" s="1">
        <f t="shared" si="4"/>
        <v>4.0874629113756537E-4</v>
      </c>
      <c r="S34" s="1" cm="1">
        <f t="array" ref="S34">SUMPRODUCT(TRANSPOSE(H$4:H$5),O34:P34)</f>
        <v>7</v>
      </c>
      <c r="T34">
        <v>7</v>
      </c>
      <c r="U34">
        <v>0</v>
      </c>
      <c r="V34" s="1">
        <f t="shared" si="14"/>
        <v>75.8</v>
      </c>
      <c r="W34" s="1">
        <f t="shared" si="13"/>
        <v>88</v>
      </c>
      <c r="X34" s="5">
        <v>68</v>
      </c>
      <c r="Y34" s="1">
        <v>2</v>
      </c>
      <c r="Z34">
        <v>0</v>
      </c>
    </row>
    <row r="35" spans="1:26" ht="16">
      <c r="A35" s="1">
        <f t="shared" si="5"/>
        <v>22</v>
      </c>
      <c r="B35" s="1">
        <f t="shared" si="6"/>
        <v>282373</v>
      </c>
      <c r="C35" s="1">
        <v>12776</v>
      </c>
      <c r="E35" s="3">
        <f t="shared" si="7"/>
        <v>2.3812805654153113E-3</v>
      </c>
      <c r="F35" s="3">
        <f t="shared" si="8"/>
        <v>1.3372059229987965E-4</v>
      </c>
      <c r="G35" s="3"/>
      <c r="H35" s="4">
        <f t="shared" si="0"/>
        <v>-113958.82906422658</v>
      </c>
      <c r="J35" s="2">
        <f t="shared" si="1"/>
        <v>285753.66784983734</v>
      </c>
      <c r="K35" s="2">
        <f t="shared" si="2"/>
        <v>16046.471075985557</v>
      </c>
      <c r="L35" s="1">
        <f t="shared" si="9"/>
        <v>24.568056670383623</v>
      </c>
      <c r="M35" s="1" cm="1">
        <f t="array" ref="M35">EXP(SUMPRODUCT(TRANSPOSE(H$3:H$4),O35:P35))</f>
        <v>1.3811703050846456</v>
      </c>
      <c r="O35" s="1">
        <f t="shared" si="10"/>
        <v>4.3201512309557941</v>
      </c>
      <c r="P35" s="1">
        <f t="shared" si="11"/>
        <v>11</v>
      </c>
      <c r="Q35" s="2">
        <f t="shared" si="3"/>
        <v>0.25598552567200666</v>
      </c>
      <c r="R35" s="1">
        <f t="shared" si="4"/>
        <v>1.1972348099277681E-2</v>
      </c>
      <c r="S35" s="1" cm="1">
        <f t="array" ref="S35">SUMPRODUCT(TRANSPOSE(H$4:H$5),O35:P35)</f>
        <v>11</v>
      </c>
      <c r="T35">
        <v>11</v>
      </c>
      <c r="U35">
        <v>0</v>
      </c>
      <c r="V35" s="1">
        <f t="shared" si="14"/>
        <v>74.2</v>
      </c>
      <c r="W35" s="1">
        <f t="shared" si="13"/>
        <v>75</v>
      </c>
      <c r="X35" s="5">
        <v>45</v>
      </c>
      <c r="Y35" s="1">
        <v>3</v>
      </c>
      <c r="Z35">
        <v>0</v>
      </c>
    </row>
    <row r="36" spans="1:26" ht="16">
      <c r="A36" s="1">
        <f t="shared" si="5"/>
        <v>23</v>
      </c>
      <c r="B36" s="1">
        <f t="shared" si="6"/>
        <v>295077</v>
      </c>
      <c r="C36" s="1">
        <v>12704</v>
      </c>
      <c r="E36" s="3">
        <f t="shared" si="7"/>
        <v>2.5210452238105807E-3</v>
      </c>
      <c r="F36" s="3">
        <f t="shared" si="8"/>
        <v>1.3976465839526941E-4</v>
      </c>
      <c r="G36" s="3"/>
      <c r="H36" s="4">
        <f t="shared" si="0"/>
        <v>-112754.99433078694</v>
      </c>
      <c r="J36" s="2">
        <f t="shared" si="1"/>
        <v>302525.42685726966</v>
      </c>
      <c r="K36" s="2">
        <f t="shared" si="2"/>
        <v>16771.759007432331</v>
      </c>
      <c r="L36" s="1">
        <f t="shared" si="9"/>
        <v>26.011852678727394</v>
      </c>
      <c r="M36" s="1" cm="1">
        <f t="array" ref="M36">EXP(SUMPRODUCT(TRANSPOSE(H$3:H$4),O36:P36))</f>
        <v>1.4437960083437704</v>
      </c>
      <c r="O36" s="1">
        <f t="shared" si="10"/>
        <v>4.9133899096574201</v>
      </c>
      <c r="P36" s="1">
        <f t="shared" si="11"/>
        <v>12</v>
      </c>
      <c r="Q36" s="2">
        <f t="shared" si="3"/>
        <v>0.32019513597546684</v>
      </c>
      <c r="R36" s="1">
        <f t="shared" si="4"/>
        <v>2.5242315928620869E-2</v>
      </c>
      <c r="S36" s="1" cm="1">
        <f t="array" ref="S36">SUMPRODUCT(TRANSPOSE(H$4:H$5),O36:P36)</f>
        <v>12</v>
      </c>
      <c r="T36">
        <v>12</v>
      </c>
      <c r="U36">
        <v>0</v>
      </c>
      <c r="V36" s="1">
        <f t="shared" si="14"/>
        <v>135.1</v>
      </c>
      <c r="W36" s="1">
        <f t="shared" si="13"/>
        <v>159</v>
      </c>
      <c r="X36" s="5">
        <v>119</v>
      </c>
      <c r="Y36" s="1">
        <v>4</v>
      </c>
      <c r="Z36">
        <v>0</v>
      </c>
    </row>
    <row r="37" spans="1:26" ht="16">
      <c r="A37" s="1">
        <f t="shared" si="5"/>
        <v>24</v>
      </c>
      <c r="B37" s="1">
        <f t="shared" si="6"/>
        <v>309342</v>
      </c>
      <c r="C37" s="1">
        <v>14265</v>
      </c>
      <c r="E37" s="3">
        <f t="shared" si="7"/>
        <v>2.660191396161804E-3</v>
      </c>
      <c r="F37" s="3">
        <f t="shared" si="8"/>
        <v>1.3914617235122329E-4</v>
      </c>
      <c r="G37" s="3"/>
      <c r="H37" s="4">
        <f t="shared" si="0"/>
        <v>-126672.99426629092</v>
      </c>
      <c r="J37" s="2">
        <f t="shared" si="1"/>
        <v>319222.96753941645</v>
      </c>
      <c r="K37" s="2">
        <f t="shared" si="2"/>
        <v>16697.540682146795</v>
      </c>
      <c r="L37" s="1">
        <f t="shared" si="9"/>
        <v>27.449460581178872</v>
      </c>
      <c r="M37" s="1" cm="1">
        <f t="array" ref="M37">EXP(SUMPRODUCT(TRANSPOSE(H$3:H$4),O37:P37))</f>
        <v>1.4376079024514796</v>
      </c>
      <c r="O37" s="1">
        <f t="shared" si="10"/>
        <v>4.8559289043352747</v>
      </c>
      <c r="P37" s="1">
        <f t="shared" si="11"/>
        <v>13</v>
      </c>
      <c r="Q37" s="2">
        <f t="shared" si="3"/>
        <v>0.17052510915855557</v>
      </c>
      <c r="R37" s="1">
        <f t="shared" si="4"/>
        <v>3.1941888070215009E-2</v>
      </c>
      <c r="S37" s="1" cm="1">
        <f t="array" ref="S37">SUMPRODUCT(TRANSPOSE(H$4:H$5),O37:P37)</f>
        <v>13</v>
      </c>
      <c r="T37">
        <v>13</v>
      </c>
      <c r="U37">
        <v>0</v>
      </c>
      <c r="V37" s="1">
        <f t="shared" si="14"/>
        <v>127.49999999999999</v>
      </c>
      <c r="W37" s="1">
        <f t="shared" si="13"/>
        <v>126</v>
      </c>
      <c r="X37" s="5">
        <v>116</v>
      </c>
      <c r="Y37" s="1">
        <v>1</v>
      </c>
      <c r="Z37">
        <v>0</v>
      </c>
    </row>
    <row r="38" spans="1:26" ht="16">
      <c r="A38" s="1">
        <f t="shared" si="5"/>
        <v>25</v>
      </c>
      <c r="B38" s="1">
        <f t="shared" si="6"/>
        <v>324475</v>
      </c>
      <c r="C38" s="1">
        <v>15133</v>
      </c>
      <c r="E38" s="3">
        <f t="shared" si="7"/>
        <v>2.7994068259534766E-3</v>
      </c>
      <c r="F38" s="3">
        <f t="shared" si="8"/>
        <v>1.3921542979167256E-4</v>
      </c>
      <c r="G38" s="3"/>
      <c r="H38" s="4">
        <f t="shared" si="0"/>
        <v>-134373.29145004629</v>
      </c>
      <c r="J38" s="2">
        <f t="shared" si="1"/>
        <v>335928.81911441719</v>
      </c>
      <c r="K38" s="2">
        <f t="shared" si="2"/>
        <v>16705.851575000706</v>
      </c>
      <c r="L38" s="1">
        <f t="shared" si="9"/>
        <v>28.88798476142297</v>
      </c>
      <c r="M38" s="1" cm="1">
        <f t="array" ref="M38">EXP(SUMPRODUCT(TRANSPOSE(H$3:H$4),O38:P38))</f>
        <v>1.4385241802440987</v>
      </c>
      <c r="O38" s="1">
        <f t="shared" si="10"/>
        <v>4.8644527839181739</v>
      </c>
      <c r="P38" s="1">
        <f t="shared" si="11"/>
        <v>19</v>
      </c>
      <c r="Q38" s="2">
        <f t="shared" si="3"/>
        <v>0.10393521278006386</v>
      </c>
      <c r="R38" s="1">
        <f t="shared" si="4"/>
        <v>3.5299542690244816E-2</v>
      </c>
      <c r="S38" s="1" cm="1">
        <f t="array" ref="S38">SUMPRODUCT(TRANSPOSE(H$4:H$5),O38:P38)</f>
        <v>19</v>
      </c>
      <c r="T38">
        <v>19</v>
      </c>
      <c r="U38">
        <v>0</v>
      </c>
      <c r="V38" s="1">
        <f t="shared" si="14"/>
        <v>128.6</v>
      </c>
      <c r="W38" s="1">
        <f t="shared" si="13"/>
        <v>125</v>
      </c>
      <c r="X38" s="5">
        <v>65</v>
      </c>
      <c r="Y38" s="1">
        <v>6</v>
      </c>
      <c r="Z38">
        <v>0</v>
      </c>
    </row>
    <row r="39" spans="1:26" ht="16">
      <c r="A39" s="1">
        <f t="shared" si="5"/>
        <v>26</v>
      </c>
      <c r="B39" s="1">
        <f t="shared" si="6"/>
        <v>343476</v>
      </c>
      <c r="C39" s="1">
        <v>19001</v>
      </c>
      <c r="E39" s="3">
        <f t="shared" si="7"/>
        <v>2.9495578042515458E-3</v>
      </c>
      <c r="F39" s="3">
        <f t="shared" si="8"/>
        <v>1.5015097829806923E-4</v>
      </c>
      <c r="G39" s="3"/>
      <c r="H39" s="4">
        <f t="shared" si="0"/>
        <v>-167282.31958285367</v>
      </c>
      <c r="J39" s="2">
        <f t="shared" si="1"/>
        <v>353946.93651018548</v>
      </c>
      <c r="K39" s="2">
        <f t="shared" si="2"/>
        <v>18018.117395768306</v>
      </c>
      <c r="L39" s="1">
        <f t="shared" si="9"/>
        <v>30.439731966494602</v>
      </c>
      <c r="M39" s="1" cm="1">
        <f t="array" ref="M39">EXP(SUMPRODUCT(TRANSPOSE(H$3:H$4),O39:P39))</f>
        <v>1.5517472050716321</v>
      </c>
      <c r="O39" s="1">
        <f t="shared" si="10"/>
        <v>5.8780158546004024</v>
      </c>
      <c r="P39" s="1">
        <f t="shared" si="11"/>
        <v>23</v>
      </c>
      <c r="Q39" s="2">
        <f t="shared" si="3"/>
        <v>5.1727940857412461E-2</v>
      </c>
      <c r="R39" s="1">
        <f t="shared" si="4"/>
        <v>3.0485205691767339E-2</v>
      </c>
      <c r="S39" s="1" cm="1">
        <f t="array" ref="S39">SUMPRODUCT(TRANSPOSE(H$4:H$5),O39:P39)</f>
        <v>23</v>
      </c>
      <c r="T39">
        <v>23</v>
      </c>
      <c r="U39">
        <v>0</v>
      </c>
      <c r="V39" s="1">
        <f t="shared" si="14"/>
        <v>356.1</v>
      </c>
      <c r="W39" s="1">
        <f t="shared" si="13"/>
        <v>455</v>
      </c>
      <c r="X39" s="5">
        <v>375</v>
      </c>
      <c r="Y39" s="1">
        <v>8</v>
      </c>
      <c r="Z39">
        <v>0</v>
      </c>
    </row>
    <row r="40" spans="1:26" ht="16">
      <c r="A40" s="1">
        <f t="shared" si="5"/>
        <v>27</v>
      </c>
      <c r="B40" s="1">
        <f t="shared" si="6"/>
        <v>364165</v>
      </c>
      <c r="C40" s="1">
        <v>20689</v>
      </c>
      <c r="E40" s="3">
        <f t="shared" si="7"/>
        <v>3.0997112865350784E-3</v>
      </c>
      <c r="F40" s="3">
        <f t="shared" si="8"/>
        <v>1.5015348228353265E-4</v>
      </c>
      <c r="G40" s="3"/>
      <c r="H40" s="4">
        <f t="shared" si="0"/>
        <v>-182142.90585739806</v>
      </c>
      <c r="J40" s="2">
        <f t="shared" si="1"/>
        <v>371965.35438420944</v>
      </c>
      <c r="K40" s="2">
        <f t="shared" si="2"/>
        <v>18018.417874023919</v>
      </c>
      <c r="L40" s="1">
        <f t="shared" si="9"/>
        <v>31.991738758277364</v>
      </c>
      <c r="M40" s="1" cm="1">
        <f t="array" ref="M40">EXP(SUMPRODUCT(TRANSPOSE(H$3:H$4),O40:P40))</f>
        <v>1.552006791782762</v>
      </c>
      <c r="O40" s="1">
        <f t="shared" si="10"/>
        <v>5.88025361777198</v>
      </c>
      <c r="P40" s="1">
        <f t="shared" si="11"/>
        <v>30</v>
      </c>
      <c r="Q40" s="2">
        <f t="shared" si="3"/>
        <v>0.1290822236925942</v>
      </c>
      <c r="R40" s="1">
        <f t="shared" si="4"/>
        <v>2.1419835470760335E-2</v>
      </c>
      <c r="S40" s="1" cm="1">
        <f t="array" ref="S40">SUMPRODUCT(TRANSPOSE(H$4:H$5),O40:P40)</f>
        <v>30</v>
      </c>
      <c r="T40">
        <v>30</v>
      </c>
      <c r="U40">
        <v>0</v>
      </c>
      <c r="V40" s="1">
        <f t="shared" si="14"/>
        <v>356.9</v>
      </c>
      <c r="W40" s="1">
        <f t="shared" si="13"/>
        <v>362</v>
      </c>
      <c r="X40" s="5">
        <v>322</v>
      </c>
      <c r="Y40" s="1">
        <v>4</v>
      </c>
      <c r="Z40">
        <v>0</v>
      </c>
    </row>
    <row r="41" spans="1:26" ht="16">
      <c r="A41" s="1">
        <f t="shared" si="5"/>
        <v>28</v>
      </c>
      <c r="B41" s="1">
        <f t="shared" si="6"/>
        <v>389866</v>
      </c>
      <c r="C41" s="1">
        <v>25701</v>
      </c>
      <c r="E41" s="3">
        <f t="shared" si="7"/>
        <v>3.2520552609268671E-3</v>
      </c>
      <c r="F41" s="3">
        <f t="shared" si="8"/>
        <v>1.5234397439178871E-4</v>
      </c>
      <c r="G41" s="3"/>
      <c r="H41" s="4">
        <f t="shared" si="0"/>
        <v>-225895.58820274664</v>
      </c>
      <c r="J41" s="2">
        <f t="shared" si="1"/>
        <v>390246.63131122408</v>
      </c>
      <c r="K41" s="2">
        <f t="shared" si="2"/>
        <v>18281.276927014645</v>
      </c>
      <c r="L41" s="1">
        <f t="shared" si="9"/>
        <v>33.566625696465131</v>
      </c>
      <c r="M41" s="1" cm="1">
        <f t="array" ref="M41">EXP(SUMPRODUCT(TRANSPOSE(H$3:H$4),O41:P41))</f>
        <v>1.5748869381877681</v>
      </c>
      <c r="O41" s="1">
        <f t="shared" si="10"/>
        <v>6.076035448558252</v>
      </c>
      <c r="P41" s="1">
        <f t="shared" si="11"/>
        <v>38</v>
      </c>
      <c r="Q41" s="2">
        <f t="shared" si="3"/>
        <v>0.28869394470975274</v>
      </c>
      <c r="R41" s="1">
        <f t="shared" si="4"/>
        <v>9.7631317227989882E-4</v>
      </c>
      <c r="S41" s="1" cm="1">
        <f t="array" ref="S41">SUMPRODUCT(TRANSPOSE(H$4:H$5),O41:P41)</f>
        <v>38</v>
      </c>
      <c r="T41">
        <v>38</v>
      </c>
      <c r="U41">
        <v>0</v>
      </c>
      <c r="V41" s="1">
        <f t="shared" si="14"/>
        <v>434.29999999999995</v>
      </c>
      <c r="W41" s="1">
        <f t="shared" si="13"/>
        <v>452</v>
      </c>
      <c r="X41" s="5">
        <v>382</v>
      </c>
      <c r="Y41" s="1">
        <v>7</v>
      </c>
      <c r="Z41">
        <v>0</v>
      </c>
    </row>
    <row r="42" spans="1:26" ht="16">
      <c r="A42" s="1">
        <f t="shared" si="5"/>
        <v>29</v>
      </c>
      <c r="B42" s="1">
        <f t="shared" si="6"/>
        <v>423545</v>
      </c>
      <c r="C42" s="1">
        <v>33679</v>
      </c>
      <c r="E42" s="3">
        <f t="shared" si="7"/>
        <v>3.4068024714050127E-3</v>
      </c>
      <c r="F42" s="3">
        <f t="shared" si="8"/>
        <v>1.5474721047814555E-4</v>
      </c>
      <c r="G42" s="3"/>
      <c r="H42" s="4">
        <f t="shared" si="0"/>
        <v>-295490.03749385872</v>
      </c>
      <c r="J42" s="2">
        <f t="shared" si="1"/>
        <v>408816.29656860151</v>
      </c>
      <c r="K42" s="2">
        <f t="shared" si="2"/>
        <v>18569.665257377466</v>
      </c>
      <c r="L42" s="1">
        <f t="shared" si="9"/>
        <v>35.16660303061758</v>
      </c>
      <c r="M42" s="1" cm="1">
        <f t="array" ref="M42">EXP(SUMPRODUCT(TRANSPOSE(H$3:H$4),O42:P42))</f>
        <v>1.5999773341524486</v>
      </c>
      <c r="O42" s="1">
        <f t="shared" si="10"/>
        <v>6.2874867438347639</v>
      </c>
      <c r="P42" s="1">
        <f t="shared" si="11"/>
        <v>49</v>
      </c>
      <c r="Q42" s="2">
        <f t="shared" si="3"/>
        <v>0.44862777228013107</v>
      </c>
      <c r="R42" s="1">
        <f t="shared" si="4"/>
        <v>3.4774825417366491E-2</v>
      </c>
      <c r="S42" s="1" cm="1">
        <f t="array" ref="S42">SUMPRODUCT(TRANSPOSE(H$4:H$5),O42:P42)</f>
        <v>49</v>
      </c>
      <c r="T42">
        <v>49</v>
      </c>
      <c r="U42">
        <v>0</v>
      </c>
      <c r="V42" s="1">
        <f t="shared" si="14"/>
        <v>536.79999999999995</v>
      </c>
      <c r="W42" s="1">
        <f t="shared" si="13"/>
        <v>586</v>
      </c>
      <c r="X42" s="5">
        <v>516</v>
      </c>
      <c r="Y42" s="1">
        <v>7</v>
      </c>
      <c r="Z42">
        <v>0</v>
      </c>
    </row>
    <row r="43" spans="1:26" ht="16">
      <c r="A43" s="1">
        <f t="shared" si="5"/>
        <v>30</v>
      </c>
      <c r="B43" s="1">
        <f t="shared" si="6"/>
        <v>462088</v>
      </c>
      <c r="C43" s="1">
        <v>38543</v>
      </c>
      <c r="E43" s="3">
        <f t="shared" si="7"/>
        <v>3.5629893619212316E-3</v>
      </c>
      <c r="F43" s="3">
        <f t="shared" si="8"/>
        <v>1.5618689051621892E-4</v>
      </c>
      <c r="G43" s="3"/>
      <c r="H43" s="4">
        <f t="shared" si="0"/>
        <v>-337808.47584972222</v>
      </c>
      <c r="J43" s="2">
        <f t="shared" si="1"/>
        <v>427558.72343054781</v>
      </c>
      <c r="K43" s="2">
        <f t="shared" si="2"/>
        <v>18742.426861946271</v>
      </c>
      <c r="L43" s="1">
        <f t="shared" si="9"/>
        <v>36.781717579902327</v>
      </c>
      <c r="M43" s="1" cm="1">
        <f t="array" ref="M43">EXP(SUMPRODUCT(TRANSPOSE(H$3:H$4),O43:P43))</f>
        <v>1.6151145492847474</v>
      </c>
      <c r="O43" s="1">
        <f t="shared" si="10"/>
        <v>6.4134589571673573</v>
      </c>
      <c r="P43" s="1">
        <f t="shared" si="11"/>
        <v>56</v>
      </c>
      <c r="Q43" s="2">
        <f t="shared" si="3"/>
        <v>0.5137268281673385</v>
      </c>
      <c r="R43" s="1">
        <f t="shared" si="4"/>
        <v>7.4724460642674545E-2</v>
      </c>
      <c r="S43" s="1" cm="1">
        <f t="array" ref="S43">SUMPRODUCT(TRANSPOSE(H$4:H$5),O43:P43)</f>
        <v>56</v>
      </c>
      <c r="T43">
        <v>51</v>
      </c>
      <c r="U43">
        <v>1</v>
      </c>
      <c r="V43" s="1">
        <f t="shared" si="14"/>
        <v>609</v>
      </c>
      <c r="W43" s="1">
        <f t="shared" si="13"/>
        <v>638</v>
      </c>
      <c r="X43" s="5">
        <v>548</v>
      </c>
      <c r="Y43" s="1">
        <v>9</v>
      </c>
      <c r="Z43">
        <v>4</v>
      </c>
    </row>
    <row r="44" spans="1:26" ht="16">
      <c r="A44" s="1">
        <f t="shared" si="5"/>
        <v>31</v>
      </c>
      <c r="B44" s="1">
        <f t="shared" si="6"/>
        <v>504410</v>
      </c>
      <c r="C44" s="1">
        <v>42322</v>
      </c>
      <c r="E44" s="3">
        <f t="shared" si="7"/>
        <v>3.7235101198642706E-3</v>
      </c>
      <c r="F44" s="3">
        <f t="shared" si="8"/>
        <v>1.6052075794303899E-4</v>
      </c>
      <c r="G44" s="3"/>
      <c r="H44" s="4">
        <f t="shared" si="0"/>
        <v>-369771.00832033006</v>
      </c>
      <c r="J44" s="2">
        <f t="shared" si="1"/>
        <v>446821.21438371245</v>
      </c>
      <c r="K44" s="2">
        <f t="shared" si="2"/>
        <v>19262.490953164681</v>
      </c>
      <c r="L44" s="1">
        <f t="shared" si="9"/>
        <v>38.441912079120478</v>
      </c>
      <c r="M44" s="1" cm="1">
        <f t="array" ref="M44">EXP(SUMPRODUCT(TRANSPOSE(H$3:H$4),O44:P44))</f>
        <v>1.6601944992181514</v>
      </c>
      <c r="O44" s="1">
        <f t="shared" si="10"/>
        <v>6.7817384383986496</v>
      </c>
      <c r="P44" s="1">
        <f t="shared" si="11"/>
        <v>63</v>
      </c>
      <c r="Q44" s="2">
        <f t="shared" si="3"/>
        <v>0.54485867980802705</v>
      </c>
      <c r="R44" s="1">
        <f t="shared" si="4"/>
        <v>0.11417058665824935</v>
      </c>
      <c r="S44" s="1" cm="1">
        <f t="array" ref="S44">SUMPRODUCT(TRANSPOSE(H$4:H$5),O44:P44)</f>
        <v>63</v>
      </c>
      <c r="T44">
        <v>53</v>
      </c>
      <c r="U44">
        <v>1</v>
      </c>
      <c r="V44" s="1">
        <f t="shared" si="14"/>
        <v>880.6</v>
      </c>
      <c r="W44" s="1">
        <f t="shared" si="13"/>
        <v>992</v>
      </c>
      <c r="X44" s="5">
        <v>772</v>
      </c>
      <c r="Y44" s="1">
        <v>22</v>
      </c>
      <c r="Z44">
        <v>9</v>
      </c>
    </row>
    <row r="45" spans="1:26" ht="16">
      <c r="A45" s="1">
        <f t="shared" si="5"/>
        <v>32</v>
      </c>
      <c r="B45" s="1">
        <f t="shared" si="6"/>
        <v>550845</v>
      </c>
      <c r="C45" s="1">
        <v>46435</v>
      </c>
      <c r="E45" s="3">
        <f t="shared" si="7"/>
        <v>3.8879226062809025E-3</v>
      </c>
      <c r="F45" s="3">
        <f t="shared" si="8"/>
        <v>1.6441248641663186E-4</v>
      </c>
      <c r="G45" s="3"/>
      <c r="H45" s="4">
        <f t="shared" si="0"/>
        <v>-404594.29030735401</v>
      </c>
      <c r="J45" s="2">
        <f t="shared" si="1"/>
        <v>466550.7127537083</v>
      </c>
      <c r="K45" s="2">
        <f t="shared" si="2"/>
        <v>19729.498369995825</v>
      </c>
      <c r="L45" s="1">
        <f t="shared" si="9"/>
        <v>40.142634308740803</v>
      </c>
      <c r="M45" s="1" cm="1">
        <f t="array" ref="M45">EXP(SUMPRODUCT(TRANSPOSE(H$3:H$4),O45:P45))</f>
        <v>1.7007222296203273</v>
      </c>
      <c r="O45" s="1">
        <f t="shared" si="10"/>
        <v>7.1043905704155508</v>
      </c>
      <c r="P45" s="1">
        <f t="shared" si="11"/>
        <v>78</v>
      </c>
      <c r="Q45" s="2">
        <f t="shared" si="3"/>
        <v>0.57511578830632448</v>
      </c>
      <c r="R45" s="1">
        <f t="shared" si="4"/>
        <v>0.15302723496862403</v>
      </c>
      <c r="S45" s="1" cm="1">
        <f t="array" ref="S45">SUMPRODUCT(TRANSPOSE(H$4:H$5),O45:P45)</f>
        <v>78</v>
      </c>
      <c r="T45">
        <v>54</v>
      </c>
      <c r="U45">
        <v>1</v>
      </c>
      <c r="V45" s="1">
        <f t="shared" si="14"/>
        <v>1216.3</v>
      </c>
      <c r="W45" s="1">
        <f t="shared" si="13"/>
        <v>1363</v>
      </c>
      <c r="X45" s="5">
        <v>1133</v>
      </c>
      <c r="Y45" s="1">
        <v>23</v>
      </c>
      <c r="Z45">
        <v>23</v>
      </c>
    </row>
    <row r="46" spans="1:26" ht="16">
      <c r="A46" s="1">
        <f t="shared" si="5"/>
        <v>33</v>
      </c>
      <c r="B46" s="1">
        <f t="shared" si="6"/>
        <v>599856</v>
      </c>
      <c r="C46" s="1">
        <v>49011</v>
      </c>
      <c r="E46" s="3">
        <f t="shared" si="7"/>
        <v>4.0564217466927399E-3</v>
      </c>
      <c r="F46" s="3">
        <f t="shared" si="8"/>
        <v>1.6849914041183744E-4</v>
      </c>
      <c r="G46" s="3"/>
      <c r="H46" s="4">
        <f t="shared" si="0"/>
        <v>-425835.98994932219</v>
      </c>
      <c r="J46" s="2">
        <f t="shared" si="1"/>
        <v>486770.6096031288</v>
      </c>
      <c r="K46" s="2">
        <f t="shared" si="2"/>
        <v>20219.896849420493</v>
      </c>
      <c r="L46" s="1">
        <f t="shared" si="9"/>
        <v>41.885921157353522</v>
      </c>
      <c r="M46" s="1" cm="1">
        <f t="array" ref="M46">EXP(SUMPRODUCT(TRANSPOSE(H$3:H$4),O46:P46))</f>
        <v>1.7432868486127162</v>
      </c>
      <c r="O46" s="1">
        <f t="shared" si="10"/>
        <v>7.4350839748471422</v>
      </c>
      <c r="P46" s="1">
        <f t="shared" si="11"/>
        <v>79</v>
      </c>
      <c r="Q46" s="2">
        <f t="shared" si="3"/>
        <v>0.58744165902714707</v>
      </c>
      <c r="R46" s="1">
        <f t="shared" si="4"/>
        <v>0.18852089567641434</v>
      </c>
      <c r="S46" s="1" cm="1">
        <f t="array" ref="S46">SUMPRODUCT(TRANSPOSE(H$4:H$5),O46:P46)</f>
        <v>79</v>
      </c>
      <c r="T46">
        <v>54</v>
      </c>
      <c r="U46">
        <v>1</v>
      </c>
      <c r="V46" s="1">
        <f t="shared" si="14"/>
        <v>1693.3999999999999</v>
      </c>
      <c r="W46" s="1">
        <f t="shared" si="13"/>
        <v>1888</v>
      </c>
      <c r="X46" s="5">
        <v>1788</v>
      </c>
      <c r="Y46" s="1">
        <v>10</v>
      </c>
      <c r="Z46">
        <v>24</v>
      </c>
    </row>
    <row r="47" spans="1:26" ht="16">
      <c r="A47" s="1">
        <f t="shared" si="5"/>
        <v>34</v>
      </c>
      <c r="B47" s="1">
        <f t="shared" si="6"/>
        <v>652812</v>
      </c>
      <c r="C47" s="1">
        <v>52956</v>
      </c>
      <c r="E47" s="3">
        <f t="shared" si="7"/>
        <v>4.2272604217979959E-3</v>
      </c>
      <c r="F47" s="3">
        <f t="shared" si="8"/>
        <v>1.7083867510525597E-4</v>
      </c>
      <c r="G47" s="3"/>
      <c r="H47" s="4">
        <f t="shared" si="0"/>
        <v>-459382.22516343615</v>
      </c>
      <c r="J47" s="2">
        <f t="shared" si="1"/>
        <v>507271.25061575952</v>
      </c>
      <c r="K47" s="2">
        <f t="shared" si="2"/>
        <v>20500.641012630716</v>
      </c>
      <c r="L47" s="1">
        <f t="shared" si="9"/>
        <v>43.653713894643744</v>
      </c>
      <c r="M47" s="1" cm="1">
        <f t="array" ref="M47">EXP(SUMPRODUCT(TRANSPOSE(H$3:H$4),O47:P47))</f>
        <v>1.7677927372902242</v>
      </c>
      <c r="O47" s="1">
        <f t="shared" si="10"/>
        <v>7.6218319027231125</v>
      </c>
      <c r="P47" s="1">
        <f t="shared" si="11"/>
        <v>84</v>
      </c>
      <c r="Q47" s="2">
        <f t="shared" si="3"/>
        <v>0.61287406502321329</v>
      </c>
      <c r="R47" s="1">
        <f t="shared" si="4"/>
        <v>0.22294435363357365</v>
      </c>
      <c r="S47" s="1" cm="1">
        <f t="array" ref="S47">SUMPRODUCT(TRANSPOSE(H$4:H$5),O47:P47)</f>
        <v>84</v>
      </c>
      <c r="T47">
        <v>54</v>
      </c>
      <c r="U47">
        <v>2</v>
      </c>
      <c r="V47" s="1">
        <f t="shared" si="14"/>
        <v>2041.3</v>
      </c>
      <c r="W47" s="1">
        <f t="shared" si="13"/>
        <v>2182</v>
      </c>
      <c r="X47" s="5">
        <v>1362</v>
      </c>
      <c r="Y47" s="1">
        <v>82</v>
      </c>
      <c r="Z47">
        <v>28</v>
      </c>
    </row>
    <row r="48" spans="1:26" ht="16">
      <c r="A48" s="1">
        <f t="shared" si="5"/>
        <v>35</v>
      </c>
      <c r="B48" s="1">
        <f t="shared" si="6"/>
        <v>706104</v>
      </c>
      <c r="C48" s="1">
        <v>53292</v>
      </c>
      <c r="E48" s="3">
        <f t="shared" si="7"/>
        <v>4.4100529299546665E-3</v>
      </c>
      <c r="F48" s="3">
        <f t="shared" si="8"/>
        <v>1.8279250815667059E-4</v>
      </c>
      <c r="G48" s="3"/>
      <c r="H48" s="4"/>
      <c r="J48" s="2">
        <f t="shared" si="1"/>
        <v>529206.35159455996</v>
      </c>
      <c r="K48" s="2">
        <f t="shared" si="2"/>
        <v>21935.10097880047</v>
      </c>
      <c r="L48" s="1">
        <f t="shared" si="9"/>
        <v>45.545537582392392</v>
      </c>
      <c r="M48" s="1" cm="1">
        <f t="array" ref="M48">EXP(SUMPRODUCT(TRANSPOSE(H$3:H$4),O48:P48))</f>
        <v>1.8918236877486494</v>
      </c>
      <c r="O48" s="1">
        <f t="shared" si="10"/>
        <v>8.5289834127907138</v>
      </c>
      <c r="P48" s="1">
        <f t="shared" si="11"/>
        <v>84</v>
      </c>
      <c r="Q48" s="2">
        <f t="shared" si="3"/>
        <v>0.58839786499286062</v>
      </c>
      <c r="R48" s="1">
        <f t="shared" si="4"/>
        <v>0.25052633663800239</v>
      </c>
      <c r="S48" s="1" cm="1">
        <f t="array" ref="S48">SUMPRODUCT(TRANSPOSE(H$4:H$5),O48:P48)</f>
        <v>84</v>
      </c>
      <c r="T48">
        <v>54</v>
      </c>
      <c r="U48">
        <v>2</v>
      </c>
      <c r="V48" s="1">
        <f t="shared" si="14"/>
        <v>5058.2999999999993</v>
      </c>
      <c r="W48" s="1">
        <f t="shared" si="13"/>
        <v>6333</v>
      </c>
      <c r="X48" s="5">
        <v>5893</v>
      </c>
      <c r="Y48" s="1">
        <v>44</v>
      </c>
      <c r="Z48">
        <v>28</v>
      </c>
    </row>
    <row r="49" spans="1:26" ht="16">
      <c r="A49" s="1">
        <f t="shared" si="5"/>
        <v>36</v>
      </c>
      <c r="B49" s="1">
        <f t="shared" si="6"/>
        <v>764726</v>
      </c>
      <c r="C49" s="1">
        <v>58622</v>
      </c>
      <c r="E49" s="3">
        <f t="shared" si="7"/>
        <v>4.5944981589642886E-3</v>
      </c>
      <c r="F49" s="3">
        <f t="shared" si="8"/>
        <v>1.8444522900962212E-4</v>
      </c>
      <c r="G49" s="3"/>
      <c r="H49" s="4"/>
      <c r="J49" s="2">
        <f t="shared" si="1"/>
        <v>551339.77907571464</v>
      </c>
      <c r="K49" s="2">
        <f t="shared" si="2"/>
        <v>22133.427481154657</v>
      </c>
      <c r="L49" s="1">
        <f t="shared" si="9"/>
        <v>47.454818319423858</v>
      </c>
      <c r="M49" s="1" cm="1">
        <f t="array" ref="M49">EXP(SUMPRODUCT(TRANSPOSE(H$3:H$4),O49:P49))</f>
        <v>1.9092807370314682</v>
      </c>
      <c r="O49" s="1">
        <f t="shared" si="10"/>
        <v>8.6518639347341857</v>
      </c>
      <c r="P49" s="1">
        <f t="shared" si="11"/>
        <v>86</v>
      </c>
      <c r="Q49" s="2">
        <f t="shared" si="3"/>
        <v>0.62243820611451917</v>
      </c>
      <c r="R49" s="1">
        <f t="shared" si="4"/>
        <v>0.27903617887228283</v>
      </c>
      <c r="S49" s="1" cm="1">
        <f t="array" ref="S49">SUMPRODUCT(TRANSPOSE(H$4:H$5),O49:P49)</f>
        <v>86</v>
      </c>
      <c r="T49">
        <v>54</v>
      </c>
      <c r="U49">
        <v>4</v>
      </c>
      <c r="V49" s="1">
        <f t="shared" si="14"/>
        <v>5719.8</v>
      </c>
      <c r="W49" s="1">
        <f t="shared" si="13"/>
        <v>6050</v>
      </c>
      <c r="X49" s="5">
        <v>5420</v>
      </c>
      <c r="Y49" s="1">
        <v>63</v>
      </c>
      <c r="Z49">
        <v>28</v>
      </c>
    </row>
    <row r="50" spans="1:26" ht="16">
      <c r="A50" s="1">
        <f t="shared" si="5"/>
        <v>37</v>
      </c>
      <c r="B50" s="1">
        <f t="shared" si="6"/>
        <v>829532</v>
      </c>
      <c r="C50" s="1">
        <v>64806</v>
      </c>
      <c r="E50" s="3">
        <f t="shared" si="7"/>
        <v>4.7818701062443125E-3</v>
      </c>
      <c r="F50" s="3">
        <f t="shared" si="8"/>
        <v>1.8737194728002393E-4</v>
      </c>
      <c r="G50" s="3"/>
      <c r="H50" s="4"/>
      <c r="J50" s="2">
        <f t="shared" si="1"/>
        <v>573824.41274931747</v>
      </c>
      <c r="K50" s="2">
        <f t="shared" si="2"/>
        <v>22484.633673602872</v>
      </c>
      <c r="L50" s="1">
        <f t="shared" si="9"/>
        <v>49.394757198922257</v>
      </c>
      <c r="M50" s="1" cm="1">
        <f t="array" ref="M50">EXP(SUMPRODUCT(TRANSPOSE(H$3:H$4),O50:P50))</f>
        <v>1.9399388794983963</v>
      </c>
      <c r="O50" s="1">
        <f t="shared" si="10"/>
        <v>8.8649726879165982</v>
      </c>
      <c r="P50" s="1">
        <f t="shared" si="11"/>
        <v>87</v>
      </c>
      <c r="Q50" s="2">
        <f t="shared" si="3"/>
        <v>0.65304703771868533</v>
      </c>
      <c r="R50" s="1">
        <f t="shared" si="4"/>
        <v>0.30825524181186803</v>
      </c>
      <c r="S50" s="1" cm="1">
        <f t="array" ref="S50">SUMPRODUCT(TRANSPOSE(H$4:H$5),O50:P50)</f>
        <v>87</v>
      </c>
      <c r="T50">
        <v>54</v>
      </c>
      <c r="U50">
        <v>5</v>
      </c>
      <c r="V50" s="1">
        <f t="shared" si="14"/>
        <v>7078.5999999999995</v>
      </c>
      <c r="W50" s="1">
        <f t="shared" si="13"/>
        <v>7479</v>
      </c>
      <c r="X50" s="5">
        <v>6389</v>
      </c>
      <c r="Y50" s="1">
        <v>109</v>
      </c>
      <c r="Z50">
        <v>28</v>
      </c>
    </row>
    <row r="51" spans="1:26" ht="16">
      <c r="A51" s="1">
        <f t="shared" si="5"/>
        <v>38</v>
      </c>
      <c r="B51" s="1">
        <f t="shared" si="6"/>
        <v>899615</v>
      </c>
      <c r="C51" s="1">
        <v>70083</v>
      </c>
      <c r="E51" s="3">
        <f t="shared" si="7"/>
        <v>4.9717679131983106E-3</v>
      </c>
      <c r="F51" s="3">
        <f t="shared" si="8"/>
        <v>1.8989780695399805E-4</v>
      </c>
      <c r="G51" s="3"/>
      <c r="H51" s="4"/>
      <c r="J51" s="2">
        <f t="shared" si="1"/>
        <v>596612.14958379732</v>
      </c>
      <c r="K51" s="2">
        <f t="shared" si="2"/>
        <v>22787.736834479765</v>
      </c>
      <c r="L51" s="1">
        <f t="shared" si="9"/>
        <v>51.361220033973467</v>
      </c>
      <c r="M51" s="1" cm="1">
        <f t="array" ref="M51">EXP(SUMPRODUCT(TRANSPOSE(H$3:H$4),O51:P51))</f>
        <v>1.9664628350512139</v>
      </c>
      <c r="O51" s="1">
        <f t="shared" si="10"/>
        <v>9.0466442793053936</v>
      </c>
      <c r="P51" s="1">
        <f t="shared" si="11"/>
        <v>94</v>
      </c>
      <c r="Q51" s="2">
        <f t="shared" si="3"/>
        <v>0.67484644158383966</v>
      </c>
      <c r="R51" s="1">
        <f t="shared" si="4"/>
        <v>0.33681391530399413</v>
      </c>
      <c r="S51" s="1" cm="1">
        <f t="array" ref="S51">SUMPRODUCT(TRANSPOSE(H$4:H$5),O51:P51)</f>
        <v>94</v>
      </c>
      <c r="T51">
        <v>54</v>
      </c>
      <c r="U51">
        <v>11</v>
      </c>
      <c r="V51" s="1">
        <f t="shared" si="14"/>
        <v>8489</v>
      </c>
      <c r="W51" s="1">
        <f t="shared" si="13"/>
        <v>9126</v>
      </c>
      <c r="X51" s="5">
        <v>7776</v>
      </c>
      <c r="Y51" s="1">
        <v>135</v>
      </c>
      <c r="Z51">
        <v>29</v>
      </c>
    </row>
    <row r="52" spans="1:26" ht="16">
      <c r="A52" s="1">
        <f t="shared" si="5"/>
        <v>39</v>
      </c>
      <c r="B52" s="1">
        <f t="shared" si="6"/>
        <v>971725</v>
      </c>
      <c r="C52" s="1">
        <v>72110</v>
      </c>
      <c r="E52" s="3">
        <f t="shared" si="7"/>
        <v>5.1652447468439888E-3</v>
      </c>
      <c r="F52" s="3">
        <f t="shared" si="8"/>
        <v>1.9347683364567825E-4</v>
      </c>
      <c r="G52" s="3"/>
      <c r="H52" s="4"/>
      <c r="J52" s="2">
        <f t="shared" si="1"/>
        <v>619829.3696212786</v>
      </c>
      <c r="K52" s="2">
        <f t="shared" si="2"/>
        <v>23217.220037481391</v>
      </c>
      <c r="L52" s="1">
        <f t="shared" si="9"/>
        <v>53.365131036441383</v>
      </c>
      <c r="M52" s="1" cm="1">
        <f t="array" ref="M52">EXP(SUMPRODUCT(TRANSPOSE(H$3:H$4),O52:P52))</f>
        <v>2.003911002467913</v>
      </c>
      <c r="O52" s="1">
        <f t="shared" si="10"/>
        <v>9.2990103726886826</v>
      </c>
      <c r="P52" s="1">
        <f t="shared" si="11"/>
        <v>98</v>
      </c>
      <c r="Q52" s="2">
        <f t="shared" si="3"/>
        <v>0.6780305084248871</v>
      </c>
      <c r="R52" s="1">
        <f t="shared" si="4"/>
        <v>0.36213499743108535</v>
      </c>
      <c r="S52" s="1" cm="1">
        <f t="array" ref="S52">SUMPRODUCT(TRANSPOSE(H$4:H$5),O52:P52)</f>
        <v>98</v>
      </c>
      <c r="T52">
        <v>54</v>
      </c>
      <c r="U52">
        <v>15</v>
      </c>
      <c r="V52" s="1">
        <f t="shared" si="14"/>
        <v>10926.2</v>
      </c>
      <c r="W52" s="1">
        <f t="shared" si="13"/>
        <v>11933</v>
      </c>
      <c r="X52" s="5">
        <v>10393</v>
      </c>
      <c r="Y52" s="1">
        <v>154</v>
      </c>
      <c r="Z52">
        <v>29</v>
      </c>
    </row>
    <row r="53" spans="1:26" ht="16">
      <c r="A53" s="1">
        <f t="shared" si="5"/>
        <v>40</v>
      </c>
      <c r="B53" s="1">
        <f t="shared" si="6"/>
        <v>1046353</v>
      </c>
      <c r="C53" s="1">
        <v>74628</v>
      </c>
      <c r="E53" s="3">
        <f t="shared" si="7"/>
        <v>5.3600467432637355E-3</v>
      </c>
      <c r="F53" s="3">
        <f t="shared" si="8"/>
        <v>1.9480199641974671E-4</v>
      </c>
      <c r="G53" s="3"/>
      <c r="H53" s="4"/>
      <c r="J53" s="2">
        <f t="shared" si="1"/>
        <v>643205.60919164831</v>
      </c>
      <c r="K53" s="2">
        <f t="shared" si="2"/>
        <v>23376.239570369606</v>
      </c>
      <c r="L53" s="1">
        <f t="shared" si="9"/>
        <v>55.383161014142544</v>
      </c>
      <c r="M53" s="1" cm="1">
        <f t="array" ref="M53">EXP(SUMPRODUCT(TRANSPOSE(H$3:H$4),O53:P53))</f>
        <v>2.0180299777011603</v>
      </c>
      <c r="O53" s="1">
        <f t="shared" si="10"/>
        <v>9.3929368909645685</v>
      </c>
      <c r="P53" s="1">
        <f t="shared" si="11"/>
        <v>105</v>
      </c>
      <c r="Q53" s="2">
        <f t="shared" si="3"/>
        <v>0.68676315095715268</v>
      </c>
      <c r="R53" s="1">
        <f t="shared" si="4"/>
        <v>0.38528813011321389</v>
      </c>
      <c r="S53" s="1" cm="1">
        <f t="array" ref="S53">SUMPRODUCT(TRANSPOSE(H$4:H$5),O53:P53)</f>
        <v>105</v>
      </c>
      <c r="T53">
        <v>54</v>
      </c>
      <c r="U53">
        <v>21</v>
      </c>
      <c r="V53" s="1">
        <f t="shared" si="14"/>
        <v>12002.3</v>
      </c>
      <c r="W53" s="1">
        <f t="shared" si="13"/>
        <v>12433</v>
      </c>
      <c r="X53" s="5">
        <v>10073</v>
      </c>
      <c r="Y53" s="1">
        <v>236</v>
      </c>
      <c r="Z53">
        <v>30</v>
      </c>
    </row>
    <row r="54" spans="1:26" ht="16">
      <c r="A54" s="1">
        <f t="shared" si="5"/>
        <v>41</v>
      </c>
      <c r="B54" s="1">
        <f t="shared" si="6"/>
        <v>1122496</v>
      </c>
      <c r="C54" s="1">
        <v>76143</v>
      </c>
      <c r="E54" s="3">
        <f t="shared" si="7"/>
        <v>5.5570417311279208E-3</v>
      </c>
      <c r="F54" s="3">
        <f t="shared" si="8"/>
        <v>1.9699498786418523E-4</v>
      </c>
      <c r="G54" s="3"/>
      <c r="H54" s="4"/>
      <c r="J54" s="2">
        <f t="shared" si="1"/>
        <v>666845.00773535052</v>
      </c>
      <c r="K54" s="2">
        <f t="shared" si="2"/>
        <v>23639.398543702227</v>
      </c>
      <c r="L54" s="1">
        <f t="shared" si="9"/>
        <v>57.424311020684421</v>
      </c>
      <c r="M54" s="1" cm="1">
        <f t="array" ref="M54">EXP(SUMPRODUCT(TRANSPOSE(H$3:H$4),O54:P54))</f>
        <v>2.0411500065418742</v>
      </c>
      <c r="O54" s="1">
        <f>LN(V54+1)</f>
        <v>9.5453329430034213</v>
      </c>
      <c r="P54" s="1">
        <f t="shared" si="11"/>
        <v>107</v>
      </c>
      <c r="Q54" s="2">
        <f t="shared" si="3"/>
        <v>0.6895394383764466</v>
      </c>
      <c r="R54" s="1">
        <f t="shared" si="4"/>
        <v>0.40592660665574709</v>
      </c>
      <c r="S54" s="1" cm="1">
        <f t="array" ref="S54">SUMPRODUCT(TRANSPOSE(H$4:H$5),O54:P54)</f>
        <v>107</v>
      </c>
      <c r="T54">
        <v>54</v>
      </c>
      <c r="U54">
        <v>23</v>
      </c>
      <c r="V54" s="1">
        <f t="shared" si="14"/>
        <v>13978.3</v>
      </c>
      <c r="W54" s="1">
        <f t="shared" si="13"/>
        <v>14712</v>
      </c>
      <c r="X54" s="5">
        <v>12042</v>
      </c>
      <c r="Y54" s="1">
        <v>267</v>
      </c>
      <c r="Z54">
        <v>30</v>
      </c>
    </row>
    <row r="55" spans="1:26" ht="16">
      <c r="E55" s="3"/>
      <c r="F55" s="3"/>
      <c r="G55" s="3"/>
      <c r="J55" s="2"/>
      <c r="T55"/>
      <c r="Z55"/>
    </row>
    <row r="56" spans="1:26" ht="16">
      <c r="E56" s="3">
        <f>B2 - SUM(C14:C47)</f>
        <v>119347188</v>
      </c>
      <c r="F56" s="3">
        <f>1-E47</f>
        <v>0.995772739578202</v>
      </c>
      <c r="G56" s="3"/>
      <c r="H56" s="4">
        <f>E56*LN(F56)</f>
        <v>-505581.01006083592</v>
      </c>
      <c r="J56" s="2"/>
      <c r="Z56"/>
    </row>
    <row r="57" spans="1:26" ht="16">
      <c r="E57" s="3"/>
      <c r="F57" s="3"/>
      <c r="G57" s="3"/>
      <c r="J57" s="2"/>
      <c r="Z57"/>
    </row>
    <row r="58" spans="1:26" ht="16">
      <c r="E58" s="3"/>
      <c r="F58" s="3"/>
      <c r="G58" s="3"/>
      <c r="J58" s="2"/>
      <c r="Z58"/>
    </row>
    <row r="59" spans="1:26" ht="16">
      <c r="E59" s="3"/>
      <c r="F59" s="3"/>
      <c r="G59" s="3"/>
      <c r="J59" s="2"/>
      <c r="Z59"/>
    </row>
    <row r="60" spans="1:26" ht="16">
      <c r="E60" s="3"/>
      <c r="F60" s="3"/>
      <c r="G60" s="3"/>
      <c r="J60" s="2"/>
      <c r="Z60"/>
    </row>
    <row r="61" spans="1:26" ht="16">
      <c r="E61" s="3"/>
      <c r="F61" s="3"/>
      <c r="G61" s="3"/>
      <c r="J61" s="2"/>
      <c r="Z61"/>
    </row>
    <row r="62" spans="1:26" ht="16">
      <c r="E62" s="3"/>
      <c r="F62" s="3"/>
      <c r="G62" s="3"/>
      <c r="J62" s="2"/>
      <c r="Z62"/>
    </row>
    <row r="63" spans="1:26" ht="16">
      <c r="E63" s="3"/>
      <c r="F63" s="3"/>
      <c r="G63" s="3"/>
      <c r="J63" s="2"/>
      <c r="Z63"/>
    </row>
    <row r="64" spans="1:26" ht="16">
      <c r="E64" s="3"/>
      <c r="F64" s="3"/>
      <c r="G64" s="3"/>
      <c r="J64" s="2"/>
      <c r="Z64"/>
    </row>
    <row r="65" spans="5:26" ht="16">
      <c r="E65" s="3"/>
      <c r="F65" s="3"/>
      <c r="G65" s="3"/>
      <c r="J65" s="2"/>
      <c r="Z65"/>
    </row>
    <row r="66" spans="5:26" ht="16">
      <c r="Z66"/>
    </row>
    <row r="67" spans="5:26" ht="16">
      <c r="Z67"/>
    </row>
    <row r="68" spans="5:26" ht="16">
      <c r="Z68"/>
    </row>
    <row r="69" spans="5:26" ht="16">
      <c r="Z69"/>
    </row>
    <row r="70" spans="5:26" ht="16">
      <c r="Z70"/>
    </row>
    <row r="71" spans="5:26" ht="16">
      <c r="Z71"/>
    </row>
  </sheetData>
  <mergeCells count="6">
    <mergeCell ref="P2:Q2"/>
    <mergeCell ref="S2:T2"/>
    <mergeCell ref="P8:Q8"/>
    <mergeCell ref="S8:T8"/>
    <mergeCell ref="P3:Q3"/>
    <mergeCell ref="S3:T3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2AB-A44B-A14A-910B-2C5E7AACE16E}">
  <sheetPr>
    <pageSetUpPr fitToPage="1"/>
  </sheetPr>
  <dimension ref="A1:Z71"/>
  <sheetViews>
    <sheetView zoomScale="75" workbookViewId="0">
      <selection activeCell="L5" sqref="L5"/>
    </sheetView>
  </sheetViews>
  <sheetFormatPr baseColWidth="10" defaultColWidth="8.83203125" defaultRowHeight="13"/>
  <cols>
    <col min="1" max="1" width="8.83203125" style="1"/>
    <col min="2" max="2" width="13" style="1" customWidth="1"/>
    <col min="3" max="3" width="8.83203125" style="1"/>
    <col min="4" max="4" width="2.6640625" style="1" customWidth="1"/>
    <col min="5" max="5" width="15.6640625" style="1" bestFit="1" customWidth="1"/>
    <col min="6" max="6" width="11.5" style="1" bestFit="1" customWidth="1"/>
    <col min="7" max="7" width="11.5" style="1" customWidth="1"/>
    <col min="8" max="8" width="14.1640625" style="1" bestFit="1" customWidth="1"/>
    <col min="9" max="9" width="2.6640625" style="1" customWidth="1"/>
    <col min="10" max="10" width="12.33203125" style="1" bestFit="1" customWidth="1"/>
    <col min="11" max="11" width="13.33203125" style="1" customWidth="1"/>
    <col min="12" max="12" width="12.1640625" style="1" bestFit="1" customWidth="1"/>
    <col min="13" max="13" width="12.33203125" style="1" bestFit="1" customWidth="1"/>
    <col min="14" max="14" width="9" style="1" customWidth="1"/>
    <col min="15" max="15" width="9" style="1" bestFit="1" customWidth="1"/>
    <col min="16" max="16" width="8.83203125" style="1"/>
    <col min="17" max="17" width="18" style="1" bestFit="1" customWidth="1"/>
    <col min="18" max="19" width="9" style="1" bestFit="1" customWidth="1"/>
    <col min="20" max="20" width="18" style="1" bestFit="1" customWidth="1"/>
    <col min="21" max="21" width="13.33203125" style="1" customWidth="1"/>
    <col min="22" max="23" width="9" style="1" bestFit="1" customWidth="1"/>
    <col min="24" max="16384" width="8.83203125" style="1"/>
  </cols>
  <sheetData>
    <row r="1" spans="1:26">
      <c r="A1" s="1" t="s">
        <v>41</v>
      </c>
      <c r="B1" s="1" t="s">
        <v>40</v>
      </c>
      <c r="G1" s="1" t="s">
        <v>36</v>
      </c>
      <c r="H1" s="16">
        <v>46.924947745101299</v>
      </c>
    </row>
    <row r="2" spans="1:26" ht="17">
      <c r="A2" s="1" t="s">
        <v>39</v>
      </c>
      <c r="B2" s="17">
        <v>120000000</v>
      </c>
      <c r="G2" s="1" t="s">
        <v>34</v>
      </c>
      <c r="H2" s="16">
        <v>464123.64301647618</v>
      </c>
      <c r="P2" s="62"/>
      <c r="Q2" s="62"/>
      <c r="S2" s="62"/>
      <c r="T2" s="62"/>
    </row>
    <row r="3" spans="1:26" ht="17">
      <c r="B3" s="17"/>
      <c r="G3" s="1" t="s">
        <v>38</v>
      </c>
      <c r="H3" s="16">
        <v>7.3436646298852956E-3</v>
      </c>
      <c r="P3" s="62" t="s">
        <v>35</v>
      </c>
      <c r="Q3" s="62"/>
      <c r="S3" s="62" t="s">
        <v>59</v>
      </c>
      <c r="T3" s="62"/>
    </row>
    <row r="4" spans="1:26">
      <c r="G4" s="1" t="s">
        <v>53</v>
      </c>
      <c r="H4" s="4">
        <v>1.7041818547349163E-2</v>
      </c>
      <c r="K4" s="1" t="s">
        <v>37</v>
      </c>
      <c r="L4" s="1">
        <f>LN(B2)*4-2*H6</f>
        <v>12512391.887081403</v>
      </c>
      <c r="P4" s="1" t="s">
        <v>25</v>
      </c>
      <c r="Q4" s="2">
        <f>AVERAGE(Q14:Q47)</f>
        <v>7.0938450222367874E-2</v>
      </c>
      <c r="S4" s="1" t="s">
        <v>25</v>
      </c>
      <c r="T4" s="2">
        <f>AVERAGE(R14:R47)</f>
        <v>1.4836358860650137E-2</v>
      </c>
    </row>
    <row r="5" spans="1:26">
      <c r="G5" s="32" t="s">
        <v>27</v>
      </c>
      <c r="H5" s="34">
        <v>1</v>
      </c>
      <c r="P5" s="1" t="s">
        <v>21</v>
      </c>
      <c r="Q5" s="2">
        <f>MEDIAN(Q14:Q47)</f>
        <v>4.4306418949377084E-2</v>
      </c>
      <c r="S5" s="1" t="s">
        <v>21</v>
      </c>
      <c r="T5" s="2">
        <f>MEDIAN(R14:R47)</f>
        <v>9.3569991842977172E-3</v>
      </c>
    </row>
    <row r="6" spans="1:26">
      <c r="G6" s="1" t="s">
        <v>22</v>
      </c>
      <c r="H6" s="16">
        <f>SUM(H14:H56)</f>
        <v>-6256158.7375360997</v>
      </c>
      <c r="P6" s="1" t="s">
        <v>20</v>
      </c>
      <c r="Q6" s="15">
        <f>CORREL(K14:K47,C14:C47)^2</f>
        <v>0.97236477686027367</v>
      </c>
      <c r="S6" s="1" t="s">
        <v>20</v>
      </c>
      <c r="T6" s="15">
        <f>CORREL(J14:J47,B14:B47)^2</f>
        <v>0.99959851792939636</v>
      </c>
    </row>
    <row r="7" spans="1:26">
      <c r="H7" s="16"/>
    </row>
    <row r="8" spans="1:26">
      <c r="H8" s="16"/>
      <c r="P8" s="62" t="s">
        <v>28</v>
      </c>
      <c r="Q8" s="62"/>
      <c r="S8" s="62" t="s">
        <v>60</v>
      </c>
      <c r="T8" s="62"/>
      <c r="X8" s="1" t="s">
        <v>24</v>
      </c>
      <c r="Y8" s="1">
        <v>0.1</v>
      </c>
    </row>
    <row r="9" spans="1:26">
      <c r="H9" s="16"/>
      <c r="P9" s="1" t="s">
        <v>25</v>
      </c>
      <c r="Q9" s="2">
        <f>AVERAGE(Q48:Q54)</f>
        <v>5.8137335466151928E-2</v>
      </c>
      <c r="S9" s="1" t="s">
        <v>25</v>
      </c>
      <c r="T9" s="2">
        <f>AVERAGE(R48:R54)</f>
        <v>2.8489496414657922E-2</v>
      </c>
      <c r="Y9" s="1">
        <v>0.2</v>
      </c>
    </row>
    <row r="10" spans="1:26">
      <c r="H10" s="16"/>
      <c r="P10" s="1" t="s">
        <v>21</v>
      </c>
      <c r="Q10" s="2">
        <f>MEDIAN(Q48:Q54)</f>
        <v>5.0316154498202446E-2</v>
      </c>
      <c r="S10" s="1" t="s">
        <v>21</v>
      </c>
      <c r="T10" s="2">
        <f>MEDIAN(R48:R54)</f>
        <v>3.0259424368262611E-2</v>
      </c>
      <c r="Y10" s="1">
        <v>0.7</v>
      </c>
    </row>
    <row r="11" spans="1:26">
      <c r="H11" s="16"/>
      <c r="P11" s="1" t="s">
        <v>20</v>
      </c>
      <c r="Q11" s="15">
        <f>CORREL(K48:K54,C48:C54)^2</f>
        <v>0.83202028089335867</v>
      </c>
      <c r="S11" s="1" t="s">
        <v>20</v>
      </c>
      <c r="T11" s="15">
        <f>CORREL(J48:J54,B48:B54)^2</f>
        <v>0.99889558958988611</v>
      </c>
    </row>
    <row r="12" spans="1:26">
      <c r="B12" s="1" t="s">
        <v>19</v>
      </c>
      <c r="O12" s="14" t="s">
        <v>18</v>
      </c>
      <c r="P12" s="18"/>
    </row>
    <row r="13" spans="1:26" ht="16">
      <c r="A13" s="1" t="s">
        <v>17</v>
      </c>
      <c r="B13" s="1" t="s">
        <v>16</v>
      </c>
      <c r="C13" s="13" t="s">
        <v>15</v>
      </c>
      <c r="E13" s="13" t="s">
        <v>46</v>
      </c>
      <c r="F13" s="13" t="s">
        <v>11</v>
      </c>
      <c r="G13" s="13"/>
      <c r="J13" s="13" t="s">
        <v>10</v>
      </c>
      <c r="K13" s="13" t="s">
        <v>9</v>
      </c>
      <c r="L13" s="12" t="s">
        <v>45</v>
      </c>
      <c r="M13" s="12" t="s">
        <v>44</v>
      </c>
      <c r="N13" s="12"/>
      <c r="O13" s="12" t="s">
        <v>54</v>
      </c>
      <c r="P13" s="1" t="s">
        <v>52</v>
      </c>
      <c r="Q13" s="1" t="s">
        <v>43</v>
      </c>
      <c r="R13" s="1" t="s">
        <v>42</v>
      </c>
      <c r="T13" t="s">
        <v>49</v>
      </c>
      <c r="U13" s="1" t="s">
        <v>51</v>
      </c>
      <c r="V13" s="1" t="s">
        <v>2</v>
      </c>
      <c r="W13" s="1" t="s">
        <v>1</v>
      </c>
      <c r="X13" s="1" t="s">
        <v>0</v>
      </c>
      <c r="Y13" s="1" t="s">
        <v>47</v>
      </c>
      <c r="Z13" s="30" t="s">
        <v>55</v>
      </c>
    </row>
    <row r="14" spans="1:26" ht="16">
      <c r="A14" s="1">
        <v>1</v>
      </c>
      <c r="B14" s="1">
        <f>C14</f>
        <v>12252</v>
      </c>
      <c r="C14" s="1">
        <v>12252</v>
      </c>
      <c r="E14" s="3">
        <f>(1-(H$2/(H$2+L14))^H$1) * $H$5</f>
        <v>1.0109919161693792E-4</v>
      </c>
      <c r="F14" s="3">
        <f>E14</f>
        <v>1.0109919161693792E-4</v>
      </c>
      <c r="G14" s="3"/>
      <c r="H14" s="4">
        <f t="shared" ref="H14:H47" si="0">C14*LN(F14)</f>
        <v>-112711.15205796674</v>
      </c>
      <c r="J14" s="2">
        <f t="shared" ref="J14:J54" si="1">B$2*E14</f>
        <v>12131.902994032551</v>
      </c>
      <c r="K14" s="2">
        <f t="shared" ref="K14:K54" si="2">$B$2*F14</f>
        <v>12131.902994032551</v>
      </c>
      <c r="L14" s="1">
        <f>M14</f>
        <v>1</v>
      </c>
      <c r="M14" s="1" cm="1">
        <f t="array" ref="M14">EXP(SUMPRODUCT(TRANSPOSE(H$3:H$4),O14:P14))</f>
        <v>1</v>
      </c>
      <c r="O14" s="1">
        <f>LN(V14+1)</f>
        <v>0</v>
      </c>
      <c r="P14" s="1">
        <f>T14 + U14 + Z14</f>
        <v>0</v>
      </c>
      <c r="Q14" s="2">
        <f t="shared" ref="Q14:Q54" si="3">ABS(K14-C14)/C14</f>
        <v>9.8022368566315007E-3</v>
      </c>
      <c r="R14" s="1">
        <f t="shared" ref="R14:R54" si="4">ABS(B14-J14)/B14</f>
        <v>9.8022368566315007E-3</v>
      </c>
      <c r="S14" s="1" cm="1">
        <f t="array" ref="S14">SUMPRODUCT(TRANSPOSE(H$4:H$5),O14:P14)</f>
        <v>0</v>
      </c>
      <c r="T14">
        <v>0</v>
      </c>
      <c r="U14">
        <v>0</v>
      </c>
      <c r="V14" s="1">
        <f>W14</f>
        <v>0</v>
      </c>
      <c r="W14" s="1">
        <f>X14+10*Y14</f>
        <v>0</v>
      </c>
      <c r="X14" s="5">
        <v>0</v>
      </c>
      <c r="Y14" s="1">
        <v>0</v>
      </c>
      <c r="Z14">
        <v>0</v>
      </c>
    </row>
    <row r="15" spans="1:26" ht="16">
      <c r="A15" s="1">
        <f t="shared" ref="A15:A54" si="5">A14+1</f>
        <v>2</v>
      </c>
      <c r="B15" s="1">
        <f t="shared" ref="B15:B54" si="6">B14+C15</f>
        <v>25444</v>
      </c>
      <c r="C15" s="1">
        <v>13192</v>
      </c>
      <c r="E15" s="3">
        <f t="shared" ref="E15:E41" si="7">(1-(H$2/(H$2+L15))^H$1) * $H$5</f>
        <v>2.0218794439075261E-4</v>
      </c>
      <c r="F15" s="3">
        <f t="shared" ref="F15:F54" si="8">E15-E14</f>
        <v>1.0108875277381468E-4</v>
      </c>
      <c r="G15" s="3"/>
      <c r="H15" s="4">
        <f t="shared" si="0"/>
        <v>-121359.95817034577</v>
      </c>
      <c r="J15" s="2">
        <f t="shared" si="1"/>
        <v>24262.553326890313</v>
      </c>
      <c r="K15" s="2">
        <f t="shared" si="2"/>
        <v>12130.650332857762</v>
      </c>
      <c r="L15" s="1">
        <f t="shared" ref="L15:L54" si="9">L14+M15</f>
        <v>2</v>
      </c>
      <c r="M15" s="1" cm="1">
        <f t="array" ref="M15">EXP(SUMPRODUCT(TRANSPOSE(H$3:H$4),O15:P15))</f>
        <v>1</v>
      </c>
      <c r="O15" s="1">
        <f t="shared" ref="O15:O53" si="10">LN(V15+1)</f>
        <v>0</v>
      </c>
      <c r="P15" s="1">
        <f t="shared" ref="P15:P54" si="11">T15 + U15 + Z15</f>
        <v>0</v>
      </c>
      <c r="Q15" s="2">
        <f t="shared" si="3"/>
        <v>8.0454037836737269E-2</v>
      </c>
      <c r="R15" s="1">
        <f t="shared" si="4"/>
        <v>4.6433213060434179E-2</v>
      </c>
      <c r="S15" s="1" cm="1">
        <f t="array" ref="S15">SUMPRODUCT(TRANSPOSE(H$4:H$5),O15:P15)</f>
        <v>0</v>
      </c>
      <c r="T15">
        <v>0</v>
      </c>
      <c r="U15">
        <v>0</v>
      </c>
      <c r="V15" s="1">
        <f t="shared" ref="V15" si="12">W15</f>
        <v>0</v>
      </c>
      <c r="W15" s="1">
        <f t="shared" ref="W15:W54" si="13">X15+10*Y15</f>
        <v>0</v>
      </c>
      <c r="X15" s="5">
        <v>0</v>
      </c>
      <c r="Y15" s="1">
        <v>0</v>
      </c>
      <c r="Z15">
        <v>0</v>
      </c>
    </row>
    <row r="16" spans="1:26" ht="16">
      <c r="A16" s="1">
        <f t="shared" si="5"/>
        <v>3</v>
      </c>
      <c r="B16" s="1">
        <f t="shared" si="6"/>
        <v>38118</v>
      </c>
      <c r="C16" s="1">
        <v>12674</v>
      </c>
      <c r="E16" s="3">
        <f t="shared" si="7"/>
        <v>3.0326625942422858E-4</v>
      </c>
      <c r="F16" s="3">
        <f t="shared" si="8"/>
        <v>1.0107831503347597E-4</v>
      </c>
      <c r="G16" s="3"/>
      <c r="H16" s="4">
        <f t="shared" si="0"/>
        <v>-116595.91981567294</v>
      </c>
      <c r="J16" s="2">
        <f t="shared" si="1"/>
        <v>36391.95113090743</v>
      </c>
      <c r="K16" s="2">
        <f t="shared" si="2"/>
        <v>12129.397804017117</v>
      </c>
      <c r="L16" s="1">
        <f t="shared" si="9"/>
        <v>3</v>
      </c>
      <c r="M16" s="1" cm="1">
        <f t="array" ref="M16">EXP(SUMPRODUCT(TRANSPOSE(H$3:H$4),O16:P16))</f>
        <v>1</v>
      </c>
      <c r="O16" s="1">
        <f t="shared" si="10"/>
        <v>0</v>
      </c>
      <c r="P16" s="1">
        <f t="shared" si="11"/>
        <v>0</v>
      </c>
      <c r="Q16" s="2">
        <f t="shared" si="3"/>
        <v>4.2970032821751866E-2</v>
      </c>
      <c r="R16" s="1">
        <f t="shared" si="4"/>
        <v>4.5281726981808344E-2</v>
      </c>
      <c r="S16" s="1" cm="1">
        <f t="array" ref="S16">SUMPRODUCT(TRANSPOSE(H$4:H$5),O16:P16)</f>
        <v>0</v>
      </c>
      <c r="T16">
        <v>0</v>
      </c>
      <c r="U16">
        <v>0</v>
      </c>
      <c r="V16" s="1">
        <f>SUMPRODUCT(W14:W16,$Y$8:$Y$10)</f>
        <v>0</v>
      </c>
      <c r="W16" s="1">
        <f t="shared" si="13"/>
        <v>0</v>
      </c>
      <c r="X16" s="5">
        <v>0</v>
      </c>
      <c r="Y16" s="1">
        <v>0</v>
      </c>
      <c r="Z16">
        <v>0</v>
      </c>
    </row>
    <row r="17" spans="1:26" ht="16">
      <c r="A17" s="1">
        <f t="shared" si="5"/>
        <v>4</v>
      </c>
      <c r="B17" s="1">
        <f t="shared" si="6"/>
        <v>49763</v>
      </c>
      <c r="C17" s="1">
        <v>11645</v>
      </c>
      <c r="E17" s="3">
        <f t="shared" si="7"/>
        <v>4.0433413781471028E-4</v>
      </c>
      <c r="F17" s="3">
        <f t="shared" si="8"/>
        <v>1.010678783904817E-4</v>
      </c>
      <c r="G17" s="3"/>
      <c r="H17" s="4">
        <f t="shared" si="0"/>
        <v>-107130.71848073926</v>
      </c>
      <c r="J17" s="2">
        <f t="shared" si="1"/>
        <v>48520.096537765232</v>
      </c>
      <c r="K17" s="2">
        <f t="shared" si="2"/>
        <v>12128.145406857804</v>
      </c>
      <c r="L17" s="1">
        <f t="shared" si="9"/>
        <v>4</v>
      </c>
      <c r="M17" s="1" cm="1">
        <f t="array" ref="M17">EXP(SUMPRODUCT(TRANSPOSE(H$3:H$4),O17:P17))</f>
        <v>1</v>
      </c>
      <c r="O17" s="1">
        <f t="shared" si="10"/>
        <v>0</v>
      </c>
      <c r="P17" s="1">
        <f t="shared" si="11"/>
        <v>0</v>
      </c>
      <c r="Q17" s="2">
        <f t="shared" si="3"/>
        <v>4.1489515402130021E-2</v>
      </c>
      <c r="R17" s="1">
        <f t="shared" si="4"/>
        <v>2.4976457653975204E-2</v>
      </c>
      <c r="S17" s="1" cm="1">
        <f t="array" ref="S17">SUMPRODUCT(TRANSPOSE(H$4:H$5),O17:P17)</f>
        <v>0</v>
      </c>
      <c r="T17">
        <v>0</v>
      </c>
      <c r="U17">
        <v>0</v>
      </c>
      <c r="V17" s="1">
        <f t="shared" ref="V17:V54" si="14">SUMPRODUCT(W15:W17,$Y$8:$Y$10)</f>
        <v>0</v>
      </c>
      <c r="W17" s="1">
        <f t="shared" si="13"/>
        <v>0</v>
      </c>
      <c r="X17" s="5">
        <v>0</v>
      </c>
      <c r="Y17" s="1">
        <v>0</v>
      </c>
      <c r="Z17">
        <v>0</v>
      </c>
    </row>
    <row r="18" spans="1:26" ht="16">
      <c r="A18" s="1">
        <f t="shared" si="5"/>
        <v>5</v>
      </c>
      <c r="B18" s="1">
        <f t="shared" si="6"/>
        <v>62122</v>
      </c>
      <c r="C18" s="1">
        <v>12359</v>
      </c>
      <c r="E18" s="3">
        <f t="shared" si="7"/>
        <v>5.0539158066997825E-4</v>
      </c>
      <c r="F18" s="3">
        <f t="shared" si="8"/>
        <v>1.0105744285526796E-4</v>
      </c>
      <c r="G18" s="3"/>
      <c r="H18" s="4">
        <f t="shared" si="0"/>
        <v>-113700.59344457799</v>
      </c>
      <c r="J18" s="2">
        <f t="shared" si="1"/>
        <v>60646.98968039739</v>
      </c>
      <c r="K18" s="2">
        <f t="shared" si="2"/>
        <v>12126.893142632156</v>
      </c>
      <c r="L18" s="1">
        <f t="shared" si="9"/>
        <v>5</v>
      </c>
      <c r="M18" s="1" cm="1">
        <f t="array" ref="M18">EXP(SUMPRODUCT(TRANSPOSE(H$3:H$4),O18:P18))</f>
        <v>1</v>
      </c>
      <c r="O18" s="1">
        <f t="shared" si="10"/>
        <v>0</v>
      </c>
      <c r="P18" s="1">
        <f t="shared" si="11"/>
        <v>0</v>
      </c>
      <c r="Q18" s="2">
        <f t="shared" si="3"/>
        <v>1.8780391404469941E-2</v>
      </c>
      <c r="R18" s="1">
        <f t="shared" si="4"/>
        <v>2.3743767418991826E-2</v>
      </c>
      <c r="S18" s="1" cm="1">
        <f t="array" ref="S18">SUMPRODUCT(TRANSPOSE(H$4:H$5),O18:P18)</f>
        <v>0</v>
      </c>
      <c r="T18">
        <v>0</v>
      </c>
      <c r="U18">
        <v>0</v>
      </c>
      <c r="V18" s="1">
        <f t="shared" si="14"/>
        <v>0</v>
      </c>
      <c r="W18" s="1">
        <f t="shared" si="13"/>
        <v>0</v>
      </c>
      <c r="X18" s="5">
        <v>0</v>
      </c>
      <c r="Y18" s="1">
        <v>0</v>
      </c>
      <c r="Z18">
        <v>0</v>
      </c>
    </row>
    <row r="19" spans="1:26" ht="16">
      <c r="A19" s="1">
        <f t="shared" si="5"/>
        <v>6</v>
      </c>
      <c r="B19" s="1">
        <f t="shared" si="6"/>
        <v>74178</v>
      </c>
      <c r="C19" s="1">
        <v>12056</v>
      </c>
      <c r="E19" s="3">
        <f t="shared" si="7"/>
        <v>6.064385890818258E-4</v>
      </c>
      <c r="F19" s="3">
        <f t="shared" si="8"/>
        <v>1.0104700841184755E-4</v>
      </c>
      <c r="G19" s="3"/>
      <c r="H19" s="4">
        <f t="shared" si="0"/>
        <v>-110914.29241927582</v>
      </c>
      <c r="J19" s="2">
        <f t="shared" si="1"/>
        <v>72772.630689819096</v>
      </c>
      <c r="K19" s="2">
        <f t="shared" si="2"/>
        <v>12125.641009421706</v>
      </c>
      <c r="L19" s="1">
        <f t="shared" si="9"/>
        <v>6</v>
      </c>
      <c r="M19" s="1" cm="1">
        <f t="array" ref="M19">EXP(SUMPRODUCT(TRANSPOSE(H$3:H$4),O19:P19))</f>
        <v>1</v>
      </c>
      <c r="O19" s="1">
        <f t="shared" si="10"/>
        <v>0</v>
      </c>
      <c r="P19" s="1">
        <f t="shared" si="11"/>
        <v>0</v>
      </c>
      <c r="Q19" s="2">
        <f t="shared" si="3"/>
        <v>5.7764606355098095E-3</v>
      </c>
      <c r="R19" s="1">
        <f t="shared" si="4"/>
        <v>1.8945904583311819E-2</v>
      </c>
      <c r="S19" s="1" cm="1">
        <f t="array" ref="S19">SUMPRODUCT(TRANSPOSE(H$4:H$5),O19:P19)</f>
        <v>0</v>
      </c>
      <c r="T19">
        <v>0</v>
      </c>
      <c r="U19">
        <v>0</v>
      </c>
      <c r="V19" s="1">
        <f t="shared" si="14"/>
        <v>0</v>
      </c>
      <c r="W19" s="1">
        <f t="shared" si="13"/>
        <v>0</v>
      </c>
      <c r="X19" s="5">
        <v>0</v>
      </c>
      <c r="Y19" s="1">
        <v>0</v>
      </c>
      <c r="Z19">
        <v>0</v>
      </c>
    </row>
    <row r="20" spans="1:26" ht="16">
      <c r="A20" s="1">
        <f t="shared" si="5"/>
        <v>7</v>
      </c>
      <c r="B20" s="1">
        <f t="shared" si="6"/>
        <v>85366</v>
      </c>
      <c r="C20" s="1">
        <v>11188</v>
      </c>
      <c r="E20" s="3">
        <f t="shared" si="7"/>
        <v>7.0747516415270439E-4</v>
      </c>
      <c r="F20" s="3">
        <f t="shared" si="8"/>
        <v>1.010365750708786E-4</v>
      </c>
      <c r="G20" s="3"/>
      <c r="H20" s="4">
        <f t="shared" si="0"/>
        <v>-102929.91300960061</v>
      </c>
      <c r="J20" s="2">
        <f t="shared" si="1"/>
        <v>84897.019698324526</v>
      </c>
      <c r="K20" s="2">
        <f t="shared" si="2"/>
        <v>12124.389008505432</v>
      </c>
      <c r="L20" s="1">
        <f t="shared" si="9"/>
        <v>7</v>
      </c>
      <c r="M20" s="1" cm="1">
        <f t="array" ref="M20">EXP(SUMPRODUCT(TRANSPOSE(H$3:H$4),O20:P20))</f>
        <v>1</v>
      </c>
      <c r="O20" s="1">
        <f t="shared" si="10"/>
        <v>0</v>
      </c>
      <c r="P20" s="1">
        <f t="shared" si="11"/>
        <v>0</v>
      </c>
      <c r="Q20" s="2">
        <f t="shared" si="3"/>
        <v>8.3695835583252748E-2</v>
      </c>
      <c r="R20" s="1">
        <f t="shared" si="4"/>
        <v>5.4937598303244151E-3</v>
      </c>
      <c r="S20" s="1" cm="1">
        <f t="array" ref="S20">SUMPRODUCT(TRANSPOSE(H$4:H$5),O20:P20)</f>
        <v>0</v>
      </c>
      <c r="T20">
        <v>0</v>
      </c>
      <c r="U20">
        <v>0</v>
      </c>
      <c r="V20" s="1">
        <f t="shared" si="14"/>
        <v>0</v>
      </c>
      <c r="W20" s="1">
        <f t="shared" si="13"/>
        <v>0</v>
      </c>
      <c r="X20" s="5">
        <v>0</v>
      </c>
      <c r="Y20" s="1">
        <v>0</v>
      </c>
      <c r="Z20">
        <v>0</v>
      </c>
    </row>
    <row r="21" spans="1:26" ht="16">
      <c r="A21" s="1">
        <f t="shared" si="5"/>
        <v>8</v>
      </c>
      <c r="B21" s="1">
        <f t="shared" si="6"/>
        <v>97575</v>
      </c>
      <c r="C21" s="1">
        <v>12209</v>
      </c>
      <c r="E21" s="3">
        <f t="shared" si="7"/>
        <v>8.0915287761340604E-4</v>
      </c>
      <c r="F21" s="3">
        <f t="shared" si="8"/>
        <v>1.0167771346070165E-4</v>
      </c>
      <c r="G21" s="3"/>
      <c r="H21" s="4">
        <f t="shared" si="0"/>
        <v>-112245.91283280436</v>
      </c>
      <c r="J21" s="2">
        <f t="shared" si="1"/>
        <v>97098.345313608719</v>
      </c>
      <c r="K21" s="2">
        <f t="shared" si="2"/>
        <v>12201.325615284197</v>
      </c>
      <c r="L21" s="1">
        <f t="shared" si="9"/>
        <v>8.006449860139865</v>
      </c>
      <c r="M21" s="1" cm="1">
        <f t="array" ref="M21">EXP(SUMPRODUCT(TRANSPOSE(H$3:H$4),O21:P21))</f>
        <v>1.0064498601398655</v>
      </c>
      <c r="O21" s="1">
        <f t="shared" si="10"/>
        <v>0.87546873735389985</v>
      </c>
      <c r="P21" s="1">
        <f t="shared" si="11"/>
        <v>0</v>
      </c>
      <c r="Q21" s="2">
        <f t="shared" si="3"/>
        <v>6.2858421785593995E-4</v>
      </c>
      <c r="R21" s="1">
        <f t="shared" si="4"/>
        <v>4.8850083155652663E-3</v>
      </c>
      <c r="S21" s="1" cm="1">
        <f t="array" ref="S21">SUMPRODUCT(TRANSPOSE(H$4:H$5),O21:P21)</f>
        <v>1.4919579365862043E-2</v>
      </c>
      <c r="T21">
        <v>0</v>
      </c>
      <c r="U21">
        <v>0</v>
      </c>
      <c r="V21" s="1">
        <f t="shared" si="14"/>
        <v>1.4</v>
      </c>
      <c r="W21" s="1">
        <f t="shared" si="13"/>
        <v>2</v>
      </c>
      <c r="X21" s="5">
        <v>2</v>
      </c>
      <c r="Y21" s="1">
        <v>0</v>
      </c>
      <c r="Z21">
        <v>0</v>
      </c>
    </row>
    <row r="22" spans="1:26" ht="16">
      <c r="A22" s="1">
        <f t="shared" si="5"/>
        <v>9</v>
      </c>
      <c r="B22" s="1">
        <f t="shared" si="6"/>
        <v>109348</v>
      </c>
      <c r="C22" s="1">
        <v>11773</v>
      </c>
      <c r="E22" s="3">
        <f t="shared" si="7"/>
        <v>9.104184212526123E-4</v>
      </c>
      <c r="F22" s="3">
        <f t="shared" si="8"/>
        <v>1.0126554363920626E-4</v>
      </c>
      <c r="G22" s="3"/>
      <c r="H22" s="4">
        <f t="shared" si="0"/>
        <v>-108285.27964941326</v>
      </c>
      <c r="J22" s="2">
        <f t="shared" si="1"/>
        <v>109250.21055031348</v>
      </c>
      <c r="K22" s="2">
        <f t="shared" si="2"/>
        <v>12151.865236704751</v>
      </c>
      <c r="L22" s="1">
        <f t="shared" si="9"/>
        <v>9.0089238546892574</v>
      </c>
      <c r="M22" s="1" cm="1">
        <f t="array" ref="M22">EXP(SUMPRODUCT(TRANSPOSE(H$3:H$4),O22:P22))</f>
        <v>1.0024739945493917</v>
      </c>
      <c r="O22" s="1">
        <f t="shared" si="10"/>
        <v>0.33647223662121289</v>
      </c>
      <c r="P22" s="1">
        <f t="shared" si="11"/>
        <v>0</v>
      </c>
      <c r="Q22" s="2">
        <f t="shared" si="3"/>
        <v>3.2180857615285031E-2</v>
      </c>
      <c r="R22" s="1">
        <f t="shared" si="4"/>
        <v>8.942957318516957E-4</v>
      </c>
      <c r="S22" s="1" cm="1">
        <f t="array" ref="S22">SUMPRODUCT(TRANSPOSE(H$4:H$5),O22:P22)</f>
        <v>5.7340988027194421E-3</v>
      </c>
      <c r="T22">
        <v>0</v>
      </c>
      <c r="U22">
        <v>0</v>
      </c>
      <c r="V22" s="1">
        <f t="shared" si="14"/>
        <v>0.4</v>
      </c>
      <c r="W22" s="1">
        <f t="shared" si="13"/>
        <v>0</v>
      </c>
      <c r="X22" s="5">
        <v>0</v>
      </c>
      <c r="Y22" s="1">
        <v>0</v>
      </c>
      <c r="Z22">
        <v>0</v>
      </c>
    </row>
    <row r="23" spans="1:26" ht="16">
      <c r="A23" s="1">
        <f t="shared" si="5"/>
        <v>10</v>
      </c>
      <c r="B23" s="1">
        <f t="shared" si="6"/>
        <v>121475</v>
      </c>
      <c r="C23" s="1">
        <v>12127</v>
      </c>
      <c r="E23" s="3">
        <f t="shared" si="7"/>
        <v>1.0115589301046279E-3</v>
      </c>
      <c r="F23" s="3">
        <f t="shared" si="8"/>
        <v>1.0114050885201564E-4</v>
      </c>
      <c r="G23" s="3"/>
      <c r="H23" s="4">
        <f t="shared" si="0"/>
        <v>-111556.27095247994</v>
      </c>
      <c r="J23" s="2">
        <f t="shared" si="1"/>
        <v>121387.07161255536</v>
      </c>
      <c r="K23" s="2">
        <f t="shared" si="2"/>
        <v>12136.861062241876</v>
      </c>
      <c r="L23" s="1">
        <f t="shared" si="9"/>
        <v>10.010263659795132</v>
      </c>
      <c r="M23" s="1" cm="1">
        <f t="array" ref="M23">EXP(SUMPRODUCT(TRANSPOSE(H$3:H$4),O23:P23))</f>
        <v>1.0013398051058742</v>
      </c>
      <c r="O23" s="1">
        <f t="shared" si="10"/>
        <v>0.18232155679395459</v>
      </c>
      <c r="P23" s="1">
        <f t="shared" si="11"/>
        <v>0</v>
      </c>
      <c r="Q23" s="2">
        <f t="shared" si="3"/>
        <v>8.1314935613724956E-4</v>
      </c>
      <c r="R23" s="1">
        <f t="shared" si="4"/>
        <v>7.2383936978506671E-4</v>
      </c>
      <c r="S23" s="1" cm="1">
        <f t="array" ref="S23">SUMPRODUCT(TRANSPOSE(H$4:H$5),O23:P23)</f>
        <v>3.107090888152789E-3</v>
      </c>
      <c r="T23">
        <v>0</v>
      </c>
      <c r="U23">
        <v>0</v>
      </c>
      <c r="V23" s="1">
        <f t="shared" si="14"/>
        <v>0.2</v>
      </c>
      <c r="W23" s="1">
        <f t="shared" si="13"/>
        <v>0</v>
      </c>
      <c r="X23" s="5">
        <v>0</v>
      </c>
      <c r="Y23" s="1">
        <v>0</v>
      </c>
      <c r="Z23">
        <v>0</v>
      </c>
    </row>
    <row r="24" spans="1:26" ht="16">
      <c r="A24" s="1">
        <f t="shared" si="5"/>
        <v>11</v>
      </c>
      <c r="B24" s="1">
        <f t="shared" si="6"/>
        <v>134058</v>
      </c>
      <c r="C24" s="1">
        <v>12583</v>
      </c>
      <c r="E24" s="3">
        <f t="shared" si="7"/>
        <v>1.1125536757734533E-3</v>
      </c>
      <c r="F24" s="3">
        <f t="shared" si="8"/>
        <v>1.0099474566882538E-4</v>
      </c>
      <c r="G24" s="3"/>
      <c r="H24" s="4">
        <f t="shared" si="0"/>
        <v>-115769.16251090624</v>
      </c>
      <c r="J24" s="2">
        <f t="shared" si="1"/>
        <v>133506.44109281441</v>
      </c>
      <c r="K24" s="2">
        <f t="shared" si="2"/>
        <v>12119.369480259045</v>
      </c>
      <c r="L24" s="1">
        <f t="shared" si="9"/>
        <v>11.010263659795132</v>
      </c>
      <c r="M24" s="1" cm="1">
        <f t="array" ref="M24">EXP(SUMPRODUCT(TRANSPOSE(H$3:H$4),O24:P24))</f>
        <v>1</v>
      </c>
      <c r="O24" s="1">
        <f t="shared" si="10"/>
        <v>0</v>
      </c>
      <c r="P24" s="1">
        <f t="shared" si="11"/>
        <v>0</v>
      </c>
      <c r="Q24" s="2">
        <f t="shared" si="3"/>
        <v>3.6845785563137147E-2</v>
      </c>
      <c r="R24" s="1">
        <f t="shared" si="4"/>
        <v>4.1143304180697449E-3</v>
      </c>
      <c r="S24" s="1" cm="1">
        <f t="array" ref="S24">SUMPRODUCT(TRANSPOSE(H$4:H$5),O24:P24)</f>
        <v>0</v>
      </c>
      <c r="T24">
        <v>0</v>
      </c>
      <c r="U24">
        <v>0</v>
      </c>
      <c r="V24" s="1">
        <f t="shared" si="14"/>
        <v>0</v>
      </c>
      <c r="W24" s="1">
        <f t="shared" si="13"/>
        <v>0</v>
      </c>
      <c r="X24" s="5">
        <v>0</v>
      </c>
      <c r="Y24" s="1">
        <v>0</v>
      </c>
      <c r="Z24">
        <v>0</v>
      </c>
    </row>
    <row r="25" spans="1:26" ht="16">
      <c r="A25" s="1">
        <f t="shared" si="5"/>
        <v>12</v>
      </c>
      <c r="B25" s="1">
        <f t="shared" si="6"/>
        <v>146934</v>
      </c>
      <c r="C25" s="1">
        <v>12876</v>
      </c>
      <c r="E25" s="3">
        <f t="shared" si="7"/>
        <v>1.2135379936166757E-3</v>
      </c>
      <c r="F25" s="3">
        <f t="shared" si="8"/>
        <v>1.0098431784322237E-4</v>
      </c>
      <c r="G25" s="3"/>
      <c r="H25" s="4">
        <f t="shared" si="0"/>
        <v>-118466.22156681187</v>
      </c>
      <c r="J25" s="2">
        <f t="shared" si="1"/>
        <v>145624.55923400109</v>
      </c>
      <c r="K25" s="2">
        <f t="shared" si="2"/>
        <v>12118.118141186684</v>
      </c>
      <c r="L25" s="1">
        <f t="shared" si="9"/>
        <v>12.010263659795132</v>
      </c>
      <c r="M25" s="1" cm="1">
        <f t="array" ref="M25">EXP(SUMPRODUCT(TRANSPOSE(H$3:H$4),O25:P25))</f>
        <v>1</v>
      </c>
      <c r="O25" s="1">
        <f t="shared" si="10"/>
        <v>0</v>
      </c>
      <c r="P25" s="1">
        <f t="shared" si="11"/>
        <v>0</v>
      </c>
      <c r="Q25" s="2">
        <f t="shared" si="3"/>
        <v>5.8860038739772934E-2</v>
      </c>
      <c r="R25" s="1">
        <f t="shared" si="4"/>
        <v>8.911761511963932E-3</v>
      </c>
      <c r="S25" s="1" cm="1">
        <f t="array" ref="S25">SUMPRODUCT(TRANSPOSE(H$4:H$5),O25:P25)</f>
        <v>0</v>
      </c>
      <c r="T25">
        <v>0</v>
      </c>
      <c r="U25">
        <v>0</v>
      </c>
      <c r="V25" s="1">
        <f t="shared" si="14"/>
        <v>0</v>
      </c>
      <c r="W25" s="1">
        <f t="shared" si="13"/>
        <v>0</v>
      </c>
      <c r="X25" s="5">
        <v>0</v>
      </c>
      <c r="Y25" s="1">
        <v>0</v>
      </c>
      <c r="Z25">
        <v>0</v>
      </c>
    </row>
    <row r="26" spans="1:26" ht="16">
      <c r="A26" s="1">
        <f t="shared" si="5"/>
        <v>13</v>
      </c>
      <c r="B26" s="1">
        <f t="shared" si="6"/>
        <v>158808</v>
      </c>
      <c r="C26" s="1">
        <v>11874</v>
      </c>
      <c r="E26" s="3">
        <f t="shared" si="7"/>
        <v>1.3145118847255333E-3</v>
      </c>
      <c r="F26" s="3">
        <f t="shared" si="8"/>
        <v>1.0097389110885757E-4</v>
      </c>
      <c r="G26" s="3"/>
      <c r="H26" s="4">
        <f t="shared" si="0"/>
        <v>-109248.50122008305</v>
      </c>
      <c r="J26" s="2">
        <f t="shared" si="1"/>
        <v>157741.426167064</v>
      </c>
      <c r="K26" s="2">
        <f t="shared" si="2"/>
        <v>12116.866933062909</v>
      </c>
      <c r="L26" s="1">
        <f t="shared" si="9"/>
        <v>13.010263659795132</v>
      </c>
      <c r="M26" s="1" cm="1">
        <f t="array" ref="M26">EXP(SUMPRODUCT(TRANSPOSE(H$3:H$4),O26:P26))</f>
        <v>1</v>
      </c>
      <c r="O26" s="1">
        <f t="shared" si="10"/>
        <v>0</v>
      </c>
      <c r="P26" s="1">
        <f t="shared" si="11"/>
        <v>0</v>
      </c>
      <c r="Q26" s="2">
        <f t="shared" si="3"/>
        <v>2.045367467263846E-2</v>
      </c>
      <c r="R26" s="1">
        <f t="shared" si="4"/>
        <v>6.7161215614830669E-3</v>
      </c>
      <c r="S26" s="1" cm="1">
        <f t="array" ref="S26">SUMPRODUCT(TRANSPOSE(H$4:H$5),O26:P26)</f>
        <v>0</v>
      </c>
      <c r="T26">
        <v>0</v>
      </c>
      <c r="U26">
        <v>0</v>
      </c>
      <c r="V26" s="1">
        <f t="shared" si="14"/>
        <v>0</v>
      </c>
      <c r="W26" s="1">
        <f t="shared" si="13"/>
        <v>0</v>
      </c>
      <c r="X26" s="5">
        <v>0</v>
      </c>
      <c r="Y26" s="1">
        <v>0</v>
      </c>
      <c r="Z26">
        <v>0</v>
      </c>
    </row>
    <row r="27" spans="1:26" ht="16">
      <c r="A27" s="1">
        <f t="shared" si="5"/>
        <v>14</v>
      </c>
      <c r="B27" s="1">
        <f t="shared" si="6"/>
        <v>170440</v>
      </c>
      <c r="C27" s="1">
        <v>11632</v>
      </c>
      <c r="E27" s="3">
        <f t="shared" si="7"/>
        <v>1.415869527297664E-3</v>
      </c>
      <c r="F27" s="3">
        <f t="shared" si="8"/>
        <v>1.0135764257213076E-4</v>
      </c>
      <c r="G27" s="3"/>
      <c r="H27" s="4">
        <f t="shared" si="0"/>
        <v>-106977.82061919516</v>
      </c>
      <c r="J27" s="2">
        <f t="shared" si="1"/>
        <v>169904.34327571967</v>
      </c>
      <c r="K27" s="2">
        <f t="shared" si="2"/>
        <v>12162.917108655691</v>
      </c>
      <c r="L27" s="1">
        <f t="shared" si="9"/>
        <v>14.014168017938886</v>
      </c>
      <c r="M27" s="1" cm="1">
        <f t="array" ref="M27">EXP(SUMPRODUCT(TRANSPOSE(H$3:H$4),O27:P27))</f>
        <v>1.0039043581437532</v>
      </c>
      <c r="O27" s="1">
        <f t="shared" si="10"/>
        <v>0.53062825106217038</v>
      </c>
      <c r="P27" s="1">
        <f t="shared" si="11"/>
        <v>0</v>
      </c>
      <c r="Q27" s="2">
        <f t="shared" si="3"/>
        <v>4.5642805077002302E-2</v>
      </c>
      <c r="R27" s="1">
        <f t="shared" si="4"/>
        <v>3.142787633655999E-3</v>
      </c>
      <c r="S27" s="1" cm="1">
        <f t="array" ref="S27">SUMPRODUCT(TRANSPOSE(H$4:H$5),O27:P27)</f>
        <v>9.042870370698744E-3</v>
      </c>
      <c r="T27">
        <v>0</v>
      </c>
      <c r="U27">
        <v>0</v>
      </c>
      <c r="V27" s="1">
        <f t="shared" si="14"/>
        <v>0.7</v>
      </c>
      <c r="W27" s="1">
        <f t="shared" si="13"/>
        <v>1</v>
      </c>
      <c r="X27" s="5">
        <v>1</v>
      </c>
      <c r="Y27" s="1">
        <v>0</v>
      </c>
      <c r="Z27">
        <v>0</v>
      </c>
    </row>
    <row r="28" spans="1:26" ht="16">
      <c r="A28" s="1">
        <f t="shared" si="5"/>
        <v>15</v>
      </c>
      <c r="B28" s="1">
        <f t="shared" si="6"/>
        <v>181769</v>
      </c>
      <c r="C28" s="1">
        <v>11329</v>
      </c>
      <c r="E28" s="3">
        <f t="shared" si="7"/>
        <v>1.5183944908729874E-3</v>
      </c>
      <c r="F28" s="3">
        <f t="shared" si="8"/>
        <v>1.0252496357532337E-4</v>
      </c>
      <c r="G28" s="3"/>
      <c r="H28" s="4">
        <f t="shared" si="0"/>
        <v>-104061.44465719044</v>
      </c>
      <c r="J28" s="2">
        <f t="shared" si="1"/>
        <v>182207.33890475848</v>
      </c>
      <c r="K28" s="2">
        <f t="shared" si="2"/>
        <v>12302.995629038804</v>
      </c>
      <c r="L28" s="1">
        <f t="shared" si="9"/>
        <v>15.029740073801777</v>
      </c>
      <c r="M28" s="1" cm="1">
        <f t="array" ref="M28">EXP(SUMPRODUCT(TRANSPOSE(H$3:H$4),O28:P28))</f>
        <v>1.0155720558628916</v>
      </c>
      <c r="O28" s="1">
        <f t="shared" si="10"/>
        <v>2.1041341542702074</v>
      </c>
      <c r="P28" s="1">
        <f t="shared" si="11"/>
        <v>0</v>
      </c>
      <c r="Q28" s="2">
        <f t="shared" si="3"/>
        <v>8.5973663080484028E-2</v>
      </c>
      <c r="R28" s="1">
        <f t="shared" si="4"/>
        <v>2.4115162913284373E-3</v>
      </c>
      <c r="S28" s="1" cm="1">
        <f t="array" ref="S28">SUMPRODUCT(TRANSPOSE(H$4:H$5),O28:P28)</f>
        <v>3.5858272456352869E-2</v>
      </c>
      <c r="T28">
        <v>0</v>
      </c>
      <c r="U28">
        <v>0</v>
      </c>
      <c r="V28" s="1">
        <f t="shared" si="14"/>
        <v>7.2</v>
      </c>
      <c r="W28" s="1">
        <f t="shared" si="13"/>
        <v>10</v>
      </c>
      <c r="X28" s="5">
        <v>0</v>
      </c>
      <c r="Y28" s="1">
        <v>1</v>
      </c>
      <c r="Z28">
        <v>0</v>
      </c>
    </row>
    <row r="29" spans="1:26" ht="16">
      <c r="A29" s="1">
        <f t="shared" si="5"/>
        <v>16</v>
      </c>
      <c r="B29" s="1">
        <f t="shared" si="6"/>
        <v>193246</v>
      </c>
      <c r="C29" s="1">
        <v>11477</v>
      </c>
      <c r="E29" s="3">
        <f t="shared" si="7"/>
        <v>1.6227159421522419E-3</v>
      </c>
      <c r="F29" s="3">
        <f t="shared" si="8"/>
        <v>1.0432145127925452E-4</v>
      </c>
      <c r="G29" s="3"/>
      <c r="H29" s="4">
        <f t="shared" si="0"/>
        <v>-105221.52103131449</v>
      </c>
      <c r="J29" s="2">
        <f t="shared" si="1"/>
        <v>194725.91305826904</v>
      </c>
      <c r="K29" s="2">
        <f t="shared" si="2"/>
        <v>12518.574153510543</v>
      </c>
      <c r="L29" s="1">
        <f t="shared" si="9"/>
        <v>16.063216755405072</v>
      </c>
      <c r="M29" s="1" cm="1">
        <f t="array" ref="M29">EXP(SUMPRODUCT(TRANSPOSE(H$3:H$4),O29:P29))</f>
        <v>1.0334766816032948</v>
      </c>
      <c r="O29" s="1">
        <f t="shared" si="10"/>
        <v>2.1633230256605378</v>
      </c>
      <c r="P29" s="1">
        <f t="shared" si="11"/>
        <v>1</v>
      </c>
      <c r="Q29" s="2">
        <f t="shared" si="3"/>
        <v>9.0753171866388649E-2</v>
      </c>
      <c r="R29" s="1">
        <f t="shared" si="4"/>
        <v>7.6581821008923408E-3</v>
      </c>
      <c r="S29" s="1" cm="1">
        <f t="array" ref="S29">SUMPRODUCT(TRANSPOSE(H$4:H$5),O29:P29)</f>
        <v>1.0368669584626093</v>
      </c>
      <c r="T29">
        <v>1</v>
      </c>
      <c r="U29">
        <v>0</v>
      </c>
      <c r="V29" s="1">
        <f t="shared" si="14"/>
        <v>7.6999999999999993</v>
      </c>
      <c r="W29" s="1">
        <f t="shared" si="13"/>
        <v>8</v>
      </c>
      <c r="X29" s="5">
        <v>8</v>
      </c>
      <c r="Y29" s="1">
        <v>0</v>
      </c>
      <c r="Z29">
        <v>0</v>
      </c>
    </row>
    <row r="30" spans="1:26" ht="16">
      <c r="A30" s="1">
        <f t="shared" si="5"/>
        <v>17</v>
      </c>
      <c r="B30" s="1">
        <f t="shared" si="6"/>
        <v>206253</v>
      </c>
      <c r="C30" s="1">
        <v>13007</v>
      </c>
      <c r="E30" s="3">
        <f t="shared" si="7"/>
        <v>1.7300676676503812E-3</v>
      </c>
      <c r="F30" s="3">
        <f t="shared" si="8"/>
        <v>1.0735172549813932E-4</v>
      </c>
      <c r="G30" s="3"/>
      <c r="H30" s="4">
        <f t="shared" si="0"/>
        <v>-118876.17528225556</v>
      </c>
      <c r="J30" s="2">
        <f t="shared" si="1"/>
        <v>207608.12011804574</v>
      </c>
      <c r="K30" s="2">
        <f t="shared" si="2"/>
        <v>12882.207059776718</v>
      </c>
      <c r="L30" s="1">
        <f t="shared" si="9"/>
        <v>17.126828468580225</v>
      </c>
      <c r="M30" s="1" cm="1">
        <f t="array" ref="M30">EXP(SUMPRODUCT(TRANSPOSE(H$3:H$4),O30:P30))</f>
        <v>1.063611713175153</v>
      </c>
      <c r="O30" s="1">
        <f t="shared" si="10"/>
        <v>3.7565381025877511</v>
      </c>
      <c r="P30" s="1">
        <f t="shared" si="11"/>
        <v>2</v>
      </c>
      <c r="Q30" s="2">
        <f t="shared" si="3"/>
        <v>9.5942907836766463E-3</v>
      </c>
      <c r="R30" s="1">
        <f t="shared" si="4"/>
        <v>6.5701837939120536E-3</v>
      </c>
      <c r="S30" s="1" cm="1">
        <f t="array" ref="S30">SUMPRODUCT(TRANSPOSE(H$4:H$5),O30:P30)</f>
        <v>2.0640182407105039</v>
      </c>
      <c r="T30">
        <v>2</v>
      </c>
      <c r="U30">
        <v>0</v>
      </c>
      <c r="V30" s="1">
        <f t="shared" si="14"/>
        <v>41.8</v>
      </c>
      <c r="W30" s="1">
        <f t="shared" si="13"/>
        <v>56</v>
      </c>
      <c r="X30" s="5">
        <v>6</v>
      </c>
      <c r="Y30" s="1">
        <v>5</v>
      </c>
      <c r="Z30">
        <v>0</v>
      </c>
    </row>
    <row r="31" spans="1:26" ht="16">
      <c r="A31" s="1">
        <f t="shared" si="5"/>
        <v>18</v>
      </c>
      <c r="B31" s="1">
        <f t="shared" si="6"/>
        <v>221451</v>
      </c>
      <c r="C31" s="1">
        <v>15198</v>
      </c>
      <c r="E31" s="3">
        <f t="shared" si="7"/>
        <v>1.8372734963099102E-3</v>
      </c>
      <c r="F31" s="3">
        <f t="shared" si="8"/>
        <v>1.0720582865952899E-4</v>
      </c>
      <c r="G31" s="3"/>
      <c r="H31" s="4">
        <f t="shared" si="0"/>
        <v>-138921.26955264391</v>
      </c>
      <c r="J31" s="2">
        <f t="shared" si="1"/>
        <v>220472.81955718921</v>
      </c>
      <c r="K31" s="2">
        <f t="shared" si="2"/>
        <v>12864.699439143478</v>
      </c>
      <c r="L31" s="1">
        <f t="shared" si="9"/>
        <v>18.189111259840413</v>
      </c>
      <c r="M31" s="1" cm="1">
        <f t="array" ref="M31">EXP(SUMPRODUCT(TRANSPOSE(H$3:H$4),O31:P31))</f>
        <v>1.0622827912601869</v>
      </c>
      <c r="O31" s="1">
        <f t="shared" si="10"/>
        <v>3.5862928653388351</v>
      </c>
      <c r="P31" s="1">
        <f t="shared" si="11"/>
        <v>2</v>
      </c>
      <c r="Q31" s="2">
        <f t="shared" si="3"/>
        <v>0.15352681674276364</v>
      </c>
      <c r="R31" s="1">
        <f t="shared" si="4"/>
        <v>4.4171416828588999E-3</v>
      </c>
      <c r="S31" s="1" cm="1">
        <f t="array" ref="S31">SUMPRODUCT(TRANSPOSE(H$4:H$5),O31:P31)</f>
        <v>2.0611169522687574</v>
      </c>
      <c r="T31">
        <v>2</v>
      </c>
      <c r="U31">
        <v>0</v>
      </c>
      <c r="V31" s="1">
        <f t="shared" si="14"/>
        <v>35.1</v>
      </c>
      <c r="W31" s="1">
        <f t="shared" si="13"/>
        <v>33</v>
      </c>
      <c r="X31" s="5">
        <v>23</v>
      </c>
      <c r="Y31" s="1">
        <v>1</v>
      </c>
      <c r="Z31">
        <v>0</v>
      </c>
    </row>
    <row r="32" spans="1:26" ht="16">
      <c r="A32" s="1">
        <f t="shared" si="5"/>
        <v>19</v>
      </c>
      <c r="B32" s="1">
        <f t="shared" si="6"/>
        <v>239764</v>
      </c>
      <c r="C32" s="1">
        <v>18313</v>
      </c>
      <c r="E32" s="3">
        <f t="shared" si="7"/>
        <v>1.9448023691881478E-3</v>
      </c>
      <c r="F32" s="3">
        <f t="shared" si="8"/>
        <v>1.0752887287823754E-4</v>
      </c>
      <c r="G32" s="3"/>
      <c r="H32" s="4">
        <f t="shared" si="0"/>
        <v>-167339.63702137704</v>
      </c>
      <c r="J32" s="2">
        <f t="shared" si="1"/>
        <v>233376.28430257773</v>
      </c>
      <c r="K32" s="2">
        <f t="shared" si="2"/>
        <v>12903.464745388505</v>
      </c>
      <c r="L32" s="1">
        <f t="shared" si="9"/>
        <v>19.254712094272158</v>
      </c>
      <c r="M32" s="1" cm="1">
        <f t="array" ref="M32">EXP(SUMPRODUCT(TRANSPOSE(H$3:H$4),O32:P32))</f>
        <v>1.0656008344317434</v>
      </c>
      <c r="O32" s="1">
        <f t="shared" si="10"/>
        <v>4.01096295328305</v>
      </c>
      <c r="P32" s="1">
        <f t="shared" si="11"/>
        <v>2</v>
      </c>
      <c r="Q32" s="2">
        <f t="shared" si="3"/>
        <v>0.29539317722991837</v>
      </c>
      <c r="R32" s="1">
        <f t="shared" si="4"/>
        <v>2.6641679724321726E-2</v>
      </c>
      <c r="S32" s="1" cm="1">
        <f t="array" ref="S32">SUMPRODUCT(TRANSPOSE(H$4:H$5),O32:P32)</f>
        <v>2.0683541028499897</v>
      </c>
      <c r="T32">
        <v>2</v>
      </c>
      <c r="U32">
        <v>0</v>
      </c>
      <c r="V32" s="1">
        <f t="shared" si="14"/>
        <v>54.2</v>
      </c>
      <c r="W32" s="1">
        <f t="shared" si="13"/>
        <v>60</v>
      </c>
      <c r="X32" s="5">
        <v>20</v>
      </c>
      <c r="Y32" s="1">
        <v>4</v>
      </c>
      <c r="Z32">
        <v>0</v>
      </c>
    </row>
    <row r="33" spans="1:26" ht="16">
      <c r="A33" s="1">
        <f t="shared" si="5"/>
        <v>20</v>
      </c>
      <c r="B33" s="1">
        <f t="shared" si="6"/>
        <v>255514</v>
      </c>
      <c r="C33" s="1">
        <v>15750</v>
      </c>
      <c r="E33" s="3">
        <f t="shared" si="7"/>
        <v>2.0597311380951E-3</v>
      </c>
      <c r="F33" s="3">
        <f t="shared" si="8"/>
        <v>1.1492876890695225E-4</v>
      </c>
      <c r="G33" s="3"/>
      <c r="H33" s="4">
        <f t="shared" si="0"/>
        <v>-142871.36885150953</v>
      </c>
      <c r="J33" s="2">
        <f t="shared" si="1"/>
        <v>247167.73657141201</v>
      </c>
      <c r="K33" s="2">
        <f t="shared" si="2"/>
        <v>13791.452268834269</v>
      </c>
      <c r="L33" s="1">
        <f t="shared" si="9"/>
        <v>20.393774831553927</v>
      </c>
      <c r="M33" s="1" cm="1">
        <f t="array" ref="M33">EXP(SUMPRODUCT(TRANSPOSE(H$3:H$4),O33:P33))</f>
        <v>1.1390627372817697</v>
      </c>
      <c r="O33" s="1">
        <f t="shared" si="10"/>
        <v>3.8066624897703196</v>
      </c>
      <c r="P33" s="1">
        <f t="shared" si="11"/>
        <v>6</v>
      </c>
      <c r="Q33" s="2">
        <f t="shared" si="3"/>
        <v>0.12435223689941147</v>
      </c>
      <c r="R33" s="1">
        <f t="shared" si="4"/>
        <v>3.2664603225607949E-2</v>
      </c>
      <c r="S33" s="1" cm="1">
        <f t="array" ref="S33">SUMPRODUCT(TRANSPOSE(H$4:H$5),O33:P33)</f>
        <v>6.0648724514216665</v>
      </c>
      <c r="T33">
        <v>6</v>
      </c>
      <c r="U33">
        <v>0</v>
      </c>
      <c r="V33" s="1">
        <f t="shared" si="14"/>
        <v>44</v>
      </c>
      <c r="W33" s="1">
        <f t="shared" si="13"/>
        <v>41</v>
      </c>
      <c r="X33" s="5">
        <v>31</v>
      </c>
      <c r="Y33" s="1">
        <v>1</v>
      </c>
      <c r="Z33">
        <v>0</v>
      </c>
    </row>
    <row r="34" spans="1:26" ht="16">
      <c r="A34" s="1">
        <f t="shared" si="5"/>
        <v>21</v>
      </c>
      <c r="B34" s="1">
        <f t="shared" si="6"/>
        <v>269597</v>
      </c>
      <c r="C34" s="1">
        <v>14083</v>
      </c>
      <c r="E34" s="3">
        <f t="shared" si="7"/>
        <v>2.1770811464170148E-3</v>
      </c>
      <c r="F34" s="3">
        <f t="shared" si="8"/>
        <v>1.1735000832191478E-4</v>
      </c>
      <c r="G34" s="3"/>
      <c r="H34" s="4">
        <f t="shared" si="0"/>
        <v>-127456.07292040111</v>
      </c>
      <c r="J34" s="2">
        <f t="shared" si="1"/>
        <v>261249.73757004176</v>
      </c>
      <c r="K34" s="2">
        <f t="shared" si="2"/>
        <v>14082.000998629774</v>
      </c>
      <c r="L34" s="1">
        <f t="shared" si="9"/>
        <v>21.556972799446832</v>
      </c>
      <c r="M34" s="1" cm="1">
        <f t="array" ref="M34">EXP(SUMPRODUCT(TRANSPOSE(H$3:H$4),O34:P34))</f>
        <v>1.1631979678929063</v>
      </c>
      <c r="O34" s="1">
        <f t="shared" si="10"/>
        <v>4.3412046401536264</v>
      </c>
      <c r="P34" s="1">
        <f t="shared" si="11"/>
        <v>7</v>
      </c>
      <c r="Q34" s="2">
        <f t="shared" si="3"/>
        <v>7.0936687511632748E-5</v>
      </c>
      <c r="R34" s="1">
        <f t="shared" si="4"/>
        <v>3.0962000430116945E-2</v>
      </c>
      <c r="S34" s="1" cm="1">
        <f t="array" ref="S34">SUMPRODUCT(TRANSPOSE(H$4:H$5),O34:P34)</f>
        <v>7.073982021754408</v>
      </c>
      <c r="T34">
        <v>7</v>
      </c>
      <c r="U34">
        <v>0</v>
      </c>
      <c r="V34" s="1">
        <f t="shared" si="14"/>
        <v>75.8</v>
      </c>
      <c r="W34" s="1">
        <f t="shared" si="13"/>
        <v>88</v>
      </c>
      <c r="X34" s="5">
        <v>68</v>
      </c>
      <c r="Y34" s="1">
        <v>2</v>
      </c>
      <c r="Z34">
        <v>0</v>
      </c>
    </row>
    <row r="35" spans="1:26" ht="16">
      <c r="A35" s="1">
        <f t="shared" si="5"/>
        <v>22</v>
      </c>
      <c r="B35" s="1">
        <f t="shared" si="6"/>
        <v>282373</v>
      </c>
      <c r="C35" s="1">
        <v>12776</v>
      </c>
      <c r="E35" s="3">
        <f t="shared" si="7"/>
        <v>2.3026744989200765E-3</v>
      </c>
      <c r="F35" s="3">
        <f t="shared" si="8"/>
        <v>1.2559335250306169E-4</v>
      </c>
      <c r="G35" s="3"/>
      <c r="H35" s="4">
        <f t="shared" si="0"/>
        <v>-114759.92469060127</v>
      </c>
      <c r="J35" s="2">
        <f t="shared" si="1"/>
        <v>276320.9398704092</v>
      </c>
      <c r="K35" s="2">
        <f t="shared" si="2"/>
        <v>15071.202300367404</v>
      </c>
      <c r="L35" s="1">
        <f t="shared" si="9"/>
        <v>22.802035319805473</v>
      </c>
      <c r="M35" s="1" cm="1">
        <f t="array" ref="M35">EXP(SUMPRODUCT(TRANSPOSE(H$3:H$4),O35:P35))</f>
        <v>1.2450625203586405</v>
      </c>
      <c r="O35" s="1">
        <f t="shared" si="10"/>
        <v>4.3201512309557941</v>
      </c>
      <c r="P35" s="1">
        <f t="shared" si="11"/>
        <v>11</v>
      </c>
      <c r="Q35" s="2">
        <f t="shared" si="3"/>
        <v>0.1796495225710241</v>
      </c>
      <c r="R35" s="1">
        <f t="shared" si="4"/>
        <v>2.1432856999751386E-2</v>
      </c>
      <c r="S35" s="1" cm="1">
        <f t="array" ref="S35">SUMPRODUCT(TRANSPOSE(H$4:H$5),O35:P35)</f>
        <v>11.073623233375056</v>
      </c>
      <c r="T35">
        <v>11</v>
      </c>
      <c r="U35">
        <v>0</v>
      </c>
      <c r="V35" s="1">
        <f t="shared" si="14"/>
        <v>74.2</v>
      </c>
      <c r="W35" s="1">
        <f t="shared" si="13"/>
        <v>75</v>
      </c>
      <c r="X35" s="5">
        <v>45</v>
      </c>
      <c r="Y35" s="1">
        <v>3</v>
      </c>
      <c r="Z35">
        <v>0</v>
      </c>
    </row>
    <row r="36" spans="1:26" ht="16">
      <c r="A36" s="1">
        <f t="shared" si="5"/>
        <v>23</v>
      </c>
      <c r="B36" s="1">
        <f t="shared" si="6"/>
        <v>295077</v>
      </c>
      <c r="C36" s="1">
        <v>12704</v>
      </c>
      <c r="E36" s="3">
        <f t="shared" si="7"/>
        <v>2.4309676314248074E-3</v>
      </c>
      <c r="F36" s="3">
        <f t="shared" si="8"/>
        <v>1.2829313250473096E-4</v>
      </c>
      <c r="G36" s="3"/>
      <c r="H36" s="4">
        <f t="shared" si="0"/>
        <v>-113842.99351704076</v>
      </c>
      <c r="J36" s="2">
        <f t="shared" si="1"/>
        <v>291716.11577097687</v>
      </c>
      <c r="K36" s="2">
        <f t="shared" si="2"/>
        <v>15395.175900567714</v>
      </c>
      <c r="L36" s="1">
        <f t="shared" si="9"/>
        <v>24.074027236707</v>
      </c>
      <c r="M36" s="1" cm="1">
        <f t="array" ref="M36">EXP(SUMPRODUCT(TRANSPOSE(H$3:H$4),O36:P36))</f>
        <v>1.2719919169015284</v>
      </c>
      <c r="O36" s="1">
        <f t="shared" si="10"/>
        <v>4.9133899096574201</v>
      </c>
      <c r="P36" s="1">
        <f t="shared" si="11"/>
        <v>12</v>
      </c>
      <c r="Q36" s="2">
        <f t="shared" si="3"/>
        <v>0.21183689393637548</v>
      </c>
      <c r="R36" s="1">
        <f t="shared" si="4"/>
        <v>1.1389854949803359E-2</v>
      </c>
      <c r="S36" s="1" cm="1">
        <f t="array" ref="S36">SUMPRODUCT(TRANSPOSE(H$4:H$5),O36:P36)</f>
        <v>12.083733099292758</v>
      </c>
      <c r="T36">
        <v>12</v>
      </c>
      <c r="U36">
        <v>0</v>
      </c>
      <c r="V36" s="1">
        <f t="shared" si="14"/>
        <v>135.1</v>
      </c>
      <c r="W36" s="1">
        <f t="shared" si="13"/>
        <v>159</v>
      </c>
      <c r="X36" s="5">
        <v>119</v>
      </c>
      <c r="Y36" s="1">
        <v>4</v>
      </c>
      <c r="Z36">
        <v>0</v>
      </c>
    </row>
    <row r="37" spans="1:26" ht="16">
      <c r="A37" s="1">
        <f t="shared" si="5"/>
        <v>24</v>
      </c>
      <c r="B37" s="1">
        <f t="shared" si="6"/>
        <v>309342</v>
      </c>
      <c r="C37" s="1">
        <v>14265</v>
      </c>
      <c r="E37" s="3">
        <f t="shared" si="7"/>
        <v>2.5613935183521619E-3</v>
      </c>
      <c r="F37" s="3">
        <f t="shared" si="8"/>
        <v>1.3042588692735446E-4</v>
      </c>
      <c r="G37" s="3"/>
      <c r="H37" s="4">
        <f t="shared" si="0"/>
        <v>-127596.22265642548</v>
      </c>
      <c r="J37" s="2">
        <f t="shared" si="1"/>
        <v>307367.22220225941</v>
      </c>
      <c r="K37" s="2">
        <f t="shared" si="2"/>
        <v>15651.106431282535</v>
      </c>
      <c r="L37" s="1">
        <f t="shared" si="9"/>
        <v>25.367336112676675</v>
      </c>
      <c r="M37" s="1" cm="1">
        <f t="array" ref="M37">EXP(SUMPRODUCT(TRANSPOSE(H$3:H$4),O37:P37))</f>
        <v>1.2933088759696743</v>
      </c>
      <c r="O37" s="1">
        <f t="shared" si="10"/>
        <v>4.8559289043352747</v>
      </c>
      <c r="P37" s="1">
        <f t="shared" si="11"/>
        <v>13</v>
      </c>
      <c r="Q37" s="2">
        <f t="shared" si="3"/>
        <v>9.7168344288996469E-2</v>
      </c>
      <c r="R37" s="1">
        <f t="shared" si="4"/>
        <v>6.3838010930962917E-3</v>
      </c>
      <c r="S37" s="1" cm="1">
        <f t="array" ref="S37">SUMPRODUCT(TRANSPOSE(H$4:H$5),O37:P37)</f>
        <v>13.082753859266509</v>
      </c>
      <c r="T37">
        <v>13</v>
      </c>
      <c r="U37">
        <v>0</v>
      </c>
      <c r="V37" s="1">
        <f t="shared" si="14"/>
        <v>127.49999999999999</v>
      </c>
      <c r="W37" s="1">
        <f t="shared" si="13"/>
        <v>126</v>
      </c>
      <c r="X37" s="5">
        <v>116</v>
      </c>
      <c r="Y37" s="1">
        <v>1</v>
      </c>
      <c r="Z37">
        <v>0</v>
      </c>
    </row>
    <row r="38" spans="1:26" ht="16">
      <c r="A38" s="1">
        <f t="shared" si="5"/>
        <v>25</v>
      </c>
      <c r="B38" s="1">
        <f t="shared" si="6"/>
        <v>324475</v>
      </c>
      <c r="C38" s="1">
        <v>15133</v>
      </c>
      <c r="E38" s="3">
        <f t="shared" si="7"/>
        <v>2.7058499463326058E-3</v>
      </c>
      <c r="F38" s="3">
        <f t="shared" si="8"/>
        <v>1.4445642798044389E-4</v>
      </c>
      <c r="G38" s="3"/>
      <c r="H38" s="4">
        <f t="shared" si="0"/>
        <v>-133814.04632536109</v>
      </c>
      <c r="J38" s="2">
        <f t="shared" si="1"/>
        <v>324701.99355991272</v>
      </c>
      <c r="K38" s="2">
        <f t="shared" si="2"/>
        <v>17334.771357653266</v>
      </c>
      <c r="L38" s="1">
        <f t="shared" si="9"/>
        <v>26.799974058533383</v>
      </c>
      <c r="M38" s="1" cm="1">
        <f t="array" ref="M38">EXP(SUMPRODUCT(TRANSPOSE(H$3:H$4),O38:P38))</f>
        <v>1.4326379458567073</v>
      </c>
      <c r="O38" s="1">
        <f t="shared" si="10"/>
        <v>4.8644527839181739</v>
      </c>
      <c r="P38" s="1">
        <f t="shared" si="11"/>
        <v>19</v>
      </c>
      <c r="Q38" s="2">
        <f t="shared" si="3"/>
        <v>0.14549470413356677</v>
      </c>
      <c r="R38" s="1">
        <f t="shared" si="4"/>
        <v>6.9957180033198316E-4</v>
      </c>
      <c r="S38" s="1" cm="1">
        <f t="array" ref="S38">SUMPRODUCT(TRANSPOSE(H$4:H$5),O38:P38)</f>
        <v>19.08289912167568</v>
      </c>
      <c r="T38">
        <v>19</v>
      </c>
      <c r="U38">
        <v>0</v>
      </c>
      <c r="V38" s="1">
        <f t="shared" si="14"/>
        <v>128.6</v>
      </c>
      <c r="W38" s="1">
        <f t="shared" si="13"/>
        <v>125</v>
      </c>
      <c r="X38" s="5">
        <v>65</v>
      </c>
      <c r="Y38" s="1">
        <v>6</v>
      </c>
      <c r="Z38">
        <v>0</v>
      </c>
    </row>
    <row r="39" spans="1:26" ht="16">
      <c r="A39" s="1">
        <f t="shared" si="5"/>
        <v>26</v>
      </c>
      <c r="B39" s="1">
        <f t="shared" si="6"/>
        <v>343476</v>
      </c>
      <c r="C39" s="1">
        <v>19001</v>
      </c>
      <c r="E39" s="3">
        <f t="shared" si="7"/>
        <v>2.8616283851674584E-3</v>
      </c>
      <c r="F39" s="3">
        <f t="shared" si="8"/>
        <v>1.5577843883485265E-4</v>
      </c>
      <c r="G39" s="3"/>
      <c r="H39" s="4">
        <f t="shared" si="0"/>
        <v>-166583.20773419173</v>
      </c>
      <c r="J39" s="2">
        <f t="shared" si="1"/>
        <v>343395.406220095</v>
      </c>
      <c r="K39" s="2">
        <f t="shared" si="2"/>
        <v>18693.412660182319</v>
      </c>
      <c r="L39" s="1">
        <f t="shared" si="9"/>
        <v>28.345134891152437</v>
      </c>
      <c r="M39" s="1" cm="1">
        <f t="array" ref="M39">EXP(SUMPRODUCT(TRANSPOSE(H$3:H$4),O39:P39))</f>
        <v>1.5451608326190522</v>
      </c>
      <c r="O39" s="1">
        <f t="shared" si="10"/>
        <v>5.8780158546004024</v>
      </c>
      <c r="P39" s="1">
        <f t="shared" si="11"/>
        <v>23</v>
      </c>
      <c r="Q39" s="2">
        <f t="shared" si="3"/>
        <v>1.6187955361174722E-2</v>
      </c>
      <c r="R39" s="1">
        <f t="shared" si="4"/>
        <v>2.3464166318753189E-4</v>
      </c>
      <c r="S39" s="1" cm="1">
        <f t="array" ref="S39">SUMPRODUCT(TRANSPOSE(H$4:H$5),O39:P39)</f>
        <v>23.100172079612541</v>
      </c>
      <c r="T39">
        <v>23</v>
      </c>
      <c r="U39">
        <v>0</v>
      </c>
      <c r="V39" s="1">
        <f t="shared" si="14"/>
        <v>356.1</v>
      </c>
      <c r="W39" s="1">
        <f t="shared" si="13"/>
        <v>455</v>
      </c>
      <c r="X39" s="5">
        <v>375</v>
      </c>
      <c r="Y39" s="1">
        <v>8</v>
      </c>
      <c r="Z39">
        <v>0</v>
      </c>
    </row>
    <row r="40" spans="1:26" ht="16">
      <c r="A40" s="1">
        <f t="shared" si="5"/>
        <v>27</v>
      </c>
      <c r="B40" s="1">
        <f t="shared" si="6"/>
        <v>364165</v>
      </c>
      <c r="C40" s="1">
        <v>20689</v>
      </c>
      <c r="E40" s="3">
        <f t="shared" si="7"/>
        <v>3.0371170138271397E-3</v>
      </c>
      <c r="F40" s="3">
        <f t="shared" si="8"/>
        <v>1.7548862865968129E-4</v>
      </c>
      <c r="G40" s="3"/>
      <c r="H40" s="4">
        <f t="shared" si="0"/>
        <v>-178917.15434075141</v>
      </c>
      <c r="J40" s="2">
        <f t="shared" si="1"/>
        <v>364454.04165925679</v>
      </c>
      <c r="K40" s="2">
        <f t="shared" si="2"/>
        <v>21058.635439161753</v>
      </c>
      <c r="L40" s="1">
        <f t="shared" si="9"/>
        <v>30.086095729786123</v>
      </c>
      <c r="M40" s="1" cm="1">
        <f t="array" ref="M40">EXP(SUMPRODUCT(TRANSPOSE(H$3:H$4),O40:P40))</f>
        <v>1.7409608386336861</v>
      </c>
      <c r="O40" s="1">
        <f t="shared" si="10"/>
        <v>5.88025361777198</v>
      </c>
      <c r="P40" s="1">
        <f t="shared" si="11"/>
        <v>30</v>
      </c>
      <c r="Q40" s="2">
        <f t="shared" si="3"/>
        <v>1.7866278658308924E-2</v>
      </c>
      <c r="R40" s="1">
        <f t="shared" si="4"/>
        <v>7.9371070601730711E-4</v>
      </c>
      <c r="S40" s="1" cm="1">
        <f t="array" ref="S40">SUMPRODUCT(TRANSPOSE(H$4:H$5),O40:P40)</f>
        <v>30.100210215166463</v>
      </c>
      <c r="T40">
        <v>30</v>
      </c>
      <c r="U40">
        <v>0</v>
      </c>
      <c r="V40" s="1">
        <f t="shared" si="14"/>
        <v>356.9</v>
      </c>
      <c r="W40" s="1">
        <f t="shared" si="13"/>
        <v>362</v>
      </c>
      <c r="X40" s="5">
        <v>322</v>
      </c>
      <c r="Y40" s="1">
        <v>4</v>
      </c>
      <c r="Z40">
        <v>0</v>
      </c>
    </row>
    <row r="41" spans="1:26" ht="16">
      <c r="A41" s="1">
        <f t="shared" si="5"/>
        <v>28</v>
      </c>
      <c r="B41" s="1">
        <f t="shared" si="6"/>
        <v>389866</v>
      </c>
      <c r="C41" s="1">
        <v>25701</v>
      </c>
      <c r="E41" s="3">
        <f t="shared" si="7"/>
        <v>3.2384889279145623E-3</v>
      </c>
      <c r="F41" s="3">
        <f t="shared" si="8"/>
        <v>2.0137191408742261E-4</v>
      </c>
      <c r="G41" s="3"/>
      <c r="H41" s="4">
        <f t="shared" si="0"/>
        <v>-218724.6863054338</v>
      </c>
      <c r="J41" s="2">
        <f t="shared" si="1"/>
        <v>388618.67134974746</v>
      </c>
      <c r="K41" s="2">
        <f t="shared" si="2"/>
        <v>24164.629690490714</v>
      </c>
      <c r="L41" s="1">
        <f t="shared" si="9"/>
        <v>32.08422119051545</v>
      </c>
      <c r="M41" s="1" cm="1">
        <f t="array" ref="M41">EXP(SUMPRODUCT(TRANSPOSE(H$3:H$4),O41:P41))</f>
        <v>1.9981254607293257</v>
      </c>
      <c r="O41" s="1">
        <f t="shared" si="10"/>
        <v>6.076035448558252</v>
      </c>
      <c r="P41" s="1">
        <f t="shared" si="11"/>
        <v>38</v>
      </c>
      <c r="Q41" s="2">
        <f t="shared" si="3"/>
        <v>5.9778619878965253E-2</v>
      </c>
      <c r="R41" s="1">
        <f t="shared" si="4"/>
        <v>3.1993778638110129E-3</v>
      </c>
      <c r="S41" s="1" cm="1">
        <f t="array" ref="S41">SUMPRODUCT(TRANSPOSE(H$4:H$5),O41:P41)</f>
        <v>38.103546693601594</v>
      </c>
      <c r="T41">
        <v>38</v>
      </c>
      <c r="U41">
        <v>0</v>
      </c>
      <c r="V41" s="1">
        <f t="shared" si="14"/>
        <v>434.29999999999995</v>
      </c>
      <c r="W41" s="1">
        <f t="shared" si="13"/>
        <v>452</v>
      </c>
      <c r="X41" s="5">
        <v>382</v>
      </c>
      <c r="Y41" s="1">
        <v>7</v>
      </c>
      <c r="Z41">
        <v>0</v>
      </c>
    </row>
    <row r="42" spans="1:26" ht="16">
      <c r="A42" s="1">
        <f t="shared" si="5"/>
        <v>29</v>
      </c>
      <c r="B42" s="1">
        <f t="shared" si="6"/>
        <v>423545</v>
      </c>
      <c r="C42" s="1">
        <v>33679</v>
      </c>
      <c r="E42" s="3">
        <f>(1-(H$2/(H$2+L42))^H$1) * $H$5</f>
        <v>3.4817021649368174E-3</v>
      </c>
      <c r="F42" s="3">
        <f t="shared" si="8"/>
        <v>2.4321323702225506E-4</v>
      </c>
      <c r="G42" s="3"/>
      <c r="H42" s="4">
        <f t="shared" si="0"/>
        <v>-280262.22274163214</v>
      </c>
      <c r="J42" s="2">
        <f t="shared" si="1"/>
        <v>417804.2597924181</v>
      </c>
      <c r="K42" s="2">
        <f t="shared" si="2"/>
        <v>29185.588442670607</v>
      </c>
      <c r="L42" s="1">
        <f t="shared" si="9"/>
        <v>34.498069548175984</v>
      </c>
      <c r="M42" s="1" cm="1">
        <f t="array" ref="M42">EXP(SUMPRODUCT(TRANSPOSE(H$3:H$4),O42:P42))</f>
        <v>2.4138483576605316</v>
      </c>
      <c r="O42" s="1">
        <f t="shared" si="10"/>
        <v>6.2874867438347639</v>
      </c>
      <c r="P42" s="1">
        <f t="shared" si="11"/>
        <v>49</v>
      </c>
      <c r="Q42" s="2">
        <f t="shared" si="3"/>
        <v>0.1334187938278866</v>
      </c>
      <c r="R42" s="1">
        <f t="shared" si="4"/>
        <v>1.3554026626643916E-2</v>
      </c>
      <c r="S42" s="1" cm="1">
        <f t="array" ref="S42">SUMPRODUCT(TRANSPOSE(H$4:H$5),O42:P42)</f>
        <v>49.107150208207294</v>
      </c>
      <c r="T42">
        <v>49</v>
      </c>
      <c r="U42">
        <v>0</v>
      </c>
      <c r="V42" s="1">
        <f t="shared" si="14"/>
        <v>536.79999999999995</v>
      </c>
      <c r="W42" s="1">
        <f t="shared" si="13"/>
        <v>586</v>
      </c>
      <c r="X42" s="5">
        <v>516</v>
      </c>
      <c r="Y42" s="1">
        <v>7</v>
      </c>
      <c r="Z42">
        <v>0</v>
      </c>
    </row>
    <row r="43" spans="1:26" ht="16">
      <c r="A43" s="1">
        <f t="shared" si="5"/>
        <v>30</v>
      </c>
      <c r="B43" s="1">
        <f t="shared" si="6"/>
        <v>462088</v>
      </c>
      <c r="C43" s="1">
        <v>38543</v>
      </c>
      <c r="E43" s="3">
        <f t="shared" ref="E43:E54" si="15">(1-(H$2/(H$2+L43))^H$1) * $H$5</f>
        <v>3.7559113470768679E-3</v>
      </c>
      <c r="F43" s="3">
        <f t="shared" si="8"/>
        <v>2.7420918214005052E-4</v>
      </c>
      <c r="G43" s="3"/>
      <c r="H43" s="4">
        <f t="shared" si="0"/>
        <v>-316115.01284870977</v>
      </c>
      <c r="J43" s="2">
        <f t="shared" si="1"/>
        <v>450709.36164922413</v>
      </c>
      <c r="K43" s="2">
        <f t="shared" si="2"/>
        <v>32905.101856806061</v>
      </c>
      <c r="L43" s="1">
        <f t="shared" si="9"/>
        <v>37.220268876975972</v>
      </c>
      <c r="M43" s="1" cm="1">
        <f t="array" ref="M43">EXP(SUMPRODUCT(TRANSPOSE(H$3:H$4),O43:P43))</f>
        <v>2.7221993287999902</v>
      </c>
      <c r="O43" s="1">
        <f t="shared" si="10"/>
        <v>6.4134589571673573</v>
      </c>
      <c r="P43" s="1">
        <f t="shared" si="11"/>
        <v>56</v>
      </c>
      <c r="Q43" s="2">
        <f t="shared" si="3"/>
        <v>0.14627554012904909</v>
      </c>
      <c r="R43" s="1">
        <f t="shared" si="4"/>
        <v>2.462439697801257E-2</v>
      </c>
      <c r="S43" s="1" cm="1">
        <f t="array" ref="S43">SUMPRODUCT(TRANSPOSE(H$4:H$5),O43:P43)</f>
        <v>56.109297003808919</v>
      </c>
      <c r="T43">
        <v>51</v>
      </c>
      <c r="U43">
        <v>1</v>
      </c>
      <c r="V43" s="1">
        <f t="shared" si="14"/>
        <v>609</v>
      </c>
      <c r="W43" s="1">
        <f t="shared" si="13"/>
        <v>638</v>
      </c>
      <c r="X43" s="5">
        <v>548</v>
      </c>
      <c r="Y43" s="1">
        <v>9</v>
      </c>
      <c r="Z43">
        <v>4</v>
      </c>
    </row>
    <row r="44" spans="1:26" ht="16">
      <c r="A44" s="1">
        <f t="shared" si="5"/>
        <v>31</v>
      </c>
      <c r="B44" s="1">
        <f t="shared" si="6"/>
        <v>504410</v>
      </c>
      <c r="C44" s="1">
        <v>42322</v>
      </c>
      <c r="E44" s="3">
        <f t="shared" si="15"/>
        <v>4.0656067371773741E-3</v>
      </c>
      <c r="F44" s="3">
        <f t="shared" si="8"/>
        <v>3.0969539010050617E-4</v>
      </c>
      <c r="G44" s="3"/>
      <c r="H44" s="4">
        <f t="shared" si="0"/>
        <v>-341958.43163473968</v>
      </c>
      <c r="J44" s="2">
        <f t="shared" si="1"/>
        <v>487872.80846128491</v>
      </c>
      <c r="K44" s="2">
        <f t="shared" si="2"/>
        <v>37163.446812060742</v>
      </c>
      <c r="L44" s="1">
        <f t="shared" si="9"/>
        <v>40.295676279727154</v>
      </c>
      <c r="M44" s="1" cm="1">
        <f t="array" ref="M44">EXP(SUMPRODUCT(TRANSPOSE(H$3:H$4),O44:P44))</f>
        <v>3.0754074027511789</v>
      </c>
      <c r="O44" s="1">
        <f t="shared" si="10"/>
        <v>6.7817384383986496</v>
      </c>
      <c r="P44" s="1">
        <f t="shared" si="11"/>
        <v>63</v>
      </c>
      <c r="Q44" s="2">
        <f t="shared" si="3"/>
        <v>0.12188821860827131</v>
      </c>
      <c r="R44" s="1">
        <f t="shared" si="4"/>
        <v>3.2785217459437944E-2</v>
      </c>
      <c r="S44" s="1" cm="1">
        <f t="array" ref="S44">SUMPRODUCT(TRANSPOSE(H$4:H$5),O44:P44)</f>
        <v>63.115573155902773</v>
      </c>
      <c r="T44">
        <v>53</v>
      </c>
      <c r="U44">
        <v>1</v>
      </c>
      <c r="V44" s="1">
        <f t="shared" si="14"/>
        <v>880.6</v>
      </c>
      <c r="W44" s="1">
        <f t="shared" si="13"/>
        <v>992</v>
      </c>
      <c r="X44" s="5">
        <v>772</v>
      </c>
      <c r="Y44" s="1">
        <v>22</v>
      </c>
      <c r="Z44">
        <v>9</v>
      </c>
    </row>
    <row r="45" spans="1:26" ht="16">
      <c r="A45" s="1">
        <f t="shared" si="5"/>
        <v>32</v>
      </c>
      <c r="B45" s="1">
        <f t="shared" si="6"/>
        <v>550845</v>
      </c>
      <c r="C45" s="1">
        <v>46435</v>
      </c>
      <c r="E45" s="3">
        <f t="shared" si="15"/>
        <v>4.4663102023071444E-3</v>
      </c>
      <c r="F45" s="3">
        <f t="shared" si="8"/>
        <v>4.0070346512977029E-4</v>
      </c>
      <c r="G45" s="3"/>
      <c r="H45" s="4">
        <f t="shared" si="0"/>
        <v>-363227.98473106645</v>
      </c>
      <c r="J45" s="2">
        <f t="shared" si="1"/>
        <v>535957.22427685733</v>
      </c>
      <c r="K45" s="2">
        <f t="shared" si="2"/>
        <v>48084.415815572436</v>
      </c>
      <c r="L45" s="1">
        <f t="shared" si="9"/>
        <v>44.276282436681591</v>
      </c>
      <c r="M45" s="1" cm="1">
        <f t="array" ref="M45">EXP(SUMPRODUCT(TRANSPOSE(H$3:H$4),O45:P45))</f>
        <v>3.9806061569544346</v>
      </c>
      <c r="O45" s="1">
        <f t="shared" si="10"/>
        <v>7.1043905704155508</v>
      </c>
      <c r="P45" s="1">
        <f t="shared" si="11"/>
        <v>78</v>
      </c>
      <c r="Q45" s="2">
        <f t="shared" si="3"/>
        <v>3.5520960817754632E-2</v>
      </c>
      <c r="R45" s="1">
        <f t="shared" si="4"/>
        <v>2.7027159587801771E-2</v>
      </c>
      <c r="S45" s="1" cm="1">
        <f t="array" ref="S45">SUMPRODUCT(TRANSPOSE(H$4:H$5),O45:P45)</f>
        <v>78.121071734990522</v>
      </c>
      <c r="T45">
        <v>54</v>
      </c>
      <c r="U45">
        <v>1</v>
      </c>
      <c r="V45" s="1">
        <f t="shared" si="14"/>
        <v>1216.3</v>
      </c>
      <c r="W45" s="1">
        <f t="shared" si="13"/>
        <v>1363</v>
      </c>
      <c r="X45" s="5">
        <v>1133</v>
      </c>
      <c r="Y45" s="1">
        <v>23</v>
      </c>
      <c r="Z45">
        <v>23</v>
      </c>
    </row>
    <row r="46" spans="1:26" ht="16">
      <c r="A46" s="1">
        <f t="shared" si="5"/>
        <v>33</v>
      </c>
      <c r="B46" s="1">
        <f t="shared" si="6"/>
        <v>599856</v>
      </c>
      <c r="C46" s="1">
        <v>49011</v>
      </c>
      <c r="E46" s="3">
        <f t="shared" si="15"/>
        <v>4.8747223992612332E-3</v>
      </c>
      <c r="F46" s="3">
        <f t="shared" si="8"/>
        <v>4.0841219695408881E-4</v>
      </c>
      <c r="G46" s="3"/>
      <c r="H46" s="4">
        <f t="shared" si="0"/>
        <v>-382444.28230797331</v>
      </c>
      <c r="J46" s="2">
        <f t="shared" si="1"/>
        <v>584966.68791134795</v>
      </c>
      <c r="K46" s="2">
        <f t="shared" si="2"/>
        <v>49009.463634490661</v>
      </c>
      <c r="L46" s="1">
        <f t="shared" si="9"/>
        <v>48.335151700792423</v>
      </c>
      <c r="M46" s="1" cm="1">
        <f t="array" ref="M46">EXP(SUMPRODUCT(TRANSPOSE(H$3:H$4),O46:P46))</f>
        <v>4.0588692641108324</v>
      </c>
      <c r="O46" s="1">
        <f t="shared" si="10"/>
        <v>7.4350839748471422</v>
      </c>
      <c r="P46" s="1">
        <f t="shared" si="11"/>
        <v>79</v>
      </c>
      <c r="Q46" s="2">
        <f t="shared" si="3"/>
        <v>3.1347360987100722E-5</v>
      </c>
      <c r="R46" s="1">
        <f t="shared" si="4"/>
        <v>2.4821477302305966E-2</v>
      </c>
      <c r="S46" s="1" cm="1">
        <f t="array" ref="S46">SUMPRODUCT(TRANSPOSE(H$4:H$5),O46:P46)</f>
        <v>79.126707351983654</v>
      </c>
      <c r="T46">
        <v>54</v>
      </c>
      <c r="U46">
        <v>1</v>
      </c>
      <c r="V46" s="1">
        <f t="shared" si="14"/>
        <v>1693.3999999999999</v>
      </c>
      <c r="W46" s="1">
        <f t="shared" si="13"/>
        <v>1888</v>
      </c>
      <c r="X46" s="5">
        <v>1788</v>
      </c>
      <c r="Y46" s="1">
        <v>10</v>
      </c>
      <c r="Z46">
        <v>24</v>
      </c>
    </row>
    <row r="47" spans="1:26" ht="16">
      <c r="A47" s="1">
        <f t="shared" si="5"/>
        <v>34</v>
      </c>
      <c r="B47" s="1">
        <f t="shared" si="6"/>
        <v>652812</v>
      </c>
      <c r="C47" s="1">
        <v>52956</v>
      </c>
      <c r="E47" s="3">
        <f t="shared" si="15"/>
        <v>5.3198760201417228E-3</v>
      </c>
      <c r="F47" s="3">
        <f t="shared" si="8"/>
        <v>4.451536208804896E-4</v>
      </c>
      <c r="G47" s="3"/>
      <c r="H47" s="4">
        <f t="shared" si="0"/>
        <v>-408666.27734592254</v>
      </c>
      <c r="J47" s="2">
        <f t="shared" si="1"/>
        <v>638385.12241700676</v>
      </c>
      <c r="K47" s="2">
        <f t="shared" si="2"/>
        <v>53418.434505658748</v>
      </c>
      <c r="L47" s="1">
        <f t="shared" si="9"/>
        <v>52.761101659424405</v>
      </c>
      <c r="M47" s="1" cm="1">
        <f t="array" ref="M47">EXP(SUMPRODUCT(TRANSPOSE(H$3:H$4),O47:P47))</f>
        <v>4.4259499586319802</v>
      </c>
      <c r="O47" s="1">
        <f t="shared" si="10"/>
        <v>7.6218319027231125</v>
      </c>
      <c r="P47" s="1">
        <f t="shared" si="11"/>
        <v>84</v>
      </c>
      <c r="Q47" s="2">
        <f t="shared" si="3"/>
        <v>8.7324289156799628E-3</v>
      </c>
      <c r="R47" s="1">
        <f t="shared" si="4"/>
        <v>2.2099590055013146E-2</v>
      </c>
      <c r="S47" s="1" cm="1">
        <f t="array" ref="S47">SUMPRODUCT(TRANSPOSE(H$4:H$5),O47:P47)</f>
        <v>84.129889876284608</v>
      </c>
      <c r="T47">
        <v>54</v>
      </c>
      <c r="U47">
        <v>2</v>
      </c>
      <c r="V47" s="1">
        <f t="shared" si="14"/>
        <v>2041.3</v>
      </c>
      <c r="W47" s="1">
        <f t="shared" si="13"/>
        <v>2182</v>
      </c>
      <c r="X47" s="5">
        <v>1362</v>
      </c>
      <c r="Y47" s="1">
        <v>82</v>
      </c>
      <c r="Z47">
        <v>28</v>
      </c>
    </row>
    <row r="48" spans="1:26" ht="16">
      <c r="A48" s="1">
        <f t="shared" si="5"/>
        <v>35</v>
      </c>
      <c r="B48" s="1">
        <f t="shared" si="6"/>
        <v>706104</v>
      </c>
      <c r="C48" s="1">
        <v>53292</v>
      </c>
      <c r="E48" s="3">
        <f t="shared" si="15"/>
        <v>5.7677996550876687E-3</v>
      </c>
      <c r="F48" s="3">
        <f t="shared" si="8"/>
        <v>4.4792363494594589E-4</v>
      </c>
      <c r="G48" s="3"/>
      <c r="H48" s="4"/>
      <c r="J48" s="2">
        <f t="shared" si="1"/>
        <v>692135.95861052023</v>
      </c>
      <c r="K48" s="2">
        <f t="shared" si="2"/>
        <v>53750.836193513504</v>
      </c>
      <c r="L48" s="1">
        <f t="shared" si="9"/>
        <v>57.216634914171152</v>
      </c>
      <c r="M48" s="1" cm="1">
        <f t="array" ref="M48">EXP(SUMPRODUCT(TRANSPOSE(H$3:H$4),O48:P48))</f>
        <v>4.4555332547467481</v>
      </c>
      <c r="O48" s="1">
        <f t="shared" si="10"/>
        <v>8.5289834127907138</v>
      </c>
      <c r="P48" s="1">
        <f t="shared" si="11"/>
        <v>84</v>
      </c>
      <c r="Q48" s="2">
        <f t="shared" si="3"/>
        <v>8.6098512631070986E-3</v>
      </c>
      <c r="R48" s="1">
        <f t="shared" si="4"/>
        <v>1.9781847135095919E-2</v>
      </c>
      <c r="S48" s="1" cm="1">
        <f t="array" ref="S48">SUMPRODUCT(TRANSPOSE(H$4:H$5),O48:P48)</f>
        <v>84.145349387714134</v>
      </c>
      <c r="T48">
        <v>54</v>
      </c>
      <c r="U48">
        <v>2</v>
      </c>
      <c r="V48" s="1">
        <f t="shared" si="14"/>
        <v>5058.2999999999993</v>
      </c>
      <c r="W48" s="1">
        <f t="shared" si="13"/>
        <v>6333</v>
      </c>
      <c r="X48" s="5">
        <v>5893</v>
      </c>
      <c r="Y48" s="1">
        <v>44</v>
      </c>
      <c r="Z48">
        <v>28</v>
      </c>
    </row>
    <row r="49" spans="1:26" ht="16">
      <c r="A49" s="1">
        <f t="shared" si="5"/>
        <v>36</v>
      </c>
      <c r="B49" s="1">
        <f t="shared" si="6"/>
        <v>764726</v>
      </c>
      <c r="C49" s="1">
        <v>58622</v>
      </c>
      <c r="E49" s="3">
        <f t="shared" si="15"/>
        <v>6.2314545824695422E-3</v>
      </c>
      <c r="F49" s="3">
        <f t="shared" si="8"/>
        <v>4.6365492738187353E-4</v>
      </c>
      <c r="G49" s="3"/>
      <c r="H49" s="4"/>
      <c r="J49" s="2">
        <f t="shared" si="1"/>
        <v>747774.54989634501</v>
      </c>
      <c r="K49" s="2">
        <f t="shared" si="2"/>
        <v>55638.591285824827</v>
      </c>
      <c r="L49" s="1">
        <f t="shared" si="9"/>
        <v>61.830808507561912</v>
      </c>
      <c r="M49" s="1" cm="1">
        <f t="array" ref="M49">EXP(SUMPRODUCT(TRANSPOSE(H$3:H$4),O49:P49))</f>
        <v>4.6141735933907615</v>
      </c>
      <c r="O49" s="1">
        <f t="shared" si="10"/>
        <v>8.6518639347341857</v>
      </c>
      <c r="P49" s="1">
        <f t="shared" si="11"/>
        <v>86</v>
      </c>
      <c r="Q49" s="2">
        <f t="shared" si="3"/>
        <v>5.0892305178519552E-2</v>
      </c>
      <c r="R49" s="1">
        <f t="shared" si="4"/>
        <v>2.2166697750115719E-2</v>
      </c>
      <c r="S49" s="1" cm="1">
        <f t="array" ref="S49">SUMPRODUCT(TRANSPOSE(H$4:H$5),O49:P49)</f>
        <v>86.1474434952721</v>
      </c>
      <c r="T49">
        <v>54</v>
      </c>
      <c r="U49">
        <v>4</v>
      </c>
      <c r="V49" s="1">
        <f t="shared" si="14"/>
        <v>5719.8</v>
      </c>
      <c r="W49" s="1">
        <f t="shared" si="13"/>
        <v>6050</v>
      </c>
      <c r="X49" s="5">
        <v>5420</v>
      </c>
      <c r="Y49" s="1">
        <v>63</v>
      </c>
      <c r="Z49">
        <v>28</v>
      </c>
    </row>
    <row r="50" spans="1:26" ht="16">
      <c r="A50" s="1">
        <f t="shared" si="5"/>
        <v>37</v>
      </c>
      <c r="B50" s="1">
        <f t="shared" si="6"/>
        <v>829532</v>
      </c>
      <c r="C50" s="1">
        <v>64806</v>
      </c>
      <c r="E50" s="3">
        <f t="shared" si="15"/>
        <v>6.70359032654122E-3</v>
      </c>
      <c r="F50" s="3">
        <f t="shared" si="8"/>
        <v>4.721357440716778E-4</v>
      </c>
      <c r="G50" s="3"/>
      <c r="H50" s="4"/>
      <c r="J50" s="2">
        <f t="shared" si="1"/>
        <v>804430.83918494638</v>
      </c>
      <c r="K50" s="2">
        <f t="shared" si="2"/>
        <v>56656.289288601336</v>
      </c>
      <c r="L50" s="1">
        <f t="shared" si="9"/>
        <v>66.531640910264997</v>
      </c>
      <c r="M50" s="1" cm="1">
        <f t="array" ref="M50">EXP(SUMPRODUCT(TRANSPOSE(H$3:H$4),O50:P50))</f>
        <v>4.7008324027030808</v>
      </c>
      <c r="O50" s="1">
        <f t="shared" si="10"/>
        <v>8.8649726879165982</v>
      </c>
      <c r="P50" s="1">
        <f t="shared" si="11"/>
        <v>87</v>
      </c>
      <c r="Q50" s="2">
        <f t="shared" si="3"/>
        <v>0.12575549658054291</v>
      </c>
      <c r="R50" s="1">
        <f t="shared" si="4"/>
        <v>3.0259424368262611E-2</v>
      </c>
      <c r="S50" s="1" cm="1">
        <f t="array" ref="S50">SUMPRODUCT(TRANSPOSE(H$4:H$5),O50:P50)</f>
        <v>87.151075255974675</v>
      </c>
      <c r="T50">
        <v>54</v>
      </c>
      <c r="U50">
        <v>5</v>
      </c>
      <c r="V50" s="1">
        <f t="shared" si="14"/>
        <v>7078.5999999999995</v>
      </c>
      <c r="W50" s="1">
        <f t="shared" si="13"/>
        <v>7479</v>
      </c>
      <c r="X50" s="5">
        <v>6389</v>
      </c>
      <c r="Y50" s="1">
        <v>109</v>
      </c>
      <c r="Z50">
        <v>28</v>
      </c>
    </row>
    <row r="51" spans="1:26" ht="16">
      <c r="A51" s="1">
        <f t="shared" si="5"/>
        <v>38</v>
      </c>
      <c r="B51" s="1">
        <f t="shared" si="6"/>
        <v>899615</v>
      </c>
      <c r="C51" s="1">
        <v>70083</v>
      </c>
      <c r="E51" s="3">
        <f t="shared" si="15"/>
        <v>7.2359806766194579E-3</v>
      </c>
      <c r="F51" s="3">
        <f t="shared" si="8"/>
        <v>5.3239035007823787E-4</v>
      </c>
      <c r="G51" s="3"/>
      <c r="H51" s="4"/>
      <c r="J51" s="2">
        <f t="shared" si="1"/>
        <v>868317.68119433499</v>
      </c>
      <c r="K51" s="2">
        <f t="shared" si="2"/>
        <v>63886.842009388543</v>
      </c>
      <c r="L51" s="1">
        <f t="shared" si="9"/>
        <v>71.835138179496326</v>
      </c>
      <c r="M51" s="1" cm="1">
        <f t="array" ref="M51">EXP(SUMPRODUCT(TRANSPOSE(H$3:H$4),O51:P51))</f>
        <v>5.3034972692313245</v>
      </c>
      <c r="O51" s="1">
        <f t="shared" si="10"/>
        <v>9.0466442793053936</v>
      </c>
      <c r="P51" s="1">
        <f t="shared" si="11"/>
        <v>94</v>
      </c>
      <c r="Q51" s="2">
        <f t="shared" si="3"/>
        <v>8.8411711693441447E-2</v>
      </c>
      <c r="R51" s="1">
        <f t="shared" si="4"/>
        <v>3.4789680925356968E-2</v>
      </c>
      <c r="S51" s="1" cm="1">
        <f t="array" ref="S51">SUMPRODUCT(TRANSPOSE(H$4:H$5),O51:P51)</f>
        <v>94.154171270270339</v>
      </c>
      <c r="T51">
        <v>54</v>
      </c>
      <c r="U51">
        <v>11</v>
      </c>
      <c r="V51" s="1">
        <f t="shared" si="14"/>
        <v>8489</v>
      </c>
      <c r="W51" s="1">
        <f t="shared" si="13"/>
        <v>9126</v>
      </c>
      <c r="X51" s="5">
        <v>7776</v>
      </c>
      <c r="Y51" s="1">
        <v>135</v>
      </c>
      <c r="Z51">
        <v>29</v>
      </c>
    </row>
    <row r="52" spans="1:26" ht="16">
      <c r="A52" s="1">
        <f t="shared" si="5"/>
        <v>39</v>
      </c>
      <c r="B52" s="1">
        <f t="shared" si="6"/>
        <v>971725</v>
      </c>
      <c r="C52" s="1">
        <v>72110</v>
      </c>
      <c r="E52" s="3">
        <f t="shared" si="15"/>
        <v>7.8066615274455797E-3</v>
      </c>
      <c r="F52" s="3">
        <f t="shared" si="8"/>
        <v>5.7068085082612185E-4</v>
      </c>
      <c r="G52" s="3"/>
      <c r="H52" s="4"/>
      <c r="J52" s="2">
        <f t="shared" si="1"/>
        <v>936799.38329346955</v>
      </c>
      <c r="K52" s="2">
        <f t="shared" si="2"/>
        <v>68481.702099134622</v>
      </c>
      <c r="L52" s="1">
        <f t="shared" si="9"/>
        <v>77.523299372340773</v>
      </c>
      <c r="M52" s="1" cm="1">
        <f t="array" ref="M52">EXP(SUMPRODUCT(TRANSPOSE(H$3:H$4),O52:P52))</f>
        <v>5.6881611928444471</v>
      </c>
      <c r="O52" s="1">
        <f t="shared" si="10"/>
        <v>9.2990103726886826</v>
      </c>
      <c r="P52" s="1">
        <f t="shared" si="11"/>
        <v>98</v>
      </c>
      <c r="Q52" s="2">
        <f t="shared" si="3"/>
        <v>5.0316154498202446E-2</v>
      </c>
      <c r="R52" s="1">
        <f t="shared" si="4"/>
        <v>3.5941873170424188E-2</v>
      </c>
      <c r="S52" s="1" cm="1">
        <f t="array" ref="S52">SUMPRODUCT(TRANSPOSE(H$4:H$5),O52:P52)</f>
        <v>98.158472047441279</v>
      </c>
      <c r="T52">
        <v>54</v>
      </c>
      <c r="U52">
        <v>15</v>
      </c>
      <c r="V52" s="1">
        <f t="shared" si="14"/>
        <v>10926.2</v>
      </c>
      <c r="W52" s="1">
        <f t="shared" si="13"/>
        <v>11933</v>
      </c>
      <c r="X52" s="5">
        <v>10393</v>
      </c>
      <c r="Y52" s="1">
        <v>154</v>
      </c>
      <c r="Z52">
        <v>29</v>
      </c>
    </row>
    <row r="53" spans="1:26" ht="16">
      <c r="A53" s="1">
        <f t="shared" si="5"/>
        <v>40</v>
      </c>
      <c r="B53" s="1">
        <f t="shared" si="6"/>
        <v>1046353</v>
      </c>
      <c r="C53" s="1">
        <v>74628</v>
      </c>
      <c r="E53" s="3">
        <f t="shared" si="15"/>
        <v>8.4496893128327422E-3</v>
      </c>
      <c r="F53" s="3">
        <f t="shared" si="8"/>
        <v>6.4302778538716243E-4</v>
      </c>
      <c r="G53" s="3"/>
      <c r="H53" s="4"/>
      <c r="J53" s="2">
        <f t="shared" si="1"/>
        <v>1013962.7175399291</v>
      </c>
      <c r="K53" s="2">
        <f t="shared" si="2"/>
        <v>77163.33424645949</v>
      </c>
      <c r="L53" s="1">
        <f t="shared" si="9"/>
        <v>83.936570941204891</v>
      </c>
      <c r="M53" s="1" cm="1">
        <f t="array" ref="M53">EXP(SUMPRODUCT(TRANSPOSE(H$3:H$4),O53:P53))</f>
        <v>6.4132715688641211</v>
      </c>
      <c r="O53" s="1">
        <f t="shared" si="10"/>
        <v>9.3929368909645685</v>
      </c>
      <c r="P53" s="1">
        <f t="shared" si="11"/>
        <v>105</v>
      </c>
      <c r="Q53" s="2">
        <f t="shared" si="3"/>
        <v>3.3972962513526959E-2</v>
      </c>
      <c r="R53" s="1">
        <f t="shared" si="4"/>
        <v>3.0955406502462278E-2</v>
      </c>
      <c r="S53" s="1" cm="1">
        <f t="array" ref="S53">SUMPRODUCT(TRANSPOSE(H$4:H$5),O53:P53)</f>
        <v>105.16007272612252</v>
      </c>
      <c r="T53">
        <v>54</v>
      </c>
      <c r="U53">
        <v>21</v>
      </c>
      <c r="V53" s="1">
        <f t="shared" si="14"/>
        <v>12002.3</v>
      </c>
      <c r="W53" s="1">
        <f t="shared" si="13"/>
        <v>12433</v>
      </c>
      <c r="X53" s="5">
        <v>10073</v>
      </c>
      <c r="Y53" s="1">
        <v>236</v>
      </c>
      <c r="Z53">
        <v>30</v>
      </c>
    </row>
    <row r="54" spans="1:26" ht="16">
      <c r="A54" s="1">
        <f t="shared" si="5"/>
        <v>41</v>
      </c>
      <c r="B54" s="1">
        <f t="shared" si="6"/>
        <v>1122496</v>
      </c>
      <c r="C54" s="1">
        <v>76143</v>
      </c>
      <c r="E54" s="3">
        <f t="shared" si="15"/>
        <v>9.1153078567213219E-3</v>
      </c>
      <c r="F54" s="3">
        <f t="shared" si="8"/>
        <v>6.6561854388857977E-4</v>
      </c>
      <c r="G54" s="3"/>
      <c r="H54" s="4"/>
      <c r="J54" s="2">
        <f t="shared" si="1"/>
        <v>1093836.9428065587</v>
      </c>
      <c r="K54" s="2">
        <f t="shared" si="2"/>
        <v>79874.225266629568</v>
      </c>
      <c r="L54" s="1">
        <f t="shared" si="9"/>
        <v>90.579628335626097</v>
      </c>
      <c r="M54" s="1" cm="1">
        <f t="array" ref="M54">EXP(SUMPRODUCT(TRANSPOSE(H$3:H$4),O54:P54))</f>
        <v>6.6430573944211986</v>
      </c>
      <c r="O54" s="1">
        <f>LN(V54+1)</f>
        <v>9.5453329430034213</v>
      </c>
      <c r="P54" s="1">
        <f t="shared" si="11"/>
        <v>107</v>
      </c>
      <c r="Q54" s="2">
        <f t="shared" si="3"/>
        <v>4.9002866535723152E-2</v>
      </c>
      <c r="R54" s="1">
        <f t="shared" si="4"/>
        <v>2.5531545050887769E-2</v>
      </c>
      <c r="S54" s="1" cm="1">
        <f t="array" ref="S54">SUMPRODUCT(TRANSPOSE(H$4:H$5),O54:P54)</f>
        <v>107.16266983198869</v>
      </c>
      <c r="T54">
        <v>54</v>
      </c>
      <c r="U54">
        <v>23</v>
      </c>
      <c r="V54" s="1">
        <f t="shared" si="14"/>
        <v>13978.3</v>
      </c>
      <c r="W54" s="1">
        <f t="shared" si="13"/>
        <v>14712</v>
      </c>
      <c r="X54" s="5">
        <v>12042</v>
      </c>
      <c r="Y54" s="1">
        <v>267</v>
      </c>
      <c r="Z54">
        <v>30</v>
      </c>
    </row>
    <row r="55" spans="1:26" ht="16">
      <c r="E55" s="3"/>
      <c r="F55" s="3"/>
      <c r="G55" s="3"/>
      <c r="J55" s="2"/>
      <c r="T55"/>
      <c r="Z55"/>
    </row>
    <row r="56" spans="1:26" ht="16">
      <c r="E56" s="3">
        <f>B2 - SUM(C14:C47)</f>
        <v>119347188</v>
      </c>
      <c r="F56" s="3">
        <f>1-E47</f>
        <v>0.99468012397985828</v>
      </c>
      <c r="G56" s="3"/>
      <c r="H56" s="4">
        <f>E56*LN(F56)</f>
        <v>-636607.08428968466</v>
      </c>
      <c r="J56" s="2"/>
      <c r="Z56"/>
    </row>
    <row r="57" spans="1:26" ht="16">
      <c r="E57" s="3"/>
      <c r="F57" s="3"/>
      <c r="G57" s="3"/>
      <c r="J57" s="2"/>
      <c r="Z57"/>
    </row>
    <row r="58" spans="1:26" ht="16">
      <c r="E58" s="3"/>
      <c r="F58" s="3"/>
      <c r="G58" s="3"/>
      <c r="J58" s="2"/>
      <c r="Z58"/>
    </row>
    <row r="59" spans="1:26" ht="16">
      <c r="E59" s="3"/>
      <c r="F59" s="3"/>
      <c r="G59" s="3"/>
      <c r="J59" s="2"/>
      <c r="Z59"/>
    </row>
    <row r="60" spans="1:26" ht="16">
      <c r="E60" s="3"/>
      <c r="F60" s="3"/>
      <c r="G60" s="3"/>
      <c r="J60" s="2"/>
      <c r="Z60"/>
    </row>
    <row r="61" spans="1:26" ht="16">
      <c r="E61" s="3"/>
      <c r="F61" s="3"/>
      <c r="G61" s="3"/>
      <c r="J61" s="2"/>
      <c r="Z61"/>
    </row>
    <row r="62" spans="1:26" ht="16">
      <c r="E62" s="3"/>
      <c r="F62" s="3"/>
      <c r="G62" s="3"/>
      <c r="J62" s="2"/>
      <c r="Z62"/>
    </row>
    <row r="63" spans="1:26" ht="16">
      <c r="E63" s="3"/>
      <c r="F63" s="3"/>
      <c r="G63" s="3"/>
      <c r="J63" s="2"/>
      <c r="Z63"/>
    </row>
    <row r="64" spans="1:26" ht="16">
      <c r="E64" s="3"/>
      <c r="F64" s="3"/>
      <c r="G64" s="3"/>
      <c r="J64" s="2"/>
      <c r="Z64"/>
    </row>
    <row r="65" spans="5:26" ht="16">
      <c r="E65" s="3"/>
      <c r="F65" s="3"/>
      <c r="G65" s="3"/>
      <c r="J65" s="2"/>
      <c r="Z65"/>
    </row>
    <row r="66" spans="5:26" ht="16">
      <c r="Z66"/>
    </row>
    <row r="67" spans="5:26" ht="16">
      <c r="Z67"/>
    </row>
    <row r="68" spans="5:26" ht="16">
      <c r="Z68"/>
    </row>
    <row r="69" spans="5:26" ht="16">
      <c r="Z69"/>
    </row>
    <row r="70" spans="5:26" ht="16">
      <c r="Z70"/>
    </row>
    <row r="71" spans="5:26" ht="16">
      <c r="Z71"/>
    </row>
  </sheetData>
  <mergeCells count="6">
    <mergeCell ref="P2:Q2"/>
    <mergeCell ref="S2:T2"/>
    <mergeCell ref="P8:Q8"/>
    <mergeCell ref="S8:T8"/>
    <mergeCell ref="P3:Q3"/>
    <mergeCell ref="S3:T3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98F6-43C6-3340-B801-1275D63358FD}">
  <sheetPr>
    <pageSetUpPr fitToPage="1"/>
  </sheetPr>
  <dimension ref="A1:Z71"/>
  <sheetViews>
    <sheetView zoomScale="75" workbookViewId="0">
      <selection activeCell="L5" sqref="L5"/>
    </sheetView>
  </sheetViews>
  <sheetFormatPr baseColWidth="10" defaultColWidth="8.83203125" defaultRowHeight="13"/>
  <cols>
    <col min="1" max="1" width="8.83203125" style="1"/>
    <col min="2" max="2" width="13" style="1" customWidth="1"/>
    <col min="3" max="3" width="8.83203125" style="1"/>
    <col min="4" max="4" width="2.6640625" style="1" customWidth="1"/>
    <col min="5" max="5" width="15.6640625" style="1" bestFit="1" customWidth="1"/>
    <col min="6" max="6" width="11.5" style="1" bestFit="1" customWidth="1"/>
    <col min="7" max="7" width="11.5" style="1" customWidth="1"/>
    <col min="8" max="8" width="14.1640625" style="1" bestFit="1" customWidth="1"/>
    <col min="9" max="9" width="2.6640625" style="1" customWidth="1"/>
    <col min="10" max="10" width="12.33203125" style="1" bestFit="1" customWidth="1"/>
    <col min="11" max="11" width="13.33203125" style="1" customWidth="1"/>
    <col min="12" max="12" width="12.1640625" style="1" bestFit="1" customWidth="1"/>
    <col min="13" max="13" width="12.33203125" style="1" bestFit="1" customWidth="1"/>
    <col min="14" max="14" width="9" style="1" customWidth="1"/>
    <col min="15" max="15" width="9" style="1" bestFit="1" customWidth="1"/>
    <col min="16" max="16" width="8.83203125" style="1"/>
    <col min="17" max="17" width="18" style="1" bestFit="1" customWidth="1"/>
    <col min="18" max="19" width="9" style="1" bestFit="1" customWidth="1"/>
    <col min="20" max="20" width="18" style="1" bestFit="1" customWidth="1"/>
    <col min="21" max="21" width="13.33203125" style="1" customWidth="1"/>
    <col min="22" max="23" width="9" style="1" bestFit="1" customWidth="1"/>
    <col min="24" max="16384" width="8.83203125" style="1"/>
  </cols>
  <sheetData>
    <row r="1" spans="1:26">
      <c r="A1" s="1" t="s">
        <v>41</v>
      </c>
      <c r="B1" s="1" t="s">
        <v>40</v>
      </c>
      <c r="G1" s="1" t="s">
        <v>36</v>
      </c>
      <c r="H1" s="16">
        <v>46.924947745101299</v>
      </c>
    </row>
    <row r="2" spans="1:26" ht="17">
      <c r="A2" s="1" t="s">
        <v>39</v>
      </c>
      <c r="B2" s="17">
        <v>120000000</v>
      </c>
      <c r="G2" s="1" t="s">
        <v>34</v>
      </c>
      <c r="H2" s="16">
        <v>464123.64301647618</v>
      </c>
      <c r="P2" s="62"/>
      <c r="Q2" s="62"/>
      <c r="S2" s="62"/>
      <c r="T2" s="62"/>
    </row>
    <row r="3" spans="1:26" ht="17">
      <c r="B3" s="17"/>
      <c r="G3" s="1" t="s">
        <v>38</v>
      </c>
      <c r="H3" s="16">
        <v>7.3436646298852956E-3</v>
      </c>
      <c r="P3" s="62" t="s">
        <v>35</v>
      </c>
      <c r="Q3" s="62"/>
      <c r="S3" s="62" t="s">
        <v>59</v>
      </c>
      <c r="T3" s="62"/>
    </row>
    <row r="4" spans="1:26">
      <c r="G4" s="1" t="s">
        <v>53</v>
      </c>
      <c r="H4" s="4">
        <v>1.7041818547349163E-2</v>
      </c>
      <c r="K4" s="1" t="s">
        <v>37</v>
      </c>
      <c r="L4" s="1">
        <f>LN(B2)*5-2*H6</f>
        <v>12512410.490086596</v>
      </c>
      <c r="P4" s="1" t="s">
        <v>25</v>
      </c>
      <c r="Q4" s="2">
        <f>AVERAGE(Q14:Q47)</f>
        <v>7.0938450221156316E-2</v>
      </c>
      <c r="S4" s="1" t="s">
        <v>25</v>
      </c>
      <c r="T4" s="2">
        <f>AVERAGE(R14:R47)</f>
        <v>1.4836358929754748E-2</v>
      </c>
    </row>
    <row r="5" spans="1:26">
      <c r="G5" s="1" t="s">
        <v>27</v>
      </c>
      <c r="H5" s="4">
        <v>0.99999999989999999</v>
      </c>
      <c r="P5" s="1" t="s">
        <v>21</v>
      </c>
      <c r="Q5" s="2">
        <f>MEDIAN(Q14:Q47)</f>
        <v>4.4306418944946489E-2</v>
      </c>
      <c r="S5" s="1" t="s">
        <v>21</v>
      </c>
      <c r="T5" s="2">
        <f>MEDIAN(R14:R47)</f>
        <v>9.3569992833620677E-3</v>
      </c>
    </row>
    <row r="6" spans="1:26">
      <c r="G6" s="1" t="s">
        <v>22</v>
      </c>
      <c r="H6" s="16">
        <f>SUM(H14:H56)</f>
        <v>-6256158.7375375461</v>
      </c>
      <c r="P6" s="1" t="s">
        <v>20</v>
      </c>
      <c r="Q6" s="15">
        <f>CORREL(K14:K47,C14:C47)^2</f>
        <v>0.97236477686027412</v>
      </c>
      <c r="S6" s="1" t="s">
        <v>20</v>
      </c>
      <c r="T6" s="15">
        <f>CORREL(J14:J47,B14:B47)^2</f>
        <v>0.9995985179293968</v>
      </c>
    </row>
    <row r="7" spans="1:26">
      <c r="H7" s="16"/>
    </row>
    <row r="8" spans="1:26">
      <c r="H8" s="16"/>
      <c r="P8" s="62" t="s">
        <v>28</v>
      </c>
      <c r="Q8" s="62"/>
      <c r="S8" s="62" t="s">
        <v>60</v>
      </c>
      <c r="T8" s="62"/>
      <c r="X8" s="1" t="s">
        <v>24</v>
      </c>
      <c r="Y8" s="1">
        <v>0.1</v>
      </c>
    </row>
    <row r="9" spans="1:26">
      <c r="H9" s="16"/>
      <c r="P9" s="1" t="s">
        <v>25</v>
      </c>
      <c r="Q9" s="2">
        <f>AVERAGE(Q48:Q54)</f>
        <v>5.8137335474623929E-2</v>
      </c>
      <c r="S9" s="1" t="s">
        <v>25</v>
      </c>
      <c r="T9" s="2">
        <f>AVERAGE(R48:R54)</f>
        <v>2.8489496511808977E-2</v>
      </c>
      <c r="Y9" s="1">
        <v>0.2</v>
      </c>
    </row>
    <row r="10" spans="1:26">
      <c r="H10" s="16"/>
      <c r="P10" s="1" t="s">
        <v>21</v>
      </c>
      <c r="Q10" s="2">
        <f>MEDIAN(Q48:Q54)</f>
        <v>5.0316154593170695E-2</v>
      </c>
      <c r="S10" s="1" t="s">
        <v>21</v>
      </c>
      <c r="T10" s="2">
        <f>MEDIAN(R48:R54)</f>
        <v>3.0259424465236551E-2</v>
      </c>
      <c r="Y10" s="1">
        <v>0.7</v>
      </c>
    </row>
    <row r="11" spans="1:26">
      <c r="H11" s="16"/>
      <c r="P11" s="1" t="s">
        <v>20</v>
      </c>
      <c r="Q11" s="15">
        <f>CORREL(K48:K54,C48:C54)^2</f>
        <v>0.83202028089335933</v>
      </c>
      <c r="S11" s="1" t="s">
        <v>20</v>
      </c>
      <c r="T11" s="15">
        <f>CORREL(J48:J54,B48:B54)^2</f>
        <v>0.99889558958988567</v>
      </c>
    </row>
    <row r="12" spans="1:26">
      <c r="B12" s="1" t="s">
        <v>19</v>
      </c>
      <c r="O12" s="14" t="s">
        <v>18</v>
      </c>
      <c r="P12" s="18"/>
    </row>
    <row r="13" spans="1:26" ht="16">
      <c r="A13" s="1" t="s">
        <v>17</v>
      </c>
      <c r="B13" s="1" t="s">
        <v>16</v>
      </c>
      <c r="C13" s="13" t="s">
        <v>15</v>
      </c>
      <c r="E13" s="13" t="s">
        <v>46</v>
      </c>
      <c r="F13" s="13" t="s">
        <v>11</v>
      </c>
      <c r="G13" s="13"/>
      <c r="J13" s="13" t="s">
        <v>10</v>
      </c>
      <c r="K13" s="13" t="s">
        <v>9</v>
      </c>
      <c r="L13" s="12" t="s">
        <v>45</v>
      </c>
      <c r="M13" s="12" t="s">
        <v>44</v>
      </c>
      <c r="N13" s="12"/>
      <c r="O13" s="12" t="s">
        <v>54</v>
      </c>
      <c r="P13" s="1" t="s">
        <v>52</v>
      </c>
      <c r="Q13" s="1" t="s">
        <v>43</v>
      </c>
      <c r="R13" s="1" t="s">
        <v>42</v>
      </c>
      <c r="T13" t="s">
        <v>49</v>
      </c>
      <c r="U13" s="1" t="s">
        <v>51</v>
      </c>
      <c r="V13" s="1" t="s">
        <v>2</v>
      </c>
      <c r="W13" s="1" t="s">
        <v>1</v>
      </c>
      <c r="X13" s="1" t="s">
        <v>0</v>
      </c>
      <c r="Y13" s="1" t="s">
        <v>47</v>
      </c>
      <c r="Z13" s="30" t="s">
        <v>55</v>
      </c>
    </row>
    <row r="14" spans="1:26" ht="16">
      <c r="A14" s="1">
        <v>1</v>
      </c>
      <c r="B14" s="1">
        <f>C14</f>
        <v>12252</v>
      </c>
      <c r="C14" s="1">
        <v>12252</v>
      </c>
      <c r="E14" s="3">
        <f>(1-(H$2/(H$2+L14))^H$1) * $H$5</f>
        <v>1.0109919160682801E-4</v>
      </c>
      <c r="F14" s="3">
        <f>E14</f>
        <v>1.0109919160682801E-4</v>
      </c>
      <c r="G14" s="3"/>
      <c r="H14" s="4">
        <f t="shared" ref="H14:H47" si="0">C14*LN(F14)</f>
        <v>-112711.15205919194</v>
      </c>
      <c r="J14" s="2">
        <f t="shared" ref="J14:J54" si="1">B$2*E14</f>
        <v>12131.902992819361</v>
      </c>
      <c r="K14" s="2">
        <f t="shared" ref="K14:K54" si="2">$B$2*F14</f>
        <v>12131.902992819361</v>
      </c>
      <c r="L14" s="1">
        <f>M14</f>
        <v>1</v>
      </c>
      <c r="M14" s="1" cm="1">
        <f t="array" ref="M14">EXP(SUMPRODUCT(TRANSPOSE(H$3:H$4),O14:P14))</f>
        <v>1</v>
      </c>
      <c r="O14" s="1">
        <f>LN(V14+1)</f>
        <v>0</v>
      </c>
      <c r="P14" s="1">
        <f>T14 + U14 + Z14</f>
        <v>0</v>
      </c>
      <c r="Q14" s="2">
        <f t="shared" ref="Q14:Q54" si="3">ABS(K14-C14)/C14</f>
        <v>9.802236955651215E-3</v>
      </c>
      <c r="R14" s="1">
        <f t="shared" ref="R14:R54" si="4">ABS(B14-J14)/B14</f>
        <v>9.802236955651215E-3</v>
      </c>
      <c r="S14" s="1" cm="1">
        <f t="array" ref="S14">SUMPRODUCT(TRANSPOSE(H$4:H$5),O14:P14)</f>
        <v>0</v>
      </c>
      <c r="T14">
        <v>0</v>
      </c>
      <c r="U14">
        <v>0</v>
      </c>
      <c r="V14" s="1">
        <f>W14</f>
        <v>0</v>
      </c>
      <c r="W14" s="1">
        <f>X14+10*Y14</f>
        <v>0</v>
      </c>
      <c r="X14" s="5">
        <v>0</v>
      </c>
      <c r="Y14" s="1">
        <v>0</v>
      </c>
      <c r="Z14">
        <v>0</v>
      </c>
    </row>
    <row r="15" spans="1:26" ht="16">
      <c r="A15" s="1">
        <f t="shared" ref="A15:A54" si="5">A14+1</f>
        <v>2</v>
      </c>
      <c r="B15" s="1">
        <f t="shared" ref="B15:B54" si="6">B14+C15</f>
        <v>25444</v>
      </c>
      <c r="C15" s="1">
        <v>13192</v>
      </c>
      <c r="E15" s="3">
        <f t="shared" ref="E15:E41" si="7">(1-(H$2/(H$2+L15))^H$1) * $H$5</f>
        <v>2.0218794437053381E-4</v>
      </c>
      <c r="F15" s="3">
        <f t="shared" ref="F15:F54" si="8">E15-E14</f>
        <v>1.010887527637058E-4</v>
      </c>
      <c r="G15" s="3"/>
      <c r="H15" s="4">
        <f t="shared" si="0"/>
        <v>-121359.95817166496</v>
      </c>
      <c r="J15" s="2">
        <f t="shared" si="1"/>
        <v>24262.553324464057</v>
      </c>
      <c r="K15" s="2">
        <f t="shared" si="2"/>
        <v>12130.650331644696</v>
      </c>
      <c r="L15" s="1">
        <f t="shared" ref="L15:L54" si="9">L14+M15</f>
        <v>2</v>
      </c>
      <c r="M15" s="1" cm="1">
        <f t="array" ref="M15">EXP(SUMPRODUCT(TRANSPOSE(H$3:H$4),O15:P15))</f>
        <v>1</v>
      </c>
      <c r="O15" s="1">
        <f t="shared" ref="O15:O53" si="10">LN(V15+1)</f>
        <v>0</v>
      </c>
      <c r="P15" s="1">
        <f t="shared" ref="P15:P54" si="11">T15 + U15 + Z15</f>
        <v>0</v>
      </c>
      <c r="Q15" s="2">
        <f t="shared" si="3"/>
        <v>8.0454037928691935E-2</v>
      </c>
      <c r="R15" s="1">
        <f t="shared" si="4"/>
        <v>4.643321315579086E-2</v>
      </c>
      <c r="S15" s="1" cm="1">
        <f t="array" ref="S15">SUMPRODUCT(TRANSPOSE(H$4:H$5),O15:P15)</f>
        <v>0</v>
      </c>
      <c r="T15">
        <v>0</v>
      </c>
      <c r="U15">
        <v>0</v>
      </c>
      <c r="V15" s="1">
        <f t="shared" ref="V15" si="12">W15</f>
        <v>0</v>
      </c>
      <c r="W15" s="1">
        <f t="shared" ref="W15:W54" si="13">X15+10*Y15</f>
        <v>0</v>
      </c>
      <c r="X15" s="5">
        <v>0</v>
      </c>
      <c r="Y15" s="1">
        <v>0</v>
      </c>
      <c r="Z15">
        <v>0</v>
      </c>
    </row>
    <row r="16" spans="1:26" ht="16">
      <c r="A16" s="1">
        <f t="shared" si="5"/>
        <v>3</v>
      </c>
      <c r="B16" s="1">
        <f t="shared" si="6"/>
        <v>38118</v>
      </c>
      <c r="C16" s="1">
        <v>12674</v>
      </c>
      <c r="E16" s="3">
        <f t="shared" si="7"/>
        <v>3.0326625939390193E-4</v>
      </c>
      <c r="F16" s="3">
        <f t="shared" si="8"/>
        <v>1.0107831502336812E-4</v>
      </c>
      <c r="G16" s="3"/>
      <c r="H16" s="4">
        <f t="shared" si="0"/>
        <v>-116595.91981694034</v>
      </c>
      <c r="J16" s="2">
        <f t="shared" si="1"/>
        <v>36391.951127268228</v>
      </c>
      <c r="K16" s="2">
        <f t="shared" si="2"/>
        <v>12129.397802804175</v>
      </c>
      <c r="L16" s="1">
        <f t="shared" si="9"/>
        <v>3</v>
      </c>
      <c r="M16" s="1" cm="1">
        <f t="array" ref="M16">EXP(SUMPRODUCT(TRANSPOSE(H$3:H$4),O16:P16))</f>
        <v>1</v>
      </c>
      <c r="O16" s="1">
        <f t="shared" si="10"/>
        <v>0</v>
      </c>
      <c r="P16" s="1">
        <f t="shared" si="11"/>
        <v>0</v>
      </c>
      <c r="Q16" s="2">
        <f t="shared" si="3"/>
        <v>4.2970032917455048E-2</v>
      </c>
      <c r="R16" s="1">
        <f t="shared" si="4"/>
        <v>4.5281727077280329E-2</v>
      </c>
      <c r="S16" s="1" cm="1">
        <f t="array" ref="S16">SUMPRODUCT(TRANSPOSE(H$4:H$5),O16:P16)</f>
        <v>0</v>
      </c>
      <c r="T16">
        <v>0</v>
      </c>
      <c r="U16">
        <v>0</v>
      </c>
      <c r="V16" s="1">
        <f>SUMPRODUCT(W14:W16,$Y$8:$Y$10)</f>
        <v>0</v>
      </c>
      <c r="W16" s="1">
        <f t="shared" si="13"/>
        <v>0</v>
      </c>
      <c r="X16" s="5">
        <v>0</v>
      </c>
      <c r="Y16" s="1">
        <v>0</v>
      </c>
      <c r="Z16">
        <v>0</v>
      </c>
    </row>
    <row r="17" spans="1:26" ht="16">
      <c r="A17" s="1">
        <f t="shared" si="5"/>
        <v>4</v>
      </c>
      <c r="B17" s="1">
        <f t="shared" si="6"/>
        <v>49763</v>
      </c>
      <c r="C17" s="1">
        <v>11645</v>
      </c>
      <c r="E17" s="3">
        <f t="shared" si="7"/>
        <v>4.0433413777427686E-4</v>
      </c>
      <c r="F17" s="3">
        <f t="shared" si="8"/>
        <v>1.0106787838037493E-4</v>
      </c>
      <c r="G17" s="3"/>
      <c r="H17" s="4">
        <f t="shared" si="0"/>
        <v>-107130.71848190376</v>
      </c>
      <c r="J17" s="2">
        <f t="shared" si="1"/>
        <v>48520.096532913223</v>
      </c>
      <c r="K17" s="2">
        <f t="shared" si="2"/>
        <v>12128.145405644991</v>
      </c>
      <c r="L17" s="1">
        <f t="shared" si="9"/>
        <v>4</v>
      </c>
      <c r="M17" s="1" cm="1">
        <f t="array" ref="M17">EXP(SUMPRODUCT(TRANSPOSE(H$3:H$4),O17:P17))</f>
        <v>1</v>
      </c>
      <c r="O17" s="1">
        <f t="shared" si="10"/>
        <v>0</v>
      </c>
      <c r="P17" s="1">
        <f t="shared" si="11"/>
        <v>0</v>
      </c>
      <c r="Q17" s="2">
        <f t="shared" si="3"/>
        <v>4.1489515297981207E-2</v>
      </c>
      <c r="R17" s="1">
        <f t="shared" si="4"/>
        <v>2.497645775147754E-2</v>
      </c>
      <c r="S17" s="1" cm="1">
        <f t="array" ref="S17">SUMPRODUCT(TRANSPOSE(H$4:H$5),O17:P17)</f>
        <v>0</v>
      </c>
      <c r="T17">
        <v>0</v>
      </c>
      <c r="U17">
        <v>0</v>
      </c>
      <c r="V17" s="1">
        <f t="shared" ref="V17:V54" si="14">SUMPRODUCT(W15:W17,$Y$8:$Y$10)</f>
        <v>0</v>
      </c>
      <c r="W17" s="1">
        <f t="shared" si="13"/>
        <v>0</v>
      </c>
      <c r="X17" s="5">
        <v>0</v>
      </c>
      <c r="Y17" s="1">
        <v>0</v>
      </c>
      <c r="Z17">
        <v>0</v>
      </c>
    </row>
    <row r="18" spans="1:26" ht="16">
      <c r="A18" s="1">
        <f t="shared" si="5"/>
        <v>5</v>
      </c>
      <c r="B18" s="1">
        <f t="shared" si="6"/>
        <v>62122</v>
      </c>
      <c r="C18" s="1">
        <v>12359</v>
      </c>
      <c r="E18" s="3">
        <f t="shared" si="7"/>
        <v>5.0539158061943914E-4</v>
      </c>
      <c r="F18" s="3">
        <f t="shared" si="8"/>
        <v>1.0105744284516228E-4</v>
      </c>
      <c r="G18" s="3"/>
      <c r="H18" s="4">
        <f t="shared" si="0"/>
        <v>-113700.59344581389</v>
      </c>
      <c r="J18" s="2">
        <f t="shared" si="1"/>
        <v>60646.989674332697</v>
      </c>
      <c r="K18" s="2">
        <f t="shared" si="2"/>
        <v>12126.893141419474</v>
      </c>
      <c r="L18" s="1">
        <f t="shared" si="9"/>
        <v>5</v>
      </c>
      <c r="M18" s="1" cm="1">
        <f t="array" ref="M18">EXP(SUMPRODUCT(TRANSPOSE(H$3:H$4),O18:P18))</f>
        <v>1</v>
      </c>
      <c r="O18" s="1">
        <f t="shared" si="10"/>
        <v>0</v>
      </c>
      <c r="P18" s="1">
        <f t="shared" si="11"/>
        <v>0</v>
      </c>
      <c r="Q18" s="2">
        <f t="shared" si="3"/>
        <v>1.8780391502591313E-2</v>
      </c>
      <c r="R18" s="1">
        <f t="shared" si="4"/>
        <v>2.3743767516617349E-2</v>
      </c>
      <c r="S18" s="1" cm="1">
        <f t="array" ref="S18">SUMPRODUCT(TRANSPOSE(H$4:H$5),O18:P18)</f>
        <v>0</v>
      </c>
      <c r="T18">
        <v>0</v>
      </c>
      <c r="U18">
        <v>0</v>
      </c>
      <c r="V18" s="1">
        <f t="shared" si="14"/>
        <v>0</v>
      </c>
      <c r="W18" s="1">
        <f t="shared" si="13"/>
        <v>0</v>
      </c>
      <c r="X18" s="5">
        <v>0</v>
      </c>
      <c r="Y18" s="1">
        <v>0</v>
      </c>
      <c r="Z18">
        <v>0</v>
      </c>
    </row>
    <row r="19" spans="1:26" ht="16">
      <c r="A19" s="1">
        <f t="shared" si="5"/>
        <v>6</v>
      </c>
      <c r="B19" s="1">
        <f t="shared" si="6"/>
        <v>74178</v>
      </c>
      <c r="C19" s="1">
        <v>12056</v>
      </c>
      <c r="E19" s="3">
        <f t="shared" si="7"/>
        <v>6.0643858902118192E-4</v>
      </c>
      <c r="F19" s="3">
        <f t="shared" si="8"/>
        <v>1.0104700840174279E-4</v>
      </c>
      <c r="G19" s="3"/>
      <c r="H19" s="4">
        <f t="shared" si="0"/>
        <v>-110914.29242048142</v>
      </c>
      <c r="J19" s="2">
        <f t="shared" si="1"/>
        <v>72772.630682541829</v>
      </c>
      <c r="K19" s="2">
        <f t="shared" si="2"/>
        <v>12125.641008209133</v>
      </c>
      <c r="L19" s="1">
        <f t="shared" si="9"/>
        <v>6</v>
      </c>
      <c r="M19" s="1" cm="1">
        <f t="array" ref="M19">EXP(SUMPRODUCT(TRANSPOSE(H$3:H$4),O19:P19))</f>
        <v>1</v>
      </c>
      <c r="O19" s="1">
        <f t="shared" si="10"/>
        <v>0</v>
      </c>
      <c r="P19" s="1">
        <f t="shared" si="11"/>
        <v>0</v>
      </c>
      <c r="Q19" s="2">
        <f t="shared" si="3"/>
        <v>5.7764605349314331E-3</v>
      </c>
      <c r="R19" s="1">
        <f t="shared" si="4"/>
        <v>1.8945904681417283E-2</v>
      </c>
      <c r="S19" s="1" cm="1">
        <f t="array" ref="S19">SUMPRODUCT(TRANSPOSE(H$4:H$5),O19:P19)</f>
        <v>0</v>
      </c>
      <c r="T19">
        <v>0</v>
      </c>
      <c r="U19">
        <v>0</v>
      </c>
      <c r="V19" s="1">
        <f t="shared" si="14"/>
        <v>0</v>
      </c>
      <c r="W19" s="1">
        <f t="shared" si="13"/>
        <v>0</v>
      </c>
      <c r="X19" s="5">
        <v>0</v>
      </c>
      <c r="Y19" s="1">
        <v>0</v>
      </c>
      <c r="Z19">
        <v>0</v>
      </c>
    </row>
    <row r="20" spans="1:26" ht="16">
      <c r="A20" s="1">
        <f t="shared" si="5"/>
        <v>7</v>
      </c>
      <c r="B20" s="1">
        <f t="shared" si="6"/>
        <v>85366</v>
      </c>
      <c r="C20" s="1">
        <v>11188</v>
      </c>
      <c r="E20" s="3">
        <f t="shared" si="7"/>
        <v>7.0747516408195684E-4</v>
      </c>
      <c r="F20" s="3">
        <f t="shared" si="8"/>
        <v>1.0103657506077492E-4</v>
      </c>
      <c r="G20" s="3"/>
      <c r="H20" s="4">
        <f t="shared" si="0"/>
        <v>-102929.91301071942</v>
      </c>
      <c r="J20" s="2">
        <f t="shared" si="1"/>
        <v>84897.019689834822</v>
      </c>
      <c r="K20" s="2">
        <f t="shared" si="2"/>
        <v>12124.38900729299</v>
      </c>
      <c r="L20" s="1">
        <f t="shared" si="9"/>
        <v>7</v>
      </c>
      <c r="M20" s="1" cm="1">
        <f t="array" ref="M20">EXP(SUMPRODUCT(TRANSPOSE(H$3:H$4),O20:P20))</f>
        <v>1</v>
      </c>
      <c r="O20" s="1">
        <f t="shared" si="10"/>
        <v>0</v>
      </c>
      <c r="P20" s="1">
        <f t="shared" si="11"/>
        <v>0</v>
      </c>
      <c r="Q20" s="2">
        <f t="shared" si="3"/>
        <v>8.3695835474882893E-2</v>
      </c>
      <c r="R20" s="1">
        <f t="shared" si="4"/>
        <v>5.4937599297750607E-3</v>
      </c>
      <c r="S20" s="1" cm="1">
        <f t="array" ref="S20">SUMPRODUCT(TRANSPOSE(H$4:H$5),O20:P20)</f>
        <v>0</v>
      </c>
      <c r="T20">
        <v>0</v>
      </c>
      <c r="U20">
        <v>0</v>
      </c>
      <c r="V20" s="1">
        <f t="shared" si="14"/>
        <v>0</v>
      </c>
      <c r="W20" s="1">
        <f t="shared" si="13"/>
        <v>0</v>
      </c>
      <c r="X20" s="5">
        <v>0</v>
      </c>
      <c r="Y20" s="1">
        <v>0</v>
      </c>
      <c r="Z20">
        <v>0</v>
      </c>
    </row>
    <row r="21" spans="1:26" ht="16">
      <c r="A21" s="1">
        <f t="shared" si="5"/>
        <v>8</v>
      </c>
      <c r="B21" s="1">
        <f t="shared" si="6"/>
        <v>97575</v>
      </c>
      <c r="C21" s="1">
        <v>12209</v>
      </c>
      <c r="E21" s="3">
        <f t="shared" si="7"/>
        <v>8.0915287753249073E-4</v>
      </c>
      <c r="F21" s="3">
        <f t="shared" si="8"/>
        <v>1.0167771345053389E-4</v>
      </c>
      <c r="G21" s="3"/>
      <c r="H21" s="4">
        <f t="shared" si="0"/>
        <v>-112245.91283402525</v>
      </c>
      <c r="J21" s="2">
        <f t="shared" si="1"/>
        <v>97098.345303898881</v>
      </c>
      <c r="K21" s="2">
        <f t="shared" si="2"/>
        <v>12201.325614064066</v>
      </c>
      <c r="L21" s="1">
        <f t="shared" si="9"/>
        <v>8.006449860139865</v>
      </c>
      <c r="M21" s="1" cm="1">
        <f t="array" ref="M21">EXP(SUMPRODUCT(TRANSPOSE(H$3:H$4),O21:P21))</f>
        <v>1.0064498601398655</v>
      </c>
      <c r="O21" s="1">
        <f t="shared" si="10"/>
        <v>0.87546873735389985</v>
      </c>
      <c r="P21" s="1">
        <f t="shared" si="11"/>
        <v>0</v>
      </c>
      <c r="Q21" s="2">
        <f t="shared" si="3"/>
        <v>6.285843177929371E-4</v>
      </c>
      <c r="R21" s="1">
        <f t="shared" si="4"/>
        <v>4.8850084150768025E-3</v>
      </c>
      <c r="S21" s="1" cm="1">
        <f t="array" ref="S21">SUMPRODUCT(TRANSPOSE(H$4:H$5),O21:P21)</f>
        <v>1.4919579365862043E-2</v>
      </c>
      <c r="T21">
        <v>0</v>
      </c>
      <c r="U21">
        <v>0</v>
      </c>
      <c r="V21" s="1">
        <f t="shared" si="14"/>
        <v>1.4</v>
      </c>
      <c r="W21" s="1">
        <f t="shared" si="13"/>
        <v>2</v>
      </c>
      <c r="X21" s="5">
        <v>2</v>
      </c>
      <c r="Y21" s="1">
        <v>0</v>
      </c>
      <c r="Z21">
        <v>0</v>
      </c>
    </row>
    <row r="22" spans="1:26" ht="16">
      <c r="A22" s="1">
        <f t="shared" si="5"/>
        <v>9</v>
      </c>
      <c r="B22" s="1">
        <f t="shared" si="6"/>
        <v>109348</v>
      </c>
      <c r="C22" s="1">
        <v>11773</v>
      </c>
      <c r="E22" s="3">
        <f t="shared" si="7"/>
        <v>9.1041842116157043E-4</v>
      </c>
      <c r="F22" s="3">
        <f t="shared" si="8"/>
        <v>1.012655436290797E-4</v>
      </c>
      <c r="G22" s="3"/>
      <c r="H22" s="4">
        <f t="shared" si="0"/>
        <v>-108285.27965059056</v>
      </c>
      <c r="J22" s="2">
        <f t="shared" si="1"/>
        <v>109250.21053938846</v>
      </c>
      <c r="K22" s="2">
        <f t="shared" si="2"/>
        <v>12151.865235489564</v>
      </c>
      <c r="L22" s="1">
        <f t="shared" si="9"/>
        <v>9.0089238546892574</v>
      </c>
      <c r="M22" s="1" cm="1">
        <f t="array" ref="M22">EXP(SUMPRODUCT(TRANSPOSE(H$3:H$4),O22:P22))</f>
        <v>1.0024739945493917</v>
      </c>
      <c r="O22" s="1">
        <f t="shared" si="10"/>
        <v>0.33647223662121289</v>
      </c>
      <c r="P22" s="1">
        <f t="shared" si="11"/>
        <v>0</v>
      </c>
      <c r="Q22" s="2">
        <f t="shared" si="3"/>
        <v>3.2180857512066924E-2</v>
      </c>
      <c r="R22" s="1">
        <f t="shared" si="4"/>
        <v>8.9429583176230197E-4</v>
      </c>
      <c r="S22" s="1" cm="1">
        <f t="array" ref="S22">SUMPRODUCT(TRANSPOSE(H$4:H$5),O22:P22)</f>
        <v>5.7340988027194421E-3</v>
      </c>
      <c r="T22">
        <v>0</v>
      </c>
      <c r="U22">
        <v>0</v>
      </c>
      <c r="V22" s="1">
        <f t="shared" si="14"/>
        <v>0.4</v>
      </c>
      <c r="W22" s="1">
        <f t="shared" si="13"/>
        <v>0</v>
      </c>
      <c r="X22" s="5">
        <v>0</v>
      </c>
      <c r="Y22" s="1">
        <v>0</v>
      </c>
      <c r="Z22">
        <v>0</v>
      </c>
    </row>
    <row r="23" spans="1:26" ht="16">
      <c r="A23" s="1">
        <f t="shared" si="5"/>
        <v>10</v>
      </c>
      <c r="B23" s="1">
        <f t="shared" si="6"/>
        <v>121475</v>
      </c>
      <c r="C23" s="1">
        <v>12127</v>
      </c>
      <c r="E23" s="3">
        <f t="shared" si="7"/>
        <v>1.0115589300034721E-3</v>
      </c>
      <c r="F23" s="3">
        <f t="shared" si="8"/>
        <v>1.0114050884190166E-4</v>
      </c>
      <c r="G23" s="3"/>
      <c r="H23" s="4">
        <f t="shared" si="0"/>
        <v>-111556.27095369263</v>
      </c>
      <c r="J23" s="2">
        <f t="shared" si="1"/>
        <v>121387.07160041665</v>
      </c>
      <c r="K23" s="2">
        <f t="shared" si="2"/>
        <v>12136.861061028199</v>
      </c>
      <c r="L23" s="1">
        <f t="shared" si="9"/>
        <v>10.010263659795132</v>
      </c>
      <c r="M23" s="1" cm="1">
        <f t="array" ref="M23">EXP(SUMPRODUCT(TRANSPOSE(H$3:H$4),O23:P23))</f>
        <v>1.0013398051058742</v>
      </c>
      <c r="O23" s="1">
        <f t="shared" si="10"/>
        <v>0.18232155679395459</v>
      </c>
      <c r="P23" s="1">
        <f t="shared" si="11"/>
        <v>0</v>
      </c>
      <c r="Q23" s="2">
        <f t="shared" si="3"/>
        <v>8.1314925605668355E-4</v>
      </c>
      <c r="R23" s="1">
        <f t="shared" si="4"/>
        <v>7.2383946971273018E-4</v>
      </c>
      <c r="S23" s="1" cm="1">
        <f t="array" ref="S23">SUMPRODUCT(TRANSPOSE(H$4:H$5),O23:P23)</f>
        <v>3.107090888152789E-3</v>
      </c>
      <c r="T23">
        <v>0</v>
      </c>
      <c r="U23">
        <v>0</v>
      </c>
      <c r="V23" s="1">
        <f t="shared" si="14"/>
        <v>0.2</v>
      </c>
      <c r="W23" s="1">
        <f t="shared" si="13"/>
        <v>0</v>
      </c>
      <c r="X23" s="5">
        <v>0</v>
      </c>
      <c r="Y23" s="1">
        <v>0</v>
      </c>
      <c r="Z23">
        <v>0</v>
      </c>
    </row>
    <row r="24" spans="1:26" ht="16">
      <c r="A24" s="1">
        <f t="shared" si="5"/>
        <v>11</v>
      </c>
      <c r="B24" s="1">
        <f t="shared" si="6"/>
        <v>134058</v>
      </c>
      <c r="C24" s="1">
        <v>12583</v>
      </c>
      <c r="E24" s="3">
        <f t="shared" si="7"/>
        <v>1.1125536756621979E-3</v>
      </c>
      <c r="F24" s="3">
        <f t="shared" si="8"/>
        <v>1.0099474565872582E-4</v>
      </c>
      <c r="G24" s="3"/>
      <c r="H24" s="4">
        <f t="shared" si="0"/>
        <v>-115769.16251216453</v>
      </c>
      <c r="J24" s="2">
        <f t="shared" si="1"/>
        <v>133506.44107946375</v>
      </c>
      <c r="K24" s="2">
        <f t="shared" si="2"/>
        <v>12119.369479047098</v>
      </c>
      <c r="L24" s="1">
        <f t="shared" si="9"/>
        <v>11.010263659795132</v>
      </c>
      <c r="M24" s="1" cm="1">
        <f t="array" ref="M24">EXP(SUMPRODUCT(TRANSPOSE(H$3:H$4),O24:P24))</f>
        <v>1</v>
      </c>
      <c r="O24" s="1">
        <f t="shared" si="10"/>
        <v>0</v>
      </c>
      <c r="P24" s="1">
        <f t="shared" si="11"/>
        <v>0</v>
      </c>
      <c r="Q24" s="2">
        <f t="shared" si="3"/>
        <v>3.684578565945338E-2</v>
      </c>
      <c r="R24" s="1">
        <f t="shared" si="4"/>
        <v>4.1143305176583904E-3</v>
      </c>
      <c r="S24" s="1" cm="1">
        <f t="array" ref="S24">SUMPRODUCT(TRANSPOSE(H$4:H$5),O24:P24)</f>
        <v>0</v>
      </c>
      <c r="T24">
        <v>0</v>
      </c>
      <c r="U24">
        <v>0</v>
      </c>
      <c r="V24" s="1">
        <f t="shared" si="14"/>
        <v>0</v>
      </c>
      <c r="W24" s="1">
        <f t="shared" si="13"/>
        <v>0</v>
      </c>
      <c r="X24" s="5">
        <v>0</v>
      </c>
      <c r="Y24" s="1">
        <v>0</v>
      </c>
      <c r="Z24">
        <v>0</v>
      </c>
    </row>
    <row r="25" spans="1:26" ht="16">
      <c r="A25" s="1">
        <f t="shared" si="5"/>
        <v>12</v>
      </c>
      <c r="B25" s="1">
        <f t="shared" si="6"/>
        <v>146934</v>
      </c>
      <c r="C25" s="1">
        <v>12876</v>
      </c>
      <c r="E25" s="3">
        <f t="shared" si="7"/>
        <v>1.2135379934953218E-3</v>
      </c>
      <c r="F25" s="3">
        <f t="shared" si="8"/>
        <v>1.009843178331239E-4</v>
      </c>
      <c r="G25" s="3"/>
      <c r="H25" s="4">
        <f t="shared" si="0"/>
        <v>-118466.22156809947</v>
      </c>
      <c r="J25" s="2">
        <f t="shared" si="1"/>
        <v>145624.55921943861</v>
      </c>
      <c r="K25" s="2">
        <f t="shared" si="2"/>
        <v>12118.118139974868</v>
      </c>
      <c r="L25" s="1">
        <f t="shared" si="9"/>
        <v>12.010263659795132</v>
      </c>
      <c r="M25" s="1" cm="1">
        <f t="array" ref="M25">EXP(SUMPRODUCT(TRANSPOSE(H$3:H$4),O25:P25))</f>
        <v>1</v>
      </c>
      <c r="O25" s="1">
        <f t="shared" si="10"/>
        <v>0</v>
      </c>
      <c r="P25" s="1">
        <f t="shared" si="11"/>
        <v>0</v>
      </c>
      <c r="Q25" s="2">
        <f t="shared" si="3"/>
        <v>5.8860038833887268E-2</v>
      </c>
      <c r="R25" s="1">
        <f t="shared" si="4"/>
        <v>8.9117616110729186E-3</v>
      </c>
      <c r="S25" s="1" cm="1">
        <f t="array" ref="S25">SUMPRODUCT(TRANSPOSE(H$4:H$5),O25:P25)</f>
        <v>0</v>
      </c>
      <c r="T25">
        <v>0</v>
      </c>
      <c r="U25">
        <v>0</v>
      </c>
      <c r="V25" s="1">
        <f t="shared" si="14"/>
        <v>0</v>
      </c>
      <c r="W25" s="1">
        <f t="shared" si="13"/>
        <v>0</v>
      </c>
      <c r="X25" s="5">
        <v>0</v>
      </c>
      <c r="Y25" s="1">
        <v>0</v>
      </c>
      <c r="Z25">
        <v>0</v>
      </c>
    </row>
    <row r="26" spans="1:26" ht="16">
      <c r="A26" s="1">
        <f t="shared" si="5"/>
        <v>13</v>
      </c>
      <c r="B26" s="1">
        <f t="shared" si="6"/>
        <v>158808</v>
      </c>
      <c r="C26" s="1">
        <v>11874</v>
      </c>
      <c r="E26" s="3">
        <f t="shared" si="7"/>
        <v>1.314511884594082E-3</v>
      </c>
      <c r="F26" s="3">
        <f t="shared" si="8"/>
        <v>1.0097389109876018E-4</v>
      </c>
      <c r="G26" s="3"/>
      <c r="H26" s="4">
        <f t="shared" si="0"/>
        <v>-109248.50122127045</v>
      </c>
      <c r="J26" s="2">
        <f t="shared" si="1"/>
        <v>157741.42615128984</v>
      </c>
      <c r="K26" s="2">
        <f t="shared" si="2"/>
        <v>12116.866931851222</v>
      </c>
      <c r="L26" s="1">
        <f t="shared" si="9"/>
        <v>13.010263659795132</v>
      </c>
      <c r="M26" s="1" cm="1">
        <f t="array" ref="M26">EXP(SUMPRODUCT(TRANSPOSE(H$3:H$4),O26:P26))</f>
        <v>1</v>
      </c>
      <c r="O26" s="1">
        <f t="shared" si="10"/>
        <v>0</v>
      </c>
      <c r="P26" s="1">
        <f t="shared" si="11"/>
        <v>0</v>
      </c>
      <c r="Q26" s="2">
        <f t="shared" si="3"/>
        <v>2.0453674570593064E-2</v>
      </c>
      <c r="R26" s="1">
        <f t="shared" si="4"/>
        <v>6.716121660811562E-3</v>
      </c>
      <c r="S26" s="1" cm="1">
        <f t="array" ref="S26">SUMPRODUCT(TRANSPOSE(H$4:H$5),O26:P26)</f>
        <v>0</v>
      </c>
      <c r="T26">
        <v>0</v>
      </c>
      <c r="U26">
        <v>0</v>
      </c>
      <c r="V26" s="1">
        <f t="shared" si="14"/>
        <v>0</v>
      </c>
      <c r="W26" s="1">
        <f t="shared" si="13"/>
        <v>0</v>
      </c>
      <c r="X26" s="5">
        <v>0</v>
      </c>
      <c r="Y26" s="1">
        <v>0</v>
      </c>
      <c r="Z26">
        <v>0</v>
      </c>
    </row>
    <row r="27" spans="1:26" ht="16">
      <c r="A27" s="1">
        <f t="shared" si="5"/>
        <v>14</v>
      </c>
      <c r="B27" s="1">
        <f t="shared" si="6"/>
        <v>170440</v>
      </c>
      <c r="C27" s="1">
        <v>11632</v>
      </c>
      <c r="E27" s="3">
        <f t="shared" si="7"/>
        <v>1.415869527156077E-3</v>
      </c>
      <c r="F27" s="3">
        <f t="shared" si="8"/>
        <v>1.0135764256199498E-4</v>
      </c>
      <c r="G27" s="3"/>
      <c r="H27" s="4">
        <f t="shared" si="0"/>
        <v>-106977.82062035838</v>
      </c>
      <c r="J27" s="2">
        <f t="shared" si="1"/>
        <v>169904.34325872923</v>
      </c>
      <c r="K27" s="2">
        <f t="shared" si="2"/>
        <v>12162.917107439398</v>
      </c>
      <c r="L27" s="1">
        <f t="shared" si="9"/>
        <v>14.014168017938886</v>
      </c>
      <c r="M27" s="1" cm="1">
        <f t="array" ref="M27">EXP(SUMPRODUCT(TRANSPOSE(H$3:H$4),O27:P27))</f>
        <v>1.0039043581437532</v>
      </c>
      <c r="O27" s="1">
        <f t="shared" si="10"/>
        <v>0.53062825106217038</v>
      </c>
      <c r="P27" s="1">
        <f t="shared" si="11"/>
        <v>0</v>
      </c>
      <c r="Q27" s="2">
        <f t="shared" si="3"/>
        <v>4.5642804972437931E-2</v>
      </c>
      <c r="R27" s="1">
        <f t="shared" si="4"/>
        <v>3.1427877333417412E-3</v>
      </c>
      <c r="S27" s="1" cm="1">
        <f t="array" ref="S27">SUMPRODUCT(TRANSPOSE(H$4:H$5),O27:P27)</f>
        <v>9.042870370698744E-3</v>
      </c>
      <c r="T27">
        <v>0</v>
      </c>
      <c r="U27">
        <v>0</v>
      </c>
      <c r="V27" s="1">
        <f t="shared" si="14"/>
        <v>0.7</v>
      </c>
      <c r="W27" s="1">
        <f t="shared" si="13"/>
        <v>1</v>
      </c>
      <c r="X27" s="5">
        <v>1</v>
      </c>
      <c r="Y27" s="1">
        <v>0</v>
      </c>
      <c r="Z27">
        <v>0</v>
      </c>
    </row>
    <row r="28" spans="1:26" ht="16">
      <c r="A28" s="1">
        <f t="shared" si="5"/>
        <v>15</v>
      </c>
      <c r="B28" s="1">
        <f t="shared" si="6"/>
        <v>181769</v>
      </c>
      <c r="C28" s="1">
        <v>11329</v>
      </c>
      <c r="E28" s="3">
        <f t="shared" si="7"/>
        <v>1.5183944907211479E-3</v>
      </c>
      <c r="F28" s="3">
        <f t="shared" si="8"/>
        <v>1.0252496356507094E-4</v>
      </c>
      <c r="G28" s="3"/>
      <c r="H28" s="4">
        <f t="shared" si="0"/>
        <v>-104061.44465832335</v>
      </c>
      <c r="J28" s="2">
        <f t="shared" si="1"/>
        <v>182207.33888653776</v>
      </c>
      <c r="K28" s="2">
        <f t="shared" si="2"/>
        <v>12302.995627808512</v>
      </c>
      <c r="L28" s="1">
        <f t="shared" si="9"/>
        <v>15.029740073801777</v>
      </c>
      <c r="M28" s="1" cm="1">
        <f t="array" ref="M28">EXP(SUMPRODUCT(TRANSPOSE(H$3:H$4),O28:P28))</f>
        <v>1.0155720558628916</v>
      </c>
      <c r="O28" s="1">
        <f t="shared" si="10"/>
        <v>2.1041341542702074</v>
      </c>
      <c r="P28" s="1">
        <f t="shared" si="11"/>
        <v>0</v>
      </c>
      <c r="Q28" s="2">
        <f t="shared" si="3"/>
        <v>8.5973662971887369E-2</v>
      </c>
      <c r="R28" s="1">
        <f t="shared" si="4"/>
        <v>2.4115161910873897E-3</v>
      </c>
      <c r="S28" s="1" cm="1">
        <f t="array" ref="S28">SUMPRODUCT(TRANSPOSE(H$4:H$5),O28:P28)</f>
        <v>3.5858272456352869E-2</v>
      </c>
      <c r="T28">
        <v>0</v>
      </c>
      <c r="U28">
        <v>0</v>
      </c>
      <c r="V28" s="1">
        <f t="shared" si="14"/>
        <v>7.2</v>
      </c>
      <c r="W28" s="1">
        <f t="shared" si="13"/>
        <v>10</v>
      </c>
      <c r="X28" s="5">
        <v>0</v>
      </c>
      <c r="Y28" s="1">
        <v>1</v>
      </c>
      <c r="Z28">
        <v>0</v>
      </c>
    </row>
    <row r="29" spans="1:26" ht="16">
      <c r="A29" s="1">
        <f t="shared" si="5"/>
        <v>16</v>
      </c>
      <c r="B29" s="1">
        <f t="shared" si="6"/>
        <v>193246</v>
      </c>
      <c r="C29" s="1">
        <v>11477</v>
      </c>
      <c r="E29" s="3">
        <f t="shared" si="7"/>
        <v>1.6227159419899702E-3</v>
      </c>
      <c r="F29" s="3">
        <f t="shared" si="8"/>
        <v>1.0432145126882232E-4</v>
      </c>
      <c r="G29" s="3"/>
      <c r="H29" s="4">
        <f t="shared" si="0"/>
        <v>-105221.52103246222</v>
      </c>
      <c r="J29" s="2">
        <f t="shared" si="1"/>
        <v>194725.91303879643</v>
      </c>
      <c r="K29" s="2">
        <f t="shared" si="2"/>
        <v>12518.57415225868</v>
      </c>
      <c r="L29" s="1">
        <f t="shared" si="9"/>
        <v>16.063216755405072</v>
      </c>
      <c r="M29" s="1" cm="1">
        <f t="array" ref="M29">EXP(SUMPRODUCT(TRANSPOSE(H$3:H$4),O29:P29))</f>
        <v>1.0334766816032948</v>
      </c>
      <c r="O29" s="1">
        <f t="shared" si="10"/>
        <v>2.1633230256605378</v>
      </c>
      <c r="P29" s="1">
        <f t="shared" si="11"/>
        <v>1</v>
      </c>
      <c r="Q29" s="2">
        <f t="shared" si="3"/>
        <v>9.0753171757312845E-2</v>
      </c>
      <c r="R29" s="1">
        <f t="shared" si="4"/>
        <v>7.658182000126394E-3</v>
      </c>
      <c r="S29" s="1" cm="1">
        <f t="array" ref="S29">SUMPRODUCT(TRANSPOSE(H$4:H$5),O29:P29)</f>
        <v>1.0368669583626093</v>
      </c>
      <c r="T29">
        <v>1</v>
      </c>
      <c r="U29">
        <v>0</v>
      </c>
      <c r="V29" s="1">
        <f t="shared" si="14"/>
        <v>7.6999999999999993</v>
      </c>
      <c r="W29" s="1">
        <f t="shared" si="13"/>
        <v>8</v>
      </c>
      <c r="X29" s="5">
        <v>8</v>
      </c>
      <c r="Y29" s="1">
        <v>0</v>
      </c>
      <c r="Z29">
        <v>0</v>
      </c>
    </row>
    <row r="30" spans="1:26" ht="16">
      <c r="A30" s="1">
        <f t="shared" si="5"/>
        <v>17</v>
      </c>
      <c r="B30" s="1">
        <f t="shared" si="6"/>
        <v>206253</v>
      </c>
      <c r="C30" s="1">
        <v>13007</v>
      </c>
      <c r="E30" s="3">
        <f t="shared" si="7"/>
        <v>1.7300676674773744E-3</v>
      </c>
      <c r="F30" s="3">
        <f t="shared" si="8"/>
        <v>1.073517254874042E-4</v>
      </c>
      <c r="G30" s="3"/>
      <c r="H30" s="4">
        <f t="shared" si="0"/>
        <v>-118876.17528355625</v>
      </c>
      <c r="J30" s="2">
        <f t="shared" si="1"/>
        <v>207608.12009728493</v>
      </c>
      <c r="K30" s="2">
        <f t="shared" si="2"/>
        <v>12882.207058488504</v>
      </c>
      <c r="L30" s="1">
        <f t="shared" si="9"/>
        <v>17.126828468580225</v>
      </c>
      <c r="M30" s="1" cm="1">
        <f t="array" ref="M30">EXP(SUMPRODUCT(TRANSPOSE(H$3:H$4),O30:P30))</f>
        <v>1.063611713175153</v>
      </c>
      <c r="O30" s="1">
        <f t="shared" si="10"/>
        <v>3.7565381025877511</v>
      </c>
      <c r="P30" s="1">
        <f t="shared" si="11"/>
        <v>2</v>
      </c>
      <c r="Q30" s="2">
        <f t="shared" si="3"/>
        <v>9.5942908827166828E-3</v>
      </c>
      <c r="R30" s="1">
        <f t="shared" si="4"/>
        <v>6.5701836932550457E-3</v>
      </c>
      <c r="S30" s="1" cm="1">
        <f t="array" ref="S30">SUMPRODUCT(TRANSPOSE(H$4:H$5),O30:P30)</f>
        <v>2.0640182405105039</v>
      </c>
      <c r="T30">
        <v>2</v>
      </c>
      <c r="U30">
        <v>0</v>
      </c>
      <c r="V30" s="1">
        <f t="shared" si="14"/>
        <v>41.8</v>
      </c>
      <c r="W30" s="1">
        <f t="shared" si="13"/>
        <v>56</v>
      </c>
      <c r="X30" s="5">
        <v>6</v>
      </c>
      <c r="Y30" s="1">
        <v>5</v>
      </c>
      <c r="Z30">
        <v>0</v>
      </c>
    </row>
    <row r="31" spans="1:26" ht="16">
      <c r="A31" s="1">
        <f t="shared" si="5"/>
        <v>18</v>
      </c>
      <c r="B31" s="1">
        <f t="shared" si="6"/>
        <v>221451</v>
      </c>
      <c r="C31" s="1">
        <v>15198</v>
      </c>
      <c r="E31" s="3">
        <f t="shared" si="7"/>
        <v>1.8372734961261828E-3</v>
      </c>
      <c r="F31" s="3">
        <f t="shared" si="8"/>
        <v>1.072058286488084E-4</v>
      </c>
      <c r="G31" s="3"/>
      <c r="H31" s="4">
        <f t="shared" si="0"/>
        <v>-138921.26955416371</v>
      </c>
      <c r="J31" s="2">
        <f t="shared" si="1"/>
        <v>220472.81953514193</v>
      </c>
      <c r="K31" s="2">
        <f t="shared" si="2"/>
        <v>12864.699437857007</v>
      </c>
      <c r="L31" s="1">
        <f t="shared" si="9"/>
        <v>18.189111259840413</v>
      </c>
      <c r="M31" s="1" cm="1">
        <f t="array" ref="M31">EXP(SUMPRODUCT(TRANSPOSE(H$3:H$4),O31:P31))</f>
        <v>1.0622827912601869</v>
      </c>
      <c r="O31" s="1">
        <f t="shared" si="10"/>
        <v>3.5862928653388351</v>
      </c>
      <c r="P31" s="1">
        <f t="shared" si="11"/>
        <v>2</v>
      </c>
      <c r="Q31" s="2">
        <f t="shared" si="3"/>
        <v>0.15352681682741104</v>
      </c>
      <c r="R31" s="1">
        <f t="shared" si="4"/>
        <v>4.4171417824172068E-3</v>
      </c>
      <c r="S31" s="1" cm="1">
        <f t="array" ref="S31">SUMPRODUCT(TRANSPOSE(H$4:H$5),O31:P31)</f>
        <v>2.0611169520687573</v>
      </c>
      <c r="T31">
        <v>2</v>
      </c>
      <c r="U31">
        <v>0</v>
      </c>
      <c r="V31" s="1">
        <f t="shared" si="14"/>
        <v>35.1</v>
      </c>
      <c r="W31" s="1">
        <f t="shared" si="13"/>
        <v>33</v>
      </c>
      <c r="X31" s="5">
        <v>23</v>
      </c>
      <c r="Y31" s="1">
        <v>1</v>
      </c>
      <c r="Z31">
        <v>0</v>
      </c>
    </row>
    <row r="32" spans="1:26" ht="16">
      <c r="A32" s="1">
        <f t="shared" si="5"/>
        <v>19</v>
      </c>
      <c r="B32" s="1">
        <f t="shared" si="6"/>
        <v>239764</v>
      </c>
      <c r="C32" s="1">
        <v>18313</v>
      </c>
      <c r="E32" s="3">
        <f t="shared" si="7"/>
        <v>1.9448023689936675E-3</v>
      </c>
      <c r="F32" s="3">
        <f t="shared" si="8"/>
        <v>1.0752887286748464E-4</v>
      </c>
      <c r="G32" s="3"/>
      <c r="H32" s="4">
        <f t="shared" si="0"/>
        <v>-167339.63702320834</v>
      </c>
      <c r="J32" s="2">
        <f t="shared" si="1"/>
        <v>233376.28427924009</v>
      </c>
      <c r="K32" s="2">
        <f t="shared" si="2"/>
        <v>12903.464744098157</v>
      </c>
      <c r="L32" s="1">
        <f t="shared" si="9"/>
        <v>19.254712094272158</v>
      </c>
      <c r="M32" s="1" cm="1">
        <f t="array" ref="M32">EXP(SUMPRODUCT(TRANSPOSE(H$3:H$4),O32:P32))</f>
        <v>1.0656008344317434</v>
      </c>
      <c r="O32" s="1">
        <f t="shared" si="10"/>
        <v>4.01096295328305</v>
      </c>
      <c r="P32" s="1">
        <f t="shared" si="11"/>
        <v>2</v>
      </c>
      <c r="Q32" s="2">
        <f t="shared" si="3"/>
        <v>0.29539317730037912</v>
      </c>
      <c r="R32" s="1">
        <f t="shared" si="4"/>
        <v>2.664167982165758E-2</v>
      </c>
      <c r="S32" s="1" cm="1">
        <f t="array" ref="S32">SUMPRODUCT(TRANSPOSE(H$4:H$5),O32:P32)</f>
        <v>2.0683541026499896</v>
      </c>
      <c r="T32">
        <v>2</v>
      </c>
      <c r="U32">
        <v>0</v>
      </c>
      <c r="V32" s="1">
        <f t="shared" si="14"/>
        <v>54.2</v>
      </c>
      <c r="W32" s="1">
        <f t="shared" si="13"/>
        <v>60</v>
      </c>
      <c r="X32" s="5">
        <v>20</v>
      </c>
      <c r="Y32" s="1">
        <v>4</v>
      </c>
      <c r="Z32">
        <v>0</v>
      </c>
    </row>
    <row r="33" spans="1:26" ht="16">
      <c r="A33" s="1">
        <f t="shared" si="5"/>
        <v>20</v>
      </c>
      <c r="B33" s="1">
        <f t="shared" si="6"/>
        <v>255514</v>
      </c>
      <c r="C33" s="1">
        <v>15750</v>
      </c>
      <c r="E33" s="3">
        <f t="shared" si="7"/>
        <v>2.0597311378891267E-3</v>
      </c>
      <c r="F33" s="3">
        <f t="shared" si="8"/>
        <v>1.1492876889545927E-4</v>
      </c>
      <c r="G33" s="3"/>
      <c r="H33" s="4">
        <f t="shared" si="0"/>
        <v>-142871.36885308454</v>
      </c>
      <c r="J33" s="2">
        <f t="shared" si="1"/>
        <v>247167.7365466952</v>
      </c>
      <c r="K33" s="2">
        <f t="shared" si="2"/>
        <v>13791.452267455114</v>
      </c>
      <c r="L33" s="1">
        <f t="shared" si="9"/>
        <v>20.393774831553927</v>
      </c>
      <c r="M33" s="1" cm="1">
        <f t="array" ref="M33">EXP(SUMPRODUCT(TRANSPOSE(H$3:H$4),O33:P33))</f>
        <v>1.1390627372817697</v>
      </c>
      <c r="O33" s="1">
        <f t="shared" si="10"/>
        <v>3.8066624897703196</v>
      </c>
      <c r="P33" s="1">
        <f t="shared" si="11"/>
        <v>6</v>
      </c>
      <c r="Q33" s="2">
        <f t="shared" si="3"/>
        <v>0.12435223698697692</v>
      </c>
      <c r="R33" s="1">
        <f t="shared" si="4"/>
        <v>3.2664603322341619E-2</v>
      </c>
      <c r="S33" s="1" cm="1">
        <f t="array" ref="S33">SUMPRODUCT(TRANSPOSE(H$4:H$5),O33:P33)</f>
        <v>6.0648724508216665</v>
      </c>
      <c r="T33">
        <v>6</v>
      </c>
      <c r="U33">
        <v>0</v>
      </c>
      <c r="V33" s="1">
        <f t="shared" si="14"/>
        <v>44</v>
      </c>
      <c r="W33" s="1">
        <f t="shared" si="13"/>
        <v>41</v>
      </c>
      <c r="X33" s="5">
        <v>31</v>
      </c>
      <c r="Y33" s="1">
        <v>1</v>
      </c>
      <c r="Z33">
        <v>0</v>
      </c>
    </row>
    <row r="34" spans="1:26" ht="16">
      <c r="A34" s="1">
        <f t="shared" si="5"/>
        <v>21</v>
      </c>
      <c r="B34" s="1">
        <f t="shared" si="6"/>
        <v>269597</v>
      </c>
      <c r="C34" s="1">
        <v>14083</v>
      </c>
      <c r="E34" s="3">
        <f t="shared" si="7"/>
        <v>2.1770811461993065E-3</v>
      </c>
      <c r="F34" s="3">
        <f t="shared" si="8"/>
        <v>1.1735000831017981E-4</v>
      </c>
      <c r="G34" s="3"/>
      <c r="H34" s="4">
        <f t="shared" si="0"/>
        <v>-127456.07292180939</v>
      </c>
      <c r="J34" s="2">
        <f t="shared" si="1"/>
        <v>261249.7375439168</v>
      </c>
      <c r="K34" s="2">
        <f t="shared" si="2"/>
        <v>14082.000997221578</v>
      </c>
      <c r="L34" s="1">
        <f t="shared" si="9"/>
        <v>21.556972799446832</v>
      </c>
      <c r="M34" s="1" cm="1">
        <f t="array" ref="M34">EXP(SUMPRODUCT(TRANSPOSE(H$3:H$4),O34:P34))</f>
        <v>1.1631979678929063</v>
      </c>
      <c r="O34" s="1">
        <f t="shared" si="10"/>
        <v>4.3412046401536264</v>
      </c>
      <c r="P34" s="1">
        <f t="shared" si="11"/>
        <v>7</v>
      </c>
      <c r="Q34" s="2">
        <f t="shared" si="3"/>
        <v>7.0936787504255965E-5</v>
      </c>
      <c r="R34" s="1">
        <f t="shared" si="4"/>
        <v>3.0962000527020719E-2</v>
      </c>
      <c r="S34" s="1" cm="1">
        <f t="array" ref="S34">SUMPRODUCT(TRANSPOSE(H$4:H$5),O34:P34)</f>
        <v>7.073982021054408</v>
      </c>
      <c r="T34">
        <v>7</v>
      </c>
      <c r="U34">
        <v>0</v>
      </c>
      <c r="V34" s="1">
        <f t="shared" si="14"/>
        <v>75.8</v>
      </c>
      <c r="W34" s="1">
        <f t="shared" si="13"/>
        <v>88</v>
      </c>
      <c r="X34" s="5">
        <v>68</v>
      </c>
      <c r="Y34" s="1">
        <v>2</v>
      </c>
      <c r="Z34">
        <v>0</v>
      </c>
    </row>
    <row r="35" spans="1:26" ht="16">
      <c r="A35" s="1">
        <f t="shared" si="5"/>
        <v>22</v>
      </c>
      <c r="B35" s="1">
        <f t="shared" si="6"/>
        <v>282373</v>
      </c>
      <c r="C35" s="1">
        <v>12776</v>
      </c>
      <c r="E35" s="3">
        <f t="shared" si="7"/>
        <v>2.3026744986898088E-3</v>
      </c>
      <c r="F35" s="3">
        <f t="shared" si="8"/>
        <v>1.255933524905023E-4</v>
      </c>
      <c r="G35" s="3"/>
      <c r="H35" s="4">
        <f t="shared" si="0"/>
        <v>-114759.92469187887</v>
      </c>
      <c r="J35" s="2">
        <f t="shared" si="1"/>
        <v>276320.93984277704</v>
      </c>
      <c r="K35" s="2">
        <f t="shared" si="2"/>
        <v>15071.202298860275</v>
      </c>
      <c r="L35" s="1">
        <f t="shared" si="9"/>
        <v>22.802035319805473</v>
      </c>
      <c r="M35" s="1" cm="1">
        <f t="array" ref="M35">EXP(SUMPRODUCT(TRANSPOSE(H$3:H$4),O35:P35))</f>
        <v>1.2450625203586405</v>
      </c>
      <c r="O35" s="1">
        <f t="shared" si="10"/>
        <v>4.3201512309557941</v>
      </c>
      <c r="P35" s="1">
        <f t="shared" si="11"/>
        <v>11</v>
      </c>
      <c r="Q35" s="2">
        <f t="shared" si="3"/>
        <v>0.17964952245305846</v>
      </c>
      <c r="R35" s="1">
        <f t="shared" si="4"/>
        <v>2.1432857097608355E-2</v>
      </c>
      <c r="S35" s="1" cm="1">
        <f t="array" ref="S35">SUMPRODUCT(TRANSPOSE(H$4:H$5),O35:P35)</f>
        <v>11.073623232275056</v>
      </c>
      <c r="T35">
        <v>11</v>
      </c>
      <c r="U35">
        <v>0</v>
      </c>
      <c r="V35" s="1">
        <f t="shared" si="14"/>
        <v>74.2</v>
      </c>
      <c r="W35" s="1">
        <f t="shared" si="13"/>
        <v>75</v>
      </c>
      <c r="X35" s="5">
        <v>45</v>
      </c>
      <c r="Y35" s="1">
        <v>3</v>
      </c>
      <c r="Z35">
        <v>0</v>
      </c>
    </row>
    <row r="36" spans="1:26" ht="16">
      <c r="A36" s="1">
        <f t="shared" si="5"/>
        <v>23</v>
      </c>
      <c r="B36" s="1">
        <f t="shared" si="6"/>
        <v>295077</v>
      </c>
      <c r="C36" s="1">
        <v>12704</v>
      </c>
      <c r="E36" s="3">
        <f t="shared" si="7"/>
        <v>2.4309676311817107E-3</v>
      </c>
      <c r="F36" s="3">
        <f t="shared" si="8"/>
        <v>1.2829313249190181E-4</v>
      </c>
      <c r="G36" s="3"/>
      <c r="H36" s="4">
        <f t="shared" si="0"/>
        <v>-113842.99351831114</v>
      </c>
      <c r="J36" s="2">
        <f t="shared" si="1"/>
        <v>291716.11574180529</v>
      </c>
      <c r="K36" s="2">
        <f t="shared" si="2"/>
        <v>15395.175899028218</v>
      </c>
      <c r="L36" s="1">
        <f t="shared" si="9"/>
        <v>24.074027236707</v>
      </c>
      <c r="M36" s="1" cm="1">
        <f t="array" ref="M36">EXP(SUMPRODUCT(TRANSPOSE(H$3:H$4),O36:P36))</f>
        <v>1.2719919169015284</v>
      </c>
      <c r="O36" s="1">
        <f t="shared" si="10"/>
        <v>4.9133899096574201</v>
      </c>
      <c r="P36" s="1">
        <f t="shared" si="11"/>
        <v>12</v>
      </c>
      <c r="Q36" s="2">
        <f t="shared" si="3"/>
        <v>0.21183689381519347</v>
      </c>
      <c r="R36" s="1">
        <f t="shared" si="4"/>
        <v>1.1389855048664282E-2</v>
      </c>
      <c r="S36" s="1" cm="1">
        <f t="array" ref="S36">SUMPRODUCT(TRANSPOSE(H$4:H$5),O36:P36)</f>
        <v>12.083733098092758</v>
      </c>
      <c r="T36">
        <v>12</v>
      </c>
      <c r="U36">
        <v>0</v>
      </c>
      <c r="V36" s="1">
        <f t="shared" si="14"/>
        <v>135.1</v>
      </c>
      <c r="W36" s="1">
        <f t="shared" si="13"/>
        <v>159</v>
      </c>
      <c r="X36" s="5">
        <v>119</v>
      </c>
      <c r="Y36" s="1">
        <v>4</v>
      </c>
      <c r="Z36">
        <v>0</v>
      </c>
    </row>
    <row r="37" spans="1:26" ht="16">
      <c r="A37" s="1">
        <f t="shared" si="5"/>
        <v>24</v>
      </c>
      <c r="B37" s="1">
        <f t="shared" si="6"/>
        <v>309342</v>
      </c>
      <c r="C37" s="1">
        <v>14265</v>
      </c>
      <c r="E37" s="3">
        <f t="shared" si="7"/>
        <v>2.5613935180960226E-3</v>
      </c>
      <c r="F37" s="3">
        <f t="shared" si="8"/>
        <v>1.3042588691431194E-4</v>
      </c>
      <c r="G37" s="3"/>
      <c r="H37" s="4">
        <f t="shared" si="0"/>
        <v>-127596.22265785199</v>
      </c>
      <c r="J37" s="2">
        <f t="shared" si="1"/>
        <v>307367.22217152274</v>
      </c>
      <c r="K37" s="2">
        <f t="shared" si="2"/>
        <v>15651.106429717433</v>
      </c>
      <c r="L37" s="1">
        <f t="shared" si="9"/>
        <v>25.367336112676675</v>
      </c>
      <c r="M37" s="1" cm="1">
        <f t="array" ref="M37">EXP(SUMPRODUCT(TRANSPOSE(H$3:H$4),O37:P37))</f>
        <v>1.2933088759696743</v>
      </c>
      <c r="O37" s="1">
        <f t="shared" si="10"/>
        <v>4.8559289043352747</v>
      </c>
      <c r="P37" s="1">
        <f t="shared" si="11"/>
        <v>13</v>
      </c>
      <c r="Q37" s="2">
        <f t="shared" si="3"/>
        <v>9.7168344179280233E-2</v>
      </c>
      <c r="R37" s="1">
        <f t="shared" si="4"/>
        <v>6.3838011924577482E-3</v>
      </c>
      <c r="S37" s="1" cm="1">
        <f t="array" ref="S37">SUMPRODUCT(TRANSPOSE(H$4:H$5),O37:P37)</f>
        <v>13.082753857966509</v>
      </c>
      <c r="T37">
        <v>13</v>
      </c>
      <c r="U37">
        <v>0</v>
      </c>
      <c r="V37" s="1">
        <f t="shared" si="14"/>
        <v>127.49999999999999</v>
      </c>
      <c r="W37" s="1">
        <f t="shared" si="13"/>
        <v>126</v>
      </c>
      <c r="X37" s="5">
        <v>116</v>
      </c>
      <c r="Y37" s="1">
        <v>1</v>
      </c>
      <c r="Z37">
        <v>0</v>
      </c>
    </row>
    <row r="38" spans="1:26" ht="16">
      <c r="A38" s="1">
        <f t="shared" si="5"/>
        <v>25</v>
      </c>
      <c r="B38" s="1">
        <f t="shared" si="6"/>
        <v>324475</v>
      </c>
      <c r="C38" s="1">
        <v>15133</v>
      </c>
      <c r="E38" s="3">
        <f t="shared" si="7"/>
        <v>2.7058499460620206E-3</v>
      </c>
      <c r="F38" s="3">
        <f t="shared" si="8"/>
        <v>1.4445642796599798E-4</v>
      </c>
      <c r="G38" s="3"/>
      <c r="H38" s="4">
        <f t="shared" si="0"/>
        <v>-133814.04632687444</v>
      </c>
      <c r="J38" s="2">
        <f t="shared" si="1"/>
        <v>324701.99352744245</v>
      </c>
      <c r="K38" s="2">
        <f t="shared" si="2"/>
        <v>17334.771355919758</v>
      </c>
      <c r="L38" s="1">
        <f t="shared" si="9"/>
        <v>26.799974058533383</v>
      </c>
      <c r="M38" s="1" cm="1">
        <f t="array" ref="M38">EXP(SUMPRODUCT(TRANSPOSE(H$3:H$4),O38:P38))</f>
        <v>1.4326379458567073</v>
      </c>
      <c r="O38" s="1">
        <f t="shared" si="10"/>
        <v>4.8644527839181739</v>
      </c>
      <c r="P38" s="1">
        <f t="shared" si="11"/>
        <v>19</v>
      </c>
      <c r="Q38" s="2">
        <f t="shared" si="3"/>
        <v>0.14549470401901529</v>
      </c>
      <c r="R38" s="1">
        <f t="shared" si="4"/>
        <v>6.9957170026180662E-4</v>
      </c>
      <c r="S38" s="1" cm="1">
        <f t="array" ref="S38">SUMPRODUCT(TRANSPOSE(H$4:H$5),O38:P38)</f>
        <v>19.082899119775682</v>
      </c>
      <c r="T38">
        <v>19</v>
      </c>
      <c r="U38">
        <v>0</v>
      </c>
      <c r="V38" s="1">
        <f t="shared" si="14"/>
        <v>128.6</v>
      </c>
      <c r="W38" s="1">
        <f t="shared" si="13"/>
        <v>125</v>
      </c>
      <c r="X38" s="5">
        <v>65</v>
      </c>
      <c r="Y38" s="1">
        <v>6</v>
      </c>
      <c r="Z38">
        <v>0</v>
      </c>
    </row>
    <row r="39" spans="1:26" ht="16">
      <c r="A39" s="1">
        <f t="shared" si="5"/>
        <v>26</v>
      </c>
      <c r="B39" s="1">
        <f t="shared" si="6"/>
        <v>343476</v>
      </c>
      <c r="C39" s="1">
        <v>19001</v>
      </c>
      <c r="E39" s="3">
        <f t="shared" si="7"/>
        <v>2.8616283848812954E-3</v>
      </c>
      <c r="F39" s="3">
        <f t="shared" si="8"/>
        <v>1.5577843881927483E-4</v>
      </c>
      <c r="G39" s="3"/>
      <c r="H39" s="4">
        <f t="shared" si="0"/>
        <v>-166583.20773609183</v>
      </c>
      <c r="J39" s="2">
        <f t="shared" si="1"/>
        <v>343395.40618575545</v>
      </c>
      <c r="K39" s="2">
        <f t="shared" si="2"/>
        <v>18693.41265831298</v>
      </c>
      <c r="L39" s="1">
        <f t="shared" si="9"/>
        <v>28.345134891152437</v>
      </c>
      <c r="M39" s="1" cm="1">
        <f t="array" ref="M39">EXP(SUMPRODUCT(TRANSPOSE(H$3:H$4),O39:P39))</f>
        <v>1.5451608326190522</v>
      </c>
      <c r="O39" s="1">
        <f t="shared" si="10"/>
        <v>5.8780158546004024</v>
      </c>
      <c r="P39" s="1">
        <f t="shared" si="11"/>
        <v>23</v>
      </c>
      <c r="Q39" s="2">
        <f t="shared" si="3"/>
        <v>1.618795545955581E-2</v>
      </c>
      <c r="R39" s="1">
        <f t="shared" si="4"/>
        <v>2.3464176316409895E-4</v>
      </c>
      <c r="S39" s="1" cm="1">
        <f t="array" ref="S39">SUMPRODUCT(TRANSPOSE(H$4:H$5),O39:P39)</f>
        <v>23.100172077312543</v>
      </c>
      <c r="T39">
        <v>23</v>
      </c>
      <c r="U39">
        <v>0</v>
      </c>
      <c r="V39" s="1">
        <f t="shared" si="14"/>
        <v>356.1</v>
      </c>
      <c r="W39" s="1">
        <f t="shared" si="13"/>
        <v>455</v>
      </c>
      <c r="X39" s="5">
        <v>375</v>
      </c>
      <c r="Y39" s="1">
        <v>8</v>
      </c>
      <c r="Z39">
        <v>0</v>
      </c>
    </row>
    <row r="40" spans="1:26" ht="16">
      <c r="A40" s="1">
        <f t="shared" si="5"/>
        <v>27</v>
      </c>
      <c r="B40" s="1">
        <f t="shared" si="6"/>
        <v>364165</v>
      </c>
      <c r="C40" s="1">
        <v>20689</v>
      </c>
      <c r="E40" s="3">
        <f t="shared" si="7"/>
        <v>3.0371170135234278E-3</v>
      </c>
      <c r="F40" s="3">
        <f t="shared" si="8"/>
        <v>1.7548862864213239E-4</v>
      </c>
      <c r="G40" s="3"/>
      <c r="H40" s="4">
        <f t="shared" si="0"/>
        <v>-178917.15434282029</v>
      </c>
      <c r="J40" s="2">
        <f t="shared" si="1"/>
        <v>364454.04162281135</v>
      </c>
      <c r="K40" s="2">
        <f t="shared" si="2"/>
        <v>21058.635437055887</v>
      </c>
      <c r="L40" s="1">
        <f t="shared" si="9"/>
        <v>30.086095729786123</v>
      </c>
      <c r="M40" s="1" cm="1">
        <f t="array" ref="M40">EXP(SUMPRODUCT(TRANSPOSE(H$3:H$4),O40:P40))</f>
        <v>1.7409608386336861</v>
      </c>
      <c r="O40" s="1">
        <f t="shared" si="10"/>
        <v>5.88025361777198</v>
      </c>
      <c r="P40" s="1">
        <f t="shared" si="11"/>
        <v>30</v>
      </c>
      <c r="Q40" s="2">
        <f t="shared" si="3"/>
        <v>1.7866278556522182E-2</v>
      </c>
      <c r="R40" s="1">
        <f t="shared" si="4"/>
        <v>7.9371060593782031E-4</v>
      </c>
      <c r="S40" s="1" cm="1">
        <f t="array" ref="S40">SUMPRODUCT(TRANSPOSE(H$4:H$5),O40:P40)</f>
        <v>30.100210212166463</v>
      </c>
      <c r="T40">
        <v>30</v>
      </c>
      <c r="U40">
        <v>0</v>
      </c>
      <c r="V40" s="1">
        <f t="shared" si="14"/>
        <v>356.9</v>
      </c>
      <c r="W40" s="1">
        <f t="shared" si="13"/>
        <v>362</v>
      </c>
      <c r="X40" s="5">
        <v>322</v>
      </c>
      <c r="Y40" s="1">
        <v>4</v>
      </c>
      <c r="Z40">
        <v>0</v>
      </c>
    </row>
    <row r="41" spans="1:26" ht="16">
      <c r="A41" s="1">
        <f t="shared" si="5"/>
        <v>28</v>
      </c>
      <c r="B41" s="1">
        <f t="shared" si="6"/>
        <v>389866</v>
      </c>
      <c r="C41" s="1">
        <v>25701</v>
      </c>
      <c r="E41" s="3">
        <f t="shared" si="7"/>
        <v>3.2384889275907133E-3</v>
      </c>
      <c r="F41" s="3">
        <f t="shared" si="8"/>
        <v>2.0137191406728551E-4</v>
      </c>
      <c r="G41" s="3"/>
      <c r="H41" s="4">
        <f t="shared" si="0"/>
        <v>-218724.6863080039</v>
      </c>
      <c r="J41" s="2">
        <f t="shared" si="1"/>
        <v>388618.67131088558</v>
      </c>
      <c r="K41" s="2">
        <f t="shared" si="2"/>
        <v>24164.629688074259</v>
      </c>
      <c r="L41" s="1">
        <f t="shared" si="9"/>
        <v>32.08422119051545</v>
      </c>
      <c r="M41" s="1" cm="1">
        <f t="array" ref="M41">EXP(SUMPRODUCT(TRANSPOSE(H$3:H$4),O41:P41))</f>
        <v>1.9981254607293257</v>
      </c>
      <c r="O41" s="1">
        <f t="shared" si="10"/>
        <v>6.076035448558252</v>
      </c>
      <c r="P41" s="1">
        <f t="shared" si="11"/>
        <v>38</v>
      </c>
      <c r="Q41" s="2">
        <f t="shared" si="3"/>
        <v>5.9778619972987071E-2</v>
      </c>
      <c r="R41" s="1">
        <f t="shared" si="4"/>
        <v>3.1993779634911057E-3</v>
      </c>
      <c r="S41" s="1" cm="1">
        <f t="array" ref="S41">SUMPRODUCT(TRANSPOSE(H$4:H$5),O41:P41)</f>
        <v>38.103546689801597</v>
      </c>
      <c r="T41">
        <v>38</v>
      </c>
      <c r="U41">
        <v>0</v>
      </c>
      <c r="V41" s="1">
        <f t="shared" si="14"/>
        <v>434.29999999999995</v>
      </c>
      <c r="W41" s="1">
        <f t="shared" si="13"/>
        <v>452</v>
      </c>
      <c r="X41" s="5">
        <v>382</v>
      </c>
      <c r="Y41" s="1">
        <v>7</v>
      </c>
      <c r="Z41">
        <v>0</v>
      </c>
    </row>
    <row r="42" spans="1:26" ht="16">
      <c r="A42" s="1">
        <f t="shared" si="5"/>
        <v>29</v>
      </c>
      <c r="B42" s="1">
        <f t="shared" si="6"/>
        <v>423545</v>
      </c>
      <c r="C42" s="1">
        <v>33679</v>
      </c>
      <c r="E42" s="3">
        <f>(1-(H$2/(H$2+L42))^H$1) * $H$5</f>
        <v>3.4817021645886471E-3</v>
      </c>
      <c r="F42" s="3">
        <f t="shared" si="8"/>
        <v>2.432132369979338E-4</v>
      </c>
      <c r="G42" s="3"/>
      <c r="H42" s="4">
        <f t="shared" si="0"/>
        <v>-280262.22274500004</v>
      </c>
      <c r="J42" s="2">
        <f t="shared" si="1"/>
        <v>417804.25975063763</v>
      </c>
      <c r="K42" s="2">
        <f t="shared" si="2"/>
        <v>29185.588439752057</v>
      </c>
      <c r="L42" s="1">
        <f t="shared" si="9"/>
        <v>34.498069548175984</v>
      </c>
      <c r="M42" s="1" cm="1">
        <f t="array" ref="M42">EXP(SUMPRODUCT(TRANSPOSE(H$3:H$4),O42:P42))</f>
        <v>2.4138483576605316</v>
      </c>
      <c r="O42" s="1">
        <f t="shared" si="10"/>
        <v>6.2874867438347639</v>
      </c>
      <c r="P42" s="1">
        <f t="shared" si="11"/>
        <v>49</v>
      </c>
      <c r="Q42" s="2">
        <f t="shared" si="3"/>
        <v>0.13341879391454448</v>
      </c>
      <c r="R42" s="1">
        <f t="shared" si="4"/>
        <v>1.3554026725288616E-2</v>
      </c>
      <c r="S42" s="1" cm="1">
        <f t="array" ref="S42">SUMPRODUCT(TRANSPOSE(H$4:H$5),O42:P42)</f>
        <v>49.107150203307292</v>
      </c>
      <c r="T42">
        <v>49</v>
      </c>
      <c r="U42">
        <v>0</v>
      </c>
      <c r="V42" s="1">
        <f t="shared" si="14"/>
        <v>536.79999999999995</v>
      </c>
      <c r="W42" s="1">
        <f t="shared" si="13"/>
        <v>586</v>
      </c>
      <c r="X42" s="5">
        <v>516</v>
      </c>
      <c r="Y42" s="1">
        <v>7</v>
      </c>
      <c r="Z42">
        <v>0</v>
      </c>
    </row>
    <row r="43" spans="1:26" ht="16">
      <c r="A43" s="1">
        <f t="shared" si="5"/>
        <v>30</v>
      </c>
      <c r="B43" s="1">
        <f t="shared" si="6"/>
        <v>462088</v>
      </c>
      <c r="C43" s="1">
        <v>38543</v>
      </c>
      <c r="E43" s="3">
        <f t="shared" ref="E43:E54" si="15">(1-(H$2/(H$2+L43))^H$1) * $H$5</f>
        <v>3.7559113467012769E-3</v>
      </c>
      <c r="F43" s="3">
        <f t="shared" si="8"/>
        <v>2.7420918211262975E-4</v>
      </c>
      <c r="G43" s="3"/>
      <c r="H43" s="4">
        <f t="shared" si="0"/>
        <v>-316115.01285256405</v>
      </c>
      <c r="J43" s="2">
        <f t="shared" si="1"/>
        <v>450709.36160415324</v>
      </c>
      <c r="K43" s="2">
        <f t="shared" si="2"/>
        <v>32905.101853515567</v>
      </c>
      <c r="L43" s="1">
        <f t="shared" si="9"/>
        <v>37.220268876975972</v>
      </c>
      <c r="M43" s="1" cm="1">
        <f t="array" ref="M43">EXP(SUMPRODUCT(TRANSPOSE(H$3:H$4),O43:P43))</f>
        <v>2.7221993287999902</v>
      </c>
      <c r="O43" s="1">
        <f t="shared" si="10"/>
        <v>6.4134589571673573</v>
      </c>
      <c r="P43" s="1">
        <f t="shared" si="11"/>
        <v>56</v>
      </c>
      <c r="Q43" s="2">
        <f t="shared" si="3"/>
        <v>0.1462755402144211</v>
      </c>
      <c r="R43" s="1">
        <f t="shared" si="4"/>
        <v>2.4624397075550031E-2</v>
      </c>
      <c r="S43" s="1" cm="1">
        <f t="array" ref="S43">SUMPRODUCT(TRANSPOSE(H$4:H$5),O43:P43)</f>
        <v>56.109296998208919</v>
      </c>
      <c r="T43">
        <v>51</v>
      </c>
      <c r="U43">
        <v>1</v>
      </c>
      <c r="V43" s="1">
        <f t="shared" si="14"/>
        <v>609</v>
      </c>
      <c r="W43" s="1">
        <f t="shared" si="13"/>
        <v>638</v>
      </c>
      <c r="X43" s="5">
        <v>548</v>
      </c>
      <c r="Y43" s="1">
        <v>9</v>
      </c>
      <c r="Z43">
        <v>4</v>
      </c>
    </row>
    <row r="44" spans="1:26" ht="16">
      <c r="A44" s="1">
        <f t="shared" si="5"/>
        <v>31</v>
      </c>
      <c r="B44" s="1">
        <f t="shared" si="6"/>
        <v>504410</v>
      </c>
      <c r="C44" s="1">
        <v>42322</v>
      </c>
      <c r="E44" s="3">
        <f t="shared" si="15"/>
        <v>4.065606736770813E-3</v>
      </c>
      <c r="F44" s="3">
        <f t="shared" si="8"/>
        <v>3.0969539006953616E-4</v>
      </c>
      <c r="G44" s="3"/>
      <c r="H44" s="4">
        <f t="shared" si="0"/>
        <v>-341958.43163897196</v>
      </c>
      <c r="J44" s="2">
        <f t="shared" si="1"/>
        <v>487872.80841249757</v>
      </c>
      <c r="K44" s="2">
        <f t="shared" si="2"/>
        <v>37163.446808344335</v>
      </c>
      <c r="L44" s="1">
        <f t="shared" si="9"/>
        <v>40.295676279727154</v>
      </c>
      <c r="M44" s="1" cm="1">
        <f t="array" ref="M44">EXP(SUMPRODUCT(TRANSPOSE(H$3:H$4),O44:P44))</f>
        <v>3.0754074027511789</v>
      </c>
      <c r="O44" s="1">
        <f t="shared" si="10"/>
        <v>6.7817384383986496</v>
      </c>
      <c r="P44" s="1">
        <f t="shared" si="11"/>
        <v>63</v>
      </c>
      <c r="Q44" s="2">
        <f t="shared" si="3"/>
        <v>0.12188821869608395</v>
      </c>
      <c r="R44" s="1">
        <f t="shared" si="4"/>
        <v>3.2785217556159527E-2</v>
      </c>
      <c r="S44" s="1" cm="1">
        <f t="array" ref="S44">SUMPRODUCT(TRANSPOSE(H$4:H$5),O44:P44)</f>
        <v>63.115573149602774</v>
      </c>
      <c r="T44">
        <v>53</v>
      </c>
      <c r="U44">
        <v>1</v>
      </c>
      <c r="V44" s="1">
        <f t="shared" si="14"/>
        <v>880.6</v>
      </c>
      <c r="W44" s="1">
        <f t="shared" si="13"/>
        <v>992</v>
      </c>
      <c r="X44" s="5">
        <v>772</v>
      </c>
      <c r="Y44" s="1">
        <v>22</v>
      </c>
      <c r="Z44">
        <v>9</v>
      </c>
    </row>
    <row r="45" spans="1:26" ht="16">
      <c r="A45" s="1">
        <f t="shared" si="5"/>
        <v>32</v>
      </c>
      <c r="B45" s="1">
        <f t="shared" si="6"/>
        <v>550845</v>
      </c>
      <c r="C45" s="1">
        <v>46435</v>
      </c>
      <c r="E45" s="3">
        <f t="shared" si="15"/>
        <v>4.4663102018605129E-3</v>
      </c>
      <c r="F45" s="3">
        <f t="shared" si="8"/>
        <v>4.0070346508969991E-4</v>
      </c>
      <c r="G45" s="3"/>
      <c r="H45" s="4">
        <f t="shared" si="0"/>
        <v>-363227.98473570991</v>
      </c>
      <c r="J45" s="2">
        <f t="shared" si="1"/>
        <v>535957.22422326158</v>
      </c>
      <c r="K45" s="2">
        <f t="shared" si="2"/>
        <v>48084.415810763989</v>
      </c>
      <c r="L45" s="1">
        <f t="shared" si="9"/>
        <v>44.276282436681591</v>
      </c>
      <c r="M45" s="1" cm="1">
        <f t="array" ref="M45">EXP(SUMPRODUCT(TRANSPOSE(H$3:H$4),O45:P45))</f>
        <v>3.9806061569544346</v>
      </c>
      <c r="O45" s="1">
        <f t="shared" si="10"/>
        <v>7.1043905704155508</v>
      </c>
      <c r="P45" s="1">
        <f t="shared" si="11"/>
        <v>78</v>
      </c>
      <c r="Q45" s="2">
        <f t="shared" si="3"/>
        <v>3.5520960714202403E-2</v>
      </c>
      <c r="R45" s="1">
        <f t="shared" si="4"/>
        <v>2.7027159685099108E-2</v>
      </c>
      <c r="S45" s="1" cm="1">
        <f t="array" ref="S45">SUMPRODUCT(TRANSPOSE(H$4:H$5),O45:P45)</f>
        <v>78.121071727190525</v>
      </c>
      <c r="T45">
        <v>54</v>
      </c>
      <c r="U45">
        <v>1</v>
      </c>
      <c r="V45" s="1">
        <f t="shared" si="14"/>
        <v>1216.3</v>
      </c>
      <c r="W45" s="1">
        <f t="shared" si="13"/>
        <v>1363</v>
      </c>
      <c r="X45" s="5">
        <v>1133</v>
      </c>
      <c r="Y45" s="1">
        <v>23</v>
      </c>
      <c r="Z45">
        <v>23</v>
      </c>
    </row>
    <row r="46" spans="1:26" ht="16">
      <c r="A46" s="1">
        <f t="shared" si="5"/>
        <v>33</v>
      </c>
      <c r="B46" s="1">
        <f t="shared" si="6"/>
        <v>599856</v>
      </c>
      <c r="C46" s="1">
        <v>49011</v>
      </c>
      <c r="E46" s="3">
        <f t="shared" si="15"/>
        <v>4.8747223987737611E-3</v>
      </c>
      <c r="F46" s="3">
        <f t="shared" si="8"/>
        <v>4.0841219691324822E-4</v>
      </c>
      <c r="G46" s="3"/>
      <c r="H46" s="4">
        <f t="shared" si="0"/>
        <v>-382444.28231287433</v>
      </c>
      <c r="J46" s="2">
        <f t="shared" si="1"/>
        <v>584966.68785285135</v>
      </c>
      <c r="K46" s="2">
        <f t="shared" si="2"/>
        <v>49009.463629589787</v>
      </c>
      <c r="L46" s="1">
        <f t="shared" si="9"/>
        <v>48.335151700792423</v>
      </c>
      <c r="M46" s="1" cm="1">
        <f t="array" ref="M46">EXP(SUMPRODUCT(TRANSPOSE(H$3:H$4),O46:P46))</f>
        <v>4.0588692641108324</v>
      </c>
      <c r="O46" s="1">
        <f t="shared" si="10"/>
        <v>7.4350839748471422</v>
      </c>
      <c r="P46" s="1">
        <f t="shared" si="11"/>
        <v>79</v>
      </c>
      <c r="Q46" s="2">
        <f t="shared" si="3"/>
        <v>3.1347460982490451E-5</v>
      </c>
      <c r="R46" s="1">
        <f t="shared" si="4"/>
        <v>2.482147739982371E-2</v>
      </c>
      <c r="S46" s="1" cm="1">
        <f t="array" ref="S46">SUMPRODUCT(TRANSPOSE(H$4:H$5),O46:P46)</f>
        <v>79.126707344083655</v>
      </c>
      <c r="T46">
        <v>54</v>
      </c>
      <c r="U46">
        <v>1</v>
      </c>
      <c r="V46" s="1">
        <f t="shared" si="14"/>
        <v>1693.3999999999999</v>
      </c>
      <c r="W46" s="1">
        <f t="shared" si="13"/>
        <v>1888</v>
      </c>
      <c r="X46" s="5">
        <v>1788</v>
      </c>
      <c r="Y46" s="1">
        <v>10</v>
      </c>
      <c r="Z46">
        <v>24</v>
      </c>
    </row>
    <row r="47" spans="1:26" ht="16">
      <c r="A47" s="1">
        <f t="shared" si="5"/>
        <v>34</v>
      </c>
      <c r="B47" s="1">
        <f t="shared" si="6"/>
        <v>652812</v>
      </c>
      <c r="C47" s="1">
        <v>52956</v>
      </c>
      <c r="E47" s="3">
        <f t="shared" si="15"/>
        <v>5.3198760196097351E-3</v>
      </c>
      <c r="F47" s="3">
        <f t="shared" si="8"/>
        <v>4.4515362083597399E-4</v>
      </c>
      <c r="G47" s="3"/>
      <c r="H47" s="4">
        <f t="shared" si="0"/>
        <v>-408666.27735121822</v>
      </c>
      <c r="J47" s="2">
        <f t="shared" si="1"/>
        <v>638385.1223531682</v>
      </c>
      <c r="K47" s="2">
        <f t="shared" si="2"/>
        <v>53418.434500316878</v>
      </c>
      <c r="L47" s="1">
        <f t="shared" si="9"/>
        <v>52.761101659424405</v>
      </c>
      <c r="M47" s="1" cm="1">
        <f t="array" ref="M47">EXP(SUMPRODUCT(TRANSPOSE(H$3:H$4),O47:P47))</f>
        <v>4.4259499586319802</v>
      </c>
      <c r="O47" s="1">
        <f t="shared" si="10"/>
        <v>7.6218319027231125</v>
      </c>
      <c r="P47" s="1">
        <f t="shared" si="11"/>
        <v>84</v>
      </c>
      <c r="Q47" s="2">
        <f t="shared" si="3"/>
        <v>8.7324288148062212E-3</v>
      </c>
      <c r="R47" s="1">
        <f t="shared" si="4"/>
        <v>2.2099590152803252E-2</v>
      </c>
      <c r="S47" s="1" cm="1">
        <f t="array" ref="S47">SUMPRODUCT(TRANSPOSE(H$4:H$5),O47:P47)</f>
        <v>84.1298898678846</v>
      </c>
      <c r="T47">
        <v>54</v>
      </c>
      <c r="U47">
        <v>2</v>
      </c>
      <c r="V47" s="1">
        <f t="shared" si="14"/>
        <v>2041.3</v>
      </c>
      <c r="W47" s="1">
        <f t="shared" si="13"/>
        <v>2182</v>
      </c>
      <c r="X47" s="5">
        <v>1362</v>
      </c>
      <c r="Y47" s="1">
        <v>82</v>
      </c>
      <c r="Z47">
        <v>28</v>
      </c>
    </row>
    <row r="48" spans="1:26" ht="16">
      <c r="A48" s="1">
        <f t="shared" si="5"/>
        <v>35</v>
      </c>
      <c r="B48" s="1">
        <f t="shared" si="6"/>
        <v>706104</v>
      </c>
      <c r="C48" s="1">
        <v>53292</v>
      </c>
      <c r="E48" s="3">
        <f t="shared" si="15"/>
        <v>5.7677996545108887E-3</v>
      </c>
      <c r="F48" s="3">
        <f t="shared" si="8"/>
        <v>4.479236349011536E-4</v>
      </c>
      <c r="G48" s="3"/>
      <c r="H48" s="4"/>
      <c r="J48" s="2">
        <f t="shared" si="1"/>
        <v>692135.95854130667</v>
      </c>
      <c r="K48" s="2">
        <f t="shared" si="2"/>
        <v>53750.836188138433</v>
      </c>
      <c r="L48" s="1">
        <f t="shared" si="9"/>
        <v>57.216634914171152</v>
      </c>
      <c r="M48" s="1" cm="1">
        <f t="array" ref="M48">EXP(SUMPRODUCT(TRANSPOSE(H$3:H$4),O48:P48))</f>
        <v>4.4555332547467481</v>
      </c>
      <c r="O48" s="1">
        <f t="shared" si="10"/>
        <v>8.5289834127907138</v>
      </c>
      <c r="P48" s="1">
        <f t="shared" si="11"/>
        <v>84</v>
      </c>
      <c r="Q48" s="2">
        <f t="shared" si="3"/>
        <v>8.6098511622463691E-3</v>
      </c>
      <c r="R48" s="1">
        <f t="shared" si="4"/>
        <v>1.978184723311769E-2</v>
      </c>
      <c r="S48" s="1" cm="1">
        <f t="array" ref="S48">SUMPRODUCT(TRANSPOSE(H$4:H$5),O48:P48)</f>
        <v>84.145349379314126</v>
      </c>
      <c r="T48">
        <v>54</v>
      </c>
      <c r="U48">
        <v>2</v>
      </c>
      <c r="V48" s="1">
        <f t="shared" si="14"/>
        <v>5058.2999999999993</v>
      </c>
      <c r="W48" s="1">
        <f t="shared" si="13"/>
        <v>6333</v>
      </c>
      <c r="X48" s="5">
        <v>5893</v>
      </c>
      <c r="Y48" s="1">
        <v>44</v>
      </c>
      <c r="Z48">
        <v>28</v>
      </c>
    </row>
    <row r="49" spans="1:26" ht="16">
      <c r="A49" s="1">
        <f t="shared" si="5"/>
        <v>36</v>
      </c>
      <c r="B49" s="1">
        <f t="shared" si="6"/>
        <v>764726</v>
      </c>
      <c r="C49" s="1">
        <v>58622</v>
      </c>
      <c r="E49" s="3">
        <f t="shared" si="15"/>
        <v>6.2314545818463966E-3</v>
      </c>
      <c r="F49" s="3">
        <f t="shared" si="8"/>
        <v>4.6365492733550784E-4</v>
      </c>
      <c r="G49" s="3"/>
      <c r="H49" s="4"/>
      <c r="J49" s="2">
        <f t="shared" si="1"/>
        <v>747774.54982156761</v>
      </c>
      <c r="K49" s="2">
        <f t="shared" si="2"/>
        <v>55638.591280260938</v>
      </c>
      <c r="L49" s="1">
        <f t="shared" si="9"/>
        <v>61.830808507561912</v>
      </c>
      <c r="M49" s="1" cm="1">
        <f t="array" ref="M49">EXP(SUMPRODUCT(TRANSPOSE(H$3:H$4),O49:P49))</f>
        <v>4.6141735933907615</v>
      </c>
      <c r="O49" s="1">
        <f t="shared" si="10"/>
        <v>8.6518639347341857</v>
      </c>
      <c r="P49" s="1">
        <f t="shared" si="11"/>
        <v>86</v>
      </c>
      <c r="Q49" s="2">
        <f t="shared" si="3"/>
        <v>5.0892305273430825E-2</v>
      </c>
      <c r="R49" s="1">
        <f t="shared" si="4"/>
        <v>2.2166697847898979E-2</v>
      </c>
      <c r="S49" s="1" cm="1">
        <f t="array" ref="S49">SUMPRODUCT(TRANSPOSE(H$4:H$5),O49:P49)</f>
        <v>86.147443486672103</v>
      </c>
      <c r="T49">
        <v>54</v>
      </c>
      <c r="U49">
        <v>4</v>
      </c>
      <c r="V49" s="1">
        <f t="shared" si="14"/>
        <v>5719.8</v>
      </c>
      <c r="W49" s="1">
        <f t="shared" si="13"/>
        <v>6050</v>
      </c>
      <c r="X49" s="5">
        <v>5420</v>
      </c>
      <c r="Y49" s="1">
        <v>63</v>
      </c>
      <c r="Z49">
        <v>28</v>
      </c>
    </row>
    <row r="50" spans="1:26" ht="16">
      <c r="A50" s="1">
        <f t="shared" si="5"/>
        <v>37</v>
      </c>
      <c r="B50" s="1">
        <f t="shared" si="6"/>
        <v>829532</v>
      </c>
      <c r="C50" s="1">
        <v>64806</v>
      </c>
      <c r="E50" s="3">
        <f t="shared" si="15"/>
        <v>6.7035903258708613E-3</v>
      </c>
      <c r="F50" s="3">
        <f t="shared" si="8"/>
        <v>4.721357440244647E-4</v>
      </c>
      <c r="G50" s="3"/>
      <c r="H50" s="4"/>
      <c r="J50" s="2">
        <f t="shared" si="1"/>
        <v>804430.83910450339</v>
      </c>
      <c r="K50" s="2">
        <f t="shared" si="2"/>
        <v>56656.289282935766</v>
      </c>
      <c r="L50" s="1">
        <f t="shared" si="9"/>
        <v>66.531640910264997</v>
      </c>
      <c r="M50" s="1" cm="1">
        <f t="array" ref="M50">EXP(SUMPRODUCT(TRANSPOSE(H$3:H$4),O50:P50))</f>
        <v>4.7008324027030808</v>
      </c>
      <c r="O50" s="1">
        <f t="shared" si="10"/>
        <v>8.8649726879165982</v>
      </c>
      <c r="P50" s="1">
        <f t="shared" si="11"/>
        <v>87</v>
      </c>
      <c r="Q50" s="2">
        <f t="shared" si="3"/>
        <v>0.12575549666796645</v>
      </c>
      <c r="R50" s="1">
        <f t="shared" si="4"/>
        <v>3.0259424465236551E-2</v>
      </c>
      <c r="S50" s="1" cm="1">
        <f t="array" ref="S50">SUMPRODUCT(TRANSPOSE(H$4:H$5),O50:P50)</f>
        <v>87.151075247274676</v>
      </c>
      <c r="T50">
        <v>54</v>
      </c>
      <c r="U50">
        <v>5</v>
      </c>
      <c r="V50" s="1">
        <f t="shared" si="14"/>
        <v>7078.5999999999995</v>
      </c>
      <c r="W50" s="1">
        <f t="shared" si="13"/>
        <v>7479</v>
      </c>
      <c r="X50" s="5">
        <v>6389</v>
      </c>
      <c r="Y50" s="1">
        <v>109</v>
      </c>
      <c r="Z50">
        <v>28</v>
      </c>
    </row>
    <row r="51" spans="1:26" ht="16">
      <c r="A51" s="1">
        <f t="shared" si="5"/>
        <v>38</v>
      </c>
      <c r="B51" s="1">
        <f t="shared" si="6"/>
        <v>899615</v>
      </c>
      <c r="C51" s="1">
        <v>70083</v>
      </c>
      <c r="E51" s="3">
        <f t="shared" si="15"/>
        <v>7.2359806758958596E-3</v>
      </c>
      <c r="F51" s="3">
        <f t="shared" si="8"/>
        <v>5.3239035002499834E-4</v>
      </c>
      <c r="G51" s="3"/>
      <c r="H51" s="4"/>
      <c r="J51" s="2">
        <f t="shared" si="1"/>
        <v>868317.68110750313</v>
      </c>
      <c r="K51" s="2">
        <f t="shared" si="2"/>
        <v>63886.842002999801</v>
      </c>
      <c r="L51" s="1">
        <f t="shared" si="9"/>
        <v>71.835138179496326</v>
      </c>
      <c r="M51" s="1" cm="1">
        <f t="array" ref="M51">EXP(SUMPRODUCT(TRANSPOSE(H$3:H$4),O51:P51))</f>
        <v>5.3034972692313245</v>
      </c>
      <c r="O51" s="1">
        <f t="shared" si="10"/>
        <v>9.0466442793053936</v>
      </c>
      <c r="P51" s="1">
        <f t="shared" si="11"/>
        <v>94</v>
      </c>
      <c r="Q51" s="2">
        <f t="shared" si="3"/>
        <v>8.8411711784601096E-2</v>
      </c>
      <c r="R51" s="1">
        <f t="shared" si="4"/>
        <v>3.4789681021878106E-2</v>
      </c>
      <c r="S51" s="1" cm="1">
        <f t="array" ref="S51">SUMPRODUCT(TRANSPOSE(H$4:H$5),O51:P51)</f>
        <v>94.154171260870342</v>
      </c>
      <c r="T51">
        <v>54</v>
      </c>
      <c r="U51">
        <v>11</v>
      </c>
      <c r="V51" s="1">
        <f t="shared" si="14"/>
        <v>8489</v>
      </c>
      <c r="W51" s="1">
        <f t="shared" si="13"/>
        <v>9126</v>
      </c>
      <c r="X51" s="5">
        <v>7776</v>
      </c>
      <c r="Y51" s="1">
        <v>135</v>
      </c>
      <c r="Z51">
        <v>29</v>
      </c>
    </row>
    <row r="52" spans="1:26" ht="16">
      <c r="A52" s="1">
        <f t="shared" si="5"/>
        <v>39</v>
      </c>
      <c r="B52" s="1">
        <f t="shared" si="6"/>
        <v>971725</v>
      </c>
      <c r="C52" s="1">
        <v>72110</v>
      </c>
      <c r="E52" s="3">
        <f t="shared" si="15"/>
        <v>7.8066615266649134E-3</v>
      </c>
      <c r="F52" s="3">
        <f t="shared" si="8"/>
        <v>5.7068085076905379E-4</v>
      </c>
      <c r="G52" s="3"/>
      <c r="H52" s="4"/>
      <c r="J52" s="2">
        <f t="shared" si="1"/>
        <v>936799.38319978956</v>
      </c>
      <c r="K52" s="2">
        <f t="shared" si="2"/>
        <v>68481.702092286461</v>
      </c>
      <c r="L52" s="1">
        <f t="shared" si="9"/>
        <v>77.523299372340773</v>
      </c>
      <c r="M52" s="1" cm="1">
        <f t="array" ref="M52">EXP(SUMPRODUCT(TRANSPOSE(H$3:H$4),O52:P52))</f>
        <v>5.6881611928444471</v>
      </c>
      <c r="O52" s="1">
        <f t="shared" si="10"/>
        <v>9.2990103726886826</v>
      </c>
      <c r="P52" s="1">
        <f t="shared" si="11"/>
        <v>98</v>
      </c>
      <c r="Q52" s="2">
        <f t="shared" si="3"/>
        <v>5.0316154593170695E-2</v>
      </c>
      <c r="R52" s="1">
        <f t="shared" si="4"/>
        <v>3.5941873266830057E-2</v>
      </c>
      <c r="S52" s="1" cm="1">
        <f t="array" ref="S52">SUMPRODUCT(TRANSPOSE(H$4:H$5),O52:P52)</f>
        <v>98.158472037641275</v>
      </c>
      <c r="T52">
        <v>54</v>
      </c>
      <c r="U52">
        <v>15</v>
      </c>
      <c r="V52" s="1">
        <f t="shared" si="14"/>
        <v>10926.2</v>
      </c>
      <c r="W52" s="1">
        <f t="shared" si="13"/>
        <v>11933</v>
      </c>
      <c r="X52" s="5">
        <v>10393</v>
      </c>
      <c r="Y52" s="1">
        <v>154</v>
      </c>
      <c r="Z52">
        <v>29</v>
      </c>
    </row>
    <row r="53" spans="1:26" ht="16">
      <c r="A53" s="1">
        <f t="shared" si="5"/>
        <v>40</v>
      </c>
      <c r="B53" s="1">
        <f t="shared" si="6"/>
        <v>1046353</v>
      </c>
      <c r="C53" s="1">
        <v>74628</v>
      </c>
      <c r="E53" s="3">
        <f t="shared" si="15"/>
        <v>8.449689311987774E-3</v>
      </c>
      <c r="F53" s="3">
        <f t="shared" si="8"/>
        <v>6.4302778532286057E-4</v>
      </c>
      <c r="G53" s="3"/>
      <c r="H53" s="4"/>
      <c r="J53" s="2">
        <f t="shared" si="1"/>
        <v>1013962.7174385329</v>
      </c>
      <c r="K53" s="2">
        <f t="shared" si="2"/>
        <v>77163.334238743264</v>
      </c>
      <c r="L53" s="1">
        <f t="shared" si="9"/>
        <v>83.936570941204891</v>
      </c>
      <c r="M53" s="1" cm="1">
        <f t="array" ref="M53">EXP(SUMPRODUCT(TRANSPOSE(H$3:H$4),O53:P53))</f>
        <v>6.4132715688641211</v>
      </c>
      <c r="O53" s="1">
        <f t="shared" si="10"/>
        <v>9.3929368909645685</v>
      </c>
      <c r="P53" s="1">
        <f t="shared" si="11"/>
        <v>105</v>
      </c>
      <c r="Q53" s="2">
        <f t="shared" si="3"/>
        <v>3.3972962410131105E-2</v>
      </c>
      <c r="R53" s="1">
        <f t="shared" si="4"/>
        <v>3.09554065993667E-2</v>
      </c>
      <c r="S53" s="1" cm="1">
        <f t="array" ref="S53">SUMPRODUCT(TRANSPOSE(H$4:H$5),O53:P53)</f>
        <v>105.16007271562252</v>
      </c>
      <c r="T53">
        <v>54</v>
      </c>
      <c r="U53">
        <v>21</v>
      </c>
      <c r="V53" s="1">
        <f t="shared" si="14"/>
        <v>12002.3</v>
      </c>
      <c r="W53" s="1">
        <f t="shared" si="13"/>
        <v>12433</v>
      </c>
      <c r="X53" s="5">
        <v>10073</v>
      </c>
      <c r="Y53" s="1">
        <v>236</v>
      </c>
      <c r="Z53">
        <v>30</v>
      </c>
    </row>
    <row r="54" spans="1:26" ht="16">
      <c r="A54" s="1">
        <f t="shared" si="5"/>
        <v>41</v>
      </c>
      <c r="B54" s="1">
        <f t="shared" si="6"/>
        <v>1122496</v>
      </c>
      <c r="C54" s="1">
        <v>76143</v>
      </c>
      <c r="E54" s="3">
        <f t="shared" si="15"/>
        <v>9.1153078558097907E-3</v>
      </c>
      <c r="F54" s="3">
        <f t="shared" si="8"/>
        <v>6.656185438220167E-4</v>
      </c>
      <c r="G54" s="3"/>
      <c r="H54" s="4"/>
      <c r="J54" s="2">
        <f t="shared" si="1"/>
        <v>1093836.9426971748</v>
      </c>
      <c r="K54" s="2">
        <f t="shared" si="2"/>
        <v>79874.225258642007</v>
      </c>
      <c r="L54" s="1">
        <f t="shared" si="9"/>
        <v>90.579628335626097</v>
      </c>
      <c r="M54" s="1" cm="1">
        <f t="array" ref="M54">EXP(SUMPRODUCT(TRANSPOSE(H$3:H$4),O54:P54))</f>
        <v>6.6430573944211986</v>
      </c>
      <c r="O54" s="1">
        <f>LN(V54+1)</f>
        <v>9.5453329430034213</v>
      </c>
      <c r="P54" s="1">
        <f t="shared" si="11"/>
        <v>107</v>
      </c>
      <c r="Q54" s="2">
        <f t="shared" si="3"/>
        <v>4.9002866430821052E-2</v>
      </c>
      <c r="R54" s="1">
        <f t="shared" si="4"/>
        <v>2.553154514833474E-2</v>
      </c>
      <c r="S54" s="1" cm="1">
        <f t="array" ref="S54">SUMPRODUCT(TRANSPOSE(H$4:H$5),O54:P54)</f>
        <v>107.16266982128869</v>
      </c>
      <c r="T54">
        <v>54</v>
      </c>
      <c r="U54">
        <v>23</v>
      </c>
      <c r="V54" s="1">
        <f t="shared" si="14"/>
        <v>13978.3</v>
      </c>
      <c r="W54" s="1">
        <f t="shared" si="13"/>
        <v>14712</v>
      </c>
      <c r="X54" s="5">
        <v>12042</v>
      </c>
      <c r="Y54" s="1">
        <v>267</v>
      </c>
      <c r="Z54">
        <v>30</v>
      </c>
    </row>
    <row r="55" spans="1:26" ht="16">
      <c r="E55" s="3"/>
      <c r="F55" s="3"/>
      <c r="G55" s="3"/>
      <c r="J55" s="2"/>
      <c r="T55"/>
      <c r="Z55"/>
    </row>
    <row r="56" spans="1:26" ht="16">
      <c r="E56" s="3">
        <f>B2 - SUM(C14:C47)</f>
        <v>119347188</v>
      </c>
      <c r="F56" s="3">
        <f>1-E47</f>
        <v>0.9946801239803903</v>
      </c>
      <c r="G56" s="3"/>
      <c r="H56" s="4">
        <f>E56*LN(F56)</f>
        <v>-636607.08422585006</v>
      </c>
      <c r="J56" s="2"/>
      <c r="Z56"/>
    </row>
    <row r="57" spans="1:26" ht="16">
      <c r="E57" s="3"/>
      <c r="F57" s="3"/>
      <c r="G57" s="3"/>
      <c r="J57" s="2"/>
      <c r="Z57"/>
    </row>
    <row r="58" spans="1:26" ht="16">
      <c r="E58" s="3"/>
      <c r="F58" s="3"/>
      <c r="G58" s="3"/>
      <c r="J58" s="2"/>
      <c r="Z58"/>
    </row>
    <row r="59" spans="1:26" ht="16">
      <c r="E59" s="3"/>
      <c r="F59" s="3"/>
      <c r="G59" s="3"/>
      <c r="J59" s="2"/>
      <c r="Z59"/>
    </row>
    <row r="60" spans="1:26" ht="16">
      <c r="E60" s="3"/>
      <c r="F60" s="3"/>
      <c r="G60" s="3"/>
      <c r="J60" s="2"/>
      <c r="Z60"/>
    </row>
    <row r="61" spans="1:26" ht="16">
      <c r="E61" s="3"/>
      <c r="F61" s="3"/>
      <c r="G61" s="3"/>
      <c r="J61" s="2"/>
      <c r="Z61"/>
    </row>
    <row r="62" spans="1:26" ht="16">
      <c r="E62" s="3"/>
      <c r="F62" s="3"/>
      <c r="G62" s="3"/>
      <c r="J62" s="2"/>
      <c r="Z62"/>
    </row>
    <row r="63" spans="1:26" ht="16">
      <c r="E63" s="3"/>
      <c r="F63" s="3"/>
      <c r="G63" s="3"/>
      <c r="J63" s="2"/>
      <c r="Z63"/>
    </row>
    <row r="64" spans="1:26" ht="16">
      <c r="E64" s="3"/>
      <c r="F64" s="3"/>
      <c r="G64" s="3"/>
      <c r="J64" s="2"/>
      <c r="Z64"/>
    </row>
    <row r="65" spans="5:26" ht="16">
      <c r="E65" s="3"/>
      <c r="F65" s="3"/>
      <c r="G65" s="3"/>
      <c r="J65" s="2"/>
      <c r="Z65"/>
    </row>
    <row r="66" spans="5:26" ht="16">
      <c r="Z66"/>
    </row>
    <row r="67" spans="5:26" ht="16">
      <c r="Z67"/>
    </row>
    <row r="68" spans="5:26" ht="16">
      <c r="Z68"/>
    </row>
    <row r="69" spans="5:26" ht="16">
      <c r="Z69"/>
    </row>
    <row r="70" spans="5:26" ht="16">
      <c r="Z70"/>
    </row>
    <row r="71" spans="5:26" ht="16">
      <c r="Z71"/>
    </row>
  </sheetData>
  <mergeCells count="6">
    <mergeCell ref="P2:Q2"/>
    <mergeCell ref="S2:T2"/>
    <mergeCell ref="P8:Q8"/>
    <mergeCell ref="S8:T8"/>
    <mergeCell ref="P3:Q3"/>
    <mergeCell ref="S3:T3"/>
  </mergeCells>
  <printOptions horizontalCentered="1" verticalCentered="1" headings="1" gridLines="1"/>
  <pageMargins left="0.74803149606299213" right="0.74803149606299213" top="0.98425196850393704" bottom="0.98425196850393704" header="0.51181102362204722" footer="0.51181102362204722"/>
  <pageSetup scale="77" orientation="portrait" r:id="rId1"/>
  <headerFooter alignWithMargins="0">
    <oddHeader>&amp;CProblem 6 -- &amp;A</oddHead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7785-B38B-1246-B4A3-0A4315F7BFE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EGS3_OSS_TRUNC</vt:lpstr>
      <vt:lpstr>LC_Special_TRUNC</vt:lpstr>
      <vt:lpstr>Covariate Sheet</vt:lpstr>
      <vt:lpstr>EGS1_OOS_FINAL</vt:lpstr>
      <vt:lpstr>EGS3_OSS_Forecast</vt:lpstr>
      <vt:lpstr>LC_Special_Forecast</vt:lpstr>
      <vt:lpstr>EGS3_OSS_Whatif</vt:lpstr>
      <vt:lpstr>LC_Special_FIN (2)</vt:lpstr>
      <vt:lpstr>EGS3_OSS_Baseline</vt:lpstr>
      <vt:lpstr>EGS3_OSS_FIN</vt:lpstr>
      <vt:lpstr>LC_Special_FIN</vt:lpstr>
      <vt:lpstr>Sheet34</vt:lpstr>
      <vt:lpstr>EGS3_OSS_HOMO</vt:lpstr>
      <vt:lpstr>LC_Special_HOMO</vt:lpstr>
      <vt:lpstr>EGS3_OSS_HCNB</vt:lpstr>
      <vt:lpstr>LC_Special_HCNB</vt:lpstr>
      <vt:lpstr>EGS3_OOS_FULL1</vt:lpstr>
      <vt:lpstr>LC_Special_Full1</vt:lpstr>
      <vt:lpstr>EGS3_OOS_FULL2</vt:lpstr>
      <vt:lpstr>LC_Special_Full2</vt:lpstr>
      <vt:lpstr>EGS2_OSS_FINAL Check</vt:lpstr>
      <vt:lpstr>Sheet2</vt:lpstr>
      <vt:lpstr>EGS2_OSS_FINAL</vt:lpstr>
      <vt:lpstr>EGS2_OSS_HCNB</vt:lpstr>
      <vt:lpstr>EGS2_OSS_NO_CASE</vt:lpstr>
      <vt:lpstr>EGS2_OSS_Full</vt:lpstr>
      <vt:lpstr>EGS1_OOS_NO_CASE</vt:lpstr>
      <vt:lpstr>EGS1_OOS_NO_STATE</vt:lpstr>
      <vt:lpstr>EGS1_OOS_HCNB</vt:lpstr>
      <vt:lpstr>EGS1_OOS_Full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2020-04-14T18:32:45Z</dcterms:created>
  <dcterms:modified xsi:type="dcterms:W3CDTF">2020-04-28T23:06:09Z</dcterms:modified>
</cp:coreProperties>
</file>