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Misc" sheetId="1" state="visible" r:id="rId2"/>
    <sheet name="Logical" sheetId="2" state="visible" r:id="rId3"/>
    <sheet name="Math and Trig" sheetId="3" state="visible" r:id="rId4"/>
    <sheet name="Text" sheetId="4" state="visible" r:id="rId5"/>
    <sheet name="Indexing" sheetId="5" state="visible" r:id="rId6"/>
    <sheet name="Statistic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<sst xmlns="http://schemas.openxmlformats.org/spreadsheetml/2006/main" count="170" uniqueCount="143">
  <si>
    <t xml:space="preserve">This sheet is used for unit testing of formulas.</t>
  </si>
  <si>
    <t xml:space="preserve">The test relies on Excel/LibreOffice to write out a cached formula result.</t>
  </si>
  <si>
    <t xml:space="preserve">We then compare gooxml’s result to the cached result, if not equal we are doing something wrong.</t>
  </si>
  <si>
    <t xml:space="preserve">Recursive formula</t>
  </si>
  <si>
    <t xml:space="preserve">Exponent</t>
  </si>
  <si>
    <t xml:space="preserve">Divide by Zero</t>
  </si>
  <si>
    <t xml:space="preserve">Reference Other Sheet</t>
  </si>
  <si>
    <t xml:space="preserve">Const Array</t>
  </si>
  <si>
    <t xml:space="preserve">AND</t>
  </si>
  <si>
    <t xml:space="preserve">IF</t>
  </si>
  <si>
    <t xml:space="preserve">IFERROR</t>
  </si>
  <si>
    <t xml:space="preserve">IFNA</t>
  </si>
  <si>
    <t xml:space="preserve">NOT</t>
  </si>
  <si>
    <t xml:space="preserve">OR</t>
  </si>
  <si>
    <t xml:space="preserve">XOR</t>
  </si>
  <si>
    <t xml:space="preserve">foo</t>
  </si>
  <si>
    <t xml:space="preserve">bar</t>
  </si>
  <si>
    <t xml:space="preserve">baz</t>
  </si>
  <si>
    <t xml:space="preserve">ABS</t>
  </si>
  <si>
    <t xml:space="preserve">ACOS</t>
  </si>
  <si>
    <t xml:space="preserve">ACOSH</t>
  </si>
  <si>
    <t xml:space="preserve">AGGREGATE</t>
  </si>
  <si>
    <t xml:space="preserve">ARABIC</t>
  </si>
  <si>
    <t xml:space="preserve">ASIN</t>
  </si>
  <si>
    <t xml:space="preserve">ASINH</t>
  </si>
  <si>
    <t xml:space="preserve">ATAN</t>
  </si>
  <si>
    <t xml:space="preserve">ATAN2</t>
  </si>
  <si>
    <t xml:space="preserve">ATANH</t>
  </si>
  <si>
    <t xml:space="preserve">BASE</t>
  </si>
  <si>
    <t xml:space="preserve">CEILING.MATH</t>
  </si>
  <si>
    <t xml:space="preserve">CEILING.PRECISE</t>
  </si>
  <si>
    <t xml:space="preserve">COS</t>
  </si>
  <si>
    <t xml:space="preserve">COSH</t>
  </si>
  <si>
    <t xml:space="preserve">COMBIN</t>
  </si>
  <si>
    <t xml:space="preserve">COMBINA</t>
  </si>
  <si>
    <t xml:space="preserve">DECIMAL</t>
  </si>
  <si>
    <t xml:space="preserve">DEGREES</t>
  </si>
  <si>
    <t xml:space="preserve">EVEN</t>
  </si>
  <si>
    <t xml:space="preserve">EXP</t>
  </si>
  <si>
    <t xml:space="preserve">FACT</t>
  </si>
  <si>
    <t xml:space="preserve">FACTDOUBLE</t>
  </si>
  <si>
    <t xml:space="preserve">FLOOR.MATH</t>
  </si>
  <si>
    <t xml:space="preserve">FLOOR.PRECISE</t>
  </si>
  <si>
    <t xml:space="preserve">GCD</t>
  </si>
  <si>
    <t xml:space="preserve">INT</t>
  </si>
  <si>
    <t xml:space="preserve">ISO.CEILING</t>
  </si>
  <si>
    <t xml:space="preserve">LCM</t>
  </si>
  <si>
    <t xml:space="preserve">LN</t>
  </si>
  <si>
    <t xml:space="preserve">LOG</t>
  </si>
  <si>
    <t xml:space="preserve">LOG10</t>
  </si>
  <si>
    <t xml:space="preserve">MDETERM</t>
  </si>
  <si>
    <t xml:space="preserve">MOD</t>
  </si>
  <si>
    <t xml:space="preserve">MROUND</t>
  </si>
  <si>
    <t xml:space="preserve">MULTINOMIAL</t>
  </si>
  <si>
    <t xml:space="preserve">MUNIT</t>
  </si>
  <si>
    <t xml:space="preserve">ODD</t>
  </si>
  <si>
    <t xml:space="preserve">POWER</t>
  </si>
  <si>
    <t xml:space="preserve">PRODUCT</t>
  </si>
  <si>
    <t xml:space="preserve">QUOTIENT</t>
  </si>
  <si>
    <t xml:space="preserve">RADIANS</t>
  </si>
  <si>
    <t xml:space="preserve">ROMAN</t>
  </si>
  <si>
    <t xml:space="preserve">ROUND</t>
  </si>
  <si>
    <t xml:space="preserve">ROUNDDOWN</t>
  </si>
  <si>
    <t xml:space="preserve">ROUNDUP</t>
  </si>
  <si>
    <t xml:space="preserve">SERIESSUM</t>
  </si>
  <si>
    <t xml:space="preserve">SIGN</t>
  </si>
  <si>
    <t xml:space="preserve">SIN</t>
  </si>
  <si>
    <t xml:space="preserve">SINH</t>
  </si>
  <si>
    <t xml:space="preserve">SQRT</t>
  </si>
  <si>
    <t xml:space="preserve">SQRTPI</t>
  </si>
  <si>
    <t xml:space="preserve">SUMPRODUCT</t>
  </si>
  <si>
    <t xml:space="preserve">SUMSQ</t>
  </si>
  <si>
    <t xml:space="preserve">TAN</t>
  </si>
  <si>
    <t xml:space="preserve">TANH</t>
  </si>
  <si>
    <t xml:space="preserve">TRUNC</t>
  </si>
  <si>
    <t xml:space="preserve">I</t>
  </si>
  <si>
    <t xml:space="preserve">IV</t>
  </si>
  <si>
    <t xml:space="preserve">VI</t>
  </si>
  <si>
    <t xml:space="preserve">VII</t>
  </si>
  <si>
    <t xml:space="preserve">MMDCCCCLXXXXVIII</t>
  </si>
  <si>
    <t xml:space="preserve">DM</t>
  </si>
  <si>
    <t xml:space="preserve">MCMLIV</t>
  </si>
  <si>
    <t xml:space="preserve">IX</t>
  </si>
  <si>
    <t xml:space="preserve">XL</t>
  </si>
  <si>
    <t xml:space="preserve">XC</t>
  </si>
  <si>
    <t xml:space="preserve">CD</t>
  </si>
  <si>
    <t xml:space="preserve">CM</t>
  </si>
  <si>
    <t xml:space="preserve">II</t>
  </si>
  <si>
    <t xml:space="preserve">IL</t>
  </si>
  <si>
    <t xml:space="preserve">IC</t>
  </si>
  <si>
    <t xml:space="preserve">ID</t>
  </si>
  <si>
    <t xml:space="preserve">IM</t>
  </si>
  <si>
    <t xml:space="preserve">VV</t>
  </si>
  <si>
    <t xml:space="preserve">VX</t>
  </si>
  <si>
    <t xml:space="preserve">VL</t>
  </si>
  <si>
    <t xml:space="preserve">VC</t>
  </si>
  <si>
    <t xml:space="preserve">VD</t>
  </si>
  <si>
    <t xml:space="preserve">VM</t>
  </si>
  <si>
    <t xml:space="preserve">CHAR</t>
  </si>
  <si>
    <t xml:space="preserve">CLEAN</t>
  </si>
  <si>
    <t xml:space="preserve">CODE</t>
  </si>
  <si>
    <t xml:space="preserve">CONCATENATE</t>
  </si>
  <si>
    <t xml:space="preserve">EXACT</t>
  </si>
  <si>
    <t xml:space="preserve">LEFT</t>
  </si>
  <si>
    <t xml:space="preserve">LEN</t>
  </si>
  <si>
    <t xml:space="preserve">LOWER</t>
  </si>
  <si>
    <t xml:space="preserve">PROPER</t>
  </si>
  <si>
    <t xml:space="preserve">REPT</t>
  </si>
  <si>
    <t xml:space="preserve">T</t>
  </si>
  <si>
    <t xml:space="preserve">TRIM</t>
  </si>
  <si>
    <t xml:space="preserve">UNICHAR</t>
  </si>
  <si>
    <t xml:space="preserve">UNICODE</t>
  </si>
  <si>
    <t xml:space="preserve">UPPER</t>
  </si>
  <si>
    <t xml:space="preserve">a</t>
  </si>
  <si>
    <t xml:space="preserve">b</t>
  </si>
  <si>
    <t xml:space="preserve">c</t>
  </si>
  <si>
    <t xml:space="preserve">d</t>
  </si>
  <si>
    <t xml:space="preserve">INDEX</t>
  </si>
  <si>
    <t xml:space="preserve">INDIRECT</t>
  </si>
  <si>
    <t xml:space="preserve">OFFSET</t>
  </si>
  <si>
    <t xml:space="preserve">VLOOKUP</t>
  </si>
  <si>
    <t xml:space="preserve">LOOKUP</t>
  </si>
  <si>
    <t xml:space="preserve">HLOOKUP</t>
  </si>
  <si>
    <t xml:space="preserve">B13</t>
  </si>
  <si>
    <t xml:space="preserve">h</t>
  </si>
  <si>
    <t xml:space="preserve">j</t>
  </si>
  <si>
    <t xml:space="preserve">k</t>
  </si>
  <si>
    <t xml:space="preserve">e</t>
  </si>
  <si>
    <t xml:space="preserve">l</t>
  </si>
  <si>
    <t xml:space="preserve">f</t>
  </si>
  <si>
    <t xml:space="preserve">m</t>
  </si>
  <si>
    <t xml:space="preserve">g</t>
  </si>
  <si>
    <t xml:space="preserve">n</t>
  </si>
  <si>
    <t xml:space="preserve">TRANSPOSE</t>
  </si>
  <si>
    <t xml:space="preserve">AVERAGE</t>
  </si>
  <si>
    <t xml:space="preserve">AVERAGEA</t>
  </si>
  <si>
    <t xml:space="preserve">COUNT</t>
  </si>
  <si>
    <t xml:space="preserve">COUNTA</t>
  </si>
  <si>
    <t xml:space="preserve">COUNTBLANK</t>
  </si>
  <si>
    <t xml:space="preserve">MIN</t>
  </si>
  <si>
    <t xml:space="preserve">MAX</t>
  </si>
  <si>
    <t xml:space="preserve">MEDIAN</t>
  </si>
  <si>
    <t xml:space="preserve">asd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</si>
</sst>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ooBarNamedRange" displayName="FooBarNamedRange" ref="C5:D6" headerRowCount="1" totalsRowCount="0" totalsRowShown="0">
  <tableColumns count="2">
    <tableColumn id="1" name="a"/>
    <tableColumn id="2" name="b"/>
  </tableColumns>
</table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2.8"/>
  <cols>
    <col collapsed="false" hidden="false" max="1" min="1" style="0" width="8.23469387755102"/>
    <col collapsed="false" hidden="false" max="2" min="2" style="0" width="8.36734693877551"/>
    <col collapsed="false" hidden="false" max="4" min="3" style="0" width="8.50510204081633"/>
    <col collapsed="false" hidden="false" max="1025" min="5" style="0" width="8.2346938775510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7" customFormat="false" ht="12.8" hidden="false" customHeight="false" outlineLevel="0" collapsed="false">
      <c r="A7" s="0" t="s">
        <v>3</v>
      </c>
      <c r="C7" s="0" t="e">
        <f aca="false">D7</f>
        <v>#VALUE!</v>
      </c>
      <c r="D7" s="0" t="e">
        <f aca="false">C7</f>
        <v>#VALUE!</v>
      </c>
      <c r="H7" s="0" t="s">
        <v>4</v>
      </c>
      <c r="I7" s="0" t="n">
        <f aca="false">5^2</f>
        <v>25</v>
      </c>
    </row>
    <row r="8" customFormat="false" ht="12.8" hidden="false" customHeight="false" outlineLevel="0" collapsed="false">
      <c r="A8" s="0" t="s">
        <v>5</v>
      </c>
      <c r="C8" s="0" t="n">
        <v>5</v>
      </c>
      <c r="D8" s="0" t="n">
        <v>0</v>
      </c>
      <c r="E8" s="0" t="e">
        <f aca="false">C8/D8</f>
        <v>#DIV/0!</v>
      </c>
    </row>
    <row r="10" customFormat="false" ht="12.8" hidden="false" customHeight="false" outlineLevel="0" collapsed="false">
      <c r="A10" s="0" t="s">
        <v>6</v>
      </c>
      <c r="D10" s="0" t="n">
        <f aca="false">Logical!A3</f>
        <v>1</v>
      </c>
      <c r="E10" s="0" t="n">
        <f aca="false">'Math and Trig'!N7</f>
        <v>6</v>
      </c>
    </row>
    <row r="13" customFormat="false" ht="12.8" hidden="false" customHeight="false" outlineLevel="0" collapsed="false">
      <c r="A13" s="0" t="s">
        <v>7</v>
      </c>
      <c r="B13" s="0" t="n">
        <f aca="false">SUM({1;2})</f>
        <v>3</v>
      </c>
      <c r="D13" s="0" t="n">
        <v>1</v>
      </c>
      <c r="E13" s="0" t="n">
        <v>2</v>
      </c>
      <c r="F13" s="0" t="n">
        <v>3</v>
      </c>
    </row>
    <row r="14" customFormat="false" ht="12.8" hidden="false" customHeight="false" outlineLevel="0" collapsed="false">
      <c r="B14" s="0" t="n">
        <f aca="false">SUM({1,1,1})</f>
        <v>3</v>
      </c>
      <c r="D14" s="0" t="n">
        <v>4</v>
      </c>
      <c r="E14" s="0" t="n">
        <v>5</v>
      </c>
      <c r="F14" s="0" t="n">
        <v>6</v>
      </c>
    </row>
    <row r="15" customFormat="false" ht="12.8" hidden="false" customHeight="false" outlineLevel="0" collapsed="false">
      <c r="B15" s="0" t="n">
        <f aca="false">SUM({1;3;5})</f>
        <v>9</v>
      </c>
      <c r="D15" s="0" t="n">
        <f aca="false" t="array" ref="D15:F15">D13:F13*D14:F14</f>
        <v>4</v>
      </c>
      <c r="E15" s="0" t="n">
        <v>10</v>
      </c>
      <c r="F15" s="0" t="n">
        <v>18</v>
      </c>
    </row>
    <row r="16" customFormat="false" ht="12.8" hidden="false" customHeight="false" outlineLevel="0" collapsed="false">
      <c r="B16" s="1" t="n">
        <f aca="false">SUM({3,4,5,6,7}*{1,2,3,4,5})</f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5" min="5" style="0" width="8.23469387755102"/>
    <col collapsed="false" hidden="false" max="6" min="6" style="0" width="8.36734693877551"/>
  </cols>
  <sheetData>
    <row r="2" customFormat="false" ht="12.8" hidden="false" customHeight="false" outlineLevel="0" collapsed="false">
      <c r="B2" s="2" t="s">
        <v>8</v>
      </c>
      <c r="C2" s="3" t="n">
        <f aca="false">FALSE()</f>
        <v>0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customFormat="false" ht="12.8" hidden="false" customHeight="false" outlineLevel="0" collapsed="false">
      <c r="A3" s="0" t="n">
        <v>1</v>
      </c>
      <c r="B3" s="0" t="n">
        <f aca="false">AND(0,1,2)</f>
        <v>0</v>
      </c>
      <c r="C3" s="0" t="n">
        <f aca="false">FALSE()</f>
        <v>0</v>
      </c>
      <c r="D3" s="0" t="n">
        <f aca="false">IF(A3,TRUE())</f>
        <v>1</v>
      </c>
      <c r="E3" s="0" t="e">
        <f aca="false">IFERROR()</f>
        <v>#VALUE!</v>
      </c>
      <c r="F3" s="0" t="e">
        <f aca="false">_xlfn.IFNA()</f>
        <v>#VALUE!</v>
      </c>
      <c r="G3" s="0" t="e">
        <f aca="false">NOT()</f>
        <v>#VALUE!</v>
      </c>
      <c r="H3" s="0" t="e">
        <f aca="false">OR()</f>
        <v>#VALUE!</v>
      </c>
      <c r="I3" s="0" t="e">
        <f aca="false">_xlfn.XOR()</f>
        <v>#VALUE!</v>
      </c>
    </row>
    <row r="4" customFormat="false" ht="12.8" hidden="false" customHeight="false" outlineLevel="0" collapsed="false">
      <c r="A4" s="0" t="n">
        <v>0</v>
      </c>
      <c r="B4" s="0" t="n">
        <f aca="false">AND(1,2,3)</f>
        <v>1</v>
      </c>
      <c r="C4" s="0" t="e">
        <f aca="false">FALSE(B4)</f>
        <v>#VALUE!</v>
      </c>
      <c r="D4" s="0" t="n">
        <f aca="false">IF(A4,TRUE())</f>
        <v>0</v>
      </c>
      <c r="E4" s="0" t="e">
        <f aca="false">IFERROR(D3)</f>
        <v>#VALUE!</v>
      </c>
      <c r="F4" s="0" t="e">
        <f aca="false">_xlfn.IFNA(E5)</f>
        <v>#VALUE!</v>
      </c>
      <c r="G4" s="0" t="n">
        <f aca="false">NOT(A3)</f>
        <v>0</v>
      </c>
      <c r="H4" s="0" t="n">
        <f aca="false">OR(G4)</f>
        <v>0</v>
      </c>
      <c r="I4" s="0" t="n">
        <f aca="false">_xlfn.XOR(0,1,2)</f>
        <v>0</v>
      </c>
    </row>
    <row r="5" customFormat="false" ht="12.8" hidden="false" customHeight="false" outlineLevel="0" collapsed="false">
      <c r="A5" s="0" t="n">
        <f aca="false">TRUE()</f>
        <v>1</v>
      </c>
      <c r="B5" s="0" t="n">
        <f aca="false">AND(1,1)</f>
        <v>1</v>
      </c>
      <c r="C5" s="0" t="e">
        <f aca="false">FALSE(A4:B5)</f>
        <v>#VALUE!</v>
      </c>
      <c r="D5" s="0" t="str">
        <f aca="false">IF(A5,A10)</f>
        <v>foo</v>
      </c>
      <c r="E5" s="0" t="n">
        <f aca="false">IFERROR(D3,D4)</f>
        <v>1</v>
      </c>
      <c r="F5" s="0" t="str">
        <f aca="false">_xlfn.IFNA(A12,A10)</f>
        <v>foo</v>
      </c>
      <c r="G5" s="0" t="n">
        <f aca="false">NOT(A4)</f>
        <v>1</v>
      </c>
      <c r="H5" s="0" t="n">
        <f aca="false">OR(G5)</f>
        <v>1</v>
      </c>
      <c r="I5" s="0" t="n">
        <f aca="false">_xlfn.XOR(0,1,1)</f>
        <v>0</v>
      </c>
    </row>
    <row r="6" customFormat="false" ht="12.8" hidden="false" customHeight="false" outlineLevel="0" collapsed="false">
      <c r="A6" s="0" t="n">
        <f aca="false">FALSE()</f>
        <v>0</v>
      </c>
      <c r="B6" s="0" t="n">
        <f aca="false">AND(1,0)</f>
        <v>0</v>
      </c>
      <c r="C6" s="0" t="e">
        <f aca="false">FALSE(B6,B5)</f>
        <v>#VALUE!</v>
      </c>
      <c r="D6" s="0" t="n">
        <f aca="false">IF(A6,A10)</f>
        <v>0</v>
      </c>
      <c r="E6" s="0" t="str">
        <f aca="false">IFERROR(C5,D5)</f>
        <v>foo</v>
      </c>
      <c r="F6" s="0" t="str">
        <f aca="false">_xlfn.IFNA(A11,A10)</f>
        <v>bar</v>
      </c>
      <c r="G6" s="0" t="n">
        <f aca="false">NOT(A9)</f>
        <v>0</v>
      </c>
      <c r="H6" s="0" t="n">
        <f aca="false">OR(G4:G6)</f>
        <v>1</v>
      </c>
      <c r="I6" s="0" t="n">
        <f aca="false">_xlfn.XOR(1,1)</f>
        <v>0</v>
      </c>
    </row>
    <row r="7" customFormat="false" ht="12.8" hidden="false" customHeight="false" outlineLevel="0" collapsed="false">
      <c r="A7" s="0" t="n">
        <f aca="false">TRUE()</f>
        <v>1</v>
      </c>
      <c r="B7" s="0" t="n">
        <f aca="false">AND(A5:A7)</f>
        <v>0</v>
      </c>
      <c r="D7" s="0" t="str">
        <f aca="false">IF(A7,A10,A11)</f>
        <v>foo</v>
      </c>
      <c r="E7" s="0" t="n">
        <f aca="false">IFERROR(C7,B8)</f>
        <v>0</v>
      </c>
      <c r="F7" s="0" t="e">
        <f aca="false">_xlfn.IFNA(E4,E6)</f>
        <v>#VALUE!</v>
      </c>
      <c r="G7" s="0" t="e">
        <f aca="false">NOT(A10)</f>
        <v>#VALUE!</v>
      </c>
      <c r="H7" s="0" t="e">
        <f aca="false">OR(G4:G7)</f>
        <v>#VALUE!</v>
      </c>
      <c r="I7" s="0" t="n">
        <f aca="false">_xlfn.XOR(1)</f>
        <v>1</v>
      </c>
    </row>
    <row r="8" customFormat="false" ht="12.8" hidden="false" customHeight="false" outlineLevel="0" collapsed="false">
      <c r="A8" s="0" t="n">
        <f aca="false">FALSE()</f>
        <v>0</v>
      </c>
      <c r="B8" s="0" t="n">
        <f aca="false">AND(A6:A8,A5:A7)</f>
        <v>0</v>
      </c>
      <c r="D8" s="0" t="e">
        <f aca="false">IF(A10,A11)</f>
        <v>#VALUE!</v>
      </c>
      <c r="E8" s="0" t="n">
        <f aca="false">IFERROR(C12,C13)</f>
        <v>0</v>
      </c>
      <c r="G8" s="0" t="e">
        <f aca="false">NOT(A12)</f>
        <v>#N/A</v>
      </c>
      <c r="H8" s="0" t="e">
        <f aca="false">OR(G8:G11)</f>
        <v>#N/A</v>
      </c>
      <c r="I8" s="0" t="n">
        <f aca="false">_xlfn.XOR(1,2,3,4,5)</f>
        <v>1</v>
      </c>
    </row>
    <row r="9" customFormat="false" ht="12.8" hidden="false" customHeight="false" outlineLevel="0" collapsed="false">
      <c r="A9" s="0" t="n">
        <v>1.23</v>
      </c>
      <c r="B9" s="0" t="n">
        <f aca="false">AND(A7,A5,A3)</f>
        <v>1</v>
      </c>
      <c r="D9" s="0" t="str">
        <f aca="false">IF(A8,A10,A11)</f>
        <v>bar</v>
      </c>
      <c r="G9" s="0" t="e">
        <f aca="false">NOT(B11)</f>
        <v>#VALUE!</v>
      </c>
      <c r="H9" s="0" t="n">
        <f aca="false">OR(1,2,3)</f>
        <v>1</v>
      </c>
      <c r="I9" s="0" t="n">
        <f aca="false">_xlfn.XOR(1,2,3,4)</f>
        <v>0</v>
      </c>
    </row>
    <row r="10" customFormat="false" ht="12.8" hidden="false" customHeight="false" outlineLevel="0" collapsed="false">
      <c r="A10" s="0" t="s">
        <v>15</v>
      </c>
      <c r="B10" s="0" t="e">
        <f aca="false">AND(A10:A11)</f>
        <v>#VALUE!</v>
      </c>
      <c r="D10" s="0" t="e">
        <f aca="false">IF(A5:A7,TRUE())</f>
        <v>1</v>
      </c>
      <c r="G10" s="0" t="e">
        <f aca="false">NOT(A6:A8)</f>
        <v>#VALUE!</v>
      </c>
      <c r="H10" s="0" t="n">
        <f aca="false">OR(0,0)</f>
        <v>0</v>
      </c>
      <c r="I10" s="0" t="n">
        <f aca="false">_xlfn.XOR(1,2,3,4,5,6)</f>
        <v>0</v>
      </c>
    </row>
    <row r="11" customFormat="false" ht="12.8" hidden="false" customHeight="false" outlineLevel="0" collapsed="false">
      <c r="A11" s="0" t="s">
        <v>16</v>
      </c>
      <c r="B11" s="0" t="e">
        <f aca="false">AND()</f>
        <v>#VALUE!</v>
      </c>
      <c r="D11" s="0" t="e">
        <f aca="false">IF(A8:A9,TRUE())</f>
        <v>0</v>
      </c>
      <c r="G11" s="0" t="e">
        <f aca="false">NOT(A7:A8)</f>
        <v>#VALUE!</v>
      </c>
      <c r="I11" s="0" t="n">
        <f aca="false">_xlfn.XOR(1,2,3,4,5,6,7)</f>
        <v>1</v>
      </c>
    </row>
    <row r="12" customFormat="false" ht="12.8" hidden="false" customHeight="false" outlineLevel="0" collapsed="false">
      <c r="A12" s="0" t="e">
        <f aca="false">NA()</f>
        <v>#N/A</v>
      </c>
      <c r="B12" s="0" t="e">
        <f aca="false">AND(A12)</f>
        <v>#N/A</v>
      </c>
      <c r="D12" s="0" t="str">
        <f aca="false">IF(A9,A10,A11)</f>
        <v>foo</v>
      </c>
      <c r="I12" s="0" t="e">
        <f aca="false">_xlfn.XOR(D11:D12)</f>
        <v>1</v>
      </c>
    </row>
    <row r="13" customFormat="false" ht="12.8" hidden="false" customHeight="false" outlineLevel="0" collapsed="false">
      <c r="A13" s="0" t="s">
        <v>15</v>
      </c>
      <c r="D13" s="0" t="e">
        <f aca="false">IF(A9,A10,A11,A8)</f>
        <v>#VALUE!</v>
      </c>
      <c r="I13" s="0" t="n">
        <f aca="false">_xlfn.XOR(A7:A9)</f>
        <v>0</v>
      </c>
    </row>
    <row r="14" customFormat="false" ht="12.8" hidden="false" customHeight="false" outlineLevel="0" collapsed="false">
      <c r="A14" s="0" t="s">
        <v>16</v>
      </c>
      <c r="D14" s="0" t="e">
        <f aca="false">IF(A11,TRUE())</f>
        <v>#VALUE!</v>
      </c>
      <c r="I14" s="0" t="n">
        <f aca="false">_xlfn.XOR(A5:A9)</f>
        <v>1</v>
      </c>
    </row>
    <row r="15" customFormat="false" ht="12.8" hidden="false" customHeight="false" outlineLevel="0" collapsed="false">
      <c r="A15" s="0" t="s">
        <v>17</v>
      </c>
      <c r="I15" s="4" t="e">
        <f aca="false">_xlfn.XOR(A10:A11)</f>
        <v>#VALUE!</v>
      </c>
    </row>
    <row r="16" customFormat="false" ht="12.8" hidden="false" customHeight="false" outlineLevel="0" collapsed="false">
      <c r="A16" s="0" t="n">
        <v>5</v>
      </c>
      <c r="I16" s="4" t="n">
        <f aca="false">_xlfn.XOR(A9:A11)</f>
        <v>1</v>
      </c>
    </row>
    <row r="17" customFormat="false" ht="12.8" hidden="false" customHeight="false" outlineLevel="0" collapsed="false">
      <c r="I17" s="0" t="e">
        <f aca="false">_xlfn.XOR(A10:A12)</f>
        <v>#N/A</v>
      </c>
    </row>
    <row r="18" customFormat="false" ht="12.8" hidden="false" customHeight="false" outlineLevel="0" collapsed="false">
      <c r="I18" s="0" t="e">
        <f aca="false">_xlfn.XOR(A12,A11)</f>
        <v>#N/A</v>
      </c>
    </row>
    <row r="19" customFormat="false" ht="12.8" hidden="false" customHeight="false" outlineLevel="0" collapsed="false">
      <c r="I19" s="0" t="e">
        <f aca="false">_xlfn.XOR(A9,A12)</f>
        <v>#N/A</v>
      </c>
    </row>
    <row r="20" customFormat="false" ht="12.8" hidden="false" customHeight="false" outlineLevel="0" collapsed="false">
      <c r="I20" s="0" t="n">
        <f aca="false">_xlfn.XOR(A9,A10)</f>
        <v>1</v>
      </c>
    </row>
    <row r="21" customFormat="false" ht="12.8" hidden="false" customHeight="false" outlineLevel="0" collapsed="false">
      <c r="I21" s="0" t="n">
        <f aca="false">_xlfn.XOR(A10,A9)</f>
        <v>1</v>
      </c>
    </row>
    <row r="22" customFormat="false" ht="12.8" hidden="false" customHeight="false" outlineLevel="0" collapsed="false">
      <c r="I22" s="0" t="e">
        <f aca="false">_xlfn.XOR(A13)</f>
        <v>#VALUE!</v>
      </c>
    </row>
    <row r="23" customFormat="false" ht="12.8" hidden="false" customHeight="false" outlineLevel="0" collapsed="false">
      <c r="I23" s="0" t="e">
        <f aca="false">_xlfn.XOR(A13:A14)</f>
        <v>#VALUE!</v>
      </c>
    </row>
    <row r="24" customFormat="false" ht="12.8" hidden="false" customHeight="false" outlineLevel="0" collapsed="false">
      <c r="I24" s="0" t="e">
        <f aca="false">_xlfn.XOR(A13:A15)</f>
        <v>#VALUE!</v>
      </c>
    </row>
    <row r="25" customFormat="false" ht="12.8" hidden="false" customHeight="false" outlineLevel="0" collapsed="false">
      <c r="I25" s="0" t="n">
        <f aca="false">_xlfn.XOR(A14:A16)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F46"/>
  <sheetViews>
    <sheetView windowProtection="false" showFormulas="false" showGridLines="true" showRowColHeaders="true" showZeros="true" rightToLeft="false" tabSelected="false" showOutlineSymbols="true" defaultGridColor="true" view="normal" topLeftCell="AI1" colorId="64" zoomScale="100" zoomScaleNormal="100" zoomScalePageLayoutView="100" workbookViewId="0">
      <selection pane="topLeft" activeCell="BD23" activeCellId="0" sqref="BD23"/>
    </sheetView>
  </sheetViews>
  <sheetFormatPr defaultRowHeight="12.8"/>
  <cols>
    <col collapsed="false" hidden="false" max="5" min="5" style="0" width="8.23469387755102"/>
    <col collapsed="false" hidden="false" max="12" min="12" style="0" width="8.50510204081633"/>
    <col collapsed="false" hidden="false" max="14" min="14" style="0" width="8.23469387755102"/>
    <col collapsed="false" hidden="false" max="21" min="21" style="0" width="8.50510204081633"/>
    <col collapsed="false" hidden="false" max="24" min="24" style="0" width="8.23469387755102"/>
    <col collapsed="false" hidden="false" max="25" min="25" style="0" width="8.50510204081633"/>
    <col collapsed="false" hidden="false" max="26" min="26" style="0" width="8.23469387755102"/>
    <col collapsed="false" hidden="false" max="29" min="29" style="0" width="8.23469387755102"/>
    <col collapsed="false" hidden="false" max="35" min="35" style="0" width="8.50510204081633"/>
    <col collapsed="false" hidden="false" max="36" min="36" style="0" width="8.23469387755102"/>
    <col collapsed="false" hidden="false" max="37" min="37" style="0" width="8.36734693877551"/>
    <col collapsed="false" hidden="false" max="41" min="41" style="0" width="8.50510204081633"/>
    <col collapsed="false" hidden="false" max="42" min="42" style="0" width="8.36734693877551"/>
    <col collapsed="false" hidden="false" max="43" min="43" style="0" width="8.23469387755102"/>
    <col collapsed="false" hidden="false" max="44" min="44" style="0" width="8.36734693877551"/>
    <col collapsed="false" hidden="false" max="46" min="46" style="0" width="8.50510204081633"/>
  </cols>
  <sheetData>
    <row r="1" customFormat="false" ht="12.8" hidden="false" customHeight="false" outlineLevel="0" collapsed="false">
      <c r="AP1" s="2"/>
    </row>
    <row r="2" customFormat="false" ht="12.8" hidden="false" customHeight="false" outlineLevel="0" collapsed="false"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  <c r="AA2" s="2" t="s">
        <v>43</v>
      </c>
      <c r="AB2" s="2" t="s">
        <v>44</v>
      </c>
      <c r="AC2" s="2" t="s">
        <v>45</v>
      </c>
      <c r="AD2" s="2" t="s">
        <v>46</v>
      </c>
      <c r="AE2" s="2" t="s">
        <v>47</v>
      </c>
      <c r="AF2" s="2" t="s">
        <v>48</v>
      </c>
      <c r="AG2" s="2" t="s">
        <v>49</v>
      </c>
      <c r="AH2" s="2" t="s">
        <v>50</v>
      </c>
      <c r="AI2" s="2" t="s">
        <v>51</v>
      </c>
      <c r="AJ2" s="2" t="s">
        <v>52</v>
      </c>
      <c r="AK2" s="2" t="s">
        <v>53</v>
      </c>
      <c r="AL2" s="2" t="s">
        <v>54</v>
      </c>
      <c r="AM2" s="2" t="s">
        <v>55</v>
      </c>
      <c r="AN2" s="2" t="s">
        <v>56</v>
      </c>
      <c r="AO2" s="2" t="s">
        <v>57</v>
      </c>
      <c r="AP2" s="2" t="s">
        <v>58</v>
      </c>
      <c r="AQ2" s="2" t="s">
        <v>59</v>
      </c>
      <c r="AR2" s="2" t="s">
        <v>60</v>
      </c>
      <c r="AS2" s="2" t="s">
        <v>61</v>
      </c>
      <c r="AT2" s="2" t="s">
        <v>62</v>
      </c>
      <c r="AU2" s="2" t="s">
        <v>63</v>
      </c>
      <c r="AV2" s="2" t="s">
        <v>64</v>
      </c>
      <c r="AW2" s="2" t="s">
        <v>65</v>
      </c>
      <c r="AX2" s="2" t="s">
        <v>66</v>
      </c>
      <c r="AY2" s="2" t="s">
        <v>67</v>
      </c>
      <c r="AZ2" s="2" t="s">
        <v>68</v>
      </c>
      <c r="BA2" s="2" t="s">
        <v>69</v>
      </c>
      <c r="BB2" s="2" t="s">
        <v>70</v>
      </c>
      <c r="BC2" s="2" t="s">
        <v>71</v>
      </c>
      <c r="BD2" s="2" t="s">
        <v>72</v>
      </c>
      <c r="BE2" s="2" t="s">
        <v>73</v>
      </c>
      <c r="BF2" s="2" t="s">
        <v>74</v>
      </c>
    </row>
    <row r="3" customFormat="false" ht="12.8" hidden="false" customHeight="false" outlineLevel="0" collapsed="false">
      <c r="A3" s="0" t="n">
        <v>1</v>
      </c>
      <c r="B3" s="0" t="e">
        <f aca="false">ABS()</f>
        <v>#VALUE!</v>
      </c>
      <c r="C3" s="0" t="e">
        <f aca="false">ACOS()</f>
        <v>#VALUE!</v>
      </c>
      <c r="D3" s="0" t="e">
        <f aca="false">ACOSH()</f>
        <v>#VALUE!</v>
      </c>
      <c r="F3" s="0" t="e">
        <f aca="false">_xlfn.ARABIC()</f>
        <v>#VALUE!</v>
      </c>
      <c r="G3" s="0" t="e">
        <f aca="false">ASIN()</f>
        <v>#VALUE!</v>
      </c>
      <c r="H3" s="0" t="e">
        <f aca="false">ASINH()</f>
        <v>#VALUE!</v>
      </c>
      <c r="I3" s="0" t="e">
        <f aca="false">ATAN()</f>
        <v>#VALUE!</v>
      </c>
      <c r="J3" s="0" t="e">
        <f aca="false">ATAN2()</f>
        <v>#VALUE!</v>
      </c>
      <c r="K3" s="0" t="e">
        <f aca="false">ATANH()</f>
        <v>#VALUE!</v>
      </c>
      <c r="L3" s="0" t="e">
        <f aca="false">_xlfn.BASE()</f>
        <v>#VALUE!</v>
      </c>
      <c r="M3" s="0" t="e">
        <f aca="false">_xlfn.CEILING.MATH()</f>
        <v>#VALUE!</v>
      </c>
      <c r="N3" s="0" t="e">
        <f aca="false">_xlfn.CEILING.PRECISE()</f>
        <v>#VALUE!</v>
      </c>
      <c r="O3" s="0" t="e">
        <f aca="false">COS(M3)</f>
        <v>#VALUE!</v>
      </c>
      <c r="P3" s="0" t="e">
        <f aca="false">COSH(O3)</f>
        <v>#VALUE!</v>
      </c>
      <c r="Q3" s="0" t="e">
        <f aca="false">COMBIN()</f>
        <v>#VALUE!</v>
      </c>
      <c r="R3" s="0" t="e">
        <f aca="false">_xlfn.COMBINA()</f>
        <v>#VALUE!</v>
      </c>
      <c r="S3" s="0" t="e">
        <f aca="false">_xlfn.DECIMAL("FF")</f>
        <v>#VALUE!</v>
      </c>
      <c r="T3" s="0" t="e">
        <f aca="false">DEGREES()</f>
        <v>#VALUE!</v>
      </c>
      <c r="U3" s="0" t="e">
        <f aca="false">EVEN()</f>
        <v>#VALUE!</v>
      </c>
      <c r="V3" s="0" t="e">
        <f aca="false">EXP(U3)</f>
        <v>#VALUE!</v>
      </c>
      <c r="W3" s="0" t="e">
        <f aca="false">FACT()</f>
        <v>#VALUE!</v>
      </c>
      <c r="X3" s="0" t="e">
        <f aca="false">FACTDOUBLE()</f>
        <v>#VALUE!</v>
      </c>
      <c r="Y3" s="0" t="e">
        <f aca="false">_xlfn.FLOOR.MATH()</f>
        <v>#VALUE!</v>
      </c>
      <c r="Z3" s="0" t="e">
        <f aca="false">_xlfn.FLOOR.PRECISE()</f>
        <v>#VALUE!</v>
      </c>
      <c r="AA3" s="0" t="e">
        <f aca="false">GCD()</f>
        <v>#VALUE!</v>
      </c>
      <c r="AB3" s="0" t="e">
        <f aca="false">INT()</f>
        <v>#VALUE!</v>
      </c>
      <c r="AC3" s="0" t="e">
        <f aca="false">ISO.CEILING()</f>
        <v>#VALUE!</v>
      </c>
      <c r="AD3" s="0" t="e">
        <f aca="false">LCM()</f>
        <v>#VALUE!</v>
      </c>
      <c r="AE3" s="0" t="e">
        <f aca="false">LN()</f>
        <v>#VALUE!</v>
      </c>
      <c r="AF3" s="0" t="e">
        <f aca="false">LOG()</f>
        <v>#VALUE!</v>
      </c>
      <c r="AG3" s="0" t="e">
        <f aca="false">LOG10()</f>
        <v>#VALUE!</v>
      </c>
      <c r="AH3" s="0" t="e">
        <f aca="false">MDETERM()</f>
        <v>#VALUE!</v>
      </c>
      <c r="AI3" s="0" t="e">
        <f aca="false">MOD()</f>
        <v>#VALUE!</v>
      </c>
      <c r="AJ3" s="0" t="e">
        <f aca="false">MROUND()</f>
        <v>#VALUE!</v>
      </c>
      <c r="AK3" s="0" t="e">
        <f aca="false">MULTINOMIAL()</f>
        <v>#VALUE!</v>
      </c>
      <c r="AL3" s="0" t="e">
        <f aca="false">_xlfn.MUNIT()</f>
        <v>#VALUE!</v>
      </c>
      <c r="AM3" s="0" t="e">
        <f aca="false">ODD()</f>
        <v>#VALUE!</v>
      </c>
      <c r="AN3" s="0" t="e">
        <f aca="false">POWER()</f>
        <v>#VALUE!</v>
      </c>
      <c r="AP3" s="0" t="e">
        <f aca="false">QUOTIENT()</f>
        <v>#VALUE!</v>
      </c>
      <c r="AQ3" s="0" t="n">
        <f aca="false">RADIANS(0)</f>
        <v>0</v>
      </c>
      <c r="AR3" s="0" t="str">
        <f aca="false">ROMAN(499)</f>
        <v>CDXCIX</v>
      </c>
      <c r="AS3" s="0" t="e">
        <f aca="false">ROUND("A",0)</f>
        <v>#VALUE!</v>
      </c>
      <c r="AT3" s="0" t="e">
        <f aca="false">ROUNDDOWN("A",0)</f>
        <v>#VALUE!</v>
      </c>
      <c r="AU3" s="0" t="e">
        <f aca="false">ROUNDUP("A",0)</f>
        <v>#VALUE!</v>
      </c>
      <c r="AV3" s="0" t="str">
        <f aca="false">LEFT(SERIESSUM(AV18,0,2,AV19:AV22),7)</f>
        <v>0.69158</v>
      </c>
      <c r="AW3" s="0" t="e">
        <f aca="false">SIGN()</f>
        <v>#VALUE!</v>
      </c>
      <c r="AX3" s="0" t="n">
        <f aca="false">SIN(0)</f>
        <v>0</v>
      </c>
      <c r="AY3" s="0" t="str">
        <f aca="false">LEFT(SINH(1),5)</f>
        <v>1.175</v>
      </c>
      <c r="AZ3" s="0" t="e">
        <f aca="false">SQRT()</f>
        <v>#VALUE!</v>
      </c>
      <c r="BA3" s="0" t="n">
        <f aca="false">SQRTPI(81/PI())</f>
        <v>9</v>
      </c>
      <c r="BB3" s="0" t="n">
        <f aca="false">SUMPRODUCT(AX23:AY24,AX26:AY27)</f>
        <v>69</v>
      </c>
      <c r="BC3" s="0" t="n">
        <f aca="false">SUMSQ(4)</f>
        <v>16</v>
      </c>
      <c r="BD3" s="0" t="str">
        <f aca="false">LEFT(TAN(45),6)</f>
        <v>1.6197</v>
      </c>
      <c r="BE3" s="0" t="n">
        <f aca="false">TANH(45)</f>
        <v>1</v>
      </c>
      <c r="BF3" s="0" t="e">
        <f aca="false">TRUNC()</f>
        <v>#VALUE!</v>
      </c>
    </row>
    <row r="4" customFormat="false" ht="12.8" hidden="false" customHeight="false" outlineLevel="0" collapsed="false">
      <c r="A4" s="0" t="n">
        <v>0</v>
      </c>
      <c r="B4" s="0" t="n">
        <f aca="false">ABS(A4)</f>
        <v>0</v>
      </c>
      <c r="C4" s="0" t="str">
        <f aca="false">LEFT(ACOS(B4),5)</f>
        <v>1.570</v>
      </c>
      <c r="D4" s="0" t="e">
        <f aca="false">ACOSH(B4)</f>
        <v>#VALUE!</v>
      </c>
      <c r="F4" s="0" t="e">
        <f aca="false">_xlfn.ARABIC(A4)</f>
        <v>#VALUE!</v>
      </c>
      <c r="G4" s="0" t="e">
        <f aca="false">ASIN(F4)</f>
        <v>#VALUE!</v>
      </c>
      <c r="H4" s="0" t="e">
        <f aca="false">ASINH(G4)</f>
        <v>#VALUE!</v>
      </c>
      <c r="I4" s="0" t="e">
        <f aca="false">ATAN(H4)</f>
        <v>#VALUE!</v>
      </c>
      <c r="J4" s="0" t="e">
        <f aca="false">ATAN2(0)</f>
        <v>#VALUE!</v>
      </c>
      <c r="K4" s="0" t="e">
        <f aca="false">ATANH(J4)</f>
        <v>#VALUE!</v>
      </c>
      <c r="L4" s="0" t="str">
        <f aca="false">_xlfn.BASE(5,2)</f>
        <v>101</v>
      </c>
      <c r="M4" s="0" t="e">
        <f aca="false">_xlfn.CEILING.MATH(K4)</f>
        <v>#VALUE!</v>
      </c>
      <c r="N4" s="5" t="e">
        <f aca="false">_xlfn.CEILING.PRECISE(M4)</f>
        <v>#VALUE!</v>
      </c>
      <c r="O4" s="0" t="e">
        <f aca="false">COS()</f>
        <v>#VALUE!</v>
      </c>
      <c r="P4" s="0" t="e">
        <f aca="false">COSH()</f>
        <v>#VALUE!</v>
      </c>
      <c r="Q4" s="0" t="e">
        <f aca="false">COMBIN(0)</f>
        <v>#VALUE!</v>
      </c>
      <c r="R4" s="0" t="e">
        <f aca="false">_xlfn.COMBINA(Q4)</f>
        <v>#VALUE!</v>
      </c>
      <c r="S4" s="0" t="e">
        <f aca="false">_xlfn.DECIMAL()</f>
        <v>#VALUE!</v>
      </c>
      <c r="T4" s="0" t="n">
        <f aca="false">DEGREES(0)</f>
        <v>0</v>
      </c>
      <c r="U4" s="0" t="n">
        <f aca="false">EVEN(1.6)</f>
        <v>2</v>
      </c>
      <c r="V4" s="0" t="e">
        <f aca="false">EXP()</f>
        <v>#VALUE!</v>
      </c>
      <c r="W4" s="0" t="e">
        <f aca="false">FACT(-1)</f>
        <v>#VALUE!</v>
      </c>
      <c r="X4" s="0" t="n">
        <f aca="false">FACTDOUBLE(0)</f>
        <v>1</v>
      </c>
      <c r="Y4" s="0" t="n">
        <f aca="false">_xlfn.FLOOR.MATH(3.7,2)</f>
        <v>2</v>
      </c>
      <c r="Z4" s="0" t="n">
        <f aca="false">_xlfn.FLOOR.PRECISE(-3.2,-1)</f>
        <v>-4</v>
      </c>
      <c r="AA4" s="0" t="e">
        <f aca="false">GCD(Z4:Z7)</f>
        <v>#VALUE!</v>
      </c>
      <c r="AB4" s="0" t="n">
        <f aca="false">INT(0)</f>
        <v>0</v>
      </c>
      <c r="AC4" s="0" t="n">
        <f aca="false">ISO.CEILING(0)</f>
        <v>0</v>
      </c>
      <c r="AD4" s="0" t="n">
        <f aca="false">LCM(5,2)</f>
        <v>10</v>
      </c>
      <c r="AE4" s="0" t="str">
        <f aca="false">LEFT(LN(86),5)</f>
        <v>4.454</v>
      </c>
      <c r="AF4" s="0" t="n">
        <f aca="false">LOG(10)</f>
        <v>1</v>
      </c>
      <c r="AG4" s="0" t="n">
        <f aca="false">LOG10(100)</f>
        <v>2</v>
      </c>
      <c r="AH4" s="0" t="e">
        <f aca="false">MDETERM({1,3,8,5;1,3,6,1})</f>
        <v>#VALUE!</v>
      </c>
      <c r="AI4" s="0" t="e">
        <f aca="false">MOD(1.2)</f>
        <v>#VALUE!</v>
      </c>
      <c r="AJ4" s="0" t="n">
        <f aca="false">MROUND(10,3)</f>
        <v>9</v>
      </c>
      <c r="AK4" s="0" t="n">
        <f aca="false">MULTINOMIAL(0)</f>
        <v>1</v>
      </c>
      <c r="AL4" s="0" t="n">
        <f aca="false">_xlfn.MUNIT(2)</f>
        <v>1</v>
      </c>
      <c r="AM4" s="0" t="n">
        <f aca="false">ODD(1.5)</f>
        <v>3</v>
      </c>
      <c r="AN4" s="0" t="n">
        <f aca="false">POWER(0,0)</f>
        <v>1</v>
      </c>
      <c r="AO4" s="0" t="n">
        <f aca="false">PRODUCT(2)</f>
        <v>2</v>
      </c>
      <c r="AP4" s="0" t="n">
        <f aca="false">QUOTIENT(5,2)</f>
        <v>2</v>
      </c>
      <c r="AQ4" s="0" t="n">
        <f aca="false">DEGREES(RADIANS(180))</f>
        <v>180</v>
      </c>
      <c r="AR4" s="0" t="str">
        <f aca="false">ROMAN(499,0)</f>
        <v>CDXCIX</v>
      </c>
      <c r="AS4" s="0" t="n">
        <f aca="false">ROUND(2.15,0)</f>
        <v>2</v>
      </c>
      <c r="AT4" s="0" t="n">
        <f aca="false">ROUNDDOWN(2.15,0)</f>
        <v>2</v>
      </c>
      <c r="AU4" s="0" t="n">
        <f aca="false">ROUNDUP(2.15,0)</f>
        <v>3</v>
      </c>
      <c r="AW4" s="0" t="n">
        <f aca="false">SIGN(0)</f>
        <v>0</v>
      </c>
      <c r="AX4" s="0" t="n">
        <f aca="false">SIN(PI()/2)</f>
        <v>1</v>
      </c>
      <c r="AY4" s="0" t="n">
        <f aca="false">SINH(0)</f>
        <v>0</v>
      </c>
      <c r="AZ4" s="0" t="n">
        <f aca="false">SQRT(4)</f>
        <v>2</v>
      </c>
      <c r="BB4" s="0" t="n">
        <f aca="false">SUMPRODUCT(1,2,3)</f>
        <v>6</v>
      </c>
      <c r="BC4" s="0" t="n">
        <f aca="false">SUMSQ(AX23:AY23)</f>
        <v>5</v>
      </c>
      <c r="BE4" s="0" t="n">
        <f aca="false">TANH(90)</f>
        <v>1</v>
      </c>
      <c r="BF4" s="0" t="n">
        <f aca="false">TRUNC(8.9)</f>
        <v>8</v>
      </c>
    </row>
    <row r="5" customFormat="false" ht="12.8" hidden="false" customHeight="false" outlineLevel="0" collapsed="false">
      <c r="A5" s="0" t="n">
        <f aca="false">TRUE()</f>
        <v>1</v>
      </c>
      <c r="B5" s="0" t="n">
        <f aca="false">ABS(A5)</f>
        <v>1</v>
      </c>
      <c r="C5" s="0" t="e">
        <f aca="false">ACOS(A10)</f>
        <v>#VALUE!</v>
      </c>
      <c r="D5" s="0" t="n">
        <f aca="false">ACOSH(B5)</f>
        <v>0</v>
      </c>
      <c r="F5" s="0" t="n">
        <f aca="false">_xlfn.ARABIC(A18)</f>
        <v>1</v>
      </c>
      <c r="G5" s="0" t="str">
        <f aca="false">LEFT(ASIN(F5),5)</f>
        <v>1.570</v>
      </c>
      <c r="H5" s="0" t="str">
        <f aca="false">LEFT(ASINH(G5),5)</f>
        <v>1.232</v>
      </c>
      <c r="I5" s="0" t="str">
        <f aca="false">LEFT(ATAN(H5),5)</f>
        <v>0.888</v>
      </c>
      <c r="J5" s="0" t="n">
        <f aca="false">ATAN2(0,0)</f>
        <v>0</v>
      </c>
      <c r="K5" s="0" t="n">
        <f aca="false">ATANH(J5)</f>
        <v>0</v>
      </c>
      <c r="L5" s="0" t="str">
        <f aca="false">_xlfn.BASE(5,2,4)</f>
        <v>0101</v>
      </c>
      <c r="M5" s="0" t="n">
        <f aca="false">_xlfn.CEILING.MATH(1.24)</f>
        <v>2</v>
      </c>
      <c r="N5" s="0" t="n">
        <f aca="false">_xlfn.CEILING.PRECISE(4.3)</f>
        <v>5</v>
      </c>
      <c r="O5" s="0" t="str">
        <f aca="false">LEFT(COS(M5),5)</f>
        <v>-0.41</v>
      </c>
      <c r="P5" s="0" t="str">
        <f aca="false">LEFT(COSH(O5),5)</f>
        <v>1.085</v>
      </c>
      <c r="Q5" s="0" t="n">
        <f aca="false">COMBIN(0,0)</f>
        <v>1</v>
      </c>
      <c r="R5" s="0" t="n">
        <f aca="false">_xlfn.COMBINA(0,0)</f>
        <v>0</v>
      </c>
      <c r="S5" s="0" t="n">
        <f aca="false">_xlfn.DECIMAL("FF",16)</f>
        <v>255</v>
      </c>
      <c r="T5" s="0" t="n">
        <f aca="false">DEGREES(-PI())</f>
        <v>-180</v>
      </c>
      <c r="U5" s="0" t="n">
        <f aca="false">EVEN(3)</f>
        <v>4</v>
      </c>
      <c r="V5" s="0" t="str">
        <f aca="false">LEFT(EXP(U5),5)</f>
        <v>54.59</v>
      </c>
      <c r="W5" s="0" t="n">
        <f aca="false">FACT(0)</f>
        <v>1</v>
      </c>
      <c r="X5" s="0" t="e">
        <f aca="false">FACTDOUBLE(-1)</f>
        <v>#VALUE!</v>
      </c>
      <c r="Y5" s="0" t="n">
        <f aca="false">_xlfn.FLOOR.MATH(-2.5,-2)</f>
        <v>-4</v>
      </c>
      <c r="Z5" s="0" t="n">
        <f aca="false">_xlfn.FLOOR.PRECISE(3.2,1)</f>
        <v>3</v>
      </c>
      <c r="AA5" s="0" t="n">
        <f aca="false">GCD(Y6:Y8)</f>
        <v>1</v>
      </c>
      <c r="AB5" s="0" t="n">
        <f aca="false">INT(1)</f>
        <v>1</v>
      </c>
      <c r="AC5" s="0" t="n">
        <f aca="false">ISO.CEILING(4.3)</f>
        <v>5</v>
      </c>
      <c r="AD5" s="0" t="n">
        <f aca="false">LCM(24,36)</f>
        <v>72</v>
      </c>
      <c r="AE5" s="0" t="n">
        <f aca="false">LN(EXP(3.15))</f>
        <v>3.15</v>
      </c>
      <c r="AF5" s="0" t="n">
        <f aca="false">LOG(8,2)</f>
        <v>3</v>
      </c>
      <c r="AG5" s="0" t="e">
        <f aca="false">LOG10(0)</f>
        <v>#VALUE!</v>
      </c>
      <c r="AH5" s="0" t="n">
        <f aca="false">MDETERM({3,6,1;1,1,0;3,10,2})</f>
        <v>1</v>
      </c>
      <c r="AI5" s="0" t="n">
        <f aca="false">MOD(1.2,4)</f>
        <v>1.2</v>
      </c>
      <c r="AJ5" s="0" t="n">
        <f aca="false">MROUND(-10,-3)</f>
        <v>-9</v>
      </c>
      <c r="AK5" s="0" t="n">
        <f aca="false">MULTINOMIAL(1,2,3)</f>
        <v>60</v>
      </c>
      <c r="AL5" s="0" t="n">
        <f aca="false">_xlfn.MUNIT(1)</f>
        <v>1</v>
      </c>
      <c r="AM5" s="0" t="n">
        <f aca="false">ODD(3)</f>
        <v>3</v>
      </c>
      <c r="AN5" s="0" t="n">
        <f aca="false">POWER(1,0)</f>
        <v>1</v>
      </c>
      <c r="AO5" s="0" t="n">
        <f aca="false">PRODUCT(AN4:AN8)</f>
        <v>-1024</v>
      </c>
      <c r="AP5" s="0" t="n">
        <f aca="false">QUOTIENT(4.5,3.1)</f>
        <v>1</v>
      </c>
      <c r="AQ5" s="0" t="n">
        <f aca="false">DEGREES(RADIANS(45))</f>
        <v>45</v>
      </c>
      <c r="AR5" s="0" t="str">
        <f aca="false">ROMAN(499,1)</f>
        <v>LDVLIV</v>
      </c>
      <c r="AS5" s="0" t="n">
        <f aca="false">ROUND(2.15,1)</f>
        <v>2.2</v>
      </c>
      <c r="AT5" s="0" t="n">
        <f aca="false">ROUNDDOWN(2.15,1)</f>
        <v>2.1</v>
      </c>
      <c r="AU5" s="0" t="n">
        <f aca="false">ROUNDUP(2.15,1)</f>
        <v>2.2</v>
      </c>
      <c r="AW5" s="0" t="n">
        <f aca="false">SIGN(-1.2)</f>
        <v>-1</v>
      </c>
      <c r="AZ5" s="0" t="n">
        <f aca="false">SQRT(81)</f>
        <v>9</v>
      </c>
      <c r="BB5" s="0" t="n">
        <f aca="false">SUMPRODUCT(AX24:AY24,AX24:AY24)</f>
        <v>25</v>
      </c>
      <c r="BC5" s="0" t="n">
        <f aca="false">SUMSQ(AX23:AY24)</f>
        <v>30</v>
      </c>
      <c r="BE5" s="0" t="str">
        <f aca="false">LEFT(TANH(0.5),6)</f>
        <v>0.4621</v>
      </c>
      <c r="BF5" s="0" t="n">
        <f aca="false">TRUNC(-8.9)</f>
        <v>-8</v>
      </c>
    </row>
    <row r="6" customFormat="false" ht="12.8" hidden="false" customHeight="false" outlineLevel="0" collapsed="false">
      <c r="A6" s="0" t="n">
        <f aca="false">FALSE()</f>
        <v>0</v>
      </c>
      <c r="B6" s="0" t="n">
        <f aca="false">ABS(A9)</f>
        <v>1.23</v>
      </c>
      <c r="C6" s="0" t="e">
        <f aca="false">ACOS(A9:A10)</f>
        <v>#VALUE!</v>
      </c>
      <c r="D6" s="0" t="str">
        <f aca="false">LEFT(ACOSH(B6),5)</f>
        <v>0.665</v>
      </c>
      <c r="F6" s="0" t="n">
        <f aca="false">_xlfn.ARABIC(A19)</f>
        <v>4</v>
      </c>
      <c r="G6" s="0" t="n">
        <f aca="false">ASIN(0)</f>
        <v>0</v>
      </c>
      <c r="H6" s="0" t="n">
        <f aca="false">ASINH(G6)</f>
        <v>0</v>
      </c>
      <c r="I6" s="0" t="n">
        <f aca="false">ATAN(H6)</f>
        <v>0</v>
      </c>
      <c r="J6" s="0" t="str">
        <f aca="false">LEFT(ATAN2(0,1),4)</f>
        <v>1.57</v>
      </c>
      <c r="K6" s="0" t="e">
        <f aca="false">ATANH(J6)</f>
        <v>#VALUE!</v>
      </c>
      <c r="L6" s="0" t="str">
        <f aca="false">_xlfn.BASE(5,4)</f>
        <v>11</v>
      </c>
      <c r="M6" s="0" t="n">
        <f aca="false">_xlfn.CEILING.MATH(4.42,0.05)</f>
        <v>4.45</v>
      </c>
      <c r="N6" s="5" t="n">
        <f aca="false">_xlfn.CEILING.PRECISE(-4.3)</f>
        <v>-4</v>
      </c>
      <c r="Q6" s="0" t="n">
        <f aca="false">COMBIN(5,5)</f>
        <v>1</v>
      </c>
      <c r="R6" s="0" t="e">
        <f aca="false">_xlfn.COMBINA(0,1)</f>
        <v>#VALUE!</v>
      </c>
      <c r="S6" s="0" t="n">
        <f aca="false">_xlfn.DECIMAL("0xFF",16)</f>
        <v>255</v>
      </c>
      <c r="T6" s="0" t="n">
        <f aca="false">DEGREES(PI())</f>
        <v>180</v>
      </c>
      <c r="U6" s="0" t="n">
        <f aca="false">EVEN(2)</f>
        <v>2</v>
      </c>
      <c r="V6" s="0" t="str">
        <f aca="false">LEFT(EXP(U7),5)</f>
        <v>0.135</v>
      </c>
      <c r="W6" s="0" t="n">
        <f aca="false">FACT(1)</f>
        <v>1</v>
      </c>
      <c r="X6" s="0" t="n">
        <f aca="false">FACTDOUBLE(6)</f>
        <v>48</v>
      </c>
      <c r="Y6" s="0" t="n">
        <f aca="false">_xlfn.FLOOR.MATH(2.5,-2)</f>
        <v>2</v>
      </c>
      <c r="Z6" s="0" t="n">
        <f aca="false">_xlfn.FLOOR.PRECISE(-3.2,1)</f>
        <v>-4</v>
      </c>
      <c r="AA6" s="0" t="n">
        <f aca="false">GCD(5,2)</f>
        <v>1</v>
      </c>
      <c r="AB6" s="0" t="n">
        <f aca="false">INT(8.9)</f>
        <v>8</v>
      </c>
      <c r="AC6" s="0" t="n">
        <f aca="false">ISO.CEILING(-4.3)</f>
        <v>-4</v>
      </c>
      <c r="AD6" s="0" t="n">
        <f aca="false">LCM(1,2,3,5)</f>
        <v>30</v>
      </c>
      <c r="AE6" s="0" t="n">
        <f aca="false">LN(EXP(3))</f>
        <v>3</v>
      </c>
      <c r="AF6" s="0" t="n">
        <f aca="false">LOG(1024,2)</f>
        <v>10</v>
      </c>
      <c r="AG6" s="0" t="n">
        <f aca="false">LOG10(1000)</f>
        <v>3</v>
      </c>
      <c r="AH6" s="1" t="n">
        <f aca="false">MDETERM({3,6;1,1})</f>
        <v>-3</v>
      </c>
      <c r="AI6" s="1" t="n">
        <f aca="false">MOD(5,3)</f>
        <v>2</v>
      </c>
      <c r="AJ6" s="0" t="n">
        <f aca="false">MROUND(1.3,0.2)</f>
        <v>1.4</v>
      </c>
      <c r="AK6" s="0" t="n">
        <f aca="false">MULTINOMIAL(4,5,6)</f>
        <v>630630</v>
      </c>
      <c r="AL6" s="0" t="e">
        <f aca="false">_xlfn.MUNIT(AK2)</f>
        <v>#VALUE!</v>
      </c>
      <c r="AM6" s="0" t="n">
        <f aca="false">ODD(2)</f>
        <v>3</v>
      </c>
      <c r="AN6" s="0" t="n">
        <f aca="false">POWER(-1,5)</f>
        <v>-1</v>
      </c>
      <c r="AO6" s="0" t="n">
        <f aca="false">PRODUCT(AM4:AM8)</f>
        <v>81</v>
      </c>
      <c r="AP6" s="0" t="n">
        <f aca="false">QUOTIENT(-10,3)</f>
        <v>-3</v>
      </c>
      <c r="AR6" s="0" t="str">
        <f aca="false">ROMAN(499,2)</f>
        <v>XDIX</v>
      </c>
      <c r="AS6" s="0" t="n">
        <f aca="false">ROUND(2.149,1)</f>
        <v>2.1</v>
      </c>
      <c r="AT6" s="0" t="n">
        <f aca="false">ROUNDDOWN(2.149,1)</f>
        <v>2.1</v>
      </c>
      <c r="AU6" s="0" t="n">
        <f aca="false">ROUNDUP(2.149,1)</f>
        <v>2.2</v>
      </c>
      <c r="AW6" s="0" t="n">
        <f aca="false">SIGN(1.321)</f>
        <v>1</v>
      </c>
      <c r="AZ6" s="0" t="e">
        <f aca="false">SQRT(-81)</f>
        <v>#VALUE!</v>
      </c>
      <c r="BB6" s="0" t="n">
        <f aca="false">SUMPRODUCT(AX24:AY24,AX26:AY26,AX27:AY27)</f>
        <v>314</v>
      </c>
      <c r="BF6" s="0" t="n">
        <f aca="false">TRUNC(0.45)</f>
        <v>0</v>
      </c>
    </row>
    <row r="7" customFormat="false" ht="12.8" hidden="false" customHeight="false" outlineLevel="0" collapsed="false">
      <c r="A7" s="0" t="n">
        <f aca="false">TRUE()</f>
        <v>1</v>
      </c>
      <c r="B7" s="0" t="n">
        <f aca="false">ABS(A17)</f>
        <v>1.45</v>
      </c>
      <c r="C7" s="0" t="e">
        <f aca="false">ACOS(B10)</f>
        <v>#VALUE!</v>
      </c>
      <c r="D7" s="0" t="e">
        <f aca="false">ACOSH(B8)</f>
        <v>#VALUE!</v>
      </c>
      <c r="F7" s="0" t="n">
        <f aca="false">_xlfn.ARABIC(A20)</f>
        <v>6</v>
      </c>
      <c r="G7" s="0" t="e">
        <f aca="false">ASIN(A10)</f>
        <v>#VALUE!</v>
      </c>
      <c r="H7" s="0" t="e">
        <f aca="false">ASINH(G7)</f>
        <v>#VALUE!</v>
      </c>
      <c r="I7" s="0" t="str">
        <f aca="false">LEFT(ATAN(PI()),5)</f>
        <v>1.262</v>
      </c>
      <c r="J7" s="0" t="e">
        <f aca="false">ATAN2(H7)</f>
        <v>#VALUE!</v>
      </c>
      <c r="K7" s="0" t="e">
        <f aca="false">ATANH(J5:J7)</f>
        <v>#VALUE!</v>
      </c>
      <c r="L7" s="0" t="str">
        <f aca="false">_xlfn.BASE(1.23,4)</f>
        <v>1</v>
      </c>
      <c r="M7" s="0" t="n">
        <f aca="false">_xlfn.CEILING.MATH(4.42,1)</f>
        <v>5</v>
      </c>
      <c r="N7" s="5" t="n">
        <f aca="false">_xlfn.CEILING.PRECISE(4.3,2)</f>
        <v>6</v>
      </c>
      <c r="Q7" s="0" t="n">
        <f aca="false">COMBIN(24,5)</f>
        <v>42504</v>
      </c>
      <c r="R7" s="0" t="n">
        <f aca="false">_xlfn.COMBINA(10,5)</f>
        <v>2002</v>
      </c>
      <c r="S7" s="0" t="n">
        <f aca="false">_xlfn.DECIMAL(100,5)</f>
        <v>25</v>
      </c>
      <c r="U7" s="0" t="n">
        <f aca="false">EVEN(-1)</f>
        <v>-2</v>
      </c>
      <c r="W7" s="0" t="n">
        <f aca="false">FACT(5)</f>
        <v>120</v>
      </c>
      <c r="X7" s="0" t="n">
        <f aca="false">FACTDOUBLE(7)</f>
        <v>105</v>
      </c>
      <c r="Y7" s="0" t="n">
        <f aca="false">_xlfn.FLOOR.MATH(1.58,0.1)</f>
        <v>1.5</v>
      </c>
      <c r="Z7" s="0" t="n">
        <f aca="false">_xlfn.FLOOR.PRECISE(3.2,-1)</f>
        <v>3</v>
      </c>
      <c r="AA7" s="0" t="n">
        <f aca="false">GCD(24,36)</f>
        <v>12</v>
      </c>
      <c r="AB7" s="0" t="n">
        <f aca="false">INT(-8.9)</f>
        <v>-9</v>
      </c>
      <c r="AC7" s="0" t="n">
        <f aca="false">ISO.CEILING(4.3,2)</f>
        <v>6</v>
      </c>
      <c r="AD7" s="0" t="n">
        <f aca="false">LCM(0)</f>
        <v>0</v>
      </c>
      <c r="AF7" s="0" t="e">
        <f aca="false">LOG(0)</f>
        <v>#VALUE!</v>
      </c>
      <c r="AH7" s="0" t="n">
        <f aca="false">MDETERM({1,2,3;0,-4,1;0,3,-1})</f>
        <v>1</v>
      </c>
      <c r="AI7" s="0" t="n">
        <f aca="false">MOD(3,2)</f>
        <v>1</v>
      </c>
      <c r="AJ7" s="0" t="e">
        <f aca="false">MROUND(1.4)</f>
        <v>#VALUE!</v>
      </c>
      <c r="AK7" s="0" t="n">
        <f aca="false">MULTINOMIAL(AI6:AI8)</f>
        <v>12</v>
      </c>
      <c r="AL7" s="0" t="n">
        <f aca="false">_xlfn.MUNIT(4)</f>
        <v>1</v>
      </c>
      <c r="AM7" s="0" t="n">
        <f aca="false">ODD(-1)</f>
        <v>-1</v>
      </c>
      <c r="AN7" s="0" t="n">
        <f aca="false">POWER(-1,4)</f>
        <v>1</v>
      </c>
      <c r="AR7" s="0" t="str">
        <f aca="false">ROMAN(499,3)</f>
        <v>VDIV</v>
      </c>
      <c r="AS7" s="0" t="n">
        <f aca="false">ROUND(-1.475,2)</f>
        <v>-1.48</v>
      </c>
      <c r="AT7" s="0" t="n">
        <f aca="false">ROUNDDOWN(-1.475,2)</f>
        <v>-1.47</v>
      </c>
      <c r="AU7" s="0" t="n">
        <f aca="false">ROUNDUP(-1.475,2)</f>
        <v>-1.48</v>
      </c>
      <c r="AW7" s="0" t="e">
        <f aca="false">SIGN("A")</f>
        <v>#VALUE!</v>
      </c>
      <c r="BF7" s="0" t="n">
        <f aca="false">TRUNC(1.23,2)</f>
        <v>1.23</v>
      </c>
    </row>
    <row r="8" customFormat="false" ht="12.8" hidden="false" customHeight="false" outlineLevel="0" collapsed="false">
      <c r="A8" s="0" t="n">
        <f aca="false">FALSE()</f>
        <v>0</v>
      </c>
      <c r="B8" s="0" t="e">
        <f aca="false">ABS(A10)</f>
        <v>#VALUE!</v>
      </c>
      <c r="C8" s="0" t="e">
        <f aca="false">ACOS(A12)</f>
        <v>#N/A</v>
      </c>
      <c r="D8" s="0" t="e">
        <f aca="false">ACOSH(C8)</f>
        <v>#N/A</v>
      </c>
      <c r="F8" s="0" t="n">
        <f aca="false">_xlfn.ARABIC(A21)</f>
        <v>7</v>
      </c>
      <c r="G8" s="0" t="e">
        <f aca="false">ASIN(C8)</f>
        <v>#N/A</v>
      </c>
      <c r="H8" s="0" t="e">
        <f aca="false">ASINH(G8)</f>
        <v>#N/A</v>
      </c>
      <c r="I8" s="0" t="str">
        <f aca="false">LEFT(PI(),9)</f>
        <v>3.1415926</v>
      </c>
      <c r="J8" s="0" t="e">
        <f aca="false">ATAN2(H8,H7)</f>
        <v>#N/A</v>
      </c>
      <c r="K8" s="0" t="str">
        <f aca="false">LEFT(ATANH(0.52),5)</f>
        <v>0.576</v>
      </c>
      <c r="L8" s="0" t="str">
        <f aca="false">_xlfn.BASE(19.19,5)</f>
        <v>34</v>
      </c>
      <c r="M8" s="0" t="n">
        <f aca="false">_xlfn.CEILING.MATH(4.42,0.01)</f>
        <v>4.42</v>
      </c>
      <c r="N8" s="5" t="n">
        <f aca="false">_xlfn.CEILING.PRECISE(4.3,-2)</f>
        <v>6</v>
      </c>
      <c r="Q8" s="0" t="n">
        <f aca="false">COMBIN(10,5)</f>
        <v>252</v>
      </c>
      <c r="R8" s="0" t="n">
        <f aca="false">_xlfn.COMBINA(5,3)</f>
        <v>35</v>
      </c>
      <c r="U8" s="0" t="e">
        <f aca="false">EVEN(U6:U7)</f>
        <v>#VALUE!</v>
      </c>
      <c r="Y8" s="0" t="n">
        <f aca="false">_xlfn.FLOOR.MATH(0.234,0.01)</f>
        <v>0.23</v>
      </c>
      <c r="Z8" s="0" t="n">
        <f aca="false">_xlfn.FLOOR.PRECISE(3.2)</f>
        <v>3</v>
      </c>
      <c r="AA8" s="0" t="n">
        <f aca="false">GCD(7,1)</f>
        <v>1</v>
      </c>
      <c r="AB8" s="0" t="n">
        <f aca="false">INT(0.5)</f>
        <v>0</v>
      </c>
      <c r="AC8" s="0" t="n">
        <f aca="false">ISO.CEILING(4.3,-2)</f>
        <v>6</v>
      </c>
      <c r="AD8" s="0" t="e">
        <f aca="false">LCM(-1)</f>
        <v>#VALUE!</v>
      </c>
      <c r="AF8" s="0" t="e">
        <f aca="false">LOG(10,0)</f>
        <v>#VALUE!</v>
      </c>
      <c r="AH8" s="5" t="n">
        <f aca="false">MDETERM({1,2,3,4,5;6,1,5,6,3;1,9,4,1,6;1,4,7,9,3;1,65,8,2,1})</f>
        <v>28310</v>
      </c>
      <c r="AI8" s="5" t="n">
        <f aca="false">MOD(-3,2)</f>
        <v>1</v>
      </c>
      <c r="AK8" s="0" t="n">
        <f aca="false">MULTINOMIAL(1.5,3.4)</f>
        <v>4</v>
      </c>
      <c r="AM8" s="0" t="n">
        <f aca="false">ODD(-2)</f>
        <v>-3</v>
      </c>
      <c r="AN8" s="0" t="n">
        <f aca="false">POWER(2,10)</f>
        <v>1024</v>
      </c>
      <c r="AR8" s="0" t="str">
        <f aca="false">ROMAN(499,4)</f>
        <v>ID</v>
      </c>
      <c r="AS8" s="0" t="n">
        <f aca="false">ROUND(21.5,-1)</f>
        <v>20</v>
      </c>
      <c r="AT8" s="0" t="n">
        <f aca="false">ROUNDDOWN(21.5,-1)</f>
        <v>20</v>
      </c>
      <c r="AU8" s="0" t="n">
        <f aca="false">ROUNDUP(21.5,-1)</f>
        <v>30</v>
      </c>
      <c r="BF8" s="0" t="n">
        <f aca="false">TRUNC(1.23,1)</f>
        <v>1.2</v>
      </c>
    </row>
    <row r="9" customFormat="false" ht="12.8" hidden="false" customHeight="false" outlineLevel="0" collapsed="false">
      <c r="A9" s="0" t="n">
        <v>1.23</v>
      </c>
      <c r="B9" s="0" t="e">
        <f aca="false">ABS(A12)</f>
        <v>#N/A</v>
      </c>
      <c r="D9" s="0" t="e">
        <f aca="false">ACOSH(A10)</f>
        <v>#VALUE!</v>
      </c>
      <c r="F9" s="0" t="n">
        <f aca="false">_xlfn.ARABIC(A22)</f>
        <v>2998</v>
      </c>
      <c r="L9" s="0" t="str">
        <f aca="false">_xlfn.BASE(19,5)</f>
        <v>34</v>
      </c>
      <c r="M9" s="0" t="n">
        <f aca="false">_xlfn.CEILING.MATH(24.3,5)</f>
        <v>25</v>
      </c>
      <c r="N9" s="5" t="n">
        <f aca="false">_xlfn.CEILING.PRECISE(-4.3,2)</f>
        <v>-4</v>
      </c>
      <c r="Q9" s="0" t="e">
        <f aca="false">COMBIN(1,2)</f>
        <v>#VALUE!</v>
      </c>
      <c r="R9" s="0" t="n">
        <f aca="false">_xlfn.COMBINA(5,0)</f>
        <v>1</v>
      </c>
      <c r="Y9" s="0" t="n">
        <f aca="false">_xlfn.FLOOR.MATH(1.5)</f>
        <v>1</v>
      </c>
      <c r="AA9" s="0" t="n">
        <f aca="false">GCD(5,0)</f>
        <v>5</v>
      </c>
      <c r="AB9" s="0" t="n">
        <f aca="false">INT(-0.5)</f>
        <v>-1</v>
      </c>
      <c r="AC9" s="0" t="n">
        <f aca="false">ISO.CEILING(-4.3,2)</f>
        <v>-4</v>
      </c>
      <c r="AD9" s="0" t="e">
        <f aca="false">LCM(5,2,-1)</f>
        <v>#VALUE!</v>
      </c>
      <c r="AF9" s="0" t="e">
        <f aca="false">LOG(1,0)</f>
        <v>#VALUE!</v>
      </c>
      <c r="AI9" s="0" t="n">
        <f aca="false">MOD(3,-2)</f>
        <v>-1</v>
      </c>
      <c r="AK9" s="0" t="n">
        <f aca="false">MULTINOMIAL(AI6:AI8,AI6:AI8)</f>
        <v>10080</v>
      </c>
      <c r="AN9" s="0" t="n">
        <f aca="false">POWER(1.5,3)</f>
        <v>3.375</v>
      </c>
      <c r="AR9" s="0" t="str">
        <f aca="false">ROMAN(99,0)</f>
        <v>XCIX</v>
      </c>
      <c r="AS9" s="0" t="n">
        <f aca="false">ROUND(626.3,-3)</f>
        <v>1000</v>
      </c>
      <c r="AT9" s="0" t="n">
        <f aca="false">ROUNDDOWN(626.3,-3)</f>
        <v>0</v>
      </c>
      <c r="AU9" s="0" t="n">
        <f aca="false">ROUNDUP(626.3,-3)</f>
        <v>1000</v>
      </c>
      <c r="BF9" s="0" t="n">
        <f aca="false">TRUNC(-1.23,1)</f>
        <v>-1.2</v>
      </c>
    </row>
    <row r="10" customFormat="false" ht="12.8" hidden="false" customHeight="false" outlineLevel="0" collapsed="false">
      <c r="A10" s="0" t="s">
        <v>15</v>
      </c>
      <c r="B10" s="0" t="e">
        <f aca="false">ABS(A7:A9)</f>
        <v>#VALUE!</v>
      </c>
      <c r="F10" s="0" t="e">
        <f aca="false">_xlfn.ARABIC(A18:A19)</f>
        <v>#VALUE!</v>
      </c>
      <c r="L10" s="0" t="e">
        <f aca="false">_xlfn.BASE(A9)</f>
        <v>#VALUE!</v>
      </c>
      <c r="M10" s="0" t="n">
        <f aca="false">_xlfn.CEILING.MATH(6.7)</f>
        <v>7</v>
      </c>
      <c r="N10" s="5" t="n">
        <f aca="false">_xlfn.CEILING.PRECISE(-4.3,-2)</f>
        <v>-4</v>
      </c>
      <c r="R10" s="0" t="e">
        <f aca="false">_xlfn.COMBINA(0,5)</f>
        <v>#VALUE!</v>
      </c>
      <c r="Y10" s="0" t="n">
        <f aca="false">_xlfn.FLOOR.MATH(-1.5)</f>
        <v>-2</v>
      </c>
      <c r="AA10" s="0" t="n">
        <f aca="false">GCD(5)</f>
        <v>5</v>
      </c>
      <c r="AB10" s="0" t="n">
        <f aca="false">INT(0)</f>
        <v>0</v>
      </c>
      <c r="AC10" s="0" t="n">
        <f aca="false">ISO.CEILING(-4.3,-2)</f>
        <v>-4</v>
      </c>
      <c r="AD10" s="0" t="n">
        <f aca="false">LCM(5,23,0)</f>
        <v>0</v>
      </c>
      <c r="AK10" s="0" t="n">
        <f aca="false">MULTINOMIAL(1,2,0)</f>
        <v>3</v>
      </c>
      <c r="AN10" s="0" t="e">
        <f aca="false">POWER(5)</f>
        <v>#VALUE!</v>
      </c>
      <c r="AR10" s="0" t="str">
        <f aca="false">ROMAN(99,1)</f>
        <v>VCIV</v>
      </c>
      <c r="AS10" s="0" t="n">
        <f aca="false">ROUND(1.98,-1)</f>
        <v>0</v>
      </c>
      <c r="AT10" s="0" t="n">
        <f aca="false">ROUNDDOWN(1.98,-1)</f>
        <v>0</v>
      </c>
      <c r="AU10" s="0" t="n">
        <f aca="false">ROUNDUP(1.98,-1)</f>
        <v>10</v>
      </c>
      <c r="BF10" s="0" t="n">
        <f aca="false">TRUNC(-1.23,4)</f>
        <v>-1.23</v>
      </c>
    </row>
    <row r="11" customFormat="false" ht="12.8" hidden="false" customHeight="false" outlineLevel="0" collapsed="false">
      <c r="A11" s="0" t="s">
        <v>16</v>
      </c>
      <c r="F11" s="0" t="e">
        <f aca="false">_xlfn.ARABIC(A23)</f>
        <v>#VALUE!</v>
      </c>
      <c r="L11" s="0" t="e">
        <f aca="false">_xlfn.BASE(5)</f>
        <v>#VALUE!</v>
      </c>
      <c r="M11" s="0" t="n">
        <f aca="false">_xlfn.CEILING.MATH(-8.1,2)</f>
        <v>-8</v>
      </c>
      <c r="AA11" s="0" t="e">
        <f aca="false">GCD(5,8,"a")</f>
        <v>#VALUE!</v>
      </c>
      <c r="AD11" s="0" t="n">
        <f aca="false">LCM(0,0)</f>
        <v>0</v>
      </c>
      <c r="AR11" s="0" t="str">
        <f aca="false">ROMAN(99,2)</f>
        <v>IC</v>
      </c>
      <c r="AS11" s="0" t="n">
        <f aca="false">ROUND(-50.55,-2)</f>
        <v>-100</v>
      </c>
      <c r="AT11" s="0" t="n">
        <f aca="false">ROUNDDOWN(-50.55,-2)</f>
        <v>-0</v>
      </c>
      <c r="AU11" s="0" t="n">
        <f aca="false">ROUNDUP(-50.55,-2)</f>
        <v>-100</v>
      </c>
      <c r="BF11" s="0" t="n">
        <f aca="false">TRUNC(1.23,-2)</f>
        <v>0</v>
      </c>
    </row>
    <row r="12" customFormat="false" ht="12.8" hidden="false" customHeight="false" outlineLevel="0" collapsed="false">
      <c r="A12" s="0" t="e">
        <f aca="false">NA()</f>
        <v>#N/A</v>
      </c>
      <c r="F12" s="0" t="n">
        <f aca="false">_xlfn.ARABIC(A24)</f>
        <v>1954</v>
      </c>
      <c r="L12" s="0" t="e">
        <f aca="false">_xlfn.BASE(A13)</f>
        <v>#VALUE!</v>
      </c>
      <c r="M12" s="0" t="n">
        <f aca="false">_xlfn.CEILING.MATH(-5.5,2,-1)</f>
        <v>-6</v>
      </c>
      <c r="AA12" s="0" t="n">
        <f aca="false">GCD(2,0)</f>
        <v>2</v>
      </c>
      <c r="AR12" s="0" t="str">
        <f aca="false">ROMAN(99,3)</f>
        <v>IC</v>
      </c>
      <c r="AS12" s="0" t="n">
        <f aca="false">ROUND(1.23,0)</f>
        <v>1</v>
      </c>
      <c r="AT12" s="0" t="n">
        <f aca="false">ROUNDDOWN(1.23,0)</f>
        <v>1</v>
      </c>
      <c r="AU12" s="0" t="n">
        <f aca="false">ROUNDUP(1.23,0)</f>
        <v>2</v>
      </c>
      <c r="BF12" s="0" t="n">
        <f aca="false">TRUNC(1.23,-5)</f>
        <v>0</v>
      </c>
    </row>
    <row r="13" customFormat="false" ht="12.8" hidden="false" customHeight="false" outlineLevel="0" collapsed="false">
      <c r="A13" s="0" t="s">
        <v>15</v>
      </c>
      <c r="AA13" s="0" t="n">
        <f aca="false">GCD(0,5)</f>
        <v>5</v>
      </c>
      <c r="AR13" s="0" t="str">
        <f aca="false">ROMAN(99,4)</f>
        <v>IC</v>
      </c>
      <c r="AS13" s="0" t="n">
        <f aca="false">ROUND(1.49,0)</f>
        <v>1</v>
      </c>
      <c r="AT13" s="0" t="n">
        <f aca="false">ROUNDDOWN(1.49,0)</f>
        <v>1</v>
      </c>
      <c r="AU13" s="0" t="n">
        <f aca="false">ROUNDUP(1.49,0)</f>
        <v>2</v>
      </c>
    </row>
    <row r="14" customFormat="false" ht="12.8" hidden="false" customHeight="false" outlineLevel="0" collapsed="false">
      <c r="A14" s="0" t="s">
        <v>16</v>
      </c>
      <c r="AA14" s="0" t="n">
        <f aca="false">GCD(0,0,6)</f>
        <v>6</v>
      </c>
      <c r="AR14" s="0" t="str">
        <f aca="false">ROMAN(999)</f>
        <v>CMXCIX</v>
      </c>
      <c r="AS14" s="0" t="n">
        <f aca="false">ROUND(1.5,0)</f>
        <v>2</v>
      </c>
      <c r="AT14" s="0" t="n">
        <f aca="false">ROUNDDOWN(1.5,0)</f>
        <v>1</v>
      </c>
      <c r="AU14" s="0" t="n">
        <f aca="false">ROUNDUP(1.5,0)</f>
        <v>2</v>
      </c>
    </row>
    <row r="15" customFormat="false" ht="12.8" hidden="false" customHeight="false" outlineLevel="0" collapsed="false">
      <c r="A15" s="0" t="s">
        <v>17</v>
      </c>
      <c r="AR15" s="0" t="str">
        <f aca="false">ROMAN(999,1)</f>
        <v>LMVLIV</v>
      </c>
      <c r="AS15" s="0" t="n">
        <f aca="false">ROUND(-1.49,0)</f>
        <v>-1</v>
      </c>
      <c r="AT15" s="0" t="n">
        <f aca="false">ROUNDDOWN(-1.49,0)</f>
        <v>-1</v>
      </c>
      <c r="AU15" s="0" t="n">
        <f aca="false">ROUNDUP(-1.49,0)</f>
        <v>-2</v>
      </c>
    </row>
    <row r="16" customFormat="false" ht="12.8" hidden="false" customHeight="false" outlineLevel="0" collapsed="false">
      <c r="A16" s="0" t="n">
        <v>5</v>
      </c>
      <c r="AR16" s="0" t="str">
        <f aca="false">ROMAN(999,2)</f>
        <v>XMIX</v>
      </c>
      <c r="AS16" s="0" t="n">
        <f aca="false">ROUND(-1.5,0)</f>
        <v>-2</v>
      </c>
      <c r="AT16" s="0" t="n">
        <f aca="false">ROUNDDOWN(-1.5,0)</f>
        <v>-1</v>
      </c>
      <c r="AU16" s="0" t="n">
        <f aca="false">ROUNDUP(-1.5,0)</f>
        <v>-2</v>
      </c>
    </row>
    <row r="17" customFormat="false" ht="12.8" hidden="false" customHeight="false" outlineLevel="0" collapsed="false">
      <c r="A17" s="0" t="n">
        <v>-1.45</v>
      </c>
      <c r="AR17" s="0" t="str">
        <f aca="false">ROMAN(999,3)</f>
        <v>VMIV</v>
      </c>
    </row>
    <row r="18" customFormat="false" ht="12.8" hidden="false" customHeight="false" outlineLevel="0" collapsed="false">
      <c r="A18" s="0" t="s">
        <v>75</v>
      </c>
      <c r="AR18" s="0" t="str">
        <f aca="false">ROMAN(999,4)</f>
        <v>IM</v>
      </c>
      <c r="AV18" s="0" t="str">
        <f aca="false">LEFT(PI()/4,7)</f>
        <v>0.78539</v>
      </c>
    </row>
    <row r="19" customFormat="false" ht="12.8" hidden="false" customHeight="false" outlineLevel="0" collapsed="false">
      <c r="A19" s="0" t="s">
        <v>76</v>
      </c>
      <c r="AR19" s="0" t="str">
        <f aca="false">ROMAN(699,1)</f>
        <v>DCVCIV</v>
      </c>
      <c r="AV19" s="0" t="n">
        <v>1</v>
      </c>
    </row>
    <row r="20" customFormat="false" ht="12.8" hidden="false" customHeight="false" outlineLevel="0" collapsed="false">
      <c r="A20" s="0" t="s">
        <v>77</v>
      </c>
      <c r="AR20" s="0" t="str">
        <f aca="false">ROMAN(699,2)</f>
        <v>DCIC</v>
      </c>
      <c r="AV20" s="0" t="n">
        <f aca="false">-1/FACT(2)</f>
        <v>-0.5</v>
      </c>
    </row>
    <row r="21" customFormat="false" ht="12.8" hidden="false" customHeight="false" outlineLevel="0" collapsed="false">
      <c r="A21" s="0" t="s">
        <v>78</v>
      </c>
      <c r="AR21" s="0" t="str">
        <f aca="false">ROMAN(699,3)</f>
        <v>DCIC</v>
      </c>
      <c r="AV21" s="0" t="str">
        <f aca="false">LEFT(1/FACT(4),7)</f>
        <v>0.04166</v>
      </c>
    </row>
    <row r="22" customFormat="false" ht="12.8" hidden="false" customHeight="false" outlineLevel="0" collapsed="false">
      <c r="A22" s="0" t="s">
        <v>79</v>
      </c>
      <c r="AR22" s="0" t="str">
        <f aca="false">ROMAN(699,4)</f>
        <v>DCIC</v>
      </c>
      <c r="AV22" s="0" t="str">
        <f aca="false">LEFT(-1/FACT(6),7)</f>
        <v>-0.0013</v>
      </c>
    </row>
    <row r="23" customFormat="false" ht="12.8" hidden="false" customHeight="false" outlineLevel="0" collapsed="false">
      <c r="A23" s="0" t="s">
        <v>80</v>
      </c>
      <c r="AX23" s="0" t="n">
        <v>1</v>
      </c>
      <c r="AY23" s="0" t="n">
        <v>2</v>
      </c>
    </row>
    <row r="24" customFormat="false" ht="12.8" hidden="false" customHeight="false" outlineLevel="0" collapsed="false">
      <c r="A24" s="1" t="s">
        <v>81</v>
      </c>
      <c r="AX24" s="0" t="n">
        <v>3</v>
      </c>
      <c r="AY24" s="0" t="n">
        <v>4</v>
      </c>
    </row>
    <row r="26" customFormat="false" ht="12.8" hidden="false" customHeight="false" outlineLevel="0" collapsed="false">
      <c r="A26" s="0" t="s">
        <v>76</v>
      </c>
      <c r="F26" s="0" t="n">
        <f aca="false">_xlfn.ARABIC(A26)</f>
        <v>4</v>
      </c>
      <c r="AX26" s="0" t="n">
        <v>5</v>
      </c>
      <c r="AY26" s="0" t="n">
        <v>7</v>
      </c>
    </row>
    <row r="27" customFormat="false" ht="12.8" hidden="false" customHeight="false" outlineLevel="0" collapsed="false">
      <c r="A27" s="0" t="s">
        <v>82</v>
      </c>
      <c r="F27" s="0" t="n">
        <f aca="false">_xlfn.ARABIC(A27)</f>
        <v>9</v>
      </c>
      <c r="AX27" s="0" t="n">
        <v>6</v>
      </c>
      <c r="AY27" s="0" t="n">
        <v>8</v>
      </c>
    </row>
    <row r="28" customFormat="false" ht="12.8" hidden="false" customHeight="false" outlineLevel="0" collapsed="false">
      <c r="A28" s="0" t="s">
        <v>83</v>
      </c>
      <c r="F28" s="0" t="n">
        <f aca="false">_xlfn.ARABIC(A28)</f>
        <v>40</v>
      </c>
    </row>
    <row r="29" customFormat="false" ht="12.8" hidden="false" customHeight="false" outlineLevel="0" collapsed="false">
      <c r="A29" s="0" t="s">
        <v>84</v>
      </c>
      <c r="F29" s="0" t="n">
        <f aca="false">_xlfn.ARABIC(A29)</f>
        <v>90</v>
      </c>
    </row>
    <row r="30" customFormat="false" ht="12.8" hidden="false" customHeight="false" outlineLevel="0" collapsed="false">
      <c r="A30" s="0" t="s">
        <v>85</v>
      </c>
      <c r="F30" s="0" t="n">
        <f aca="false">_xlfn.ARABIC(A30)</f>
        <v>400</v>
      </c>
    </row>
    <row r="31" customFormat="false" ht="12.8" hidden="false" customHeight="false" outlineLevel="0" collapsed="false">
      <c r="A31" s="0" t="s">
        <v>86</v>
      </c>
      <c r="F31" s="0" t="n">
        <f aca="false">_xlfn.ARABIC(A31)</f>
        <v>900</v>
      </c>
    </row>
    <row r="33" customFormat="false" ht="12.8" hidden="false" customHeight="false" outlineLevel="0" collapsed="false">
      <c r="A33" s="0" t="s">
        <v>87</v>
      </c>
      <c r="F33" s="0" t="n">
        <f aca="false">_xlfn.ARABIC(A33)</f>
        <v>2</v>
      </c>
    </row>
    <row r="34" customFormat="false" ht="12.8" hidden="false" customHeight="false" outlineLevel="0" collapsed="false">
      <c r="A34" s="0" t="s">
        <v>76</v>
      </c>
      <c r="F34" s="0" t="n">
        <f aca="false">_xlfn.ARABIC(A34)</f>
        <v>4</v>
      </c>
    </row>
    <row r="35" customFormat="false" ht="12.8" hidden="false" customHeight="false" outlineLevel="0" collapsed="false">
      <c r="A35" s="0" t="s">
        <v>82</v>
      </c>
      <c r="F35" s="0" t="n">
        <f aca="false">_xlfn.ARABIC(A35)</f>
        <v>9</v>
      </c>
    </row>
    <row r="36" customFormat="false" ht="12.8" hidden="false" customHeight="false" outlineLevel="0" collapsed="false">
      <c r="A36" s="0" t="s">
        <v>88</v>
      </c>
      <c r="F36" s="0" t="n">
        <f aca="false">_xlfn.ARABIC(A36)</f>
        <v>49</v>
      </c>
    </row>
    <row r="37" customFormat="false" ht="12.8" hidden="false" customHeight="false" outlineLevel="0" collapsed="false">
      <c r="A37" s="0" t="s">
        <v>89</v>
      </c>
      <c r="F37" s="0" t="n">
        <f aca="false">_xlfn.ARABIC(A37)</f>
        <v>99</v>
      </c>
    </row>
    <row r="38" customFormat="false" ht="12.8" hidden="false" customHeight="false" outlineLevel="0" collapsed="false">
      <c r="A38" s="0" t="s">
        <v>90</v>
      </c>
      <c r="F38" s="0" t="n">
        <f aca="false">_xlfn.ARABIC(A38)</f>
        <v>499</v>
      </c>
    </row>
    <row r="39" customFormat="false" ht="12.8" hidden="false" customHeight="false" outlineLevel="0" collapsed="false">
      <c r="A39" s="0" t="s">
        <v>91</v>
      </c>
      <c r="F39" s="0" t="n">
        <f aca="false">_xlfn.ARABIC(A39)</f>
        <v>999</v>
      </c>
    </row>
    <row r="41" customFormat="false" ht="12.8" hidden="false" customHeight="false" outlineLevel="0" collapsed="false">
      <c r="A41" s="0" t="s">
        <v>92</v>
      </c>
      <c r="F41" s="0" t="e">
        <f aca="false">_xlfn.ARABIC(A41)</f>
        <v>#VALUE!</v>
      </c>
    </row>
    <row r="42" customFormat="false" ht="12.8" hidden="false" customHeight="false" outlineLevel="0" collapsed="false">
      <c r="A42" s="0" t="s">
        <v>93</v>
      </c>
      <c r="F42" s="0" t="e">
        <f aca="false">_xlfn.ARABIC(A42)</f>
        <v>#VALUE!</v>
      </c>
    </row>
    <row r="43" customFormat="false" ht="12.8" hidden="false" customHeight="false" outlineLevel="0" collapsed="false">
      <c r="A43" s="0" t="s">
        <v>94</v>
      </c>
      <c r="F43" s="0" t="n">
        <f aca="false">_xlfn.ARABIC(A43)</f>
        <v>45</v>
      </c>
    </row>
    <row r="44" customFormat="false" ht="12.8" hidden="false" customHeight="false" outlineLevel="0" collapsed="false">
      <c r="A44" s="0" t="s">
        <v>95</v>
      </c>
      <c r="F44" s="0" t="n">
        <f aca="false">_xlfn.ARABIC(A44)</f>
        <v>95</v>
      </c>
    </row>
    <row r="45" customFormat="false" ht="12.8" hidden="false" customHeight="false" outlineLevel="0" collapsed="false">
      <c r="A45" s="0" t="s">
        <v>96</v>
      </c>
      <c r="F45" s="0" t="n">
        <f aca="false">_xlfn.ARABIC(A45)</f>
        <v>495</v>
      </c>
    </row>
    <row r="46" customFormat="false" ht="12.8" hidden="false" customHeight="false" outlineLevel="0" collapsed="false">
      <c r="A46" s="0" t="s">
        <v>97</v>
      </c>
      <c r="F46" s="0" t="n">
        <f aca="false">_xlfn.ARABIC(A46)</f>
        <v>995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P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7" activeCellId="0" sqref="P7"/>
    </sheetView>
  </sheetViews>
  <sheetFormatPr defaultRowHeight="12.8"/>
  <cols>
    <col collapsed="false" hidden="false" max="5" min="5" style="0" width="8.36734693877551"/>
    <col collapsed="false" hidden="false" max="6" min="6" style="0" width="8.23469387755102"/>
    <col collapsed="false" hidden="false" max="10" min="10" style="0" width="8.23469387755102"/>
    <col collapsed="false" hidden="false" max="14" min="14" style="0" width="8.23469387755102"/>
    <col collapsed="false" hidden="false" max="16" min="16" style="0" width="8.36734693877551"/>
  </cols>
  <sheetData>
    <row r="2" customFormat="false" ht="12.8" hidden="false" customHeight="false" outlineLevel="0" collapsed="false">
      <c r="B2" s="2" t="s">
        <v>98</v>
      </c>
      <c r="C2" s="6" t="s">
        <v>99</v>
      </c>
      <c r="D2" s="2" t="s">
        <v>100</v>
      </c>
      <c r="E2" s="2" t="s">
        <v>101</v>
      </c>
      <c r="F2" s="2" t="s">
        <v>102</v>
      </c>
      <c r="G2" s="2" t="s">
        <v>103</v>
      </c>
      <c r="H2" s="2" t="s">
        <v>104</v>
      </c>
      <c r="I2" s="2" t="s">
        <v>105</v>
      </c>
      <c r="J2" s="2" t="s">
        <v>106</v>
      </c>
      <c r="K2" s="2" t="s">
        <v>107</v>
      </c>
      <c r="L2" s="2" t="s">
        <v>108</v>
      </c>
      <c r="M2" s="2" t="s">
        <v>109</v>
      </c>
      <c r="N2" s="2" t="s">
        <v>110</v>
      </c>
      <c r="O2" s="2" t="s">
        <v>111</v>
      </c>
      <c r="P2" s="2" t="s">
        <v>112</v>
      </c>
    </row>
    <row r="3" customFormat="false" ht="12.8" hidden="false" customHeight="false" outlineLevel="0" collapsed="false">
      <c r="B3" s="0" t="e">
        <f aca="false">CHAR()</f>
        <v>#VALUE!</v>
      </c>
      <c r="C3" s="0" t="e">
        <f aca="false">CLEAN()</f>
        <v>#VALUE!</v>
      </c>
      <c r="D3" s="0" t="e">
        <f aca="false">CODE()</f>
        <v>#VALUE!</v>
      </c>
      <c r="E3" s="0" t="str">
        <f aca="false">CONCATENATE()</f>
        <v/>
      </c>
      <c r="F3" s="0" t="n">
        <f aca="false">EXACT("a","a")</f>
        <v>1</v>
      </c>
      <c r="G3" s="0" t="str">
        <f aca="false">LEFT(F3)</f>
        <v>1</v>
      </c>
      <c r="H3" s="0" t="e">
        <f aca="false">LEN()</f>
        <v>#VALUE!</v>
      </c>
      <c r="I3" s="0" t="e">
        <f aca="false">LOWER()</f>
        <v>#VALUE!</v>
      </c>
      <c r="J3" s="0" t="e">
        <f aca="false">PROPER()</f>
        <v>#VALUE!</v>
      </c>
      <c r="K3" s="0" t="e">
        <f aca="false">REPT()</f>
        <v>#VALUE!</v>
      </c>
      <c r="L3" s="0" t="e">
        <f aca="false">T()</f>
        <v>#VALUE!</v>
      </c>
      <c r="M3" s="0" t="e">
        <f aca="false">TRIM()</f>
        <v>#VALUE!</v>
      </c>
      <c r="N3" s="0" t="e">
        <f aca="false">_xlfn.UNICHAR()</f>
        <v>#VALUE!</v>
      </c>
      <c r="O3" s="0" t="e">
        <f aca="false">CODE()</f>
        <v>#VALUE!</v>
      </c>
      <c r="P3" s="0" t="e">
        <f aca="false">UPPER()</f>
        <v>#VALUE!</v>
      </c>
    </row>
    <row r="4" customFormat="false" ht="12.8" hidden="false" customHeight="false" outlineLevel="0" collapsed="false">
      <c r="B4" s="0" t="str">
        <f aca="false">CHAR(65)</f>
        <v>A</v>
      </c>
      <c r="C4" s="0" t="str">
        <f aca="false">CLEAN("")</f>
        <v/>
      </c>
      <c r="D4" s="0" t="n">
        <f aca="false">CODE("")</f>
        <v>0</v>
      </c>
      <c r="E4" s="5" t="e">
        <f aca="false">CONCATENATE(B14:C15)</f>
        <v>#VALUE!</v>
      </c>
      <c r="F4" s="0" t="n">
        <f aca="false">EXACT("a","a ")</f>
        <v>0</v>
      </c>
      <c r="G4" s="0" t="str">
        <f aca="false">LEFT(D5,2)</f>
        <v>33</v>
      </c>
      <c r="H4" s="0" t="n">
        <f aca="false">LEN(1)</f>
        <v>1</v>
      </c>
      <c r="I4" s="0" t="str">
        <f aca="false">LOWER("A")</f>
        <v>a</v>
      </c>
      <c r="J4" s="0" t="str">
        <f aca="false">PROPER("")</f>
        <v/>
      </c>
      <c r="K4" s="0" t="e">
        <f aca="false">REPT("")</f>
        <v>#VALUE!</v>
      </c>
      <c r="L4" s="0" t="str">
        <f aca="false">T(K6)</f>
        <v>Foo</v>
      </c>
      <c r="M4" s="0" t="str">
        <f aca="false">TRIM("A")</f>
        <v>A</v>
      </c>
      <c r="N4" s="0" t="str">
        <f aca="false">_xlfn.UNICHAR(32)</f>
        <v> </v>
      </c>
      <c r="O4" s="0" t="e">
        <f aca="false">_xlfn.UNICODE("")</f>
        <v>#VALUE!</v>
      </c>
      <c r="P4" s="0" t="str">
        <f aca="false">UPPER("A")</f>
        <v>A</v>
      </c>
    </row>
    <row r="5" customFormat="false" ht="12.8" hidden="false" customHeight="false" outlineLevel="0" collapsed="false">
      <c r="B5" s="0" t="str">
        <f aca="false">CHAR(33)</f>
        <v>!</v>
      </c>
      <c r="C5" s="0" t="str">
        <f aca="false">CLEAN(B4)</f>
        <v>A</v>
      </c>
      <c r="D5" s="0" t="n">
        <f aca="false">CODE(B5)</f>
        <v>33</v>
      </c>
      <c r="E5" s="0" t="e">
        <f aca="false">CONCATENATE(B14:C14)</f>
        <v>#VALUE!</v>
      </c>
      <c r="F5" s="0" t="n">
        <f aca="false">EXACT("b","b")</f>
        <v>1</v>
      </c>
      <c r="G5" s="0" t="str">
        <f aca="false">LEFT(D6,1)</f>
        <v>1</v>
      </c>
      <c r="H5" s="0" t="n">
        <f aca="false">LEN(2)</f>
        <v>1</v>
      </c>
      <c r="I5" s="0" t="str">
        <f aca="false">LOWER("FOO")</f>
        <v>foo</v>
      </c>
      <c r="J5" s="0" t="str">
        <f aca="false">PROPER("foo bar")</f>
        <v>Foo Bar</v>
      </c>
      <c r="K5" s="0" t="str">
        <f aca="false">REPT("",0)</f>
        <v/>
      </c>
      <c r="L5" s="0" t="str">
        <f aca="false">T(H4)</f>
        <v/>
      </c>
      <c r="M5" s="0" t="str">
        <f aca="false">TRIM("A B")</f>
        <v>A B</v>
      </c>
      <c r="N5" s="0" t="str">
        <f aca="false">_xlfn.UNICHAR(66)</f>
        <v>B</v>
      </c>
      <c r="O5" s="0" t="n">
        <f aca="false">_xlfn.UNICODE(M5)</f>
        <v>65</v>
      </c>
      <c r="P5" s="0" t="str">
        <f aca="false">UPPER("a")</f>
        <v>A</v>
      </c>
    </row>
    <row r="6" customFormat="false" ht="12.8" hidden="false" customHeight="false" outlineLevel="0" collapsed="false">
      <c r="B6" s="0" t="str">
        <f aca="false">CHAR(90)</f>
        <v>Z</v>
      </c>
      <c r="C6" s="0" t="str">
        <f aca="false">CLEAN(CHAR(9)&amp;"foo"&amp;CHAR(10))</f>
        <v>foo</v>
      </c>
      <c r="D6" s="0" t="n">
        <f aca="false">CODE(C6)</f>
        <v>102</v>
      </c>
      <c r="E6" s="0" t="str">
        <f aca="false">CONCATENATE(B14,C14)</f>
        <v>ab</v>
      </c>
      <c r="F6" s="0" t="n">
        <f aca="false">EXACT(1,3)</f>
        <v>0</v>
      </c>
      <c r="G6" s="0" t="str">
        <f aca="false">LEFT(C6,2)</f>
        <v>fo</v>
      </c>
      <c r="H6" s="0" t="n">
        <f aca="false">LEN(10)</f>
        <v>2</v>
      </c>
      <c r="I6" s="0" t="str">
        <f aca="false">LOWER("foo")</f>
        <v>foo</v>
      </c>
      <c r="J6" s="0" t="str">
        <f aca="false">PROPER("foo")</f>
        <v>Foo</v>
      </c>
      <c r="K6" s="0" t="str">
        <f aca="false">REPT(J6,1)</f>
        <v>Foo</v>
      </c>
      <c r="L6" s="0" t="e">
        <f aca="false">T(J3)</f>
        <v>#VALUE!</v>
      </c>
      <c r="M6" s="0" t="str">
        <f aca="false">TRIM("A  B")</f>
        <v>A B</v>
      </c>
      <c r="O6" s="0" t="e">
        <f aca="false">_xlfn.UNICODE(N6)</f>
        <v>#VALUE!</v>
      </c>
      <c r="P6" s="0" t="str">
        <f aca="false">UPPER("foo bar baz")</f>
        <v>FOO BAR BAZ</v>
      </c>
    </row>
    <row r="7" customFormat="false" ht="12.8" hidden="false" customHeight="false" outlineLevel="0" collapsed="false">
      <c r="B7" s="0" t="e">
        <f aca="false">CHAR(256)</f>
        <v>#VALUE!</v>
      </c>
      <c r="D7" s="0" t="n">
        <f aca="false">CODE(C5)</f>
        <v>65</v>
      </c>
      <c r="F7" s="0" t="n">
        <f aca="false">EXACT(1,1)</f>
        <v>1</v>
      </c>
      <c r="H7" s="0" t="n">
        <f aca="false">LEN(C6)</f>
        <v>3</v>
      </c>
      <c r="J7" s="0" t="str">
        <f aca="false">PROPER("Foo")</f>
        <v>Foo</v>
      </c>
      <c r="K7" s="0" t="str">
        <f aca="false">REPT(J7,3)</f>
        <v>FooFooFoo</v>
      </c>
      <c r="M7" s="0" t="str">
        <f aca="false">TRIM(" A B C   D")</f>
        <v>A B C D</v>
      </c>
      <c r="O7" s="0" t="n">
        <f aca="false">_xlfn.UNICODE(N5)</f>
        <v>66</v>
      </c>
    </row>
    <row r="8" customFormat="false" ht="12.8" hidden="false" customHeight="false" outlineLevel="0" collapsed="false">
      <c r="B8" s="0" t="e">
        <f aca="false">CHAR(-1)</f>
        <v>#VALUE!</v>
      </c>
      <c r="J8" s="0" t="str">
        <f aca="false">PROPER("foo bar baz   quuz")</f>
        <v>Foo Bar Baz   Quuz</v>
      </c>
      <c r="M8" s="0" t="str">
        <f aca="false">TRIM("A "&amp;CHAR(9)&amp;CHAR(9)&amp;" B  ")</f>
        <v>A 		 B</v>
      </c>
    </row>
    <row r="9" customFormat="false" ht="12.8" hidden="false" customHeight="false" outlineLevel="0" collapsed="false">
      <c r="B9" s="0" t="str">
        <f aca="false">CHAR(65.2)</f>
        <v>A</v>
      </c>
      <c r="J9" s="0" t="str">
        <f aca="false">PROPER("foo,bar,baz")</f>
        <v>Foo,Bar,Baz</v>
      </c>
      <c r="K9" s="0" t="e">
        <f aca="false">REPT(J7,-1)</f>
        <v>#VALUE!</v>
      </c>
    </row>
    <row r="10" customFormat="false" ht="12.8" hidden="false" customHeight="false" outlineLevel="0" collapsed="false">
      <c r="B10" s="0" t="str">
        <f aca="false">CHAR(65.9)</f>
        <v>A</v>
      </c>
      <c r="J10" s="0" t="str">
        <f aca="false">PROPER("76BudGet")</f>
        <v>76Budget</v>
      </c>
    </row>
    <row r="14" customFormat="false" ht="12.8" hidden="false" customHeight="false" outlineLevel="0" collapsed="false">
      <c r="B14" s="0" t="s">
        <v>113</v>
      </c>
      <c r="C14" s="0" t="s">
        <v>114</v>
      </c>
    </row>
    <row r="15" customFormat="false" ht="12.8" hidden="false" customHeight="false" outlineLevel="0" collapsed="false">
      <c r="B15" s="0" t="s">
        <v>115</v>
      </c>
      <c r="C15" s="0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K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3" activeCellId="0" sqref="C43"/>
    </sheetView>
  </sheetViews>
  <sheetFormatPr defaultRowHeight="12.8"/>
  <cols>
    <col collapsed="false" hidden="false" max="6" min="1" style="0" width="8.50510204081633"/>
    <col collapsed="false" hidden="false" max="7" min="7" style="0" width="8.36734693877551"/>
    <col collapsed="false" hidden="false" max="8" min="8" style="0" width="8.50510204081633"/>
    <col collapsed="false" hidden="false" max="9" min="9" style="0" width="10.1224489795918"/>
    <col collapsed="false" hidden="false" max="10" min="10" style="0" width="8.50510204081633"/>
    <col collapsed="false" hidden="false" max="11" min="11" style="0" width="13.0918367346939"/>
    <col collapsed="false" hidden="false" max="1025" min="12" style="0" width="8.50510204081633"/>
  </cols>
  <sheetData>
    <row r="4" customFormat="false" ht="12.8" hidden="false" customHeight="false" outlineLevel="0" collapsed="false">
      <c r="F4" s="2" t="s">
        <v>117</v>
      </c>
      <c r="G4" s="2" t="s">
        <v>118</v>
      </c>
      <c r="H4" s="2" t="s">
        <v>119</v>
      </c>
      <c r="I4" s="2" t="s">
        <v>120</v>
      </c>
      <c r="J4" s="2" t="s">
        <v>121</v>
      </c>
      <c r="K4" s="2" t="s">
        <v>122</v>
      </c>
    </row>
    <row r="5" customFormat="false" ht="12.8" hidden="false" customHeight="false" outlineLevel="0" collapsed="false">
      <c r="C5" s="0" t="s">
        <v>113</v>
      </c>
      <c r="D5" s="0" t="s">
        <v>114</v>
      </c>
      <c r="F5" s="0" t="str">
        <f aca="false">INDEX($C$5:$D$6,1,1)</f>
        <v>a</v>
      </c>
      <c r="G5" s="0" t="n">
        <f aca="true">INDIRECT("B13")</f>
        <v>3</v>
      </c>
      <c r="H5" s="0" t="str">
        <f aca="true">OFFSET(C5,1,1,1,1)</f>
        <v>d</v>
      </c>
      <c r="I5" s="0" t="e">
        <f aca="false">VLOOKUP()</f>
        <v>#VALUE!</v>
      </c>
      <c r="J5" s="0" t="e">
        <f aca="false">LOOKUP()</f>
        <v>#VALUE!</v>
      </c>
      <c r="K5" s="0" t="e">
        <f aca="false">HLOOKUP()</f>
        <v>#VALUE!</v>
      </c>
    </row>
    <row r="6" customFormat="false" ht="12.8" hidden="false" customHeight="false" outlineLevel="0" collapsed="false">
      <c r="C6" s="0" t="s">
        <v>115</v>
      </c>
      <c r="D6" s="0" t="s">
        <v>116</v>
      </c>
      <c r="F6" s="0" t="str">
        <f aca="false">INDEX($C$5:$D$6,2,1)</f>
        <v>c</v>
      </c>
      <c r="G6" s="0" t="n">
        <f aca="true">INDIRECT(B16)</f>
        <v>3</v>
      </c>
      <c r="H6" s="0" t="str">
        <f aca="true">OFFSET(C5,0,0,1,1)</f>
        <v>a</v>
      </c>
      <c r="I6" s="0" t="e">
        <f aca="false">VLOOKUP(1,C18:E24)</f>
        <v>#VALUE!</v>
      </c>
      <c r="J6" s="0" t="e">
        <f aca="false">LOOKUP(1)</f>
        <v>#VALUE!</v>
      </c>
      <c r="K6" s="0" t="e">
        <f aca="false">HLOOKUP(1)</f>
        <v>#VALUE!</v>
      </c>
    </row>
    <row r="7" customFormat="false" ht="12.8" hidden="false" customHeight="false" outlineLevel="0" collapsed="false">
      <c r="F7" s="0" t="str">
        <f aca="false">INDEX($C$5:$D$6,1,2)</f>
        <v>b</v>
      </c>
      <c r="G7" s="0" t="e">
        <f aca="false">INDIRECT()</f>
        <v>#VALUE!</v>
      </c>
      <c r="H7" s="0" t="n">
        <f aca="true">SUM(OFFSET(B13,0,0,2,2))</f>
        <v>18</v>
      </c>
      <c r="I7" s="0" t="n">
        <f aca="false">VLOOKUP(1,$C$18:$E$24,1)</f>
        <v>1</v>
      </c>
      <c r="J7" s="0" t="n">
        <f aca="false">LOOKUP(1,C18:C24)</f>
        <v>1</v>
      </c>
      <c r="K7" s="0" t="n">
        <f aca="false">HLOOKUP(1,$C$27:$F$29,1)</f>
        <v>1</v>
      </c>
    </row>
    <row r="8" customFormat="false" ht="12.8" hidden="false" customHeight="false" outlineLevel="0" collapsed="false">
      <c r="F8" s="0" t="str">
        <f aca="false">INDEX($C$5:$D$6,2,2)</f>
        <v>d</v>
      </c>
      <c r="H8" s="0" t="n">
        <f aca="true">OFFSET(B13:D14,0,0,1,1)</f>
        <v>3</v>
      </c>
      <c r="I8" s="0" t="str">
        <f aca="false">VLOOKUP(1,$C$18:$E$24,2)</f>
        <v>a</v>
      </c>
      <c r="J8" s="0" t="e">
        <f aca="false">LOOKUP(2,C18:E18)</f>
        <v>#N/A</v>
      </c>
      <c r="K8" s="0" t="str">
        <f aca="false">HLOOKUP(1,$C$27:$F$29,2)</f>
        <v>a</v>
      </c>
    </row>
    <row r="9" customFormat="false" ht="12.8" hidden="false" customHeight="false" outlineLevel="0" collapsed="false">
      <c r="F9" s="0" t="str">
        <f aca="false">INDEX(C5:D5,1,1)</f>
        <v>a</v>
      </c>
      <c r="H9" s="0" t="str">
        <f aca="false">OFFSET(FooBarNamedRange,0,0,1,1)</f>
        <v>a</v>
      </c>
      <c r="I9" s="0" t="str">
        <f aca="false">VLOOKUP(1,$C$18:$E$24,3)</f>
        <v>h</v>
      </c>
      <c r="J9" s="0" t="n">
        <f aca="false">LOOKUP(2,C19:E19)</f>
        <v>2</v>
      </c>
      <c r="K9" s="0" t="str">
        <f aca="false">HLOOKUP(1,$C$27:$F$29,3)</f>
        <v>e</v>
      </c>
    </row>
    <row r="10" customFormat="false" ht="12.8" hidden="false" customHeight="false" outlineLevel="0" collapsed="false">
      <c r="F10" s="0" t="str">
        <f aca="false">INDEX(D5:D6,2,1)</f>
        <v>d</v>
      </c>
      <c r="I10" s="0" t="e">
        <f aca="false">VLOOKUP(2.3,$C$18:$E$24,1,0)</f>
        <v>#N/A</v>
      </c>
      <c r="J10" s="0" t="str">
        <f aca="false">LOOKUP(1,C18:C24,D18:D24)</f>
        <v>a</v>
      </c>
      <c r="K10" s="0" t="n">
        <f aca="false">HLOOKUP(1.5,$C$27:$F$29,1)</f>
        <v>1</v>
      </c>
    </row>
    <row r="11" customFormat="false" ht="12.8" hidden="false" customHeight="false" outlineLevel="0" collapsed="false">
      <c r="F11" s="0" t="str">
        <f aca="false">INDEX(FooBarNamedRange,1,1)</f>
        <v>a</v>
      </c>
      <c r="I11" s="0" t="n">
        <f aca="false">VLOOKUP(2.3,$C$18:$E$24,1,TRUE())</f>
        <v>2</v>
      </c>
      <c r="J11" s="0" t="str">
        <f aca="false">LOOKUP(3,C18:C24,E18:E24)</f>
        <v>j</v>
      </c>
      <c r="K11" s="0" t="n">
        <f aca="false">HLOOKUP(1.5,$C$27:$F$29,1,1)</f>
        <v>1</v>
      </c>
    </row>
    <row r="12" customFormat="false" ht="12.8" hidden="false" customHeight="false" outlineLevel="0" collapsed="false">
      <c r="I12" s="0" t="n">
        <f aca="false">VLOOKUP(4.2,C18:C24,1)</f>
        <v>4</v>
      </c>
      <c r="J12" s="0" t="str">
        <f aca="false">LOOKUP("A",C18:E18,C19:E19)</f>
        <v>b</v>
      </c>
      <c r="K12" s="0" t="e">
        <f aca="false">HLOOKUP(1.5,$C$27:$F$29,1,0)</f>
        <v>#N/A</v>
      </c>
    </row>
    <row r="13" customFormat="false" ht="12.8" hidden="false" customHeight="false" outlineLevel="0" collapsed="false">
      <c r="B13" s="0" t="n">
        <v>3</v>
      </c>
      <c r="C13" s="0" t="n">
        <v>6</v>
      </c>
      <c r="D13" s="0" t="n">
        <v>7</v>
      </c>
      <c r="I13" s="0" t="e">
        <f aca="false">VLOOKUP(4.2,C19:C25,1,FALSE())</f>
        <v>#N/A</v>
      </c>
    </row>
    <row r="14" customFormat="false" ht="12.8" hidden="false" customHeight="false" outlineLevel="0" collapsed="false">
      <c r="B14" s="0" t="n">
        <v>4</v>
      </c>
      <c r="C14" s="0" t="n">
        <v>5</v>
      </c>
      <c r="D14" s="0" t="n">
        <v>6</v>
      </c>
    </row>
    <row r="15" customFormat="false" ht="12.8" hidden="false" customHeight="false" outlineLevel="0" collapsed="false">
      <c r="I15" s="0" t="n">
        <f aca="false">VLOOKUP(10,$C$18:$E$24,1)</f>
        <v>7</v>
      </c>
    </row>
    <row r="16" customFormat="false" ht="12.8" hidden="false" customHeight="false" outlineLevel="0" collapsed="false">
      <c r="B16" s="0" t="s">
        <v>123</v>
      </c>
      <c r="I16" s="0" t="e">
        <f aca="false">VLOOKUP(-1,$C$18:$E$24,1)</f>
        <v>#N/A</v>
      </c>
    </row>
    <row r="17" customFormat="false" ht="12.8" hidden="false" customHeight="false" outlineLevel="0" collapsed="false">
      <c r="I17" s="0" t="str">
        <f aca="false">VLOOKUP(10,$C$18:$E$24,2)</f>
        <v>g</v>
      </c>
    </row>
    <row r="18" customFormat="false" ht="12.8" hidden="false" customHeight="false" outlineLevel="0" collapsed="false">
      <c r="C18" s="0" t="n">
        <v>1</v>
      </c>
      <c r="D18" s="0" t="s">
        <v>113</v>
      </c>
      <c r="E18" s="0" t="s">
        <v>124</v>
      </c>
      <c r="I18" s="0" t="str">
        <f aca="false">VLOOKUP(10,$C$18:$E$24,3)</f>
        <v>n</v>
      </c>
    </row>
    <row r="19" customFormat="false" ht="12.8" hidden="false" customHeight="false" outlineLevel="0" collapsed="false">
      <c r="C19" s="0" t="n">
        <v>2</v>
      </c>
      <c r="D19" s="0" t="s">
        <v>114</v>
      </c>
      <c r="E19" s="0" t="s">
        <v>75</v>
      </c>
      <c r="I19" s="0" t="e">
        <f aca="false">VLOOKUP(10,$C$18:$E$24,4)</f>
        <v>#VALUE!</v>
      </c>
    </row>
    <row r="20" customFormat="false" ht="12.8" hidden="false" customHeight="false" outlineLevel="0" collapsed="false">
      <c r="C20" s="0" t="n">
        <v>3</v>
      </c>
      <c r="D20" s="0" t="s">
        <v>115</v>
      </c>
      <c r="E20" s="0" t="s">
        <v>125</v>
      </c>
      <c r="I20" s="0" t="n">
        <f aca="false">VLOOKUP(10,$C$18:$E$24,1)</f>
        <v>7</v>
      </c>
    </row>
    <row r="21" customFormat="false" ht="12.8" hidden="false" customHeight="false" outlineLevel="0" collapsed="false">
      <c r="C21" s="0" t="n">
        <v>4</v>
      </c>
      <c r="D21" s="0" t="s">
        <v>116</v>
      </c>
      <c r="E21" s="0" t="s">
        <v>126</v>
      </c>
      <c r="I21" s="0" t="e">
        <f aca="false">VLOOKUP(10,$C$18:$E$24,0)</f>
        <v>#VALUE!</v>
      </c>
    </row>
    <row r="22" customFormat="false" ht="12.8" hidden="false" customHeight="false" outlineLevel="0" collapsed="false">
      <c r="C22" s="0" t="n">
        <v>5</v>
      </c>
      <c r="D22" s="0" t="s">
        <v>127</v>
      </c>
      <c r="E22" s="0" t="s">
        <v>128</v>
      </c>
      <c r="I22" s="0" t="str">
        <f aca="false">VLOOKUP("CC",D18:E24,1)</f>
        <v>c</v>
      </c>
    </row>
    <row r="23" customFormat="false" ht="12.8" hidden="false" customHeight="false" outlineLevel="0" collapsed="false">
      <c r="C23" s="0" t="n">
        <v>6</v>
      </c>
      <c r="D23" s="0" t="s">
        <v>129</v>
      </c>
      <c r="E23" s="0" t="s">
        <v>130</v>
      </c>
      <c r="I23" s="0" t="str">
        <f aca="false">VLOOKUP("CC",D19:E25,2)</f>
        <v>j</v>
      </c>
    </row>
    <row r="24" customFormat="false" ht="12.8" hidden="false" customHeight="false" outlineLevel="0" collapsed="false">
      <c r="C24" s="0" t="n">
        <v>7</v>
      </c>
      <c r="D24" s="0" t="s">
        <v>131</v>
      </c>
      <c r="E24" s="0" t="s">
        <v>132</v>
      </c>
    </row>
    <row r="27" customFormat="false" ht="12.8" hidden="false" customHeight="false" outlineLevel="0" collapsed="false">
      <c r="C27" s="0" t="n">
        <v>1</v>
      </c>
      <c r="D27" s="0" t="n">
        <v>2</v>
      </c>
      <c r="E27" s="0" t="n">
        <v>3</v>
      </c>
      <c r="F27" s="0" t="n">
        <v>4</v>
      </c>
    </row>
    <row r="28" customFormat="false" ht="12.8" hidden="false" customHeight="false" outlineLevel="0" collapsed="false">
      <c r="C28" s="0" t="s">
        <v>113</v>
      </c>
      <c r="D28" s="0" t="s">
        <v>114</v>
      </c>
      <c r="E28" s="0" t="s">
        <v>115</v>
      </c>
      <c r="F28" s="0" t="s">
        <v>116</v>
      </c>
    </row>
    <row r="29" customFormat="false" ht="12.8" hidden="false" customHeight="false" outlineLevel="0" collapsed="false">
      <c r="C29" s="0" t="s">
        <v>127</v>
      </c>
      <c r="D29" s="0" t="s">
        <v>129</v>
      </c>
      <c r="E29" s="0" t="s">
        <v>131</v>
      </c>
      <c r="F29" s="0" t="s">
        <v>124</v>
      </c>
    </row>
    <row r="32" customFormat="false" ht="12.8" hidden="false" customHeight="false" outlineLevel="0" collapsed="false">
      <c r="C32" s="6" t="s">
        <v>133</v>
      </c>
    </row>
    <row r="33" customFormat="false" ht="12.8" hidden="false" customHeight="false" outlineLevel="0" collapsed="false">
      <c r="C33" s="0" t="n">
        <f aca="false" t="array" ref="C33:I33">TRANSPOSE(C18:C24)</f>
        <v>1</v>
      </c>
      <c r="D33" s="0" t="n">
        <v>2</v>
      </c>
      <c r="E33" s="0" t="n">
        <v>3</v>
      </c>
      <c r="F33" s="0" t="n">
        <v>4</v>
      </c>
      <c r="G33" s="0" t="n">
        <v>5</v>
      </c>
      <c r="H33" s="0" t="n">
        <v>6</v>
      </c>
      <c r="I33" s="0" t="n">
        <v>7</v>
      </c>
    </row>
    <row r="36" customFormat="false" ht="12.8" hidden="false" customHeight="false" outlineLevel="0" collapsed="false">
      <c r="C36" s="0" t="n">
        <f aca="false" t="array" ref="C36:E38">TRANSPOSE(C27:E29)</f>
        <v>1</v>
      </c>
      <c r="D36" s="0" t="str">
        <v>a</v>
      </c>
      <c r="E36" s="0" t="str">
        <v>e</v>
      </c>
    </row>
    <row r="37" customFormat="false" ht="12.8" hidden="false" customHeight="false" outlineLevel="0" collapsed="false">
      <c r="C37" s="0" t="n">
        <v>2</v>
      </c>
      <c r="D37" s="0" t="str">
        <v>b</v>
      </c>
      <c r="E37" s="0" t="str">
        <v>f</v>
      </c>
    </row>
    <row r="38" customFormat="false" ht="12.8" hidden="false" customHeight="false" outlineLevel="0" collapsed="false">
      <c r="C38" s="0" t="n">
        <v>3</v>
      </c>
      <c r="D38" s="0" t="str">
        <v>c</v>
      </c>
      <c r="E38" s="0" t="str">
        <v>g</v>
      </c>
    </row>
    <row r="40" customFormat="false" ht="12.8" hidden="false" customHeight="false" outlineLevel="0" collapsed="false">
      <c r="C40" s="0" t="n">
        <f aca="false">C38</f>
        <v>3</v>
      </c>
    </row>
    <row r="41" customFormat="false" ht="12.8" hidden="false" customHeight="false" outlineLevel="0" collapsed="false">
      <c r="C41" s="0" t="str">
        <f aca="false">D37</f>
        <v>b</v>
      </c>
    </row>
    <row r="42" customFormat="false" ht="12.8" hidden="false" customHeight="false" outlineLevel="0" collapsed="false">
      <c r="C42" s="0" t="n">
        <f aca="false">D33</f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7" activeCellId="0" sqref="L7"/>
    </sheetView>
  </sheetViews>
  <sheetFormatPr defaultRowHeight="12.8"/>
  <cols>
    <col collapsed="false" hidden="false" max="4" min="1" style="0" width="8.36734693877551"/>
    <col collapsed="false" hidden="false" max="5" min="5" style="0" width="10.8010204081633"/>
    <col collapsed="false" hidden="false" max="6" min="6" style="0" width="13.0918367346939"/>
    <col collapsed="false" hidden="false" max="7" min="7" style="0" width="8.36734693877551"/>
    <col collapsed="false" hidden="false" max="8" min="8" style="0" width="8.23469387755102"/>
    <col collapsed="false" hidden="false" max="9" min="9" style="0" width="11.8775510204082"/>
    <col collapsed="false" hidden="false" max="1025" min="10" style="0" width="8.36734693877551"/>
  </cols>
  <sheetData>
    <row r="1" customFormat="false" ht="12.8" hidden="false" customHeight="false" outlineLevel="0" collapsed="false">
      <c r="E1" s="2" t="s">
        <v>134</v>
      </c>
      <c r="F1" s="2" t="s">
        <v>135</v>
      </c>
      <c r="G1" s="2" t="s">
        <v>136</v>
      </c>
      <c r="H1" s="2" t="s">
        <v>137</v>
      </c>
      <c r="I1" s="2" t="s">
        <v>138</v>
      </c>
      <c r="J1" s="2" t="s">
        <v>139</v>
      </c>
      <c r="K1" s="2" t="s">
        <v>140</v>
      </c>
      <c r="L1" s="2" t="s">
        <v>141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  <c r="E2" s="0" t="e">
        <f aca="false">AVERAGE()</f>
        <v>#DIV/0!</v>
      </c>
      <c r="F2" s="0" t="n">
        <f aca="false">AVERAGEA(A2:C4)</f>
        <v>5</v>
      </c>
      <c r="G2" s="0" t="n">
        <f aca="false">COUNT()</f>
        <v>0</v>
      </c>
      <c r="H2" s="0" t="n">
        <f aca="false">COUNTA()</f>
        <v>0</v>
      </c>
      <c r="I2" s="0" t="e">
        <f aca="false">COUNTBLANK()</f>
        <v>#VALUE!</v>
      </c>
      <c r="J2" s="0" t="e">
        <f aca="false">MIN()</f>
        <v>#VALUE!</v>
      </c>
      <c r="K2" s="0" t="e">
        <f aca="false">MAX()</f>
        <v>#VALUE!</v>
      </c>
      <c r="L2" s="0" t="n">
        <f aca="false">MEDIAN(A2:C2)</f>
        <v>2</v>
      </c>
    </row>
    <row r="3" customFormat="false" ht="12.8" hidden="false" customHeight="false" outlineLevel="0" collapsed="false">
      <c r="A3" s="0" t="n">
        <v>5</v>
      </c>
      <c r="B3" s="0" t="n">
        <v>4</v>
      </c>
      <c r="C3" s="0" t="n">
        <v>6</v>
      </c>
      <c r="E3" s="0" t="n">
        <f aca="false">AVERAGE(A2:C2)</f>
        <v>2</v>
      </c>
      <c r="F3" s="0" t="n">
        <f aca="false">AVERAGEA(0)</f>
        <v>0</v>
      </c>
      <c r="G3" s="0" t="n">
        <f aca="false">COUNT(A2:C2)</f>
        <v>3</v>
      </c>
      <c r="H3" s="0" t="n">
        <f aca="false">COUNTA(A2:C2)</f>
        <v>3</v>
      </c>
      <c r="I3" s="0" t="n">
        <f aca="false">COUNTBLANK(A3:C4)</f>
        <v>0</v>
      </c>
      <c r="J3" s="0" t="n">
        <f aca="false">MIN(A2:C4)</f>
        <v>1</v>
      </c>
      <c r="K3" s="0" t="n">
        <f aca="false">MAX(A3:C4)</f>
        <v>9</v>
      </c>
      <c r="L3" s="0" t="e">
        <f aca="false">MEDIAN()</f>
        <v>#VALUE!</v>
      </c>
    </row>
    <row r="4" customFormat="false" ht="12.8" hidden="false" customHeight="false" outlineLevel="0" collapsed="false">
      <c r="A4" s="0" t="n">
        <v>9</v>
      </c>
      <c r="B4" s="0" t="n">
        <v>8</v>
      </c>
      <c r="C4" s="0" t="n">
        <v>7</v>
      </c>
      <c r="E4" s="0" t="n">
        <f aca="false">AVERAGE(C2)</f>
        <v>3</v>
      </c>
      <c r="F4" s="0" t="e">
        <f aca="false">AVERAGEA()</f>
        <v>#DIV/0!</v>
      </c>
      <c r="G4" s="0" t="n">
        <f aca="false">COUNT(A3:C4)</f>
        <v>6</v>
      </c>
      <c r="H4" s="0" t="n">
        <f aca="false">COUNTA(A4:C5)</f>
        <v>5</v>
      </c>
      <c r="I4" s="0" t="n">
        <f aca="false">COUNTBLANK(A4:C6)</f>
        <v>2</v>
      </c>
      <c r="J4" s="0" t="n">
        <f aca="false">MIN(B3:C4)</f>
        <v>4</v>
      </c>
      <c r="K4" s="0" t="n">
        <f aca="false">MAX(A2:B3)</f>
        <v>5</v>
      </c>
      <c r="L4" s="0" t="n">
        <f aca="false">MEDIAN(A4)</f>
        <v>9</v>
      </c>
    </row>
    <row r="5" customFormat="false" ht="12.8" hidden="false" customHeight="false" outlineLevel="0" collapsed="false">
      <c r="B5" s="0" t="s">
        <v>142</v>
      </c>
      <c r="C5" s="0" t="n">
        <v>12</v>
      </c>
      <c r="E5" s="0" t="n">
        <f aca="false">AVERAGE(A2:A4)</f>
        <v>5</v>
      </c>
      <c r="F5" s="0" t="n">
        <f aca="false">AVERAGEA(A5:C5)</f>
        <v>6</v>
      </c>
      <c r="G5" s="0" t="n">
        <f aca="false">COUNT(A5:C5)</f>
        <v>1</v>
      </c>
      <c r="H5" s="0" t="n">
        <f aca="false">COUNTA(A5:C6)</f>
        <v>4</v>
      </c>
      <c r="I5" s="0" t="n">
        <f aca="false">COUNTBLANK(A7:D9)</f>
        <v>12</v>
      </c>
      <c r="J5" s="0" t="n">
        <f aca="false">MIN(J6:J9)</f>
        <v>0</v>
      </c>
      <c r="K5" s="0" t="n">
        <f aca="false">MAX(K6:K9)</f>
        <v>0</v>
      </c>
      <c r="L5" s="0" t="n">
        <f aca="false">MEDIAN(A3:C4)</f>
        <v>6.5</v>
      </c>
    </row>
    <row r="6" customFormat="false" ht="12.8" hidden="false" customHeight="false" outlineLevel="0" collapsed="false">
      <c r="A6" s="4" t="n">
        <f aca="false">TRUE()</f>
        <v>1</v>
      </c>
      <c r="B6" s="4" t="n">
        <f aca="false">FALSE()</f>
        <v>0</v>
      </c>
      <c r="E6" s="0" t="n">
        <f aca="false">AVERAGE(A2:A5)</f>
        <v>5</v>
      </c>
      <c r="F6" s="0" t="n">
        <f aca="false">AVERAGE(B5:C6)</f>
        <v>12</v>
      </c>
      <c r="G6" s="0" t="n">
        <f aca="false">COUNT(A6:C6)</f>
        <v>0</v>
      </c>
      <c r="H6" s="0" t="n">
        <f aca="false">COUNTA(A7:D9)</f>
        <v>0</v>
      </c>
      <c r="L6" s="0" t="n">
        <f aca="false">MEDIAN(A2:C6)</f>
        <v>5.5</v>
      </c>
    </row>
    <row r="7" customFormat="false" ht="12.8" hidden="false" customHeight="false" outlineLevel="0" collapsed="false">
      <c r="E7" s="0" t="n">
        <f aca="false">AVERAGE(C2:C5)</f>
        <v>7</v>
      </c>
      <c r="F7" s="0" t="n">
        <f aca="false">AVERAGEA(A5:C6)</f>
        <v>3.25</v>
      </c>
      <c r="G7" s="0" t="n">
        <f aca="false">COUNT(A1:C6)</f>
        <v>10</v>
      </c>
    </row>
    <row r="8" customFormat="false" ht="12.8" hidden="false" customHeight="false" outlineLevel="0" collapsed="false">
      <c r="E8" s="0" t="n">
        <f aca="false">AVERAGE(B2:B5)</f>
        <v>4.66666666666667</v>
      </c>
    </row>
    <row r="9" customFormat="false" ht="12.8" hidden="false" customHeight="false" outlineLevel="0" collapsed="false">
      <c r="E9" s="0" t="n">
        <f aca="false">AVERAGE(B2:B4)</f>
        <v>4.66666666666667</v>
      </c>
    </row>
    <row r="10" customFormat="false" ht="12.8" hidden="false" customHeight="false" outlineLevel="0" collapsed="false">
      <c r="E10" s="0" t="n">
        <f aca="false">AVERAGE(A2:A6)</f>
        <v>5</v>
      </c>
    </row>
    <row r="11" customFormat="false" ht="12.8" hidden="false" customHeight="false" outlineLevel="0" collapsed="false">
      <c r="E11" s="0" t="n">
        <f aca="false">AVERAGE(A6:B6)</f>
        <v>#DIV/0!</v>
      </c>
    </row>
    <row r="12" customFormat="false" ht="12.8" hidden="false" customHeight="false" outlineLevel="0" collapsed="false">
      <c r="E12" s="0" t="n">
        <f aca="false">AVERAGE(A6:C6)</f>
        <v>#DIV/0!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2017-09-13T18:53:40Z</dcterms:created>
  <dc:creator/>
  <dc:description/>
  <dc:language>en-US</dc:language>
  <cp:lastModifiedBy/>
  <dcterms:modified xsi:type="dcterms:W3CDTF">2017-09-21T18:12:52Z</dcterms:modified>
  <cp:revision>253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6c775ba94e02436ebffd90ab6214bf71">
    <vt:lpwstr>CWMuMgxaKg9DjcJl8Tt3SPiYGJ6BGg+bUxs+HpW+nLqnxkmbpnpxbmJl7A5D7HRL0rahJMTku/5U+2IksLCd7OQuA==</vt:lpwstr>
  </property>
</Properties>
</file>