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icon/python_script/statistic_num_qm_db/statistic_chem_space/count_compound_result/"/>
    </mc:Choice>
  </mc:AlternateContent>
  <xr:revisionPtr revIDLastSave="0" documentId="13_ncr:1_{4AF88F73-4BCC-AB4C-B41E-F39FF9C4DCE2}" xr6:coauthVersionLast="45" xr6:coauthVersionMax="45" xr10:uidLastSave="{00000000-0000-0000-0000-000000000000}"/>
  <bookViews>
    <workbookView xWindow="2940" yWindow="460" windowWidth="27920" windowHeight="17040" activeTab="1" xr2:uid="{5C0E5A28-73E0-6A4D-8BE9-597FB79158A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3" l="1"/>
  <c r="F33" i="3"/>
  <c r="G33" i="3"/>
  <c r="F32" i="3"/>
  <c r="G32" i="3"/>
  <c r="E32" i="3"/>
  <c r="J30" i="3"/>
  <c r="I30" i="3"/>
  <c r="G30" i="3"/>
  <c r="F30" i="3"/>
  <c r="C31" i="3"/>
  <c r="B31" i="3"/>
  <c r="G21" i="3"/>
  <c r="B11" i="3"/>
  <c r="C10" i="3"/>
  <c r="B10" i="3"/>
  <c r="B9" i="3"/>
  <c r="G18" i="3"/>
  <c r="B8" i="3"/>
  <c r="G16" i="3"/>
  <c r="B7" i="3"/>
  <c r="G14" i="3"/>
  <c r="B6" i="3"/>
  <c r="G12" i="3"/>
  <c r="B5" i="3"/>
  <c r="G10" i="3"/>
  <c r="C25" i="2"/>
  <c r="D25" i="2"/>
  <c r="B25" i="2"/>
  <c r="A25" i="2"/>
  <c r="B19" i="2"/>
  <c r="N19" i="2"/>
  <c r="I7" i="2"/>
  <c r="K7" i="2"/>
  <c r="H7" i="2"/>
  <c r="D32" i="1" l="1"/>
  <c r="B32" i="1"/>
  <c r="A32" i="1"/>
  <c r="N24" i="1"/>
  <c r="B24" i="1"/>
  <c r="K6" i="1"/>
  <c r="G6" i="1"/>
  <c r="J6" i="1"/>
  <c r="H6" i="1" s="1"/>
</calcChain>
</file>

<file path=xl/sharedStrings.xml><?xml version="1.0" encoding="utf-8"?>
<sst xmlns="http://schemas.openxmlformats.org/spreadsheetml/2006/main" count="151" uniqueCount="81">
  <si>
    <t>C</t>
    <phoneticPr fontId="1" type="noConversion"/>
  </si>
  <si>
    <t>H</t>
    <phoneticPr fontId="1" type="noConversion"/>
  </si>
  <si>
    <t>O</t>
    <phoneticPr fontId="1" type="noConversion"/>
  </si>
  <si>
    <t>N</t>
    <phoneticPr fontId="1" type="noConversion"/>
  </si>
  <si>
    <t>S</t>
    <phoneticPr fontId="1" type="noConversion"/>
  </si>
  <si>
    <t>P</t>
    <phoneticPr fontId="1" type="noConversion"/>
  </si>
  <si>
    <t>F</t>
    <phoneticPr fontId="1" type="noConversion"/>
  </si>
  <si>
    <t>Cl</t>
    <phoneticPr fontId="1" type="noConversion"/>
  </si>
  <si>
    <t>Br</t>
    <phoneticPr fontId="1" type="noConversion"/>
  </si>
  <si>
    <t>As</t>
    <phoneticPr fontId="1" type="noConversion"/>
  </si>
  <si>
    <t>Si</t>
    <phoneticPr fontId="1" type="noConversion"/>
  </si>
  <si>
    <t>I</t>
    <phoneticPr fontId="1" type="noConversion"/>
  </si>
  <si>
    <t>Se</t>
    <phoneticPr fontId="1" type="noConversion"/>
  </si>
  <si>
    <t>Te</t>
    <phoneticPr fontId="1" type="noConversion"/>
  </si>
  <si>
    <t>B</t>
    <phoneticPr fontId="1" type="noConversion"/>
  </si>
  <si>
    <t>Na</t>
    <phoneticPr fontId="1" type="noConversion"/>
  </si>
  <si>
    <t>non_metal</t>
    <phoneticPr fontId="1" type="noConversion"/>
  </si>
  <si>
    <t>halogen</t>
  </si>
  <si>
    <t>metal</t>
    <phoneticPr fontId="1" type="noConversion"/>
  </si>
  <si>
    <t>other_elements</t>
    <phoneticPr fontId="1" type="noConversion"/>
  </si>
  <si>
    <t>0-10</t>
    <phoneticPr fontId="1" type="noConversion"/>
  </si>
  <si>
    <t>10-20</t>
    <phoneticPr fontId="1" type="noConversion"/>
  </si>
  <si>
    <t>20-30</t>
    <phoneticPr fontId="1" type="noConversion"/>
  </si>
  <si>
    <t>30-40</t>
    <phoneticPr fontId="1" type="noConversion"/>
  </si>
  <si>
    <t>&gt;40</t>
    <phoneticPr fontId="1" type="noConversion"/>
  </si>
  <si>
    <t>ring_num</t>
    <phoneticPr fontId="1" type="noConversion"/>
  </si>
  <si>
    <t>atom_num</t>
    <phoneticPr fontId="1" type="noConversion"/>
  </si>
  <si>
    <t>chain</t>
    <phoneticPr fontId="1" type="noConversion"/>
  </si>
  <si>
    <t>ring</t>
    <phoneticPr fontId="1" type="noConversion"/>
  </si>
  <si>
    <t>&gt;10</t>
    <phoneticPr fontId="1" type="noConversion"/>
  </si>
  <si>
    <t>Macrocycle</t>
  </si>
  <si>
    <t>Small</t>
    <phoneticPr fontId="1" type="noConversion"/>
  </si>
  <si>
    <t>Normal</t>
    <phoneticPr fontId="1" type="noConversion"/>
  </si>
  <si>
    <t>Large</t>
    <phoneticPr fontId="1" type="noConversion"/>
  </si>
  <si>
    <t>normal_large</t>
    <phoneticPr fontId="1" type="noConversion"/>
  </si>
  <si>
    <t>372(normal large); 7 (Macrocycle)</t>
    <phoneticPr fontId="1" type="noConversion"/>
  </si>
  <si>
    <t xml:space="preserve">Aromatic Ring </t>
    <phoneticPr fontId="1" type="noConversion"/>
  </si>
  <si>
    <t>Non-Aromatic Ring</t>
    <phoneticPr fontId="1" type="noConversion"/>
  </si>
  <si>
    <t>conjg_ring</t>
    <phoneticPr fontId="1" type="noConversion"/>
  </si>
  <si>
    <t>non_conjg_ring</t>
    <phoneticPr fontId="1" type="noConversion"/>
  </si>
  <si>
    <t>fused_ring</t>
    <phoneticPr fontId="1" type="noConversion"/>
  </si>
  <si>
    <t>non-fused_ring</t>
    <phoneticPr fontId="1" type="noConversion"/>
  </si>
  <si>
    <t>average atomic number</t>
    <phoneticPr fontId="1" type="noConversion"/>
  </si>
  <si>
    <t>median atomic number</t>
    <phoneticPr fontId="1" type="noConversion"/>
  </si>
  <si>
    <t>elementary fragments</t>
    <phoneticPr fontId="1" type="noConversion"/>
  </si>
  <si>
    <t>secondary fragments</t>
    <phoneticPr fontId="1" type="noConversion"/>
  </si>
  <si>
    <t>C</t>
  </si>
  <si>
    <t>H</t>
  </si>
  <si>
    <t>O</t>
  </si>
  <si>
    <t>N</t>
  </si>
  <si>
    <t>S</t>
  </si>
  <si>
    <t>P</t>
  </si>
  <si>
    <t>F</t>
  </si>
  <si>
    <t>Cl</t>
  </si>
  <si>
    <t>Br</t>
  </si>
  <si>
    <t>As</t>
  </si>
  <si>
    <t>Si</t>
  </si>
  <si>
    <t>I</t>
  </si>
  <si>
    <t>Se</t>
  </si>
  <si>
    <t>Te</t>
  </si>
  <si>
    <t>B</t>
  </si>
  <si>
    <t>Na</t>
  </si>
  <si>
    <t>chain</t>
  </si>
  <si>
    <t>&gt;10</t>
  </si>
  <si>
    <t>rings</t>
    <phoneticPr fontId="1" type="noConversion"/>
  </si>
  <si>
    <t>&gt;21</t>
    <phoneticPr fontId="1" type="noConversion"/>
  </si>
  <si>
    <t>old</t>
    <phoneticPr fontId="1" type="noConversion"/>
  </si>
  <si>
    <t>new</t>
    <phoneticPr fontId="1" type="noConversion"/>
  </si>
  <si>
    <t>100 moles</t>
    <phoneticPr fontId="1" type="noConversion"/>
  </si>
  <si>
    <t>set_1</t>
  </si>
  <si>
    <t>set_1</t>
    <phoneticPr fontId="1" type="noConversion"/>
  </si>
  <si>
    <t>set_2</t>
  </si>
  <si>
    <t>set_2</t>
    <phoneticPr fontId="1" type="noConversion"/>
  </si>
  <si>
    <t>lg(y)</t>
    <phoneticPr fontId="1" type="noConversion"/>
  </si>
  <si>
    <t>0.89x</t>
    <phoneticPr fontId="1" type="noConversion"/>
  </si>
  <si>
    <t>Aromatic_rings</t>
    <phoneticPr fontId="1" type="noConversion"/>
  </si>
  <si>
    <t>Non-aromatic_rings</t>
    <phoneticPr fontId="1" type="noConversion"/>
  </si>
  <si>
    <t>Fused_rings</t>
    <phoneticPr fontId="1" type="noConversion"/>
  </si>
  <si>
    <t>Non-fused_ring</t>
    <phoneticPr fontId="1" type="noConversion"/>
  </si>
  <si>
    <t>Conjg_rings</t>
    <phoneticPr fontId="1" type="noConversion"/>
  </si>
  <si>
    <t>Non-conjg_rings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</si>
</sst>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4"/>
      <color rgb="FF333333"/>
      <name val="Helvetica Neue"/>
      <family val="2"/>
    </font>
    <font>
      <b/>
      <sz val="12"/>
      <color rgb="FF000000"/>
      <name val="等线"/>
      <family val="4"/>
      <charset val="134"/>
    </font>
    <font>
      <b/>
      <sz val="12"/>
      <color rgb="FF110033"/>
      <name val="Raleway"/>
    </font>
    <font>
      <sz val="12"/>
      <color rgb="FF110033"/>
      <name val="Raleway"/>
    </font>
  </fonts>
  <fills count="3">
    <fill>
      <patternFill patternType="none"/>
    </fill>
    <fill>
      <patternFill patternType="gray125"/>
    </fill>
    <fill>
      <patternFill patternType="solid">
        <fgColor rgb="FFE7F3FA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58" fontId="0" fillId="0" borderId="0" xfId="0" quotePrefix="1" applyNumberFormat="1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21" fontId="0" fillId="0" borderId="0" xfId="0" applyNumberFormat="1">
      <alignment vertical="center"/>
    </xf>
    <xf numFmtId="21" fontId="3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left" vertical="center" wrapText="1" readingOrder="1"/>
    </xf>
    <xf numFmtId="0" fontId="4" fillId="2" borderId="0" xfId="0" applyFont="1" applyFill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left" vertical="center" wrapText="1" readingOrder="1"/>
    </xf>
    <xf numFmtId="0" fontId="6" fillId="2" borderId="1" xfId="0" applyFont="1" applyFill="1" applyBorder="1" applyAlignment="1">
      <alignment horizontal="left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proportion of</a:t>
            </a:r>
            <a:r>
              <a:rPr lang="en-US" altLang="zh-CN" baseline="0"/>
              <a:t> all elements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70-F147-9CC2-061971297A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70-F147-9CC2-061971297A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70-F147-9CC2-061971297A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70-F147-9CC2-061971297A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70-F147-9CC2-061971297A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70-F147-9CC2-061971297A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570-F147-9CC2-061971297A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570-F147-9CC2-061971297A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570-F147-9CC2-061971297A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Sheet1!$A$5:$H$5</c:f>
              <c:strCache>
                <c:ptCount val="8"/>
                <c:pt idx="0">
                  <c:v>C</c:v>
                </c:pt>
                <c:pt idx="1">
                  <c:v>H</c:v>
                </c:pt>
                <c:pt idx="2">
                  <c:v>O</c:v>
                </c:pt>
                <c:pt idx="3">
                  <c:v>N</c:v>
                </c:pt>
                <c:pt idx="4">
                  <c:v>S</c:v>
                </c:pt>
                <c:pt idx="5">
                  <c:v>P</c:v>
                </c:pt>
                <c:pt idx="6">
                  <c:v>halogen</c:v>
                </c:pt>
                <c:pt idx="7">
                  <c:v>other_elements</c:v>
                </c:pt>
              </c:strCache>
            </c:strRef>
          </c:cat>
          <c:val>
            <c:numRef>
              <c:f>Sheet1!$A$6:$H$6</c:f>
              <c:numCache>
                <c:formatCode>General</c:formatCode>
                <c:ptCount val="8"/>
                <c:pt idx="0">
                  <c:v>1125835</c:v>
                </c:pt>
                <c:pt idx="1">
                  <c:v>1126072</c:v>
                </c:pt>
                <c:pt idx="2">
                  <c:v>924010</c:v>
                </c:pt>
                <c:pt idx="3">
                  <c:v>967599</c:v>
                </c:pt>
                <c:pt idx="4">
                  <c:v>267475</c:v>
                </c:pt>
                <c:pt idx="5">
                  <c:v>16454</c:v>
                </c:pt>
                <c:pt idx="6">
                  <c:v>351967</c:v>
                </c:pt>
                <c:pt idx="7">
                  <c:v>6275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E-BB49-8C5B-2402A9FC27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B7-1F44-8D88-955A305525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B7-1F44-8D88-955A305525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B7-1F44-8D88-955A305525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B7-1F44-8D88-955A305525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B7-1F44-8D88-955A3055251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B7-1F44-8D88-955A3055251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CB7-1F44-8D88-955A3055251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CB7-1F44-8D88-955A3055251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CB7-1F44-8D88-955A305525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Sheet2!$B$6:$I$6</c:f>
              <c:strCache>
                <c:ptCount val="8"/>
                <c:pt idx="0">
                  <c:v>C</c:v>
                </c:pt>
                <c:pt idx="1">
                  <c:v>H</c:v>
                </c:pt>
                <c:pt idx="2">
                  <c:v>O</c:v>
                </c:pt>
                <c:pt idx="3">
                  <c:v>N</c:v>
                </c:pt>
                <c:pt idx="4">
                  <c:v>S</c:v>
                </c:pt>
                <c:pt idx="5">
                  <c:v>P</c:v>
                </c:pt>
                <c:pt idx="6">
                  <c:v>halogen</c:v>
                </c:pt>
                <c:pt idx="7">
                  <c:v>other_elements</c:v>
                </c:pt>
              </c:strCache>
            </c:strRef>
          </c:cat>
          <c:val>
            <c:numRef>
              <c:f>Sheet2!$B$7:$I$7</c:f>
              <c:numCache>
                <c:formatCode>General</c:formatCode>
                <c:ptCount val="8"/>
                <c:pt idx="0">
                  <c:v>9727</c:v>
                </c:pt>
                <c:pt idx="1">
                  <c:v>9739</c:v>
                </c:pt>
                <c:pt idx="2">
                  <c:v>8871</c:v>
                </c:pt>
                <c:pt idx="3">
                  <c:v>8139</c:v>
                </c:pt>
                <c:pt idx="4">
                  <c:v>2106</c:v>
                </c:pt>
                <c:pt idx="5">
                  <c:v>300</c:v>
                </c:pt>
                <c:pt idx="6">
                  <c:v>3251</c:v>
                </c:pt>
                <c:pt idx="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1-C441-BEFB-34E55D29E4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CB-194D-808E-EED2EEC1E0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CB-194D-808E-EED2EEC1E0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CB-194D-808E-EED2EEC1E0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CB-194D-808E-EED2EEC1E0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CB-194D-808E-EED2EEC1E0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Sheet2!$A$12:$E$12</c:f>
              <c:strCache>
                <c:ptCount val="5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&gt;40</c:v>
                </c:pt>
              </c:strCache>
            </c:strRef>
          </c:cat>
          <c:val>
            <c:numRef>
              <c:f>Sheet2!$A$13:$E$13</c:f>
              <c:numCache>
                <c:formatCode>General</c:formatCode>
                <c:ptCount val="5"/>
                <c:pt idx="0">
                  <c:v>4.2</c:v>
                </c:pt>
                <c:pt idx="1">
                  <c:v>27.8</c:v>
                </c:pt>
                <c:pt idx="2">
                  <c:v>42.1</c:v>
                </c:pt>
                <c:pt idx="3">
                  <c:v>18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9-6E4A-87AA-9C4DE9D59F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12-D344-BCE1-DA5E6EFF71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12-D344-BCE1-DA5E6EFF71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Sheet2!$A$18:$B$18</c:f>
              <c:strCache>
                <c:ptCount val="2"/>
                <c:pt idx="0">
                  <c:v>chain</c:v>
                </c:pt>
                <c:pt idx="1">
                  <c:v>rings</c:v>
                </c:pt>
              </c:strCache>
            </c:strRef>
          </c:cat>
          <c:val>
            <c:numRef>
              <c:f>Sheet2!$A$19:$B$19</c:f>
              <c:numCache>
                <c:formatCode>General</c:formatCode>
                <c:ptCount val="2"/>
                <c:pt idx="0">
                  <c:v>645</c:v>
                </c:pt>
                <c:pt idx="1">
                  <c:v>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9-184C-9712-43316B5B5BE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Sheet2!$D$19:$N$19</c:f>
              <c:numCache>
                <c:formatCode>General</c:formatCode>
                <c:ptCount val="11"/>
                <c:pt idx="0">
                  <c:v>1293</c:v>
                </c:pt>
                <c:pt idx="1">
                  <c:v>2159</c:v>
                </c:pt>
                <c:pt idx="2">
                  <c:v>2309</c:v>
                </c:pt>
                <c:pt idx="3">
                  <c:v>1908</c:v>
                </c:pt>
                <c:pt idx="4">
                  <c:v>902</c:v>
                </c:pt>
                <c:pt idx="5">
                  <c:v>306</c:v>
                </c:pt>
                <c:pt idx="6">
                  <c:v>118</c:v>
                </c:pt>
                <c:pt idx="7">
                  <c:v>66</c:v>
                </c:pt>
                <c:pt idx="8">
                  <c:v>31</c:v>
                </c:pt>
                <c:pt idx="9">
                  <c:v>14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B-6645-843E-71C2E07385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1725871"/>
        <c:axId val="1990376416"/>
      </c:barChart>
      <c:catAx>
        <c:axId val="26172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Ring Number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0376416"/>
        <c:crosses val="autoZero"/>
        <c:auto val="1"/>
        <c:lblAlgn val="ctr"/>
        <c:lblOffset val="100"/>
        <c:noMultiLvlLbl val="0"/>
      </c:catAx>
      <c:valAx>
        <c:axId val="19903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Molecular Number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72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44-F143-8CFA-0E9A1A7BC6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44-F143-8CFA-0E9A1A7BC6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44-F143-8CFA-0E9A1A7BC6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Sheet2!$A$24:$C$24</c:f>
              <c:strCache>
                <c:ptCount val="3"/>
                <c:pt idx="0">
                  <c:v>Small</c:v>
                </c:pt>
                <c:pt idx="1">
                  <c:v>Normal</c:v>
                </c:pt>
                <c:pt idx="2">
                  <c:v>Large</c:v>
                </c:pt>
              </c:strCache>
            </c:strRef>
          </c:cat>
          <c:val>
            <c:numRef>
              <c:f>Sheet2!$A$25:$C$25</c:f>
              <c:numCache>
                <c:formatCode>General</c:formatCode>
                <c:ptCount val="3"/>
                <c:pt idx="0">
                  <c:v>697</c:v>
                </c:pt>
                <c:pt idx="1">
                  <c:v>13860</c:v>
                </c:pt>
                <c:pt idx="2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5-E140-9ABF-EC4D3C9AFF9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Sheet2!$C$22:$H$22</c:f>
              <c:numCache>
                <c:formatCode>General</c:formatCode>
                <c:ptCount val="6"/>
                <c:pt idx="0">
                  <c:v>4627</c:v>
                </c:pt>
                <c:pt idx="1">
                  <c:v>8704</c:v>
                </c:pt>
                <c:pt idx="2">
                  <c:v>469</c:v>
                </c:pt>
                <c:pt idx="3">
                  <c:v>42</c:v>
                </c:pt>
                <c:pt idx="4">
                  <c:v>15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0-0242-A4F4-8BF4E7D98B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0477439"/>
        <c:axId val="240259423"/>
      </c:barChart>
      <c:catAx>
        <c:axId val="24047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Rings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259423"/>
        <c:crosses val="autoZero"/>
        <c:auto val="1"/>
        <c:lblAlgn val="ctr"/>
        <c:lblOffset val="100"/>
        <c:noMultiLvlLbl val="0"/>
      </c:catAx>
      <c:valAx>
        <c:axId val="24025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Rings</a:t>
                </a:r>
                <a:r>
                  <a:rPr lang="en-US" altLang="zh-CN" baseline="0"/>
                  <a:t> Number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47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Sheet2!$A$28:$B$28</c:f>
              <c:strCache>
                <c:ptCount val="2"/>
                <c:pt idx="0">
                  <c:v>Aromatic_rings</c:v>
                </c:pt>
                <c:pt idx="1">
                  <c:v>Non-aromatic_rings</c:v>
                </c:pt>
              </c:strCache>
            </c:strRef>
          </c:cat>
          <c:val>
            <c:numRef>
              <c:f>Sheet2!$A$29:$B$29</c:f>
              <c:numCache>
                <c:formatCode>General</c:formatCode>
                <c:ptCount val="2"/>
                <c:pt idx="0">
                  <c:v>17115</c:v>
                </c:pt>
                <c:pt idx="1">
                  <c:v>12016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2-1B4B-BD40-FDCD614E5DA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Sheet2!$A$31:$B$31</c:f>
              <c:strCache>
                <c:ptCount val="2"/>
                <c:pt idx="0">
                  <c:v>Fused_rings</c:v>
                </c:pt>
                <c:pt idx="1">
                  <c:v>Non-fused_ring</c:v>
                </c:pt>
              </c:strCache>
            </c:strRef>
          </c:cat>
          <c:val>
            <c:numRef>
              <c:f>Sheet2!$A$32:$B$32</c:f>
              <c:numCache>
                <c:formatCode>General</c:formatCode>
                <c:ptCount val="2"/>
                <c:pt idx="0">
                  <c:v>4721</c:v>
                </c:pt>
                <c:pt idx="1">
                  <c:v>7461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3-994F-8102-43D31D50807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Sheet2!$A$34:$B$34</c:f>
              <c:strCache>
                <c:ptCount val="2"/>
                <c:pt idx="0">
                  <c:v>Conjg_rings</c:v>
                </c:pt>
                <c:pt idx="1">
                  <c:v>Non-conjg_rings</c:v>
                </c:pt>
              </c:strCache>
            </c:strRef>
          </c:cat>
          <c:val>
            <c:numRef>
              <c:f>Sheet2!$A$35:$B$35</c:f>
              <c:numCache>
                <c:formatCode>General</c:formatCode>
                <c:ptCount val="2"/>
                <c:pt idx="0">
                  <c:v>8644</c:v>
                </c:pt>
                <c:pt idx="1">
                  <c:v>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7-F648-866E-7810E1EC8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New version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Sheet3!$B$31:$D$31</c:f>
              <c:numCache>
                <c:formatCode>General</c:formatCode>
                <c:ptCount val="3"/>
                <c:pt idx="0">
                  <c:v>6.4</c:v>
                </c:pt>
                <c:pt idx="1">
                  <c:v>23.6</c:v>
                </c:pt>
                <c:pt idx="2">
                  <c:v>640</c:v>
                </c:pt>
              </c:numCache>
            </c:numRef>
          </c:cat>
          <c:val>
            <c:numRef>
              <c:f>Sheet3!$E$32:$G$32</c:f>
              <c:numCache>
                <c:formatCode>0.00_ </c:formatCode>
                <c:ptCount val="3"/>
                <c:pt idx="0">
                  <c:v>0.28645646974698286</c:v>
                </c:pt>
                <c:pt idx="1">
                  <c:v>0.81557774832426722</c:v>
                </c:pt>
                <c:pt idx="2">
                  <c:v>1.5487578285737043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1-8A43-AB52-0B37B57F2650}"/>
            </c:ext>
          </c:extLst>
        </c:ser>
        <c:ser>
          <c:idx val="1"/>
          <c:order val="1"/>
          <c:tx>
            <c:v>Old version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Sheet3!$B$31:$D$31</c:f>
              <c:numCache>
                <c:formatCode>General</c:formatCode>
                <c:ptCount val="3"/>
                <c:pt idx="0">
                  <c:v>6.4</c:v>
                </c:pt>
                <c:pt idx="1">
                  <c:v>23.6</c:v>
                </c:pt>
                <c:pt idx="2">
                  <c:v>640</c:v>
                </c:pt>
              </c:numCache>
            </c:numRef>
          </c:cat>
          <c:val>
            <c:numRef>
              <c:f>Sheet3!$E$33:$G$33</c:f>
              <c:numCache>
                <c:formatCode>0.00_ </c:formatCode>
                <c:ptCount val="3"/>
                <c:pt idx="0">
                  <c:v>1.2868604855223733</c:v>
                </c:pt>
                <c:pt idx="1">
                  <c:v>1.9500921175104491</c:v>
                </c:pt>
                <c:pt idx="2">
                  <c:v>3.0778764043592806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1-8A43-AB52-0B37B57F2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79967"/>
        <c:axId val="2007614144"/>
      </c:lineChart>
      <c:catAx>
        <c:axId val="9407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avg.</a:t>
                </a:r>
                <a:r>
                  <a:rPr lang="en-US" sz="1400" baseline="0"/>
                  <a:t> torsional terms</a:t>
                </a:r>
                <a:r>
                  <a:rPr lang="en-US" sz="1400"/>
                  <a:t> </a:t>
                </a:r>
                <a:endParaRPr lang="zh-C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614144"/>
        <c:crosses val="autoZero"/>
        <c:auto val="1"/>
        <c:lblAlgn val="ctr"/>
        <c:lblOffset val="100"/>
        <c:noMultiLvlLbl val="0"/>
      </c:catAx>
      <c:valAx>
        <c:axId val="20076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lg(time)  (min)</a:t>
                </a:r>
                <a:endParaRPr lang="zh-C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07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Distribution of Heavy</a:t>
            </a:r>
            <a:r>
              <a:rPr lang="en-US" altLang="zh-CN" baseline="0"/>
              <a:t> Atomic Number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65-AF45-B086-49992BA44B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65-AF45-B086-49992BA44B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65-AF45-B086-49992BA44B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65-AF45-B086-49992BA44B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65-AF45-B086-49992BA44B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465-AF45-B086-49992BA44B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Sheet1!$A$16:$E$16</c:f>
              <c:strCache>
                <c:ptCount val="5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&gt;40</c:v>
                </c:pt>
              </c:strCache>
            </c:strRef>
          </c:cat>
          <c:val>
            <c:numRef>
              <c:f>Sheet1!$A$17:$E$17</c:f>
              <c:numCache>
                <c:formatCode>General</c:formatCode>
                <c:ptCount val="5"/>
                <c:pt idx="0">
                  <c:v>5.5</c:v>
                </c:pt>
                <c:pt idx="1">
                  <c:v>67.099999999999994</c:v>
                </c:pt>
                <c:pt idx="2">
                  <c:v>25</c:v>
                </c:pt>
                <c:pt idx="3">
                  <c:v>2.1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9-6B47-BEF2-527792A4F98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Chain Vs Ring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BD-0041-A420-DCD1E9DAF0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BD-0041-A420-DCD1E9DAF0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Sheet1!$A$23:$B$23</c:f>
              <c:strCache>
                <c:ptCount val="2"/>
                <c:pt idx="0">
                  <c:v>chain</c:v>
                </c:pt>
                <c:pt idx="1">
                  <c:v>ring</c:v>
                </c:pt>
              </c:strCache>
            </c:strRef>
          </c:cat>
          <c:val>
            <c:numRef>
              <c:f>Sheet1!$A$24:$B$24</c:f>
              <c:numCache>
                <c:formatCode>General</c:formatCode>
                <c:ptCount val="2"/>
                <c:pt idx="0">
                  <c:v>44537</c:v>
                </c:pt>
                <c:pt idx="1">
                  <c:v>1081697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2-F64E-94D5-71A26E92612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The Distribution of Rings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Sheet1!$D$23:$N$23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Sheet1!$D$24:$N$24</c:f>
              <c:numCache>
                <c:formatCode>General</c:formatCode>
                <c:ptCount val="11"/>
                <c:pt idx="0">
                  <c:v>204590</c:v>
                </c:pt>
                <c:pt idx="1">
                  <c:v>327186</c:v>
                </c:pt>
                <c:pt idx="2">
                  <c:v>315793</c:v>
                </c:pt>
                <c:pt idx="3">
                  <c:v>152707</c:v>
                </c:pt>
                <c:pt idx="4">
                  <c:v>53890</c:v>
                </c:pt>
                <c:pt idx="5">
                  <c:v>17540</c:v>
                </c:pt>
                <c:pt idx="6">
                  <c:v>5952</c:v>
                </c:pt>
                <c:pt idx="7">
                  <c:v>2088</c:v>
                </c:pt>
                <c:pt idx="8">
                  <c:v>883</c:v>
                </c:pt>
                <c:pt idx="9">
                  <c:v>359</c:v>
                </c:pt>
                <c:pt idx="10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3-FA4D-9468-349D21C557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5202416"/>
        <c:axId val="1995204048"/>
      </c:barChart>
      <c:catAx>
        <c:axId val="199520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Ring</a:t>
                </a:r>
                <a:r>
                  <a:rPr lang="en-US" altLang="zh-CN" baseline="0"/>
                  <a:t> Number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204048"/>
        <c:crosses val="autoZero"/>
        <c:auto val="1"/>
        <c:lblAlgn val="ctr"/>
        <c:lblOffset val="100"/>
        <c:noMultiLvlLbl val="0"/>
      </c:catAx>
      <c:valAx>
        <c:axId val="1995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2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</a:t>
            </a:r>
            <a:r>
              <a:rPr lang="en-US" altLang="zh-CN" baseline="0"/>
              <a:t> Distribution of Ring Size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49-084E-ABB5-8329FE0EAC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49-084E-ABB5-8329FE0EAC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49-084E-ABB5-8329FE0EAC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Sheet1!$A$31:$C$31</c:f>
              <c:strCache>
                <c:ptCount val="3"/>
                <c:pt idx="0">
                  <c:v>Small</c:v>
                </c:pt>
                <c:pt idx="1">
                  <c:v>Normal</c:v>
                </c:pt>
                <c:pt idx="2">
                  <c:v>Large</c:v>
                </c:pt>
              </c:strCache>
            </c:strRef>
          </c:cat>
          <c:val>
            <c:numRef>
              <c:f>Sheet1!$A$32:$C$32</c:f>
              <c:numCache>
                <c:formatCode>General</c:formatCode>
                <c:ptCount val="3"/>
                <c:pt idx="0">
                  <c:v>51800</c:v>
                </c:pt>
                <c:pt idx="1">
                  <c:v>1670183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2-4141-8CEC-54EFF5FAC6F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Distribution of Normal Ring  Size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Sheet1!$C$28:$H$28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Sheet1!$C$29:$H$29</c:f>
              <c:numCache>
                <c:formatCode>General</c:formatCode>
                <c:ptCount val="6"/>
                <c:pt idx="0">
                  <c:v>622203</c:v>
                </c:pt>
                <c:pt idx="1">
                  <c:v>983634</c:v>
                </c:pt>
                <c:pt idx="2">
                  <c:v>54264</c:v>
                </c:pt>
                <c:pt idx="3">
                  <c:v>6021</c:v>
                </c:pt>
                <c:pt idx="4">
                  <c:v>1916</c:v>
                </c:pt>
                <c:pt idx="5">
                  <c:v>2145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3-7140-817E-7FD9655F42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879103"/>
        <c:axId val="2008832400"/>
      </c:barChart>
      <c:catAx>
        <c:axId val="9387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Ring Size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8832400"/>
        <c:crosses val="autoZero"/>
        <c:auto val="1"/>
        <c:lblAlgn val="ctr"/>
        <c:lblOffset val="100"/>
        <c:noMultiLvlLbl val="0"/>
      </c:catAx>
      <c:valAx>
        <c:axId val="20088324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MoleCular Number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9387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Conjugated Ring Vs Non-Conjugated ring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5D-BF46-BA27-03E4998D5E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5D-BF46-BA27-03E4998D5E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Sheet1!$A$34:$B$34</c:f>
              <c:strCache>
                <c:ptCount val="2"/>
                <c:pt idx="0">
                  <c:v>conjg_ring</c:v>
                </c:pt>
                <c:pt idx="1">
                  <c:v>non_conjg_ring</c:v>
                </c:pt>
              </c:strCache>
            </c:strRef>
          </c:cat>
          <c:val>
            <c:numRef>
              <c:f>Sheet1!$A$35:$B$35</c:f>
              <c:numCache>
                <c:formatCode>General</c:formatCode>
                <c:ptCount val="2"/>
                <c:pt idx="0">
                  <c:v>1010822</c:v>
                </c:pt>
                <c:pt idx="1">
                  <c:v>261962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2-304A-8948-CC4A5F89DA3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Aromatic Ring VS Non-Aromatic Ring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A9-D248-8EF4-0BCAEB65CF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A9-D248-8EF4-0BCAEB65CF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Sheet1!$A$37:$B$37</c:f>
              <c:strCache>
                <c:ptCount val="2"/>
                <c:pt idx="0">
                  <c:v>Aromatic Ring </c:v>
                </c:pt>
                <c:pt idx="1">
                  <c:v>Non-Aromatic Ring</c:v>
                </c:pt>
              </c:strCache>
            </c:strRef>
          </c:cat>
          <c:val>
            <c:numRef>
              <c:f>Sheet1!$A$38:$B$38</c:f>
              <c:numCache>
                <c:formatCode>General</c:formatCode>
                <c:ptCount val="2"/>
                <c:pt idx="0">
                  <c:v>1883922</c:v>
                </c:pt>
                <c:pt idx="1">
                  <c:v>1036124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5-4645-8FA6-BB2B4E1D83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EF-A747-BE33-588DF499ED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EF-A747-BE33-588DF499ED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Sheet1!$A$39:$B$39</c:f>
              <c:strCache>
                <c:ptCount val="2"/>
                <c:pt idx="0">
                  <c:v>fused_ring</c:v>
                </c:pt>
                <c:pt idx="1">
                  <c:v>non-fused_ring</c:v>
                </c:pt>
              </c:strCache>
            </c:strRef>
          </c:cat>
          <c:val>
            <c:numRef>
              <c:f>Sheet1!$A$40:$B$40</c:f>
              <c:numCache>
                <c:formatCode>General</c:formatCode>
                <c:ptCount val="2"/>
                <c:pt idx="0">
                  <c:v>637216</c:v>
                </c:pt>
                <c:pt idx="1">
                  <c:v>792396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1-A349-BB31-22646AC9FB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215900</xdr:colOff>
      <xdr:row>3</xdr:row>
      <xdr:rowOff>127000</xdr:rowOff>
    </xdr:from>
    <xdr:to>
      <xdr:col>15</xdr:col>
      <xdr:colOff>101600</xdr:colOff>
      <xdr:row>12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405C20A-4C0A-5A44-8A4A-7E89C6EB4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736600</xdr:colOff>
      <xdr:row>7</xdr:row>
      <xdr:rowOff>50800</xdr:rowOff>
    </xdr:from>
    <xdr:to>
      <xdr:col>10</xdr:col>
      <xdr:colOff>558800</xdr:colOff>
      <xdr:row>16</xdr:row>
      <xdr:rowOff>69850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697CD86-C98B-4B47-B88C-637EB2430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647700</xdr:colOff>
      <xdr:row>15</xdr:row>
      <xdr:rowOff>139700</xdr:rowOff>
    </xdr:from>
    <xdr:to>
      <xdr:col>18</xdr:col>
      <xdr:colOff>152400</xdr:colOff>
      <xdr:row>25</xdr:row>
      <xdr:rowOff>107950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1DE3C0C-1663-B74E-A017-D9BF1C040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571500</xdr:colOff>
      <xdr:row>30</xdr:row>
      <xdr:rowOff>101600</xdr:rowOff>
    </xdr:from>
    <xdr:to>
      <xdr:col>18</xdr:col>
      <xdr:colOff>635000</xdr:colOff>
      <xdr:row>42</xdr:row>
      <xdr:rowOff>101600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F64D741-AA30-D14E-93CF-99B8B7946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215900</xdr:colOff>
      <xdr:row>35</xdr:row>
      <xdr:rowOff>165100</xdr:rowOff>
    </xdr:from>
    <xdr:to>
      <xdr:col>16</xdr:col>
      <xdr:colOff>368300</xdr:colOff>
      <xdr:row>45</xdr:row>
      <xdr:rowOff>6350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0837432-FE65-9D48-9305-D44DEE9D4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101600</xdr:colOff>
      <xdr:row>27</xdr:row>
      <xdr:rowOff>196850</xdr:rowOff>
    </xdr:from>
    <xdr:to>
      <xdr:col>13</xdr:col>
      <xdr:colOff>546100</xdr:colOff>
      <xdr:row>41</xdr:row>
      <xdr:rowOff>95250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96345C4-2540-CD43-8617-8FA8C26E4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800100</xdr:colOff>
      <xdr:row>34</xdr:row>
      <xdr:rowOff>95250</xdr:rowOff>
    </xdr:from>
    <xdr:to>
      <xdr:col>16</xdr:col>
      <xdr:colOff>419100</xdr:colOff>
      <xdr:row>47</xdr:row>
      <xdr:rowOff>196850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A7ABDC4-B8E6-4146-BB62-D38C4BC32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139700</xdr:colOff>
      <xdr:row>30</xdr:row>
      <xdr:rowOff>196850</xdr:rowOff>
    </xdr:from>
    <xdr:to>
      <xdr:col>14</xdr:col>
      <xdr:colOff>584200</xdr:colOff>
      <xdr:row>44</xdr:row>
      <xdr:rowOff>95250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81CE977-6ECA-8A48-9306-96321E7B2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723900</xdr:colOff>
      <xdr:row>34</xdr:row>
      <xdr:rowOff>82550</xdr:rowOff>
    </xdr:from>
    <xdr:to>
      <xdr:col>11</xdr:col>
      <xdr:colOff>342900</xdr:colOff>
      <xdr:row>47</xdr:row>
      <xdr:rowOff>184150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B351B2D-B5DE-8745-A5C3-080D668A6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3</xdr:row>
      <xdr:rowOff>107950</xdr:rowOff>
    </xdr:from>
    <xdr:to>
      <xdr:col>18</xdr:col>
      <xdr:colOff>654050</xdr:colOff>
      <xdr:row>17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E3895B-6762-9343-BD60-245E16AB0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</xdr:colOff>
      <xdr:row>9</xdr:row>
      <xdr:rowOff>101600</xdr:rowOff>
    </xdr:from>
    <xdr:to>
      <xdr:col>9</xdr:col>
      <xdr:colOff>158750</xdr:colOff>
      <xdr:row>16</xdr:row>
      <xdr:rowOff>184150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80CC99E-B6FC-8443-8AF7-4FC0AF84A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596900</xdr:colOff>
      <xdr:row>8</xdr:row>
      <xdr:rowOff>101600</xdr:rowOff>
    </xdr:from>
    <xdr:to>
      <xdr:col>13</xdr:col>
      <xdr:colOff>222250</xdr:colOff>
      <xdr:row>13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1BCFCF8-F4B9-3840-B093-A35159028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609600</xdr:colOff>
      <xdr:row>24</xdr:row>
      <xdr:rowOff>114300</xdr:rowOff>
    </xdr:from>
    <xdr:to>
      <xdr:col>17</xdr:col>
      <xdr:colOff>247650</xdr:colOff>
      <xdr:row>35</xdr:row>
      <xdr:rowOff>44450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B8F4727-610E-4E4C-BAD6-043B7B2C8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152400</xdr:colOff>
      <xdr:row>21</xdr:row>
      <xdr:rowOff>69850</xdr:rowOff>
    </xdr:from>
    <xdr:to>
      <xdr:col>12</xdr:col>
      <xdr:colOff>596900</xdr:colOff>
      <xdr:row>34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78D7B4D-C16C-3549-938E-15EED2FB0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127000</xdr:colOff>
      <xdr:row>15</xdr:row>
      <xdr:rowOff>69850</xdr:rowOff>
    </xdr:from>
    <xdr:to>
      <xdr:col>16</xdr:col>
      <xdr:colOff>571500</xdr:colOff>
      <xdr:row>28</xdr:row>
      <xdr:rowOff>171450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EA29682-FE66-164B-A006-152E1997C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768350</xdr:colOff>
      <xdr:row>24</xdr:row>
      <xdr:rowOff>19050</xdr:rowOff>
    </xdr:from>
    <xdr:to>
      <xdr:col>8</xdr:col>
      <xdr:colOff>387350</xdr:colOff>
      <xdr:row>37</xdr:row>
      <xdr:rowOff>120650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7869DBF-2F24-9447-AA4C-17D661D96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654050</xdr:colOff>
      <xdr:row>12</xdr:row>
      <xdr:rowOff>95250</xdr:rowOff>
    </xdr:from>
    <xdr:to>
      <xdr:col>13</xdr:col>
      <xdr:colOff>273050</xdr:colOff>
      <xdr:row>25</xdr:row>
      <xdr:rowOff>196850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2BF2870-9D0B-D143-83B6-1F48AE52B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654050</xdr:colOff>
      <xdr:row>18</xdr:row>
      <xdr:rowOff>95250</xdr:rowOff>
    </xdr:from>
    <xdr:to>
      <xdr:col>13</xdr:col>
      <xdr:colOff>273050</xdr:colOff>
      <xdr:row>31</xdr:row>
      <xdr:rowOff>196850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E9FC6ED-2B8D-A845-A42D-54FBA3B74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13</xdr:row>
      <xdr:rowOff>82550</xdr:rowOff>
    </xdr:from>
    <xdr:to>
      <xdr:col>16</xdr:col>
      <xdr:colOff>190500</xdr:colOff>
      <xdr:row>33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E64FE3-F4D5-CA4E-A716-FB7CF31DC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0BE3-CCCB-1648-88D6-0DA7FF235DA8}">
  <dimension ref="A1:V50"/>
  <sheetViews>
    <sheetView topLeftCell="A17" workbookViewId="0">
      <selection activeCell="A31" sqref="A31:E32"/>
    </sheetView>
  </sheetViews>
  <sheetFormatPr baseColWidth="10" defaultRowHeight="16"/>
  <cols>
    <col min="2" max="2" width="21.1640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1125835</v>
      </c>
      <c r="B2">
        <v>1126072</v>
      </c>
      <c r="C2">
        <v>924010</v>
      </c>
      <c r="D2">
        <v>967599</v>
      </c>
      <c r="E2">
        <v>267475</v>
      </c>
      <c r="F2">
        <v>16454</v>
      </c>
      <c r="G2">
        <v>140920</v>
      </c>
      <c r="H2">
        <v>152684</v>
      </c>
      <c r="I2">
        <v>50312</v>
      </c>
      <c r="J2">
        <v>165</v>
      </c>
      <c r="K2">
        <v>2238</v>
      </c>
      <c r="L2">
        <v>8051</v>
      </c>
      <c r="M2">
        <v>1837</v>
      </c>
      <c r="N2">
        <v>129</v>
      </c>
      <c r="O2">
        <v>1870</v>
      </c>
      <c r="P2">
        <v>36</v>
      </c>
    </row>
    <row r="5" spans="1:16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17</v>
      </c>
      <c r="H5" t="s">
        <v>19</v>
      </c>
      <c r="J5" t="s">
        <v>16</v>
      </c>
      <c r="K5" t="s">
        <v>18</v>
      </c>
    </row>
    <row r="6" spans="1:16">
      <c r="A6">
        <v>1125835</v>
      </c>
      <c r="B6">
        <v>1126072</v>
      </c>
      <c r="C6">
        <v>924010</v>
      </c>
      <c r="D6">
        <v>967599</v>
      </c>
      <c r="E6">
        <v>267475</v>
      </c>
      <c r="F6">
        <v>16454</v>
      </c>
      <c r="G6">
        <f>SUM(G2:I2,L2)</f>
        <v>351967</v>
      </c>
      <c r="H6">
        <f>J6+K6</f>
        <v>6275</v>
      </c>
      <c r="J6">
        <f>SUM(J2:K2,M2:O2)</f>
        <v>6239</v>
      </c>
      <c r="K6">
        <f>P2</f>
        <v>36</v>
      </c>
    </row>
    <row r="10" spans="1:16">
      <c r="A10" t="s">
        <v>6</v>
      </c>
      <c r="B10" t="s">
        <v>7</v>
      </c>
      <c r="C10" t="s">
        <v>8</v>
      </c>
      <c r="D10" t="s">
        <v>11</v>
      </c>
    </row>
    <row r="11" spans="1:16">
      <c r="A11">
        <v>140920</v>
      </c>
      <c r="B11">
        <v>152684</v>
      </c>
      <c r="C11">
        <v>50312</v>
      </c>
      <c r="D11">
        <v>8051</v>
      </c>
    </row>
    <row r="13" spans="1:16">
      <c r="A13" t="s">
        <v>10</v>
      </c>
      <c r="B13" t="s">
        <v>12</v>
      </c>
      <c r="C13" t="s">
        <v>14</v>
      </c>
      <c r="D13" t="s">
        <v>9</v>
      </c>
      <c r="E13" t="s">
        <v>13</v>
      </c>
      <c r="F13" t="s">
        <v>15</v>
      </c>
    </row>
    <row r="14" spans="1:16">
      <c r="A14">
        <v>2238</v>
      </c>
      <c r="B14">
        <v>1837</v>
      </c>
      <c r="C14">
        <v>1870</v>
      </c>
      <c r="D14">
        <v>165</v>
      </c>
      <c r="E14">
        <v>129</v>
      </c>
      <c r="F14">
        <v>36</v>
      </c>
    </row>
    <row r="15" spans="1:16">
      <c r="A15" t="s">
        <v>26</v>
      </c>
    </row>
    <row r="16" spans="1:16">
      <c r="A16" t="s">
        <v>20</v>
      </c>
      <c r="B16" s="1" t="s">
        <v>21</v>
      </c>
      <c r="C16" s="2" t="s">
        <v>22</v>
      </c>
      <c r="D16" s="2" t="s">
        <v>23</v>
      </c>
      <c r="E16" t="s">
        <v>24</v>
      </c>
    </row>
    <row r="17" spans="1:22">
      <c r="A17">
        <v>5.5</v>
      </c>
      <c r="B17">
        <v>67.099999999999994</v>
      </c>
      <c r="C17">
        <v>25</v>
      </c>
      <c r="D17">
        <v>2.1</v>
      </c>
      <c r="E17">
        <v>0.3</v>
      </c>
    </row>
    <row r="19" spans="1:22">
      <c r="A19" t="s">
        <v>25</v>
      </c>
    </row>
    <row r="20" spans="1:22">
      <c r="A20">
        <v>0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</row>
    <row r="21" spans="1:22">
      <c r="A21">
        <v>44537</v>
      </c>
      <c r="B21">
        <v>204590</v>
      </c>
      <c r="C21">
        <v>327186</v>
      </c>
      <c r="D21">
        <v>315793</v>
      </c>
      <c r="E21">
        <v>152707</v>
      </c>
      <c r="F21">
        <v>53890</v>
      </c>
      <c r="G21">
        <v>17540</v>
      </c>
      <c r="H21">
        <v>5952</v>
      </c>
      <c r="I21">
        <v>2088</v>
      </c>
      <c r="J21">
        <v>883</v>
      </c>
      <c r="K21">
        <v>359</v>
      </c>
      <c r="L21">
        <v>204</v>
      </c>
      <c r="M21">
        <v>141</v>
      </c>
      <c r="N21">
        <v>148</v>
      </c>
      <c r="O21">
        <v>32</v>
      </c>
      <c r="P21">
        <v>7</v>
      </c>
      <c r="Q21">
        <v>6</v>
      </c>
      <c r="R21">
        <v>11</v>
      </c>
      <c r="S21">
        <v>4</v>
      </c>
      <c r="T21">
        <v>2</v>
      </c>
      <c r="U21">
        <v>0</v>
      </c>
      <c r="V21">
        <v>154</v>
      </c>
    </row>
    <row r="23" spans="1:22">
      <c r="A23" t="s">
        <v>27</v>
      </c>
      <c r="B23" t="s">
        <v>28</v>
      </c>
      <c r="D23">
        <v>1</v>
      </c>
      <c r="E23">
        <v>2</v>
      </c>
      <c r="F23">
        <v>3</v>
      </c>
      <c r="G23">
        <v>4</v>
      </c>
      <c r="H23">
        <v>5</v>
      </c>
      <c r="I23">
        <v>6</v>
      </c>
      <c r="J23">
        <v>7</v>
      </c>
      <c r="K23">
        <v>8</v>
      </c>
      <c r="L23">
        <v>9</v>
      </c>
      <c r="M23">
        <v>10</v>
      </c>
      <c r="N23" t="s">
        <v>29</v>
      </c>
    </row>
    <row r="24" spans="1:22">
      <c r="A24">
        <v>44537</v>
      </c>
      <c r="B24">
        <f>SUM(B21:V21)</f>
        <v>1081697</v>
      </c>
      <c r="D24">
        <v>204590</v>
      </c>
      <c r="E24">
        <v>327186</v>
      </c>
      <c r="F24">
        <v>315793</v>
      </c>
      <c r="G24">
        <v>152707</v>
      </c>
      <c r="H24">
        <v>53890</v>
      </c>
      <c r="I24">
        <v>17540</v>
      </c>
      <c r="J24">
        <v>5952</v>
      </c>
      <c r="K24">
        <v>2088</v>
      </c>
      <c r="L24">
        <v>883</v>
      </c>
      <c r="M24">
        <v>359</v>
      </c>
      <c r="N24">
        <f>SUM(L21:V21)</f>
        <v>709</v>
      </c>
    </row>
    <row r="28" spans="1:22">
      <c r="A28">
        <v>3</v>
      </c>
      <c r="B28">
        <v>4</v>
      </c>
      <c r="C28">
        <v>5</v>
      </c>
      <c r="D28">
        <v>6</v>
      </c>
      <c r="E28">
        <v>7</v>
      </c>
      <c r="F28">
        <v>8</v>
      </c>
      <c r="G28">
        <v>9</v>
      </c>
      <c r="H28">
        <v>10</v>
      </c>
      <c r="I28">
        <v>11</v>
      </c>
      <c r="J28">
        <v>12</v>
      </c>
      <c r="K28">
        <v>13</v>
      </c>
      <c r="L28">
        <v>14</v>
      </c>
      <c r="M28">
        <v>15</v>
      </c>
      <c r="N28">
        <v>16</v>
      </c>
      <c r="O28">
        <v>17</v>
      </c>
      <c r="P28">
        <v>18</v>
      </c>
      <c r="Q28">
        <v>19</v>
      </c>
      <c r="R28">
        <v>20</v>
      </c>
      <c r="S28">
        <v>21</v>
      </c>
    </row>
    <row r="29" spans="1:22">
      <c r="A29">
        <v>30094</v>
      </c>
      <c r="B29">
        <v>21706</v>
      </c>
      <c r="C29">
        <v>622203</v>
      </c>
      <c r="D29">
        <v>983634</v>
      </c>
      <c r="E29">
        <v>54264</v>
      </c>
      <c r="F29">
        <v>6021</v>
      </c>
      <c r="G29">
        <v>1916</v>
      </c>
      <c r="H29">
        <v>2145</v>
      </c>
      <c r="I29">
        <v>22</v>
      </c>
      <c r="J29">
        <v>52</v>
      </c>
      <c r="K29">
        <v>41</v>
      </c>
      <c r="L29">
        <v>34</v>
      </c>
      <c r="M29">
        <v>1</v>
      </c>
      <c r="N29">
        <v>181</v>
      </c>
      <c r="O29">
        <v>3</v>
      </c>
      <c r="P29">
        <v>38</v>
      </c>
      <c r="Q29">
        <v>0</v>
      </c>
      <c r="R29">
        <v>0</v>
      </c>
      <c r="S29">
        <v>7</v>
      </c>
    </row>
    <row r="31" spans="1:22">
      <c r="A31" t="s">
        <v>31</v>
      </c>
      <c r="B31" t="s">
        <v>32</v>
      </c>
      <c r="C31" t="s">
        <v>33</v>
      </c>
      <c r="D31" t="s">
        <v>34</v>
      </c>
      <c r="E31" t="s">
        <v>30</v>
      </c>
    </row>
    <row r="32" spans="1:22">
      <c r="A32">
        <f>SUM(A29:B29)</f>
        <v>51800</v>
      </c>
      <c r="B32">
        <f>SUM(C29:H29)</f>
        <v>1670183</v>
      </c>
      <c r="C32" t="s">
        <v>35</v>
      </c>
      <c r="D32">
        <f>SUM(I29:R29)</f>
        <v>372</v>
      </c>
      <c r="E32">
        <v>7</v>
      </c>
    </row>
    <row r="34" spans="1:3">
      <c r="A34" t="s">
        <v>38</v>
      </c>
      <c r="B34" t="s">
        <v>39</v>
      </c>
    </row>
    <row r="35" spans="1:3">
      <c r="A35">
        <v>1010822</v>
      </c>
      <c r="B35">
        <v>261962</v>
      </c>
    </row>
    <row r="37" spans="1:3">
      <c r="A37" t="s">
        <v>36</v>
      </c>
      <c r="B37" t="s">
        <v>37</v>
      </c>
    </row>
    <row r="38" spans="1:3">
      <c r="A38">
        <v>1883922</v>
      </c>
      <c r="B38">
        <v>1036124</v>
      </c>
    </row>
    <row r="39" spans="1:3">
      <c r="A39" t="s">
        <v>40</v>
      </c>
      <c r="B39" t="s">
        <v>41</v>
      </c>
    </row>
    <row r="40" spans="1:3">
      <c r="A40">
        <v>637216</v>
      </c>
      <c r="B40">
        <v>792396</v>
      </c>
    </row>
    <row r="43" spans="1:3">
      <c r="B43" t="s">
        <v>42</v>
      </c>
      <c r="C43" t="s">
        <v>43</v>
      </c>
    </row>
    <row r="44" spans="1:3">
      <c r="A44" t="s">
        <v>44</v>
      </c>
      <c r="B44">
        <v>14.17</v>
      </c>
      <c r="C44">
        <v>14</v>
      </c>
    </row>
    <row r="45" spans="1:3">
      <c r="A45" t="s">
        <v>45</v>
      </c>
      <c r="B45">
        <v>18.100000000000001</v>
      </c>
      <c r="C45">
        <v>17</v>
      </c>
    </row>
    <row r="48" spans="1:3">
      <c r="B48" t="s">
        <v>42</v>
      </c>
      <c r="C48" t="s">
        <v>43</v>
      </c>
    </row>
    <row r="49" spans="1:3">
      <c r="A49" t="s">
        <v>44</v>
      </c>
      <c r="B49">
        <v>4724.34</v>
      </c>
      <c r="C49">
        <v>2</v>
      </c>
    </row>
    <row r="50" spans="1:3">
      <c r="A50" t="s">
        <v>45</v>
      </c>
      <c r="B50">
        <v>6.08</v>
      </c>
      <c r="C50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314A-1592-0849-BA5A-25655695E4C0}">
  <dimension ref="A2:S35"/>
  <sheetViews>
    <sheetView tabSelected="1" topLeftCell="A7" workbookViewId="0">
      <selection activeCell="A35" sqref="A35:B35"/>
    </sheetView>
  </sheetViews>
  <sheetFormatPr baseColWidth="10" defaultRowHeight="16"/>
  <sheetData>
    <row r="2" spans="1:17">
      <c r="B2" s="3" t="s">
        <v>46</v>
      </c>
      <c r="C2" s="3" t="s">
        <v>47</v>
      </c>
      <c r="D2" s="3" t="s">
        <v>48</v>
      </c>
      <c r="E2" s="3" t="s">
        <v>49</v>
      </c>
      <c r="F2" s="3" t="s">
        <v>50</v>
      </c>
      <c r="G2" s="3" t="s">
        <v>51</v>
      </c>
      <c r="H2" s="3" t="s">
        <v>52</v>
      </c>
      <c r="I2" s="3" t="s">
        <v>53</v>
      </c>
      <c r="J2" s="3" t="s">
        <v>54</v>
      </c>
      <c r="K2" s="3" t="s">
        <v>55</v>
      </c>
      <c r="L2" s="3" t="s">
        <v>56</v>
      </c>
      <c r="M2" s="3" t="s">
        <v>57</v>
      </c>
      <c r="N2" s="3" t="s">
        <v>58</v>
      </c>
      <c r="O2" s="3" t="s">
        <v>59</v>
      </c>
      <c r="P2" s="3" t="s">
        <v>60</v>
      </c>
      <c r="Q2" s="3" t="s">
        <v>61</v>
      </c>
    </row>
    <row r="3" spans="1:17">
      <c r="B3">
        <v>9727</v>
      </c>
      <c r="C3">
        <v>9739</v>
      </c>
      <c r="D3">
        <v>8871</v>
      </c>
      <c r="E3">
        <v>8139</v>
      </c>
      <c r="F3">
        <v>2106</v>
      </c>
      <c r="G3">
        <v>300</v>
      </c>
      <c r="H3">
        <v>1375</v>
      </c>
      <c r="I3">
        <v>1519</v>
      </c>
      <c r="J3">
        <v>196</v>
      </c>
      <c r="K3">
        <v>7</v>
      </c>
      <c r="L3">
        <v>6</v>
      </c>
      <c r="M3">
        <v>161</v>
      </c>
      <c r="N3">
        <v>9</v>
      </c>
      <c r="O3">
        <v>2</v>
      </c>
      <c r="P3">
        <v>19</v>
      </c>
      <c r="Q3">
        <v>1</v>
      </c>
    </row>
    <row r="4" spans="1:17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17</v>
      </c>
      <c r="I4" t="s">
        <v>19</v>
      </c>
      <c r="K4" t="s">
        <v>16</v>
      </c>
      <c r="L4" t="s">
        <v>18</v>
      </c>
    </row>
    <row r="6" spans="1:17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17</v>
      </c>
      <c r="I6" t="s">
        <v>19</v>
      </c>
      <c r="K6" t="s">
        <v>16</v>
      </c>
      <c r="L6" t="s">
        <v>18</v>
      </c>
    </row>
    <row r="7" spans="1:17">
      <c r="B7">
        <v>9727</v>
      </c>
      <c r="C7">
        <v>9739</v>
      </c>
      <c r="D7">
        <v>8871</v>
      </c>
      <c r="E7">
        <v>8139</v>
      </c>
      <c r="F7">
        <v>2106</v>
      </c>
      <c r="G7">
        <v>300</v>
      </c>
      <c r="H7">
        <f>SUM(H3:J3,M3)</f>
        <v>3251</v>
      </c>
      <c r="I7">
        <f>K7+L7</f>
        <v>46</v>
      </c>
      <c r="K7">
        <f>SUM(K3:L3,N3:P3)</f>
        <v>43</v>
      </c>
      <c r="L7">
        <v>3</v>
      </c>
    </row>
    <row r="9" spans="1:17">
      <c r="B9" s="3" t="s">
        <v>52</v>
      </c>
      <c r="C9" s="3" t="s">
        <v>53</v>
      </c>
      <c r="D9" s="3" t="s">
        <v>54</v>
      </c>
      <c r="E9" s="3" t="s">
        <v>57</v>
      </c>
      <c r="G9" t="s">
        <v>19</v>
      </c>
      <c r="I9" s="3" t="s">
        <v>55</v>
      </c>
      <c r="J9" s="3" t="s">
        <v>56</v>
      </c>
      <c r="K9" s="3" t="s">
        <v>58</v>
      </c>
      <c r="L9" s="3" t="s">
        <v>59</v>
      </c>
      <c r="M9" s="3" t="s">
        <v>60</v>
      </c>
      <c r="N9" s="3" t="s">
        <v>61</v>
      </c>
    </row>
    <row r="10" spans="1:17">
      <c r="B10">
        <v>1375</v>
      </c>
      <c r="C10">
        <v>1519</v>
      </c>
      <c r="D10">
        <v>196</v>
      </c>
      <c r="E10">
        <v>161</v>
      </c>
      <c r="I10">
        <v>7</v>
      </c>
      <c r="J10">
        <v>6</v>
      </c>
      <c r="K10">
        <v>9</v>
      </c>
      <c r="L10">
        <v>2</v>
      </c>
      <c r="M10">
        <v>19</v>
      </c>
      <c r="N10">
        <v>1</v>
      </c>
    </row>
    <row r="12" spans="1:17">
      <c r="A12" t="s">
        <v>20</v>
      </c>
      <c r="B12" s="1" t="s">
        <v>21</v>
      </c>
      <c r="C12" s="2" t="s">
        <v>22</v>
      </c>
      <c r="D12" s="2" t="s">
        <v>23</v>
      </c>
      <c r="E12" t="s">
        <v>24</v>
      </c>
    </row>
    <row r="13" spans="1:17">
      <c r="A13">
        <v>4.2</v>
      </c>
      <c r="B13">
        <v>27.8</v>
      </c>
      <c r="C13">
        <v>42.1</v>
      </c>
      <c r="D13">
        <v>18</v>
      </c>
      <c r="E13">
        <v>8</v>
      </c>
    </row>
    <row r="17" spans="1:19">
      <c r="A17" t="s">
        <v>25</v>
      </c>
    </row>
    <row r="18" spans="1:19">
      <c r="A18" s="3" t="s">
        <v>62</v>
      </c>
      <c r="B18" s="3" t="s">
        <v>64</v>
      </c>
      <c r="C18" s="3"/>
      <c r="D18" s="3">
        <v>1</v>
      </c>
      <c r="E18" s="3">
        <v>2</v>
      </c>
      <c r="F18" s="3">
        <v>3</v>
      </c>
      <c r="G18" s="3">
        <v>4</v>
      </c>
      <c r="H18" s="3">
        <v>5</v>
      </c>
      <c r="I18" s="3">
        <v>6</v>
      </c>
      <c r="J18" s="3">
        <v>7</v>
      </c>
      <c r="K18" s="3">
        <v>8</v>
      </c>
      <c r="L18" s="3">
        <v>9</v>
      </c>
      <c r="M18" s="3">
        <v>10</v>
      </c>
      <c r="N18" s="3" t="s">
        <v>63</v>
      </c>
    </row>
    <row r="19" spans="1:19">
      <c r="A19">
        <v>645</v>
      </c>
      <c r="B19">
        <f>SUM(D19:N19)</f>
        <v>9121</v>
      </c>
      <c r="D19">
        <v>1293</v>
      </c>
      <c r="E19">
        <v>2159</v>
      </c>
      <c r="F19">
        <v>2309</v>
      </c>
      <c r="G19">
        <v>1908</v>
      </c>
      <c r="H19">
        <v>902</v>
      </c>
      <c r="I19">
        <v>306</v>
      </c>
      <c r="J19">
        <v>118</v>
      </c>
      <c r="K19">
        <v>66</v>
      </c>
      <c r="L19">
        <v>31</v>
      </c>
      <c r="M19">
        <v>14</v>
      </c>
      <c r="N19">
        <f>4+7+1+1+1+1</f>
        <v>15</v>
      </c>
    </row>
    <row r="21" spans="1:19">
      <c r="A21">
        <v>3</v>
      </c>
      <c r="B21">
        <v>4</v>
      </c>
      <c r="C21">
        <v>5</v>
      </c>
      <c r="D21">
        <v>6</v>
      </c>
      <c r="E21">
        <v>7</v>
      </c>
      <c r="F21">
        <v>8</v>
      </c>
      <c r="G21">
        <v>9</v>
      </c>
      <c r="H21">
        <v>10</v>
      </c>
      <c r="I21">
        <v>11</v>
      </c>
      <c r="J21">
        <v>12</v>
      </c>
      <c r="K21">
        <v>13</v>
      </c>
      <c r="L21">
        <v>14</v>
      </c>
      <c r="M21">
        <v>15</v>
      </c>
      <c r="N21">
        <v>16</v>
      </c>
      <c r="O21">
        <v>17</v>
      </c>
      <c r="P21">
        <v>18</v>
      </c>
      <c r="Q21">
        <v>19</v>
      </c>
      <c r="R21">
        <v>20</v>
      </c>
      <c r="S21" t="s">
        <v>65</v>
      </c>
    </row>
    <row r="22" spans="1:19">
      <c r="A22">
        <v>389</v>
      </c>
      <c r="B22">
        <v>308</v>
      </c>
      <c r="C22">
        <v>4627</v>
      </c>
      <c r="D22">
        <v>8704</v>
      </c>
      <c r="E22">
        <v>469</v>
      </c>
      <c r="F22">
        <v>42</v>
      </c>
      <c r="G22">
        <v>15</v>
      </c>
      <c r="H22">
        <v>3</v>
      </c>
      <c r="I22">
        <v>1</v>
      </c>
      <c r="J22">
        <v>14</v>
      </c>
      <c r="K22">
        <v>5</v>
      </c>
      <c r="L22">
        <v>26</v>
      </c>
      <c r="M22">
        <v>10</v>
      </c>
      <c r="N22">
        <v>47</v>
      </c>
      <c r="O22">
        <v>4</v>
      </c>
      <c r="P22">
        <v>13</v>
      </c>
      <c r="Q22">
        <v>8</v>
      </c>
      <c r="R22">
        <v>4</v>
      </c>
      <c r="S22">
        <v>45</v>
      </c>
    </row>
    <row r="24" spans="1:19">
      <c r="A24" t="s">
        <v>31</v>
      </c>
      <c r="B24" t="s">
        <v>32</v>
      </c>
      <c r="C24" t="s">
        <v>33</v>
      </c>
      <c r="D24" t="s">
        <v>34</v>
      </c>
      <c r="E24" t="s">
        <v>30</v>
      </c>
    </row>
    <row r="25" spans="1:19">
      <c r="A25">
        <f>A22+B22</f>
        <v>697</v>
      </c>
      <c r="B25">
        <f>SUM(C22:H22)</f>
        <v>13860</v>
      </c>
      <c r="C25">
        <f>D25+E25</f>
        <v>177</v>
      </c>
      <c r="D25">
        <f>SUM(I22:R22)</f>
        <v>132</v>
      </c>
      <c r="E25">
        <v>45</v>
      </c>
    </row>
    <row r="28" spans="1:19">
      <c r="A28" t="s">
        <v>75</v>
      </c>
      <c r="B28" t="s">
        <v>76</v>
      </c>
    </row>
    <row r="29" spans="1:19">
      <c r="A29">
        <v>17115</v>
      </c>
      <c r="B29">
        <v>12016</v>
      </c>
    </row>
    <row r="31" spans="1:19">
      <c r="A31" t="s">
        <v>77</v>
      </c>
      <c r="B31" t="s">
        <v>78</v>
      </c>
    </row>
    <row r="32" spans="1:19">
      <c r="A32">
        <v>4721</v>
      </c>
      <c r="B32">
        <v>7461</v>
      </c>
    </row>
    <row r="34" spans="1:2">
      <c r="A34" t="s">
        <v>79</v>
      </c>
      <c r="B34" t="s">
        <v>80</v>
      </c>
    </row>
    <row r="35" spans="1:2">
      <c r="A35">
        <v>8644</v>
      </c>
      <c r="B35">
        <v>3506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1CF86-8C7D-5241-BF7A-4612F4ECB0ED}">
  <dimension ref="A4:K37"/>
  <sheetViews>
    <sheetView topLeftCell="A4" workbookViewId="0">
      <selection activeCell="D21" sqref="D21"/>
    </sheetView>
  </sheetViews>
  <sheetFormatPr baseColWidth="10" defaultRowHeight="16"/>
  <sheetData>
    <row r="4" spans="1:7">
      <c r="B4" t="s">
        <v>66</v>
      </c>
      <c r="C4" t="s">
        <v>67</v>
      </c>
    </row>
    <row r="5" spans="1:7">
      <c r="A5">
        <v>11</v>
      </c>
      <c r="B5" s="6">
        <f>60+30+46/60</f>
        <v>90.766666666666666</v>
      </c>
      <c r="C5">
        <v>4.25</v>
      </c>
    </row>
    <row r="6" spans="1:7">
      <c r="A6">
        <v>13</v>
      </c>
      <c r="B6" s="6">
        <f>60+28+56/60</f>
        <v>88.933333333333337</v>
      </c>
      <c r="C6">
        <v>6.45</v>
      </c>
    </row>
    <row r="7" spans="1:7">
      <c r="A7">
        <v>15</v>
      </c>
      <c r="B7" s="6">
        <f>60+30</f>
        <v>90</v>
      </c>
      <c r="C7">
        <v>7.81</v>
      </c>
    </row>
    <row r="8" spans="1:7">
      <c r="A8">
        <v>17</v>
      </c>
      <c r="B8" s="6">
        <f>60+29+1/60</f>
        <v>89.016666666666666</v>
      </c>
      <c r="C8">
        <v>6.68</v>
      </c>
    </row>
    <row r="9" spans="1:7">
      <c r="A9">
        <v>19</v>
      </c>
      <c r="B9" s="6">
        <f>60+27</f>
        <v>87</v>
      </c>
      <c r="C9">
        <v>7.51</v>
      </c>
    </row>
    <row r="10" spans="1:7" ht="18">
      <c r="B10" s="6">
        <f>AVERAGE(B5:B9)</f>
        <v>89.143333333333331</v>
      </c>
      <c r="C10">
        <f>AVERAGE(C5:C9)</f>
        <v>6.5399999999999991</v>
      </c>
      <c r="E10" s="5">
        <v>0.60256944444444438</v>
      </c>
      <c r="F10" s="5">
        <v>0.66560185185185183</v>
      </c>
      <c r="G10" s="4">
        <f>F10-E10</f>
        <v>6.3032407407407454E-2</v>
      </c>
    </row>
    <row r="11" spans="1:7">
      <c r="B11">
        <f>B10/C10</f>
        <v>13.630479102956169</v>
      </c>
    </row>
    <row r="12" spans="1:7" ht="18">
      <c r="E12" s="5">
        <v>0.60674768518518518</v>
      </c>
      <c r="F12" s="5">
        <v>0.66853009259259266</v>
      </c>
      <c r="G12" s="4">
        <f>F12-E12</f>
        <v>6.178240740740748E-2</v>
      </c>
    </row>
    <row r="14" spans="1:7" ht="18">
      <c r="E14" s="5">
        <v>0.6071064814814815</v>
      </c>
      <c r="F14" s="5">
        <v>0.66960648148148139</v>
      </c>
      <c r="G14" s="4">
        <f>F14-E14</f>
        <v>6.2499999999999889E-2</v>
      </c>
    </row>
    <row r="16" spans="1:7" ht="18">
      <c r="E16" s="5">
        <v>0.60709490740740735</v>
      </c>
      <c r="F16" s="5">
        <v>0.66945601851851855</v>
      </c>
      <c r="G16" s="4">
        <f>F16-E16</f>
        <v>6.23611111111112E-2</v>
      </c>
    </row>
    <row r="18" spans="1:10" ht="18">
      <c r="E18" s="5">
        <v>0.60745370370370366</v>
      </c>
      <c r="F18" s="5">
        <v>0.66787037037037045</v>
      </c>
      <c r="G18" s="4">
        <f>F18-E18</f>
        <v>6.0416666666666785E-2</v>
      </c>
    </row>
    <row r="20" spans="1:10" ht="18">
      <c r="A20" s="7"/>
    </row>
    <row r="21" spans="1:10" ht="18">
      <c r="A21" s="7" t="s">
        <v>68</v>
      </c>
      <c r="E21">
        <v>1196.4000000000001</v>
      </c>
      <c r="F21">
        <v>35.380000000000003</v>
      </c>
      <c r="G21">
        <f>E21/F21</f>
        <v>33.815715093273035</v>
      </c>
    </row>
    <row r="22" spans="1:10">
      <c r="B22" t="s">
        <v>66</v>
      </c>
      <c r="C22" t="s">
        <v>67</v>
      </c>
    </row>
    <row r="23" spans="1:10">
      <c r="B23">
        <v>1196.4000000000001</v>
      </c>
    </row>
    <row r="24" spans="1:10" ht="17" thickBot="1"/>
    <row r="25" spans="1:10" ht="17" thickBot="1">
      <c r="F25" s="10">
        <v>1.05</v>
      </c>
      <c r="G25" s="10">
        <v>17.68</v>
      </c>
      <c r="I25" s="11">
        <v>4.25</v>
      </c>
      <c r="J25" s="11">
        <v>90.77</v>
      </c>
    </row>
    <row r="26" spans="1:10" ht="17" thickBot="1">
      <c r="B26" s="8">
        <v>1</v>
      </c>
      <c r="C26" s="8">
        <v>11</v>
      </c>
      <c r="F26" s="10">
        <v>1.9</v>
      </c>
      <c r="G26" s="10">
        <v>18.37</v>
      </c>
      <c r="I26" s="11">
        <v>6.45</v>
      </c>
      <c r="J26" s="11">
        <v>88.93</v>
      </c>
    </row>
    <row r="27" spans="1:10" ht="17" thickBot="1">
      <c r="B27" s="8">
        <v>4</v>
      </c>
      <c r="C27" s="8">
        <v>19</v>
      </c>
      <c r="F27" s="10">
        <v>3.56</v>
      </c>
      <c r="G27" s="10">
        <v>22.35</v>
      </c>
      <c r="I27" s="11">
        <v>7.81</v>
      </c>
      <c r="J27" s="11">
        <v>90</v>
      </c>
    </row>
    <row r="28" spans="1:10" ht="17" thickBot="1">
      <c r="B28" s="8">
        <v>13</v>
      </c>
      <c r="C28" s="8">
        <v>23</v>
      </c>
      <c r="F28" s="10">
        <v>2.0099999999999998</v>
      </c>
      <c r="G28" s="10">
        <v>18.37</v>
      </c>
      <c r="I28" s="11">
        <v>6.68</v>
      </c>
      <c r="J28" s="11">
        <v>89.02</v>
      </c>
    </row>
    <row r="29" spans="1:10" ht="17" thickBot="1">
      <c r="B29" s="8">
        <v>4</v>
      </c>
      <c r="C29" s="8">
        <v>31</v>
      </c>
      <c r="F29" s="10">
        <v>1.1499999999999999</v>
      </c>
      <c r="G29" s="10">
        <v>20.02</v>
      </c>
      <c r="I29" s="11">
        <v>7.51</v>
      </c>
      <c r="J29" s="11">
        <v>87</v>
      </c>
    </row>
    <row r="30" spans="1:10" ht="17" thickBot="1">
      <c r="B30" s="8">
        <v>10</v>
      </c>
      <c r="C30" s="8">
        <v>34</v>
      </c>
      <c r="F30">
        <f>AVERAGE(F25:F29)</f>
        <v>1.9339999999999999</v>
      </c>
      <c r="G30">
        <f>AVERAGE(G25:G29)</f>
        <v>19.357999999999997</v>
      </c>
      <c r="I30">
        <f>AVERAGE(I25:I29)</f>
        <v>6.5399999999999991</v>
      </c>
      <c r="J30">
        <f>AVERAGE(J25:J29)</f>
        <v>89.143999999999991</v>
      </c>
    </row>
    <row r="31" spans="1:10">
      <c r="B31">
        <f>AVERAGE(B26:B30)</f>
        <v>6.4</v>
      </c>
      <c r="C31">
        <f>AVERAGE(C26:C30)</f>
        <v>23.6</v>
      </c>
      <c r="D31">
        <v>640</v>
      </c>
      <c r="E31" t="s">
        <v>70</v>
      </c>
      <c r="F31" t="s">
        <v>72</v>
      </c>
      <c r="G31" t="s">
        <v>72</v>
      </c>
    </row>
    <row r="32" spans="1:10">
      <c r="A32" t="s">
        <v>67</v>
      </c>
      <c r="B32" s="9">
        <v>1.9339999999999999</v>
      </c>
      <c r="C32">
        <v>6.54</v>
      </c>
      <c r="D32">
        <v>35.380000000000003</v>
      </c>
      <c r="E32" s="6">
        <f>LOG10(B32)</f>
        <v>0.28645646974698286</v>
      </c>
      <c r="F32" s="6">
        <f t="shared" ref="F32:G32" si="0">LOG10(C32)</f>
        <v>0.81557774832426722</v>
      </c>
      <c r="G32" s="6">
        <f t="shared" si="0"/>
        <v>1.5487578285737043</v>
      </c>
    </row>
    <row r="33" spans="1:11">
      <c r="A33" t="s">
        <v>66</v>
      </c>
      <c r="B33" s="9">
        <v>19.358000000000001</v>
      </c>
      <c r="C33" s="9">
        <v>89.144000000000005</v>
      </c>
      <c r="D33">
        <v>1196.4000000000001</v>
      </c>
      <c r="E33" s="6">
        <f>LOG10(B33)</f>
        <v>1.2868604855223733</v>
      </c>
      <c r="F33" s="6">
        <f t="shared" ref="F33" si="1">LOG10(C33)</f>
        <v>1.9500921175104491</v>
      </c>
      <c r="G33" s="6">
        <f t="shared" ref="G33" si="2">LOG10(D33)</f>
        <v>3.0778764043592806</v>
      </c>
    </row>
    <row r="35" spans="1:11">
      <c r="D35" t="s">
        <v>69</v>
      </c>
      <c r="E35" t="s">
        <v>71</v>
      </c>
      <c r="F35" t="s">
        <v>71</v>
      </c>
      <c r="J35" t="s">
        <v>73</v>
      </c>
      <c r="K35" t="s">
        <v>74</v>
      </c>
    </row>
    <row r="36" spans="1:11">
      <c r="C36" t="s">
        <v>67</v>
      </c>
      <c r="D36" s="6">
        <v>0.28645646974698286</v>
      </c>
      <c r="E36" s="6">
        <v>0.81557774832426722</v>
      </c>
      <c r="F36" s="6">
        <v>1.5487578285737043</v>
      </c>
    </row>
    <row r="37" spans="1:11">
      <c r="C37" t="s">
        <v>66</v>
      </c>
      <c r="D37" s="6">
        <v>1.2868604855223733</v>
      </c>
      <c r="E37" s="6">
        <v>1.9500921175104491</v>
      </c>
      <c r="F37" s="6">
        <v>3.0778764043592806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2021-07-06T00:55:28Z</dcterms:created>
  <dcterms:modified xsi:type="dcterms:W3CDTF">2021-07-15T06:36:51Z</dcterms:modified>
</cp:coreProperties>
</file>