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BF0E8A4A-0307-4F1F-AD98-5C31045E8F2F}" xr6:coauthVersionLast="43" xr6:coauthVersionMax="43" xr10:uidLastSave="{00000000-0000-0000-0000-000000000000}"/>
  <bookViews>
    <workbookView xWindow="-120" yWindow="-120" windowWidth="29040" windowHeight="15840" tabRatio="851" activeTab="4" xr2:uid="{00000000-000D-0000-FFFF-FFFF00000000}"/>
  </bookViews>
  <sheets>
    <sheet name="承载能力与变形能力" sheetId="1" r:id="rId1"/>
    <sheet name="极限强度-单双不分" sheetId="3" r:id="rId2"/>
    <sheet name="极限强度 -双条" sheetId="6" r:id="rId3"/>
    <sheet name="极限强度 -双条-修正实际长度" sheetId="7" r:id="rId4"/>
    <sheet name="极限强度-双条-修正实际长度-paper" sheetId="8" r:id="rId5"/>
    <sheet name="预测断裂角度" sheetId="4" r:id="rId6"/>
    <sheet name="预测承载力" sheetId="5" r:id="rId7"/>
    <sheet name="规范对比" sheetId="9" r:id="rId8"/>
    <sheet name="MIAZGA" sheetId="10" r:id="rId9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9" i="8" l="1"/>
  <c r="AF59" i="8"/>
  <c r="AG59" i="8"/>
  <c r="AH59" i="8"/>
  <c r="AI59" i="8"/>
  <c r="AJ59" i="8"/>
  <c r="AK59" i="8"/>
  <c r="AL59" i="8"/>
  <c r="AM59" i="8"/>
  <c r="AE60" i="8"/>
  <c r="AF60" i="8"/>
  <c r="AG60" i="8"/>
  <c r="AH60" i="8"/>
  <c r="AI60" i="8"/>
  <c r="AJ60" i="8"/>
  <c r="AK60" i="8"/>
  <c r="AL60" i="8"/>
  <c r="AM60" i="8"/>
  <c r="AE61" i="8"/>
  <c r="AF61" i="8"/>
  <c r="AG61" i="8"/>
  <c r="AH61" i="8"/>
  <c r="AI61" i="8"/>
  <c r="AJ61" i="8"/>
  <c r="AK61" i="8"/>
  <c r="AL61" i="8"/>
  <c r="AM61" i="8"/>
  <c r="AE62" i="8"/>
  <c r="AF62" i="8"/>
  <c r="AG62" i="8"/>
  <c r="AH62" i="8"/>
  <c r="AI62" i="8"/>
  <c r="AJ62" i="8"/>
  <c r="AK62" i="8"/>
  <c r="AL62" i="8"/>
  <c r="AM62" i="8"/>
  <c r="AE63" i="8"/>
  <c r="AF63" i="8"/>
  <c r="AG63" i="8"/>
  <c r="AH63" i="8"/>
  <c r="AI63" i="8"/>
  <c r="AJ63" i="8"/>
  <c r="AK63" i="8"/>
  <c r="AL63" i="8"/>
  <c r="AM63" i="8"/>
  <c r="AE64" i="8"/>
  <c r="AF64" i="8"/>
  <c r="AG64" i="8"/>
  <c r="AH64" i="8"/>
  <c r="AI64" i="8"/>
  <c r="AJ64" i="8"/>
  <c r="AK64" i="8"/>
  <c r="AL64" i="8"/>
  <c r="AM64" i="8"/>
  <c r="AE65" i="8"/>
  <c r="AF65" i="8"/>
  <c r="AG65" i="8"/>
  <c r="AH65" i="8"/>
  <c r="AI65" i="8"/>
  <c r="AJ65" i="8"/>
  <c r="AK65" i="8"/>
  <c r="AL65" i="8"/>
  <c r="AM65" i="8"/>
  <c r="AF58" i="8"/>
  <c r="AG58" i="8"/>
  <c r="AH58" i="8"/>
  <c r="AI58" i="8"/>
  <c r="AJ58" i="8"/>
  <c r="AK58" i="8"/>
  <c r="AL58" i="8"/>
  <c r="AM58" i="8"/>
  <c r="AE58" i="8"/>
  <c r="AJ53" i="9"/>
  <c r="AI53" i="9"/>
  <c r="AH53" i="9"/>
  <c r="AG53" i="9"/>
  <c r="AH52" i="9"/>
  <c r="AI52" i="9"/>
  <c r="AJ52" i="9"/>
  <c r="AG52" i="9"/>
  <c r="AH51" i="9"/>
  <c r="AI51" i="9"/>
  <c r="AJ51" i="9"/>
  <c r="AG51" i="9"/>
  <c r="AM4" i="8" l="1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3" i="8"/>
  <c r="AT49" i="7"/>
  <c r="AT50" i="7"/>
  <c r="AS49" i="7"/>
  <c r="AS50" i="7"/>
  <c r="AR49" i="7"/>
  <c r="AR50" i="7"/>
  <c r="AQ49" i="7"/>
  <c r="AQ50" i="7"/>
  <c r="AR48" i="7"/>
  <c r="AQ48" i="7"/>
  <c r="AT48" i="7" s="1"/>
  <c r="AR47" i="7"/>
  <c r="AQ47" i="7"/>
  <c r="AT47" i="7" s="1"/>
  <c r="AR46" i="7"/>
  <c r="AQ46" i="7"/>
  <c r="AT46" i="7" s="1"/>
  <c r="AS45" i="7"/>
  <c r="AR45" i="7"/>
  <c r="AQ45" i="7"/>
  <c r="AT45" i="7" s="1"/>
  <c r="AR44" i="7"/>
  <c r="AQ44" i="7"/>
  <c r="AT44" i="7" s="1"/>
  <c r="AS43" i="7"/>
  <c r="AR43" i="7"/>
  <c r="AQ43" i="7"/>
  <c r="AT43" i="7" s="1"/>
  <c r="AR42" i="7"/>
  <c r="AQ42" i="7"/>
  <c r="AT42" i="7" s="1"/>
  <c r="AR41" i="7"/>
  <c r="AQ41" i="7"/>
  <c r="AT41" i="7" s="1"/>
  <c r="AR40" i="7"/>
  <c r="AQ40" i="7"/>
  <c r="AT40" i="7" s="1"/>
  <c r="AR39" i="7"/>
  <c r="AS39" i="7" s="1"/>
  <c r="AQ39" i="7"/>
  <c r="AT39" i="7" s="1"/>
  <c r="AR38" i="7"/>
  <c r="AQ38" i="7"/>
  <c r="AT38" i="7" s="1"/>
  <c r="AR37" i="7"/>
  <c r="AQ37" i="7"/>
  <c r="AT37" i="7" s="1"/>
  <c r="AR36" i="7"/>
  <c r="AQ36" i="7"/>
  <c r="AT36" i="7" s="1"/>
  <c r="AR35" i="7"/>
  <c r="AS35" i="7" s="1"/>
  <c r="AQ35" i="7"/>
  <c r="AT35" i="7" s="1"/>
  <c r="AR34" i="7"/>
  <c r="AQ34" i="7"/>
  <c r="AT34" i="7" s="1"/>
  <c r="AR33" i="7"/>
  <c r="AQ33" i="7"/>
  <c r="AT33" i="7" s="1"/>
  <c r="AR32" i="7"/>
  <c r="AQ32" i="7"/>
  <c r="AT32" i="7" s="1"/>
  <c r="AR31" i="7"/>
  <c r="AQ31" i="7"/>
  <c r="AT31" i="7" s="1"/>
  <c r="AR30" i="7"/>
  <c r="AQ30" i="7"/>
  <c r="AT30" i="7" s="1"/>
  <c r="AS29" i="7"/>
  <c r="AR29" i="7"/>
  <c r="AQ29" i="7"/>
  <c r="AT29" i="7" s="1"/>
  <c r="AR28" i="7"/>
  <c r="AQ28" i="7"/>
  <c r="AT28" i="7" s="1"/>
  <c r="AR27" i="7"/>
  <c r="AQ27" i="7"/>
  <c r="AT27" i="7" s="1"/>
  <c r="AR26" i="7"/>
  <c r="AQ26" i="7"/>
  <c r="AT26" i="7" s="1"/>
  <c r="AR25" i="7"/>
  <c r="AQ25" i="7"/>
  <c r="AT25" i="7" s="1"/>
  <c r="AR24" i="7"/>
  <c r="AQ24" i="7"/>
  <c r="AT24" i="7" s="1"/>
  <c r="AR23" i="7"/>
  <c r="AS23" i="7" s="1"/>
  <c r="AQ23" i="7"/>
  <c r="AT23" i="7" s="1"/>
  <c r="AR22" i="7"/>
  <c r="AQ22" i="7"/>
  <c r="AT22" i="7" s="1"/>
  <c r="AR21" i="7"/>
  <c r="AQ21" i="7"/>
  <c r="AT21" i="7" s="1"/>
  <c r="AR20" i="7"/>
  <c r="AQ20" i="7"/>
  <c r="AT20" i="7" s="1"/>
  <c r="AR19" i="7"/>
  <c r="AS19" i="7" s="1"/>
  <c r="AQ19" i="7"/>
  <c r="AT19" i="7" s="1"/>
  <c r="AR18" i="7"/>
  <c r="AQ18" i="7"/>
  <c r="AT18" i="7" s="1"/>
  <c r="AR17" i="7"/>
  <c r="AQ17" i="7"/>
  <c r="AT17" i="7" s="1"/>
  <c r="AR16" i="7"/>
  <c r="AQ16" i="7"/>
  <c r="AT16" i="7" s="1"/>
  <c r="AR15" i="7"/>
  <c r="AQ15" i="7"/>
  <c r="AT15" i="7" s="1"/>
  <c r="AR14" i="7"/>
  <c r="AQ14" i="7"/>
  <c r="AT14" i="7" s="1"/>
  <c r="AS13" i="7"/>
  <c r="AR13" i="7"/>
  <c r="AQ13" i="7"/>
  <c r="AT13" i="7" s="1"/>
  <c r="AR12" i="7"/>
  <c r="AQ12" i="7"/>
  <c r="AT12" i="7" s="1"/>
  <c r="AR11" i="7"/>
  <c r="AQ11" i="7"/>
  <c r="AT11" i="7" s="1"/>
  <c r="AR10" i="7"/>
  <c r="AQ10" i="7"/>
  <c r="AT10" i="7" s="1"/>
  <c r="AR9" i="7"/>
  <c r="AQ9" i="7"/>
  <c r="AT9" i="7" s="1"/>
  <c r="AR8" i="7"/>
  <c r="AQ8" i="7"/>
  <c r="AT8" i="7" s="1"/>
  <c r="AR7" i="7"/>
  <c r="AS7" i="7" s="1"/>
  <c r="AQ7" i="7"/>
  <c r="AT7" i="7" s="1"/>
  <c r="AR6" i="7"/>
  <c r="AQ6" i="7"/>
  <c r="AT6" i="7" s="1"/>
  <c r="AR5" i="7"/>
  <c r="AQ5" i="7"/>
  <c r="AT5" i="7" s="1"/>
  <c r="AR4" i="7"/>
  <c r="AQ4" i="7"/>
  <c r="AT4" i="7" s="1"/>
  <c r="AR3" i="7"/>
  <c r="AS3" i="7" s="1"/>
  <c r="AQ3" i="7"/>
  <c r="AT3" i="7" s="1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AM52" i="8" l="1"/>
  <c r="AL52" i="8"/>
  <c r="AJ52" i="8"/>
  <c r="AK52" i="8"/>
  <c r="AJ51" i="8"/>
  <c r="AM51" i="8"/>
  <c r="AL51" i="8"/>
  <c r="AK51" i="8"/>
  <c r="AS17" i="7"/>
  <c r="AS33" i="7"/>
  <c r="AS27" i="7"/>
  <c r="AS21" i="7"/>
  <c r="AS37" i="7"/>
  <c r="AS11" i="7"/>
  <c r="AS5" i="7"/>
  <c r="AS15" i="7"/>
  <c r="AS31" i="7"/>
  <c r="AS47" i="7"/>
  <c r="AS9" i="7"/>
  <c r="AS25" i="7"/>
  <c r="AS41" i="7"/>
  <c r="AS4" i="7"/>
  <c r="AS6" i="7"/>
  <c r="AS8" i="7"/>
  <c r="AS10" i="7"/>
  <c r="AS12" i="7"/>
  <c r="AS14" i="7"/>
  <c r="AS16" i="7"/>
  <c r="AS18" i="7"/>
  <c r="AS20" i="7"/>
  <c r="AS22" i="7"/>
  <c r="AS24" i="7"/>
  <c r="AS26" i="7"/>
  <c r="AS28" i="7"/>
  <c r="AS30" i="7"/>
  <c r="AS32" i="7"/>
  <c r="AS34" i="7"/>
  <c r="AS36" i="7"/>
  <c r="AS38" i="7"/>
  <c r="AS40" i="7"/>
  <c r="AS42" i="7"/>
  <c r="AS44" i="7"/>
  <c r="AS46" i="7"/>
  <c r="AS48" i="7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AK53" i="8" l="1"/>
  <c r="AJ53" i="8"/>
  <c r="AL53" i="8"/>
  <c r="AM53" i="8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25" i="10"/>
  <c r="F26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3" i="10"/>
  <c r="AN5" i="7" l="1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" i="7"/>
  <c r="AN3" i="7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3" i="9"/>
  <c r="AN50" i="9"/>
  <c r="AO50" i="9" s="1"/>
  <c r="AP50" i="9" s="1"/>
  <c r="AN49" i="9"/>
  <c r="AO49" i="9" s="1"/>
  <c r="AP49" i="9" s="1"/>
  <c r="AN48" i="9"/>
  <c r="AO48" i="9" s="1"/>
  <c r="AP48" i="9" s="1"/>
  <c r="AN47" i="9"/>
  <c r="AO47" i="9" s="1"/>
  <c r="AP47" i="9" s="1"/>
  <c r="AN46" i="9"/>
  <c r="AO46" i="9" s="1"/>
  <c r="AP46" i="9" s="1"/>
  <c r="AN45" i="9"/>
  <c r="AO45" i="9" s="1"/>
  <c r="AP45" i="9" s="1"/>
  <c r="AN44" i="9"/>
  <c r="AO44" i="9" s="1"/>
  <c r="AP44" i="9" s="1"/>
  <c r="AN43" i="9"/>
  <c r="AO43" i="9" s="1"/>
  <c r="AP43" i="9" s="1"/>
  <c r="AN42" i="9"/>
  <c r="AO42" i="9" s="1"/>
  <c r="AP42" i="9" s="1"/>
  <c r="AN41" i="9"/>
  <c r="AO41" i="9" s="1"/>
  <c r="AP41" i="9" s="1"/>
  <c r="AN40" i="9"/>
  <c r="AO40" i="9" s="1"/>
  <c r="AP40" i="9" s="1"/>
  <c r="AN39" i="9"/>
  <c r="AO39" i="9" s="1"/>
  <c r="AP39" i="9" s="1"/>
  <c r="AN38" i="9"/>
  <c r="AO38" i="9" s="1"/>
  <c r="AP38" i="9" s="1"/>
  <c r="AN37" i="9"/>
  <c r="AO37" i="9" s="1"/>
  <c r="AP37" i="9" s="1"/>
  <c r="AN36" i="9"/>
  <c r="AO36" i="9" s="1"/>
  <c r="AP36" i="9" s="1"/>
  <c r="AN35" i="9"/>
  <c r="AO35" i="9" s="1"/>
  <c r="AP35" i="9" s="1"/>
  <c r="AN34" i="9"/>
  <c r="AO34" i="9" s="1"/>
  <c r="AP34" i="9" s="1"/>
  <c r="AN33" i="9"/>
  <c r="AO33" i="9" s="1"/>
  <c r="AP33" i="9" s="1"/>
  <c r="AN32" i="9"/>
  <c r="AO32" i="9" s="1"/>
  <c r="AP32" i="9" s="1"/>
  <c r="AN31" i="9"/>
  <c r="AO31" i="9" s="1"/>
  <c r="AP31" i="9" s="1"/>
  <c r="AN30" i="9"/>
  <c r="AO30" i="9" s="1"/>
  <c r="AP30" i="9" s="1"/>
  <c r="AN29" i="9"/>
  <c r="AO29" i="9" s="1"/>
  <c r="AP29" i="9" s="1"/>
  <c r="AN28" i="9"/>
  <c r="AO28" i="9" s="1"/>
  <c r="AP28" i="9" s="1"/>
  <c r="AN27" i="9"/>
  <c r="AO27" i="9" s="1"/>
  <c r="AP27" i="9" s="1"/>
  <c r="AN26" i="9"/>
  <c r="AO26" i="9" s="1"/>
  <c r="AP26" i="9" s="1"/>
  <c r="AN25" i="9"/>
  <c r="AO25" i="9" s="1"/>
  <c r="AP25" i="9" s="1"/>
  <c r="AN24" i="9"/>
  <c r="AO24" i="9" s="1"/>
  <c r="AP24" i="9" s="1"/>
  <c r="AN23" i="9"/>
  <c r="AO23" i="9" s="1"/>
  <c r="AP23" i="9" s="1"/>
  <c r="AN22" i="9"/>
  <c r="AO22" i="9" s="1"/>
  <c r="AP22" i="9" s="1"/>
  <c r="AN21" i="9"/>
  <c r="AO21" i="9" s="1"/>
  <c r="AP21" i="9" s="1"/>
  <c r="AN20" i="9"/>
  <c r="AO20" i="9" s="1"/>
  <c r="AP20" i="9" s="1"/>
  <c r="AN19" i="9"/>
  <c r="AO19" i="9" s="1"/>
  <c r="AP19" i="9" s="1"/>
  <c r="AN18" i="9"/>
  <c r="AO18" i="9" s="1"/>
  <c r="AP18" i="9" s="1"/>
  <c r="AN17" i="9"/>
  <c r="AO17" i="9" s="1"/>
  <c r="AP17" i="9" s="1"/>
  <c r="AN16" i="9"/>
  <c r="AO16" i="9" s="1"/>
  <c r="AP16" i="9" s="1"/>
  <c r="AN15" i="9"/>
  <c r="AO15" i="9" s="1"/>
  <c r="AP15" i="9" s="1"/>
  <c r="AN14" i="9"/>
  <c r="AO14" i="9" s="1"/>
  <c r="AP14" i="9" s="1"/>
  <c r="AN13" i="9"/>
  <c r="AO13" i="9" s="1"/>
  <c r="AP13" i="9" s="1"/>
  <c r="AN12" i="9"/>
  <c r="AO12" i="9" s="1"/>
  <c r="AP12" i="9" s="1"/>
  <c r="AN11" i="9"/>
  <c r="AO11" i="9" s="1"/>
  <c r="AP11" i="9" s="1"/>
  <c r="AN10" i="9"/>
  <c r="AO10" i="9" s="1"/>
  <c r="AP10" i="9" s="1"/>
  <c r="AN9" i="9"/>
  <c r="AO9" i="9" s="1"/>
  <c r="AP9" i="9" s="1"/>
  <c r="AN8" i="9"/>
  <c r="AO8" i="9" s="1"/>
  <c r="AP8" i="9" s="1"/>
  <c r="AN7" i="9"/>
  <c r="AO7" i="9" s="1"/>
  <c r="AP7" i="9" s="1"/>
  <c r="AN6" i="9"/>
  <c r="AO6" i="9" s="1"/>
  <c r="AP6" i="9" s="1"/>
  <c r="AN5" i="9"/>
  <c r="AO5" i="9" s="1"/>
  <c r="AP5" i="9" s="1"/>
  <c r="AN4" i="9"/>
  <c r="AO4" i="9" s="1"/>
  <c r="AP4" i="9" s="1"/>
  <c r="AN3" i="9"/>
  <c r="AO3" i="9" s="1"/>
  <c r="AP3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M3" i="9"/>
  <c r="N3" i="9" s="1"/>
  <c r="O3" i="9" s="1"/>
  <c r="D50" i="9"/>
  <c r="C50" i="9"/>
  <c r="K50" i="9" s="1"/>
  <c r="D49" i="9"/>
  <c r="C49" i="9"/>
  <c r="D48" i="9"/>
  <c r="C48" i="9"/>
  <c r="K48" i="9" s="1"/>
  <c r="D47" i="9"/>
  <c r="C47" i="9"/>
  <c r="D46" i="9"/>
  <c r="C46" i="9"/>
  <c r="D45" i="9"/>
  <c r="C45" i="9"/>
  <c r="D44" i="9"/>
  <c r="C44" i="9"/>
  <c r="D43" i="9"/>
  <c r="C43" i="9"/>
  <c r="S43" i="9" s="1"/>
  <c r="T43" i="9" s="1"/>
  <c r="U43" i="9" s="1"/>
  <c r="D42" i="9"/>
  <c r="C42" i="9"/>
  <c r="K42" i="9" s="1"/>
  <c r="D41" i="9"/>
  <c r="C41" i="9"/>
  <c r="D40" i="9"/>
  <c r="C40" i="9"/>
  <c r="K40" i="9" s="1"/>
  <c r="D39" i="9"/>
  <c r="C39" i="9"/>
  <c r="D38" i="9"/>
  <c r="C38" i="9"/>
  <c r="K38" i="9" s="1"/>
  <c r="D37" i="9"/>
  <c r="C37" i="9"/>
  <c r="D36" i="9"/>
  <c r="C36" i="9"/>
  <c r="D35" i="9"/>
  <c r="C35" i="9"/>
  <c r="J35" i="9" s="1"/>
  <c r="D34" i="9"/>
  <c r="C34" i="9"/>
  <c r="K34" i="9" s="1"/>
  <c r="D33" i="9"/>
  <c r="C33" i="9"/>
  <c r="D32" i="9"/>
  <c r="C32" i="9"/>
  <c r="K32" i="9" s="1"/>
  <c r="D31" i="9"/>
  <c r="C31" i="9"/>
  <c r="D30" i="9"/>
  <c r="C30" i="9"/>
  <c r="P30" i="9" s="1"/>
  <c r="Q30" i="9" s="1"/>
  <c r="R30" i="9" s="1"/>
  <c r="D29" i="9"/>
  <c r="C29" i="9"/>
  <c r="D28" i="9"/>
  <c r="C28" i="9"/>
  <c r="D27" i="9"/>
  <c r="C27" i="9"/>
  <c r="J27" i="9" s="1"/>
  <c r="D26" i="9"/>
  <c r="C26" i="9"/>
  <c r="K26" i="9" s="1"/>
  <c r="D25" i="9"/>
  <c r="C25" i="9"/>
  <c r="D24" i="9"/>
  <c r="C24" i="9"/>
  <c r="K24" i="9" s="1"/>
  <c r="D23" i="9"/>
  <c r="C23" i="9"/>
  <c r="D22" i="9"/>
  <c r="C22" i="9"/>
  <c r="D21" i="9"/>
  <c r="C21" i="9"/>
  <c r="D20" i="9"/>
  <c r="C20" i="9"/>
  <c r="D19" i="9"/>
  <c r="C19" i="9"/>
  <c r="K19" i="9" s="1"/>
  <c r="D18" i="9"/>
  <c r="C18" i="9"/>
  <c r="K18" i="9" s="1"/>
  <c r="D17" i="9"/>
  <c r="C17" i="9"/>
  <c r="D16" i="9"/>
  <c r="C16" i="9"/>
  <c r="K16" i="9" s="1"/>
  <c r="D15" i="9"/>
  <c r="C15" i="9"/>
  <c r="D14" i="9"/>
  <c r="C14" i="9"/>
  <c r="K14" i="9" s="1"/>
  <c r="D13" i="9"/>
  <c r="C13" i="9"/>
  <c r="D12" i="9"/>
  <c r="C12" i="9"/>
  <c r="D11" i="9"/>
  <c r="C11" i="9"/>
  <c r="S11" i="9" s="1"/>
  <c r="T11" i="9" s="1"/>
  <c r="U11" i="9" s="1"/>
  <c r="D10" i="9"/>
  <c r="C10" i="9"/>
  <c r="K10" i="9" s="1"/>
  <c r="D9" i="9"/>
  <c r="C9" i="9"/>
  <c r="D8" i="9"/>
  <c r="C8" i="9"/>
  <c r="K8" i="9" s="1"/>
  <c r="D7" i="9"/>
  <c r="C7" i="9"/>
  <c r="D6" i="9"/>
  <c r="C6" i="9"/>
  <c r="D5" i="9"/>
  <c r="C5" i="9"/>
  <c r="D4" i="9"/>
  <c r="C4" i="9"/>
  <c r="D3" i="9"/>
  <c r="C3" i="9"/>
  <c r="AT3" i="9" s="1"/>
  <c r="AU3" i="9" s="1"/>
  <c r="AV3" i="9" s="1"/>
  <c r="AQ3" i="9" l="1"/>
  <c r="AR3" i="9" s="1"/>
  <c r="AS3" i="9" s="1"/>
  <c r="AT35" i="9"/>
  <c r="AU35" i="9" s="1"/>
  <c r="AV35" i="9" s="1"/>
  <c r="J19" i="9"/>
  <c r="AQ43" i="9"/>
  <c r="AR43" i="9" s="1"/>
  <c r="AS43" i="9" s="1"/>
  <c r="AT27" i="9"/>
  <c r="AU27" i="9" s="1"/>
  <c r="AV27" i="9" s="1"/>
  <c r="J11" i="9"/>
  <c r="AQ35" i="9"/>
  <c r="AR35" i="9" s="1"/>
  <c r="AS35" i="9" s="1"/>
  <c r="AT19" i="9"/>
  <c r="AU19" i="9" s="1"/>
  <c r="AV19" i="9" s="1"/>
  <c r="K3" i="9"/>
  <c r="S3" i="9"/>
  <c r="T3" i="9" s="1"/>
  <c r="U3" i="9" s="1"/>
  <c r="AQ27" i="9"/>
  <c r="AR27" i="9" s="1"/>
  <c r="AS27" i="9" s="1"/>
  <c r="AT11" i="9"/>
  <c r="AU11" i="9" s="1"/>
  <c r="AV11" i="9" s="1"/>
  <c r="K43" i="9"/>
  <c r="S19" i="9"/>
  <c r="T19" i="9" s="1"/>
  <c r="U19" i="9" s="1"/>
  <c r="AQ19" i="9"/>
  <c r="AR19" i="9" s="1"/>
  <c r="AS19" i="9" s="1"/>
  <c r="J3" i="9"/>
  <c r="K35" i="9"/>
  <c r="AQ11" i="9"/>
  <c r="AR11" i="9" s="1"/>
  <c r="AS11" i="9" s="1"/>
  <c r="J43" i="9"/>
  <c r="K27" i="9"/>
  <c r="V9" i="9"/>
  <c r="W9" i="9" s="1"/>
  <c r="X9" i="9" s="1"/>
  <c r="V17" i="9"/>
  <c r="W17" i="9" s="1"/>
  <c r="X17" i="9" s="1"/>
  <c r="V25" i="9"/>
  <c r="W25" i="9" s="1"/>
  <c r="X25" i="9" s="1"/>
  <c r="V33" i="9"/>
  <c r="W33" i="9" s="1"/>
  <c r="X33" i="9" s="1"/>
  <c r="V41" i="9"/>
  <c r="W41" i="9" s="1"/>
  <c r="X41" i="9" s="1"/>
  <c r="V49" i="9"/>
  <c r="W49" i="9" s="1"/>
  <c r="X49" i="9" s="1"/>
  <c r="AT43" i="9"/>
  <c r="AU43" i="9" s="1"/>
  <c r="AV43" i="9" s="1"/>
  <c r="K11" i="9"/>
  <c r="S49" i="9"/>
  <c r="T49" i="9" s="1"/>
  <c r="U49" i="9" s="1"/>
  <c r="S17" i="9"/>
  <c r="T17" i="9" s="1"/>
  <c r="U17" i="9" s="1"/>
  <c r="AQ50" i="9"/>
  <c r="AR50" i="9" s="1"/>
  <c r="AS50" i="9" s="1"/>
  <c r="AQ42" i="9"/>
  <c r="AR42" i="9" s="1"/>
  <c r="AS42" i="9" s="1"/>
  <c r="AQ34" i="9"/>
  <c r="AR34" i="9" s="1"/>
  <c r="AS34" i="9" s="1"/>
  <c r="AQ26" i="9"/>
  <c r="AR26" i="9" s="1"/>
  <c r="AS26" i="9" s="1"/>
  <c r="AQ18" i="9"/>
  <c r="AR18" i="9" s="1"/>
  <c r="AS18" i="9" s="1"/>
  <c r="AQ10" i="9"/>
  <c r="AR10" i="9" s="1"/>
  <c r="AS10" i="9" s="1"/>
  <c r="AT50" i="9"/>
  <c r="AU50" i="9" s="1"/>
  <c r="AV50" i="9" s="1"/>
  <c r="AT42" i="9"/>
  <c r="AU42" i="9" s="1"/>
  <c r="AV42" i="9" s="1"/>
  <c r="AT34" i="9"/>
  <c r="AU34" i="9" s="1"/>
  <c r="AV34" i="9" s="1"/>
  <c r="AT26" i="9"/>
  <c r="AU26" i="9" s="1"/>
  <c r="AV26" i="9" s="1"/>
  <c r="AT18" i="9"/>
  <c r="AU18" i="9" s="1"/>
  <c r="AV18" i="9" s="1"/>
  <c r="AT10" i="9"/>
  <c r="AU10" i="9" s="1"/>
  <c r="AV10" i="9" s="1"/>
  <c r="J50" i="9"/>
  <c r="J42" i="9"/>
  <c r="J34" i="9"/>
  <c r="J26" i="9"/>
  <c r="J18" i="9"/>
  <c r="J10" i="9"/>
  <c r="S22" i="9"/>
  <c r="T22" i="9" s="1"/>
  <c r="U22" i="9" s="1"/>
  <c r="V22" i="9"/>
  <c r="W22" i="9" s="1"/>
  <c r="X22" i="9" s="1"/>
  <c r="S46" i="9"/>
  <c r="T46" i="9" s="1"/>
  <c r="U46" i="9" s="1"/>
  <c r="V46" i="9"/>
  <c r="W46" i="9" s="1"/>
  <c r="X46" i="9" s="1"/>
  <c r="P50" i="9"/>
  <c r="Q50" i="9" s="1"/>
  <c r="R50" i="9" s="1"/>
  <c r="V50" i="9"/>
  <c r="W50" i="9" s="1"/>
  <c r="X50" i="9" s="1"/>
  <c r="P25" i="9"/>
  <c r="Q25" i="9" s="1"/>
  <c r="R25" i="9" s="1"/>
  <c r="AP51" i="9"/>
  <c r="AQ49" i="9"/>
  <c r="AR49" i="9" s="1"/>
  <c r="AS49" i="9" s="1"/>
  <c r="AQ41" i="9"/>
  <c r="AR41" i="9" s="1"/>
  <c r="AS41" i="9" s="1"/>
  <c r="AQ33" i="9"/>
  <c r="AR33" i="9" s="1"/>
  <c r="AS33" i="9" s="1"/>
  <c r="AQ25" i="9"/>
  <c r="AR25" i="9" s="1"/>
  <c r="AS25" i="9" s="1"/>
  <c r="AQ17" i="9"/>
  <c r="AR17" i="9" s="1"/>
  <c r="AS17" i="9" s="1"/>
  <c r="AQ9" i="9"/>
  <c r="AR9" i="9" s="1"/>
  <c r="AS9" i="9" s="1"/>
  <c r="AT49" i="9"/>
  <c r="AU49" i="9" s="1"/>
  <c r="AV49" i="9" s="1"/>
  <c r="AT41" i="9"/>
  <c r="AU41" i="9" s="1"/>
  <c r="AV41" i="9" s="1"/>
  <c r="AT33" i="9"/>
  <c r="AU33" i="9" s="1"/>
  <c r="AV33" i="9" s="1"/>
  <c r="AT25" i="9"/>
  <c r="AU25" i="9" s="1"/>
  <c r="AV25" i="9" s="1"/>
  <c r="AT17" i="9"/>
  <c r="AU17" i="9" s="1"/>
  <c r="AV17" i="9" s="1"/>
  <c r="AT9" i="9"/>
  <c r="AU9" i="9" s="1"/>
  <c r="AV9" i="9" s="1"/>
  <c r="J49" i="9"/>
  <c r="J41" i="9"/>
  <c r="J33" i="9"/>
  <c r="J25" i="9"/>
  <c r="J17" i="9"/>
  <c r="J9" i="9"/>
  <c r="K49" i="9"/>
  <c r="K41" i="9"/>
  <c r="K33" i="9"/>
  <c r="K25" i="9"/>
  <c r="K17" i="9"/>
  <c r="K9" i="9"/>
  <c r="P10" i="9"/>
  <c r="Q10" i="9" s="1"/>
  <c r="R10" i="9" s="1"/>
  <c r="V10" i="9"/>
  <c r="W10" i="9" s="1"/>
  <c r="X10" i="9" s="1"/>
  <c r="P42" i="9"/>
  <c r="Q42" i="9" s="1"/>
  <c r="R42" i="9" s="1"/>
  <c r="V42" i="9"/>
  <c r="W42" i="9" s="1"/>
  <c r="X42" i="9" s="1"/>
  <c r="P22" i="9"/>
  <c r="Q22" i="9" s="1"/>
  <c r="R22" i="9" s="1"/>
  <c r="S41" i="9"/>
  <c r="T41" i="9" s="1"/>
  <c r="U41" i="9" s="1"/>
  <c r="S9" i="9"/>
  <c r="T9" i="9" s="1"/>
  <c r="U9" i="9" s="1"/>
  <c r="AQ48" i="9"/>
  <c r="AR48" i="9" s="1"/>
  <c r="AS48" i="9" s="1"/>
  <c r="AQ40" i="9"/>
  <c r="AR40" i="9" s="1"/>
  <c r="AS40" i="9" s="1"/>
  <c r="AQ32" i="9"/>
  <c r="AR32" i="9" s="1"/>
  <c r="AS32" i="9" s="1"/>
  <c r="AQ24" i="9"/>
  <c r="AR24" i="9" s="1"/>
  <c r="AS24" i="9" s="1"/>
  <c r="AQ16" i="9"/>
  <c r="AR16" i="9" s="1"/>
  <c r="AS16" i="9" s="1"/>
  <c r="AQ8" i="9"/>
  <c r="AR8" i="9" s="1"/>
  <c r="AS8" i="9" s="1"/>
  <c r="AT48" i="9"/>
  <c r="AU48" i="9" s="1"/>
  <c r="AV48" i="9" s="1"/>
  <c r="AT40" i="9"/>
  <c r="AU40" i="9" s="1"/>
  <c r="AV40" i="9" s="1"/>
  <c r="AT32" i="9"/>
  <c r="AU32" i="9" s="1"/>
  <c r="AV32" i="9" s="1"/>
  <c r="AT24" i="9"/>
  <c r="AU24" i="9" s="1"/>
  <c r="AV24" i="9" s="1"/>
  <c r="AT16" i="9"/>
  <c r="AU16" i="9" s="1"/>
  <c r="AV16" i="9" s="1"/>
  <c r="AT8" i="9"/>
  <c r="AU8" i="9" s="1"/>
  <c r="AV8" i="9" s="1"/>
  <c r="J48" i="9"/>
  <c r="J40" i="9"/>
  <c r="J32" i="9"/>
  <c r="J24" i="9"/>
  <c r="J16" i="9"/>
  <c r="J8" i="9"/>
  <c r="S21" i="9"/>
  <c r="T21" i="9" s="1"/>
  <c r="U21" i="9" s="1"/>
  <c r="V21" i="9"/>
  <c r="W21" i="9" s="1"/>
  <c r="X21" i="9" s="1"/>
  <c r="S37" i="9"/>
  <c r="T37" i="9" s="1"/>
  <c r="U37" i="9" s="1"/>
  <c r="V37" i="9"/>
  <c r="W37" i="9" s="1"/>
  <c r="X37" i="9" s="1"/>
  <c r="S6" i="9"/>
  <c r="T6" i="9" s="1"/>
  <c r="U6" i="9" s="1"/>
  <c r="V6" i="9"/>
  <c r="W6" i="9" s="1"/>
  <c r="X6" i="9" s="1"/>
  <c r="S30" i="9"/>
  <c r="T30" i="9" s="1"/>
  <c r="U30" i="9" s="1"/>
  <c r="V30" i="9"/>
  <c r="W30" i="9" s="1"/>
  <c r="X30" i="9" s="1"/>
  <c r="P3" i="9"/>
  <c r="Q3" i="9" s="1"/>
  <c r="R3" i="9" s="1"/>
  <c r="V3" i="9"/>
  <c r="W3" i="9" s="1"/>
  <c r="X3" i="9" s="1"/>
  <c r="S7" i="9"/>
  <c r="T7" i="9" s="1"/>
  <c r="U7" i="9" s="1"/>
  <c r="V7" i="9"/>
  <c r="W7" i="9" s="1"/>
  <c r="X7" i="9" s="1"/>
  <c r="P11" i="9"/>
  <c r="Q11" i="9" s="1"/>
  <c r="R11" i="9" s="1"/>
  <c r="V11" i="9"/>
  <c r="W11" i="9" s="1"/>
  <c r="X11" i="9" s="1"/>
  <c r="S15" i="9"/>
  <c r="T15" i="9" s="1"/>
  <c r="U15" i="9" s="1"/>
  <c r="V15" i="9"/>
  <c r="W15" i="9" s="1"/>
  <c r="X15" i="9" s="1"/>
  <c r="P19" i="9"/>
  <c r="Q19" i="9" s="1"/>
  <c r="R19" i="9" s="1"/>
  <c r="V19" i="9"/>
  <c r="W19" i="9" s="1"/>
  <c r="X19" i="9" s="1"/>
  <c r="S23" i="9"/>
  <c r="T23" i="9" s="1"/>
  <c r="U23" i="9" s="1"/>
  <c r="V23" i="9"/>
  <c r="W23" i="9" s="1"/>
  <c r="X23" i="9" s="1"/>
  <c r="P27" i="9"/>
  <c r="Q27" i="9" s="1"/>
  <c r="R27" i="9" s="1"/>
  <c r="V27" i="9"/>
  <c r="W27" i="9" s="1"/>
  <c r="X27" i="9" s="1"/>
  <c r="S31" i="9"/>
  <c r="T31" i="9" s="1"/>
  <c r="U31" i="9" s="1"/>
  <c r="V31" i="9"/>
  <c r="W31" i="9" s="1"/>
  <c r="X31" i="9" s="1"/>
  <c r="P35" i="9"/>
  <c r="Q35" i="9" s="1"/>
  <c r="R35" i="9" s="1"/>
  <c r="V35" i="9"/>
  <c r="W35" i="9" s="1"/>
  <c r="X35" i="9" s="1"/>
  <c r="S39" i="9"/>
  <c r="T39" i="9" s="1"/>
  <c r="U39" i="9" s="1"/>
  <c r="V39" i="9"/>
  <c r="W39" i="9" s="1"/>
  <c r="X39" i="9" s="1"/>
  <c r="P43" i="9"/>
  <c r="Q43" i="9" s="1"/>
  <c r="R43" i="9" s="1"/>
  <c r="V43" i="9"/>
  <c r="W43" i="9" s="1"/>
  <c r="X43" i="9" s="1"/>
  <c r="S47" i="9"/>
  <c r="T47" i="9" s="1"/>
  <c r="U47" i="9" s="1"/>
  <c r="V47" i="9"/>
  <c r="W47" i="9" s="1"/>
  <c r="X47" i="9" s="1"/>
  <c r="O51" i="9"/>
  <c r="P49" i="9"/>
  <c r="Q49" i="9" s="1"/>
  <c r="R49" i="9" s="1"/>
  <c r="P17" i="9"/>
  <c r="Q17" i="9" s="1"/>
  <c r="R17" i="9" s="1"/>
  <c r="S35" i="9"/>
  <c r="T35" i="9" s="1"/>
  <c r="U35" i="9" s="1"/>
  <c r="AQ47" i="9"/>
  <c r="AR47" i="9" s="1"/>
  <c r="AS47" i="9" s="1"/>
  <c r="AQ39" i="9"/>
  <c r="AR39" i="9" s="1"/>
  <c r="AS39" i="9" s="1"/>
  <c r="AQ31" i="9"/>
  <c r="AR31" i="9" s="1"/>
  <c r="AS31" i="9" s="1"/>
  <c r="AQ23" i="9"/>
  <c r="AR23" i="9" s="1"/>
  <c r="AS23" i="9" s="1"/>
  <c r="AQ15" i="9"/>
  <c r="AR15" i="9" s="1"/>
  <c r="AS15" i="9" s="1"/>
  <c r="AQ7" i="9"/>
  <c r="AR7" i="9" s="1"/>
  <c r="AS7" i="9" s="1"/>
  <c r="AT47" i="9"/>
  <c r="AU47" i="9" s="1"/>
  <c r="AV47" i="9" s="1"/>
  <c r="AT39" i="9"/>
  <c r="AU39" i="9" s="1"/>
  <c r="AV39" i="9" s="1"/>
  <c r="AT31" i="9"/>
  <c r="AU31" i="9" s="1"/>
  <c r="AV31" i="9" s="1"/>
  <c r="AT23" i="9"/>
  <c r="AU23" i="9" s="1"/>
  <c r="AV23" i="9" s="1"/>
  <c r="AT15" i="9"/>
  <c r="AU15" i="9" s="1"/>
  <c r="AV15" i="9" s="1"/>
  <c r="AT7" i="9"/>
  <c r="AU7" i="9" s="1"/>
  <c r="AV7" i="9" s="1"/>
  <c r="J47" i="9"/>
  <c r="J39" i="9"/>
  <c r="J31" i="9"/>
  <c r="J23" i="9"/>
  <c r="J15" i="9"/>
  <c r="J7" i="9"/>
  <c r="K47" i="9"/>
  <c r="K39" i="9"/>
  <c r="K31" i="9"/>
  <c r="K23" i="9"/>
  <c r="K15" i="9"/>
  <c r="K7" i="9"/>
  <c r="S5" i="9"/>
  <c r="T5" i="9" s="1"/>
  <c r="U5" i="9" s="1"/>
  <c r="V5" i="9"/>
  <c r="W5" i="9" s="1"/>
  <c r="X5" i="9" s="1"/>
  <c r="S13" i="9"/>
  <c r="T13" i="9" s="1"/>
  <c r="U13" i="9" s="1"/>
  <c r="V13" i="9"/>
  <c r="W13" i="9" s="1"/>
  <c r="X13" i="9" s="1"/>
  <c r="S29" i="9"/>
  <c r="T29" i="9" s="1"/>
  <c r="U29" i="9" s="1"/>
  <c r="V29" i="9"/>
  <c r="W29" i="9" s="1"/>
  <c r="X29" i="9" s="1"/>
  <c r="S45" i="9"/>
  <c r="T45" i="9" s="1"/>
  <c r="U45" i="9" s="1"/>
  <c r="V45" i="9"/>
  <c r="W45" i="9" s="1"/>
  <c r="X45" i="9" s="1"/>
  <c r="P34" i="9"/>
  <c r="Q34" i="9" s="1"/>
  <c r="R34" i="9" s="1"/>
  <c r="V34" i="9"/>
  <c r="W34" i="9" s="1"/>
  <c r="X34" i="9" s="1"/>
  <c r="P46" i="9"/>
  <c r="Q46" i="9" s="1"/>
  <c r="R46" i="9" s="1"/>
  <c r="P14" i="9"/>
  <c r="Q14" i="9" s="1"/>
  <c r="R14" i="9" s="1"/>
  <c r="S33" i="9"/>
  <c r="T33" i="9" s="1"/>
  <c r="U33" i="9" s="1"/>
  <c r="AQ46" i="9"/>
  <c r="AR46" i="9" s="1"/>
  <c r="AS46" i="9" s="1"/>
  <c r="AQ38" i="9"/>
  <c r="AR38" i="9" s="1"/>
  <c r="AS38" i="9" s="1"/>
  <c r="AQ30" i="9"/>
  <c r="AR30" i="9" s="1"/>
  <c r="AS30" i="9" s="1"/>
  <c r="AQ22" i="9"/>
  <c r="AR22" i="9" s="1"/>
  <c r="AS22" i="9" s="1"/>
  <c r="AQ14" i="9"/>
  <c r="AR14" i="9" s="1"/>
  <c r="AS14" i="9" s="1"/>
  <c r="AQ6" i="9"/>
  <c r="AR6" i="9" s="1"/>
  <c r="AS6" i="9" s="1"/>
  <c r="AT46" i="9"/>
  <c r="AU46" i="9" s="1"/>
  <c r="AV46" i="9" s="1"/>
  <c r="AT38" i="9"/>
  <c r="AU38" i="9" s="1"/>
  <c r="AV38" i="9" s="1"/>
  <c r="AT30" i="9"/>
  <c r="AU30" i="9" s="1"/>
  <c r="AV30" i="9" s="1"/>
  <c r="AT22" i="9"/>
  <c r="AU22" i="9" s="1"/>
  <c r="AV22" i="9" s="1"/>
  <c r="AT14" i="9"/>
  <c r="AU14" i="9" s="1"/>
  <c r="AV14" i="9" s="1"/>
  <c r="AT6" i="9"/>
  <c r="AU6" i="9" s="1"/>
  <c r="AV6" i="9" s="1"/>
  <c r="J46" i="9"/>
  <c r="J38" i="9"/>
  <c r="J30" i="9"/>
  <c r="J22" i="9"/>
  <c r="J14" i="9"/>
  <c r="J6" i="9"/>
  <c r="K46" i="9"/>
  <c r="K30" i="9"/>
  <c r="K22" i="9"/>
  <c r="K6" i="9"/>
  <c r="P33" i="9"/>
  <c r="Q33" i="9" s="1"/>
  <c r="R33" i="9" s="1"/>
  <c r="P18" i="9"/>
  <c r="Q18" i="9" s="1"/>
  <c r="R18" i="9" s="1"/>
  <c r="V18" i="9"/>
  <c r="W18" i="9" s="1"/>
  <c r="X18" i="9" s="1"/>
  <c r="P26" i="9"/>
  <c r="Q26" i="9" s="1"/>
  <c r="R26" i="9" s="1"/>
  <c r="V26" i="9"/>
  <c r="W26" i="9" s="1"/>
  <c r="X26" i="9" s="1"/>
  <c r="S4" i="9"/>
  <c r="T4" i="9" s="1"/>
  <c r="U4" i="9" s="1"/>
  <c r="V4" i="9"/>
  <c r="W4" i="9" s="1"/>
  <c r="X4" i="9" s="1"/>
  <c r="S8" i="9"/>
  <c r="T8" i="9" s="1"/>
  <c r="U8" i="9" s="1"/>
  <c r="V8" i="9"/>
  <c r="W8" i="9" s="1"/>
  <c r="X8" i="9" s="1"/>
  <c r="P12" i="9"/>
  <c r="Q12" i="9" s="1"/>
  <c r="R12" i="9" s="1"/>
  <c r="V12" i="9"/>
  <c r="W12" i="9" s="1"/>
  <c r="X12" i="9" s="1"/>
  <c r="S16" i="9"/>
  <c r="T16" i="9" s="1"/>
  <c r="U16" i="9" s="1"/>
  <c r="V16" i="9"/>
  <c r="W16" i="9" s="1"/>
  <c r="X16" i="9" s="1"/>
  <c r="P20" i="9"/>
  <c r="Q20" i="9" s="1"/>
  <c r="R20" i="9" s="1"/>
  <c r="V20" i="9"/>
  <c r="W20" i="9" s="1"/>
  <c r="X20" i="9" s="1"/>
  <c r="P24" i="9"/>
  <c r="Q24" i="9" s="1"/>
  <c r="R24" i="9" s="1"/>
  <c r="V24" i="9"/>
  <c r="W24" i="9" s="1"/>
  <c r="X24" i="9" s="1"/>
  <c r="P28" i="9"/>
  <c r="Q28" i="9" s="1"/>
  <c r="R28" i="9" s="1"/>
  <c r="V28" i="9"/>
  <c r="W28" i="9" s="1"/>
  <c r="X28" i="9" s="1"/>
  <c r="P32" i="9"/>
  <c r="Q32" i="9" s="1"/>
  <c r="R32" i="9" s="1"/>
  <c r="V32" i="9"/>
  <c r="W32" i="9" s="1"/>
  <c r="X32" i="9" s="1"/>
  <c r="P36" i="9"/>
  <c r="Q36" i="9" s="1"/>
  <c r="R36" i="9" s="1"/>
  <c r="V36" i="9"/>
  <c r="W36" i="9" s="1"/>
  <c r="X36" i="9" s="1"/>
  <c r="P40" i="9"/>
  <c r="Q40" i="9" s="1"/>
  <c r="R40" i="9" s="1"/>
  <c r="V40" i="9"/>
  <c r="W40" i="9" s="1"/>
  <c r="X40" i="9" s="1"/>
  <c r="S44" i="9"/>
  <c r="T44" i="9" s="1"/>
  <c r="U44" i="9" s="1"/>
  <c r="V44" i="9"/>
  <c r="W44" i="9" s="1"/>
  <c r="X44" i="9" s="1"/>
  <c r="S48" i="9"/>
  <c r="T48" i="9" s="1"/>
  <c r="U48" i="9" s="1"/>
  <c r="V48" i="9"/>
  <c r="W48" i="9" s="1"/>
  <c r="X48" i="9" s="1"/>
  <c r="P41" i="9"/>
  <c r="Q41" i="9" s="1"/>
  <c r="R41" i="9" s="1"/>
  <c r="P9" i="9"/>
  <c r="Q9" i="9" s="1"/>
  <c r="R9" i="9" s="1"/>
  <c r="S27" i="9"/>
  <c r="T27" i="9" s="1"/>
  <c r="U27" i="9" s="1"/>
  <c r="AQ45" i="9"/>
  <c r="AR45" i="9" s="1"/>
  <c r="AS45" i="9" s="1"/>
  <c r="AQ37" i="9"/>
  <c r="AR37" i="9" s="1"/>
  <c r="AS37" i="9" s="1"/>
  <c r="AQ29" i="9"/>
  <c r="AR29" i="9" s="1"/>
  <c r="AS29" i="9" s="1"/>
  <c r="AQ21" i="9"/>
  <c r="AR21" i="9" s="1"/>
  <c r="AS21" i="9" s="1"/>
  <c r="AQ13" i="9"/>
  <c r="AR13" i="9" s="1"/>
  <c r="AS13" i="9" s="1"/>
  <c r="AQ5" i="9"/>
  <c r="AR5" i="9" s="1"/>
  <c r="AS5" i="9" s="1"/>
  <c r="AT45" i="9"/>
  <c r="AU45" i="9" s="1"/>
  <c r="AV45" i="9" s="1"/>
  <c r="AT37" i="9"/>
  <c r="AU37" i="9" s="1"/>
  <c r="AV37" i="9" s="1"/>
  <c r="AT29" i="9"/>
  <c r="AU29" i="9" s="1"/>
  <c r="AV29" i="9" s="1"/>
  <c r="AT21" i="9"/>
  <c r="AU21" i="9" s="1"/>
  <c r="AV21" i="9" s="1"/>
  <c r="AT13" i="9"/>
  <c r="AU13" i="9" s="1"/>
  <c r="AV13" i="9" s="1"/>
  <c r="AT5" i="9"/>
  <c r="AU5" i="9" s="1"/>
  <c r="AV5" i="9" s="1"/>
  <c r="J45" i="9"/>
  <c r="J37" i="9"/>
  <c r="J29" i="9"/>
  <c r="J21" i="9"/>
  <c r="J13" i="9"/>
  <c r="J5" i="9"/>
  <c r="K45" i="9"/>
  <c r="K37" i="9"/>
  <c r="K29" i="9"/>
  <c r="K21" i="9"/>
  <c r="K13" i="9"/>
  <c r="K5" i="9"/>
  <c r="S14" i="9"/>
  <c r="T14" i="9" s="1"/>
  <c r="U14" i="9" s="1"/>
  <c r="V14" i="9"/>
  <c r="W14" i="9" s="1"/>
  <c r="X14" i="9" s="1"/>
  <c r="S38" i="9"/>
  <c r="T38" i="9" s="1"/>
  <c r="U38" i="9" s="1"/>
  <c r="V38" i="9"/>
  <c r="W38" i="9" s="1"/>
  <c r="X38" i="9" s="1"/>
  <c r="P38" i="9"/>
  <c r="Q38" i="9" s="1"/>
  <c r="R38" i="9" s="1"/>
  <c r="P6" i="9"/>
  <c r="Q6" i="9" s="1"/>
  <c r="R6" i="9" s="1"/>
  <c r="S25" i="9"/>
  <c r="T25" i="9" s="1"/>
  <c r="U25" i="9" s="1"/>
  <c r="AQ44" i="9"/>
  <c r="AR44" i="9" s="1"/>
  <c r="AS44" i="9" s="1"/>
  <c r="AQ36" i="9"/>
  <c r="AR36" i="9" s="1"/>
  <c r="AS36" i="9" s="1"/>
  <c r="AQ28" i="9"/>
  <c r="AR28" i="9" s="1"/>
  <c r="AS28" i="9" s="1"/>
  <c r="AQ20" i="9"/>
  <c r="AR20" i="9" s="1"/>
  <c r="AS20" i="9" s="1"/>
  <c r="AQ12" i="9"/>
  <c r="AR12" i="9" s="1"/>
  <c r="AS12" i="9" s="1"/>
  <c r="AQ4" i="9"/>
  <c r="AR4" i="9" s="1"/>
  <c r="AS4" i="9" s="1"/>
  <c r="AT44" i="9"/>
  <c r="AU44" i="9" s="1"/>
  <c r="AV44" i="9" s="1"/>
  <c r="AT36" i="9"/>
  <c r="AU36" i="9" s="1"/>
  <c r="AV36" i="9" s="1"/>
  <c r="AT28" i="9"/>
  <c r="AU28" i="9" s="1"/>
  <c r="AV28" i="9" s="1"/>
  <c r="AT20" i="9"/>
  <c r="AU20" i="9" s="1"/>
  <c r="AV20" i="9" s="1"/>
  <c r="AT12" i="9"/>
  <c r="AU12" i="9" s="1"/>
  <c r="AV12" i="9" s="1"/>
  <c r="AT4" i="9"/>
  <c r="AU4" i="9" s="1"/>
  <c r="AV4" i="9" s="1"/>
  <c r="J44" i="9"/>
  <c r="J36" i="9"/>
  <c r="J28" i="9"/>
  <c r="J20" i="9"/>
  <c r="J12" i="9"/>
  <c r="J4" i="9"/>
  <c r="K44" i="9"/>
  <c r="K36" i="9"/>
  <c r="K28" i="9"/>
  <c r="K20" i="9"/>
  <c r="K12" i="9"/>
  <c r="K4" i="9"/>
  <c r="S36" i="9"/>
  <c r="T36" i="9" s="1"/>
  <c r="U36" i="9" s="1"/>
  <c r="P8" i="9"/>
  <c r="Q8" i="9" s="1"/>
  <c r="R8" i="9" s="1"/>
  <c r="P47" i="9"/>
  <c r="Q47" i="9" s="1"/>
  <c r="R47" i="9" s="1"/>
  <c r="P39" i="9"/>
  <c r="Q39" i="9" s="1"/>
  <c r="R39" i="9" s="1"/>
  <c r="P31" i="9"/>
  <c r="Q31" i="9" s="1"/>
  <c r="R31" i="9" s="1"/>
  <c r="P23" i="9"/>
  <c r="Q23" i="9" s="1"/>
  <c r="R23" i="9" s="1"/>
  <c r="P15" i="9"/>
  <c r="Q15" i="9" s="1"/>
  <c r="R15" i="9" s="1"/>
  <c r="P7" i="9"/>
  <c r="Q7" i="9" s="1"/>
  <c r="R7" i="9" s="1"/>
  <c r="S50" i="9"/>
  <c r="T50" i="9" s="1"/>
  <c r="U50" i="9" s="1"/>
  <c r="S42" i="9"/>
  <c r="T42" i="9" s="1"/>
  <c r="U42" i="9" s="1"/>
  <c r="S34" i="9"/>
  <c r="T34" i="9" s="1"/>
  <c r="U34" i="9" s="1"/>
  <c r="S26" i="9"/>
  <c r="T26" i="9" s="1"/>
  <c r="U26" i="9" s="1"/>
  <c r="S18" i="9"/>
  <c r="T18" i="9" s="1"/>
  <c r="U18" i="9" s="1"/>
  <c r="S10" i="9"/>
  <c r="T10" i="9" s="1"/>
  <c r="U10" i="9" s="1"/>
  <c r="S20" i="9"/>
  <c r="T20" i="9" s="1"/>
  <c r="U20" i="9" s="1"/>
  <c r="P48" i="9"/>
  <c r="Q48" i="9" s="1"/>
  <c r="R48" i="9" s="1"/>
  <c r="S12" i="9"/>
  <c r="T12" i="9" s="1"/>
  <c r="U12" i="9" s="1"/>
  <c r="P16" i="9"/>
  <c r="Q16" i="9" s="1"/>
  <c r="R16" i="9" s="1"/>
  <c r="P45" i="9"/>
  <c r="Q45" i="9" s="1"/>
  <c r="R45" i="9" s="1"/>
  <c r="P37" i="9"/>
  <c r="Q37" i="9" s="1"/>
  <c r="R37" i="9" s="1"/>
  <c r="P29" i="9"/>
  <c r="Q29" i="9" s="1"/>
  <c r="R29" i="9" s="1"/>
  <c r="P21" i="9"/>
  <c r="Q21" i="9" s="1"/>
  <c r="R21" i="9" s="1"/>
  <c r="P13" i="9"/>
  <c r="Q13" i="9" s="1"/>
  <c r="R13" i="9" s="1"/>
  <c r="P5" i="9"/>
  <c r="Q5" i="9" s="1"/>
  <c r="R5" i="9" s="1"/>
  <c r="S40" i="9"/>
  <c r="T40" i="9" s="1"/>
  <c r="U40" i="9" s="1"/>
  <c r="S32" i="9"/>
  <c r="T32" i="9" s="1"/>
  <c r="U32" i="9" s="1"/>
  <c r="S24" i="9"/>
  <c r="T24" i="9" s="1"/>
  <c r="U24" i="9" s="1"/>
  <c r="S28" i="9"/>
  <c r="T28" i="9" s="1"/>
  <c r="U28" i="9" s="1"/>
  <c r="P44" i="9"/>
  <c r="Q44" i="9" s="1"/>
  <c r="R44" i="9" s="1"/>
  <c r="P4" i="9"/>
  <c r="Q4" i="9" s="1"/>
  <c r="R4" i="9" s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4" i="7"/>
  <c r="P4" i="8"/>
  <c r="Q4" i="8"/>
  <c r="R4" i="8"/>
  <c r="S4" i="8"/>
  <c r="T4" i="8"/>
  <c r="U4" i="8"/>
  <c r="V4" i="8"/>
  <c r="W4" i="8"/>
  <c r="X4" i="8"/>
  <c r="P5" i="8"/>
  <c r="Q5" i="8"/>
  <c r="R5" i="8"/>
  <c r="S5" i="8"/>
  <c r="T5" i="8"/>
  <c r="U5" i="8"/>
  <c r="V5" i="8"/>
  <c r="W5" i="8"/>
  <c r="X5" i="8"/>
  <c r="P6" i="8"/>
  <c r="Q6" i="8"/>
  <c r="R6" i="8"/>
  <c r="S6" i="8"/>
  <c r="T6" i="8"/>
  <c r="U6" i="8"/>
  <c r="V6" i="8"/>
  <c r="W6" i="8"/>
  <c r="X6" i="8"/>
  <c r="Q3" i="8"/>
  <c r="R3" i="8"/>
  <c r="S3" i="8"/>
  <c r="T3" i="8"/>
  <c r="U3" i="8"/>
  <c r="V3" i="8"/>
  <c r="W3" i="8"/>
  <c r="X3" i="8"/>
  <c r="P3" i="8"/>
  <c r="AV51" i="9" l="1"/>
  <c r="U51" i="9"/>
  <c r="AS51" i="9"/>
  <c r="R51" i="9"/>
  <c r="X51" i="9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AL48" i="7"/>
  <c r="AK48" i="7"/>
  <c r="AM48" i="7" s="1"/>
  <c r="AL47" i="7"/>
  <c r="AK47" i="7"/>
  <c r="AM47" i="7" s="1"/>
  <c r="AL46" i="7"/>
  <c r="AK46" i="7"/>
  <c r="AL45" i="7"/>
  <c r="AM45" i="7" s="1"/>
  <c r="AK45" i="7"/>
  <c r="AL44" i="7"/>
  <c r="AK44" i="7"/>
  <c r="AL43" i="7"/>
  <c r="AK43" i="7"/>
  <c r="AM43" i="7" s="1"/>
  <c r="AL42" i="7"/>
  <c r="AK42" i="7"/>
  <c r="AM42" i="7" s="1"/>
  <c r="AL41" i="7"/>
  <c r="AK41" i="7"/>
  <c r="AM41" i="7" s="1"/>
  <c r="AL40" i="7"/>
  <c r="AK40" i="7"/>
  <c r="AM40" i="7" s="1"/>
  <c r="AL39" i="7"/>
  <c r="AK39" i="7"/>
  <c r="AM39" i="7" s="1"/>
  <c r="AL38" i="7"/>
  <c r="AK38" i="7"/>
  <c r="AL37" i="7"/>
  <c r="AK37" i="7"/>
  <c r="AM37" i="7" s="1"/>
  <c r="AL36" i="7"/>
  <c r="AK36" i="7"/>
  <c r="AM36" i="7" s="1"/>
  <c r="AM35" i="7"/>
  <c r="AL35" i="7"/>
  <c r="AK35" i="7"/>
  <c r="AL34" i="7"/>
  <c r="AK34" i="7"/>
  <c r="AM34" i="7" s="1"/>
  <c r="AL33" i="7"/>
  <c r="AK33" i="7"/>
  <c r="AM33" i="7" s="1"/>
  <c r="AL32" i="7"/>
  <c r="AK32" i="7"/>
  <c r="AM32" i="7" s="1"/>
  <c r="AL31" i="7"/>
  <c r="AK31" i="7"/>
  <c r="AM31" i="7" s="1"/>
  <c r="AL30" i="7"/>
  <c r="AK30" i="7"/>
  <c r="AL29" i="7"/>
  <c r="AK29" i="7"/>
  <c r="AM29" i="7" s="1"/>
  <c r="AL28" i="7"/>
  <c r="AK28" i="7"/>
  <c r="AM27" i="7"/>
  <c r="AL27" i="7"/>
  <c r="AK27" i="7"/>
  <c r="AL26" i="7"/>
  <c r="AK26" i="7"/>
  <c r="AM26" i="7" s="1"/>
  <c r="AL25" i="7"/>
  <c r="AK25" i="7"/>
  <c r="AM25" i="7" s="1"/>
  <c r="AL24" i="7"/>
  <c r="AK24" i="7"/>
  <c r="AM24" i="7" s="1"/>
  <c r="AL23" i="7"/>
  <c r="AK23" i="7"/>
  <c r="AM23" i="7" s="1"/>
  <c r="AL22" i="7"/>
  <c r="AK22" i="7"/>
  <c r="AL21" i="7"/>
  <c r="AM21" i="7" s="1"/>
  <c r="AK21" i="7"/>
  <c r="AL20" i="7"/>
  <c r="AK20" i="7"/>
  <c r="AL19" i="7"/>
  <c r="AK19" i="7"/>
  <c r="AM19" i="7" s="1"/>
  <c r="AL18" i="7"/>
  <c r="AK18" i="7"/>
  <c r="AM18" i="7" s="1"/>
  <c r="AL17" i="7"/>
  <c r="AK17" i="7"/>
  <c r="AM17" i="7" s="1"/>
  <c r="AL16" i="7"/>
  <c r="AK16" i="7"/>
  <c r="AM16" i="7" s="1"/>
  <c r="AL15" i="7"/>
  <c r="AK15" i="7"/>
  <c r="AM15" i="7" s="1"/>
  <c r="AL14" i="7"/>
  <c r="AK14" i="7"/>
  <c r="AL13" i="7"/>
  <c r="AM13" i="7" s="1"/>
  <c r="AK13" i="7"/>
  <c r="AL12" i="7"/>
  <c r="AK12" i="7"/>
  <c r="AM12" i="7" s="1"/>
  <c r="AL11" i="7"/>
  <c r="AK11" i="7"/>
  <c r="AM11" i="7" s="1"/>
  <c r="AL10" i="7"/>
  <c r="AK10" i="7"/>
  <c r="AM10" i="7" s="1"/>
  <c r="AL9" i="7"/>
  <c r="AK9" i="7"/>
  <c r="AM9" i="7" s="1"/>
  <c r="AL8" i="7"/>
  <c r="AK8" i="7"/>
  <c r="AM8" i="7" s="1"/>
  <c r="AL7" i="7"/>
  <c r="AK7" i="7"/>
  <c r="AM7" i="7" s="1"/>
  <c r="AL6" i="7"/>
  <c r="AK6" i="7"/>
  <c r="AL5" i="7"/>
  <c r="AK5" i="7"/>
  <c r="AM5" i="7" s="1"/>
  <c r="AL4" i="7"/>
  <c r="AK4" i="7"/>
  <c r="AM4" i="7" s="1"/>
  <c r="AM3" i="7"/>
  <c r="AL3" i="7"/>
  <c r="AK3" i="7"/>
  <c r="U42" i="7"/>
  <c r="U50" i="7"/>
  <c r="S33" i="7"/>
  <c r="S41" i="7"/>
  <c r="S49" i="7"/>
  <c r="S28" i="7"/>
  <c r="J5" i="7"/>
  <c r="Q5" i="7" s="1"/>
  <c r="J6" i="7"/>
  <c r="Q6" i="7" s="1"/>
  <c r="J7" i="7"/>
  <c r="Q7" i="7" s="1"/>
  <c r="J8" i="7"/>
  <c r="Q8" i="7" s="1"/>
  <c r="J9" i="7"/>
  <c r="Q9" i="7" s="1"/>
  <c r="J10" i="7"/>
  <c r="Q10" i="7" s="1"/>
  <c r="J11" i="7"/>
  <c r="Q11" i="7" s="1"/>
  <c r="J12" i="7"/>
  <c r="Q12" i="7" s="1"/>
  <c r="J13" i="7"/>
  <c r="Q13" i="7" s="1"/>
  <c r="J14" i="7"/>
  <c r="Q14" i="7" s="1"/>
  <c r="J15" i="7"/>
  <c r="Q15" i="7" s="1"/>
  <c r="J16" i="7"/>
  <c r="Q16" i="7" s="1"/>
  <c r="J17" i="7"/>
  <c r="Q17" i="7" s="1"/>
  <c r="J18" i="7"/>
  <c r="Q18" i="7" s="1"/>
  <c r="J19" i="7"/>
  <c r="Q19" i="7" s="1"/>
  <c r="J20" i="7"/>
  <c r="Q20" i="7" s="1"/>
  <c r="J21" i="7"/>
  <c r="Q21" i="7" s="1"/>
  <c r="J22" i="7"/>
  <c r="Q22" i="7" s="1"/>
  <c r="J23" i="7"/>
  <c r="Q23" i="7" s="1"/>
  <c r="J24" i="7"/>
  <c r="Q24" i="7" s="1"/>
  <c r="J25" i="7"/>
  <c r="Q25" i="7" s="1"/>
  <c r="J26" i="7"/>
  <c r="Q26" i="7" s="1"/>
  <c r="J27" i="7"/>
  <c r="Q27" i="7" s="1"/>
  <c r="J4" i="7"/>
  <c r="Q4" i="7" s="1"/>
  <c r="F51" i="7"/>
  <c r="T51" i="7" s="1"/>
  <c r="F50" i="7"/>
  <c r="T50" i="7" s="1"/>
  <c r="T49" i="7"/>
  <c r="F49" i="7"/>
  <c r="R49" i="7" s="1"/>
  <c r="F48" i="7"/>
  <c r="T48" i="7" s="1"/>
  <c r="F47" i="7"/>
  <c r="T47" i="7" s="1"/>
  <c r="F46" i="7"/>
  <c r="R46" i="7" s="1"/>
  <c r="F45" i="7"/>
  <c r="T45" i="7" s="1"/>
  <c r="U45" i="7" s="1"/>
  <c r="T44" i="7"/>
  <c r="F44" i="7"/>
  <c r="R44" i="7" s="1"/>
  <c r="F43" i="7"/>
  <c r="T43" i="7" s="1"/>
  <c r="F42" i="7"/>
  <c r="T42" i="7" s="1"/>
  <c r="T41" i="7"/>
  <c r="U41" i="7" s="1"/>
  <c r="F41" i="7"/>
  <c r="R41" i="7" s="1"/>
  <c r="T40" i="7"/>
  <c r="F40" i="7"/>
  <c r="R40" i="7" s="1"/>
  <c r="F39" i="7"/>
  <c r="T39" i="7" s="1"/>
  <c r="F38" i="7"/>
  <c r="R38" i="7" s="1"/>
  <c r="F37" i="7"/>
  <c r="T37" i="7" s="1"/>
  <c r="U37" i="7" s="1"/>
  <c r="R36" i="7"/>
  <c r="F36" i="7"/>
  <c r="T36" i="7" s="1"/>
  <c r="F35" i="7"/>
  <c r="T35" i="7" s="1"/>
  <c r="F34" i="7"/>
  <c r="T34" i="7" s="1"/>
  <c r="F33" i="7"/>
  <c r="R33" i="7" s="1"/>
  <c r="T32" i="7"/>
  <c r="F32" i="7"/>
  <c r="R32" i="7" s="1"/>
  <c r="F31" i="7"/>
  <c r="T31" i="7" s="1"/>
  <c r="F30" i="7"/>
  <c r="R30" i="7" s="1"/>
  <c r="F29" i="7"/>
  <c r="T29" i="7" s="1"/>
  <c r="U29" i="7" s="1"/>
  <c r="T28" i="7"/>
  <c r="R28" i="7"/>
  <c r="F28" i="7"/>
  <c r="AH27" i="7"/>
  <c r="AG27" i="7"/>
  <c r="T27" i="7"/>
  <c r="R27" i="7"/>
  <c r="P27" i="7"/>
  <c r="N27" i="7"/>
  <c r="F27" i="7"/>
  <c r="AH26" i="7"/>
  <c r="AG26" i="7"/>
  <c r="P26" i="7"/>
  <c r="N26" i="7"/>
  <c r="F26" i="7"/>
  <c r="R26" i="7" s="1"/>
  <c r="AH25" i="7"/>
  <c r="AG25" i="7"/>
  <c r="P25" i="7"/>
  <c r="N25" i="7"/>
  <c r="R25" i="7" s="1"/>
  <c r="F25" i="7"/>
  <c r="AH24" i="7"/>
  <c r="AG24" i="7"/>
  <c r="P24" i="7"/>
  <c r="N24" i="7"/>
  <c r="F24" i="7"/>
  <c r="T24" i="7" s="1"/>
  <c r="AH23" i="7"/>
  <c r="AG23" i="7"/>
  <c r="P23" i="7"/>
  <c r="N23" i="7"/>
  <c r="F23" i="7"/>
  <c r="AH22" i="7"/>
  <c r="AG22" i="7"/>
  <c r="P22" i="7"/>
  <c r="N22" i="7"/>
  <c r="F22" i="7"/>
  <c r="AH21" i="7"/>
  <c r="AG21" i="7"/>
  <c r="P21" i="7"/>
  <c r="N21" i="7"/>
  <c r="F21" i="7"/>
  <c r="AH20" i="7"/>
  <c r="AG20" i="7"/>
  <c r="P20" i="7"/>
  <c r="T20" i="7" s="1"/>
  <c r="N20" i="7"/>
  <c r="F20" i="7"/>
  <c r="AH19" i="7"/>
  <c r="AG19" i="7"/>
  <c r="R19" i="7"/>
  <c r="P19" i="7"/>
  <c r="T19" i="7" s="1"/>
  <c r="N19" i="7"/>
  <c r="F19" i="7"/>
  <c r="AH18" i="7"/>
  <c r="AG18" i="7"/>
  <c r="P18" i="7"/>
  <c r="N18" i="7"/>
  <c r="F18" i="7"/>
  <c r="R18" i="7" s="1"/>
  <c r="AH17" i="7"/>
  <c r="BH6" i="7" s="1"/>
  <c r="AG17" i="7"/>
  <c r="P17" i="7"/>
  <c r="N17" i="7"/>
  <c r="F17" i="7"/>
  <c r="R17" i="7" s="1"/>
  <c r="AH16" i="7"/>
  <c r="AG16" i="7"/>
  <c r="T16" i="7"/>
  <c r="P16" i="7"/>
  <c r="N16" i="7"/>
  <c r="F16" i="7"/>
  <c r="AH15" i="7"/>
  <c r="AG15" i="7"/>
  <c r="P15" i="7"/>
  <c r="N15" i="7"/>
  <c r="R15" i="7" s="1"/>
  <c r="F15" i="7"/>
  <c r="AH14" i="7"/>
  <c r="AG14" i="7"/>
  <c r="P14" i="7"/>
  <c r="N14" i="7"/>
  <c r="F14" i="7"/>
  <c r="AH13" i="7"/>
  <c r="AG13" i="7"/>
  <c r="P13" i="7"/>
  <c r="N13" i="7"/>
  <c r="F13" i="7"/>
  <c r="AH12" i="7"/>
  <c r="AG12" i="7"/>
  <c r="P12" i="7"/>
  <c r="T12" i="7" s="1"/>
  <c r="N12" i="7"/>
  <c r="F12" i="7"/>
  <c r="R12" i="7" s="1"/>
  <c r="BH11" i="7"/>
  <c r="BG11" i="7"/>
  <c r="BF11" i="7"/>
  <c r="BE11" i="7"/>
  <c r="BD11" i="7"/>
  <c r="BC11" i="7"/>
  <c r="BB11" i="7"/>
  <c r="AZ11" i="7"/>
  <c r="AX11" i="7"/>
  <c r="AV11" i="7"/>
  <c r="AH11" i="7"/>
  <c r="AG11" i="7"/>
  <c r="BG5" i="7" s="1"/>
  <c r="P11" i="7"/>
  <c r="N11" i="7"/>
  <c r="F11" i="7"/>
  <c r="R11" i="7" s="1"/>
  <c r="BH10" i="7"/>
  <c r="BG10" i="7"/>
  <c r="BF10" i="7"/>
  <c r="BE10" i="7"/>
  <c r="BD10" i="7"/>
  <c r="BC10" i="7"/>
  <c r="BB10" i="7"/>
  <c r="AZ10" i="7"/>
  <c r="AX10" i="7"/>
  <c r="AV10" i="7"/>
  <c r="AH10" i="7"/>
  <c r="AG10" i="7"/>
  <c r="P10" i="7"/>
  <c r="N10" i="7"/>
  <c r="F10" i="7"/>
  <c r="R10" i="7" s="1"/>
  <c r="BH9" i="7"/>
  <c r="BG9" i="7"/>
  <c r="BF9" i="7"/>
  <c r="BE9" i="7"/>
  <c r="BD9" i="7"/>
  <c r="BC9" i="7"/>
  <c r="BB9" i="7"/>
  <c r="AZ9" i="7"/>
  <c r="AX9" i="7"/>
  <c r="AV9" i="7"/>
  <c r="AH9" i="7"/>
  <c r="AG9" i="7"/>
  <c r="R9" i="7"/>
  <c r="P9" i="7"/>
  <c r="T9" i="7" s="1"/>
  <c r="N9" i="7"/>
  <c r="F9" i="7"/>
  <c r="BH8" i="7"/>
  <c r="BG8" i="7"/>
  <c r="BF8" i="7"/>
  <c r="BE8" i="7"/>
  <c r="BD8" i="7"/>
  <c r="BC8" i="7"/>
  <c r="BB8" i="7"/>
  <c r="AZ8" i="7"/>
  <c r="AX8" i="7"/>
  <c r="AV8" i="7"/>
  <c r="AH8" i="7"/>
  <c r="AG8" i="7"/>
  <c r="T8" i="7"/>
  <c r="P8" i="7"/>
  <c r="N8" i="7"/>
  <c r="F8" i="7"/>
  <c r="BF7" i="7"/>
  <c r="BE7" i="7"/>
  <c r="BD7" i="7"/>
  <c r="BC7" i="7"/>
  <c r="BB7" i="7"/>
  <c r="AZ7" i="7"/>
  <c r="AX7" i="7"/>
  <c r="AV7" i="7"/>
  <c r="AH7" i="7"/>
  <c r="AG7" i="7"/>
  <c r="P7" i="7"/>
  <c r="N7" i="7"/>
  <c r="F7" i="7"/>
  <c r="BF6" i="7"/>
  <c r="BE6" i="7"/>
  <c r="BD6" i="7"/>
  <c r="BC6" i="7"/>
  <c r="BB6" i="7"/>
  <c r="AZ6" i="7"/>
  <c r="AX6" i="7"/>
  <c r="AV6" i="7"/>
  <c r="AH6" i="7"/>
  <c r="AG6" i="7"/>
  <c r="P6" i="7"/>
  <c r="T6" i="7" s="1"/>
  <c r="N6" i="7"/>
  <c r="F6" i="7"/>
  <c r="BF5" i="7"/>
  <c r="BE5" i="7"/>
  <c r="BD5" i="7"/>
  <c r="BC5" i="7"/>
  <c r="BB5" i="7"/>
  <c r="AZ5" i="7"/>
  <c r="AX5" i="7"/>
  <c r="AV5" i="7"/>
  <c r="AH5" i="7"/>
  <c r="AG5" i="7"/>
  <c r="P5" i="7"/>
  <c r="N5" i="7"/>
  <c r="F5" i="7"/>
  <c r="BF4" i="7"/>
  <c r="BE4" i="7"/>
  <c r="BD4" i="7"/>
  <c r="BC4" i="7"/>
  <c r="BB4" i="7"/>
  <c r="AZ4" i="7"/>
  <c r="AX4" i="7"/>
  <c r="AV4" i="7"/>
  <c r="AH4" i="7"/>
  <c r="AG4" i="7"/>
  <c r="P4" i="7"/>
  <c r="N4" i="7"/>
  <c r="F4" i="7"/>
  <c r="D51" i="6"/>
  <c r="O51" i="6" s="1"/>
  <c r="D50" i="6"/>
  <c r="O50" i="6" s="1"/>
  <c r="D49" i="6"/>
  <c r="O49" i="6" s="1"/>
  <c r="D48" i="6"/>
  <c r="O48" i="6" s="1"/>
  <c r="D47" i="6"/>
  <c r="D46" i="6"/>
  <c r="O46" i="6" s="1"/>
  <c r="D45" i="6"/>
  <c r="O45" i="6" s="1"/>
  <c r="D44" i="6"/>
  <c r="O44" i="6" s="1"/>
  <c r="D43" i="6"/>
  <c r="O43" i="6" s="1"/>
  <c r="D42" i="6"/>
  <c r="O42" i="6" s="1"/>
  <c r="D41" i="6"/>
  <c r="O41" i="6" s="1"/>
  <c r="D40" i="6"/>
  <c r="M40" i="6" s="1"/>
  <c r="D39" i="6"/>
  <c r="O39" i="6" s="1"/>
  <c r="D38" i="6"/>
  <c r="O38" i="6" s="1"/>
  <c r="D37" i="6"/>
  <c r="O37" i="6" s="1"/>
  <c r="D36" i="6"/>
  <c r="O36" i="6" s="1"/>
  <c r="D35" i="6"/>
  <c r="O35" i="6" s="1"/>
  <c r="D34" i="6"/>
  <c r="O34" i="6" s="1"/>
  <c r="D33" i="6"/>
  <c r="O33" i="6" s="1"/>
  <c r="D32" i="6"/>
  <c r="O32" i="6" s="1"/>
  <c r="D31" i="6"/>
  <c r="D30" i="6"/>
  <c r="O30" i="6" s="1"/>
  <c r="D29" i="6"/>
  <c r="O29" i="6" s="1"/>
  <c r="D28" i="6"/>
  <c r="O28" i="6" s="1"/>
  <c r="L4" i="6"/>
  <c r="L5" i="6"/>
  <c r="L6" i="6"/>
  <c r="L7" i="6"/>
  <c r="P7" i="6" s="1"/>
  <c r="L8" i="6"/>
  <c r="L9" i="6"/>
  <c r="L10" i="6"/>
  <c r="L11" i="6"/>
  <c r="L12" i="6"/>
  <c r="L13" i="6"/>
  <c r="L14" i="6"/>
  <c r="L15" i="6"/>
  <c r="P15" i="6" s="1"/>
  <c r="L16" i="6"/>
  <c r="L17" i="6"/>
  <c r="L18" i="6"/>
  <c r="L19" i="6"/>
  <c r="L20" i="6"/>
  <c r="L21" i="6"/>
  <c r="L22" i="6"/>
  <c r="L23" i="6"/>
  <c r="P23" i="6" s="1"/>
  <c r="L24" i="6"/>
  <c r="L25" i="6"/>
  <c r="L26" i="6"/>
  <c r="L3" i="6"/>
  <c r="K4" i="6"/>
  <c r="K5" i="6"/>
  <c r="K6" i="6"/>
  <c r="K7" i="6"/>
  <c r="O7" i="6" s="1"/>
  <c r="K8" i="6"/>
  <c r="K9" i="6"/>
  <c r="K10" i="6"/>
  <c r="K11" i="6"/>
  <c r="K12" i="6"/>
  <c r="K13" i="6"/>
  <c r="K14" i="6"/>
  <c r="K15" i="6"/>
  <c r="O15" i="6" s="1"/>
  <c r="K16" i="6"/>
  <c r="K17" i="6"/>
  <c r="K18" i="6"/>
  <c r="K19" i="6"/>
  <c r="K20" i="6"/>
  <c r="K21" i="6"/>
  <c r="K22" i="6"/>
  <c r="K23" i="6"/>
  <c r="O23" i="6" s="1"/>
  <c r="K24" i="6"/>
  <c r="K25" i="6"/>
  <c r="K26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AL10" i="6"/>
  <c r="AM10" i="6"/>
  <c r="AF10" i="6"/>
  <c r="AL9" i="6"/>
  <c r="AF9" i="6"/>
  <c r="AM8" i="6"/>
  <c r="AL8" i="6"/>
  <c r="AF8" i="6"/>
  <c r="AF7" i="6"/>
  <c r="AM7" i="6"/>
  <c r="AL7" i="6"/>
  <c r="X26" i="6"/>
  <c r="W26" i="6"/>
  <c r="D26" i="6"/>
  <c r="M26" i="6" s="1"/>
  <c r="X25" i="6"/>
  <c r="W25" i="6"/>
  <c r="D25" i="6"/>
  <c r="P25" i="6" s="1"/>
  <c r="X24" i="6"/>
  <c r="W24" i="6"/>
  <c r="D24" i="6"/>
  <c r="M24" i="6" s="1"/>
  <c r="X23" i="6"/>
  <c r="W23" i="6"/>
  <c r="D23" i="6"/>
  <c r="X22" i="6"/>
  <c r="W22" i="6"/>
  <c r="D22" i="6"/>
  <c r="M22" i="6" s="1"/>
  <c r="X21" i="6"/>
  <c r="W21" i="6"/>
  <c r="D21" i="6"/>
  <c r="N21" i="6" s="1"/>
  <c r="X20" i="6"/>
  <c r="W20" i="6"/>
  <c r="D20" i="6"/>
  <c r="M20" i="6" s="1"/>
  <c r="X19" i="6"/>
  <c r="W19" i="6"/>
  <c r="D19" i="6"/>
  <c r="N19" i="6" s="1"/>
  <c r="X18" i="6"/>
  <c r="W18" i="6"/>
  <c r="D18" i="6"/>
  <c r="N18" i="6" s="1"/>
  <c r="X17" i="6"/>
  <c r="W17" i="6"/>
  <c r="D17" i="6"/>
  <c r="P17" i="6" s="1"/>
  <c r="X16" i="6"/>
  <c r="W16" i="6"/>
  <c r="D16" i="6"/>
  <c r="N16" i="6" s="1"/>
  <c r="X15" i="6"/>
  <c r="W15" i="6"/>
  <c r="D15" i="6"/>
  <c r="X14" i="6"/>
  <c r="W14" i="6"/>
  <c r="D14" i="6"/>
  <c r="N14" i="6" s="1"/>
  <c r="X13" i="6"/>
  <c r="W13" i="6"/>
  <c r="D13" i="6"/>
  <c r="N13" i="6" s="1"/>
  <c r="X12" i="6"/>
  <c r="W12" i="6"/>
  <c r="D12" i="6"/>
  <c r="M12" i="6" s="1"/>
  <c r="X11" i="6"/>
  <c r="W11" i="6"/>
  <c r="D11" i="6"/>
  <c r="N11" i="6" s="1"/>
  <c r="AK10" i="6"/>
  <c r="AJ10" i="6"/>
  <c r="AI10" i="6"/>
  <c r="AH10" i="6"/>
  <c r="AG10" i="6"/>
  <c r="AE10" i="6"/>
  <c r="AC10" i="6"/>
  <c r="AA10" i="6"/>
  <c r="X10" i="6"/>
  <c r="W10" i="6"/>
  <c r="D10" i="6"/>
  <c r="N10" i="6" s="1"/>
  <c r="AM9" i="6"/>
  <c r="AK9" i="6"/>
  <c r="AJ9" i="6"/>
  <c r="AI9" i="6"/>
  <c r="AH9" i="6"/>
  <c r="AG9" i="6"/>
  <c r="AE9" i="6"/>
  <c r="AC9" i="6"/>
  <c r="AA9" i="6"/>
  <c r="X9" i="6"/>
  <c r="W9" i="6"/>
  <c r="D9" i="6"/>
  <c r="P9" i="6" s="1"/>
  <c r="AK8" i="6"/>
  <c r="AJ8" i="6"/>
  <c r="AI8" i="6"/>
  <c r="AH8" i="6"/>
  <c r="AG8" i="6"/>
  <c r="AE8" i="6"/>
  <c r="AC8" i="6"/>
  <c r="AA8" i="6"/>
  <c r="X8" i="6"/>
  <c r="W8" i="6"/>
  <c r="D8" i="6"/>
  <c r="N8" i="6" s="1"/>
  <c r="AK7" i="6"/>
  <c r="AJ7" i="6"/>
  <c r="AI7" i="6"/>
  <c r="AH7" i="6"/>
  <c r="AG7" i="6"/>
  <c r="AE7" i="6"/>
  <c r="AC7" i="6"/>
  <c r="AA7" i="6"/>
  <c r="X7" i="6"/>
  <c r="W7" i="6"/>
  <c r="D7" i="6"/>
  <c r="AK6" i="6"/>
  <c r="AJ6" i="6"/>
  <c r="AI6" i="6"/>
  <c r="AH6" i="6"/>
  <c r="AG6" i="6"/>
  <c r="AE6" i="6"/>
  <c r="AC6" i="6"/>
  <c r="AA6" i="6"/>
  <c r="X6" i="6"/>
  <c r="W6" i="6"/>
  <c r="D6" i="6"/>
  <c r="M6" i="6" s="1"/>
  <c r="AK5" i="6"/>
  <c r="AJ5" i="6"/>
  <c r="AI5" i="6"/>
  <c r="AH5" i="6"/>
  <c r="AG5" i="6"/>
  <c r="AE5" i="6"/>
  <c r="AC5" i="6"/>
  <c r="AA5" i="6"/>
  <c r="X5" i="6"/>
  <c r="W5" i="6"/>
  <c r="D5" i="6"/>
  <c r="N5" i="6" s="1"/>
  <c r="AK4" i="6"/>
  <c r="AJ4" i="6"/>
  <c r="AI4" i="6"/>
  <c r="AH4" i="6"/>
  <c r="AG4" i="6"/>
  <c r="AE4" i="6"/>
  <c r="AC4" i="6"/>
  <c r="AA4" i="6"/>
  <c r="X4" i="6"/>
  <c r="W4" i="6"/>
  <c r="D4" i="6"/>
  <c r="M4" i="6" s="1"/>
  <c r="AK3" i="6"/>
  <c r="AJ3" i="6"/>
  <c r="AI3" i="6"/>
  <c r="AH3" i="6"/>
  <c r="AG3" i="6"/>
  <c r="AE3" i="6"/>
  <c r="AC3" i="6"/>
  <c r="AA3" i="6"/>
  <c r="X3" i="6"/>
  <c r="W3" i="6"/>
  <c r="D3" i="6"/>
  <c r="N3" i="6" s="1"/>
  <c r="N25" i="6" l="1"/>
  <c r="N17" i="6"/>
  <c r="N9" i="6"/>
  <c r="O25" i="6"/>
  <c r="O17" i="6"/>
  <c r="O9" i="6"/>
  <c r="M50" i="6"/>
  <c r="M42" i="6"/>
  <c r="M34" i="6"/>
  <c r="O24" i="6"/>
  <c r="O16" i="6"/>
  <c r="O8" i="6"/>
  <c r="P24" i="6"/>
  <c r="P16" i="6"/>
  <c r="P8" i="6"/>
  <c r="AB7" i="6"/>
  <c r="AB10" i="6"/>
  <c r="M49" i="6"/>
  <c r="M41" i="6"/>
  <c r="M33" i="6"/>
  <c r="M32" i="6"/>
  <c r="O22" i="6"/>
  <c r="O14" i="6"/>
  <c r="O6" i="6"/>
  <c r="P22" i="6"/>
  <c r="P14" i="6"/>
  <c r="P6" i="6"/>
  <c r="M47" i="6"/>
  <c r="M39" i="6"/>
  <c r="M31" i="6"/>
  <c r="AD7" i="6" s="1"/>
  <c r="AN7" i="6" s="1"/>
  <c r="O47" i="6"/>
  <c r="O31" i="6"/>
  <c r="M48" i="6"/>
  <c r="O40" i="6"/>
  <c r="O21" i="6"/>
  <c r="O13" i="6"/>
  <c r="O5" i="6"/>
  <c r="P21" i="6"/>
  <c r="P13" i="6"/>
  <c r="P5" i="6"/>
  <c r="M46" i="6"/>
  <c r="M38" i="6"/>
  <c r="M30" i="6"/>
  <c r="O20" i="6"/>
  <c r="O12" i="6"/>
  <c r="O4" i="6"/>
  <c r="P20" i="6"/>
  <c r="P12" i="6"/>
  <c r="P4" i="6"/>
  <c r="M45" i="6"/>
  <c r="M37" i="6"/>
  <c r="M29" i="6"/>
  <c r="N7" i="6"/>
  <c r="O3" i="6"/>
  <c r="O19" i="6"/>
  <c r="O11" i="6"/>
  <c r="P3" i="6"/>
  <c r="P19" i="6"/>
  <c r="P11" i="6"/>
  <c r="M28" i="6"/>
  <c r="M44" i="6"/>
  <c r="M36" i="6"/>
  <c r="N15" i="6"/>
  <c r="N23" i="6"/>
  <c r="O26" i="6"/>
  <c r="O18" i="6"/>
  <c r="O10" i="6"/>
  <c r="P26" i="6"/>
  <c r="P18" i="6"/>
  <c r="P10" i="6"/>
  <c r="M51" i="6"/>
  <c r="M43" i="6"/>
  <c r="M35" i="6"/>
  <c r="U43" i="7"/>
  <c r="S44" i="7"/>
  <c r="X32" i="7"/>
  <c r="U39" i="7"/>
  <c r="U51" i="7"/>
  <c r="X8" i="7"/>
  <c r="X24" i="7"/>
  <c r="U35" i="7"/>
  <c r="U47" i="7"/>
  <c r="X16" i="7"/>
  <c r="U36" i="7"/>
  <c r="U31" i="7"/>
  <c r="U22" i="7"/>
  <c r="O10" i="7"/>
  <c r="T4" i="7"/>
  <c r="BG4" i="7"/>
  <c r="U6" i="7"/>
  <c r="R8" i="7"/>
  <c r="U9" i="7"/>
  <c r="T10" i="7"/>
  <c r="T11" i="7"/>
  <c r="U19" i="7"/>
  <c r="S24" i="7"/>
  <c r="O4" i="7"/>
  <c r="S4" i="7" s="1"/>
  <c r="O20" i="7"/>
  <c r="S20" i="7" s="1"/>
  <c r="O12" i="7"/>
  <c r="S12" i="7" s="1"/>
  <c r="S36" i="7"/>
  <c r="U28" i="7"/>
  <c r="U44" i="7"/>
  <c r="O18" i="7"/>
  <c r="U34" i="7"/>
  <c r="R4" i="7"/>
  <c r="BH4" i="7"/>
  <c r="R23" i="7"/>
  <c r="T33" i="7"/>
  <c r="O27" i="7"/>
  <c r="S27" i="7" s="1"/>
  <c r="O19" i="7"/>
  <c r="S19" i="7" s="1"/>
  <c r="O11" i="7"/>
  <c r="S11" i="7" s="1"/>
  <c r="AM6" i="7"/>
  <c r="AM28" i="7"/>
  <c r="AM38" i="7"/>
  <c r="U14" i="7"/>
  <c r="R34" i="7"/>
  <c r="O25" i="7"/>
  <c r="O17" i="7"/>
  <c r="O9" i="7"/>
  <c r="S9" i="7" s="1"/>
  <c r="U49" i="7"/>
  <c r="AM14" i="7"/>
  <c r="AM46" i="7"/>
  <c r="BH7" i="7"/>
  <c r="U25" i="7"/>
  <c r="R31" i="7"/>
  <c r="R42" i="7"/>
  <c r="R50" i="7"/>
  <c r="O24" i="7"/>
  <c r="O16" i="7"/>
  <c r="S16" i="7" s="1"/>
  <c r="W16" i="7" s="1"/>
  <c r="O8" i="7"/>
  <c r="S8" i="7" s="1"/>
  <c r="S40" i="7"/>
  <c r="S32" i="7"/>
  <c r="U48" i="7"/>
  <c r="U40" i="7"/>
  <c r="U32" i="7"/>
  <c r="AW7" i="7"/>
  <c r="U8" i="7"/>
  <c r="AW11" i="7"/>
  <c r="BH5" i="7"/>
  <c r="U17" i="7"/>
  <c r="U21" i="7"/>
  <c r="R22" i="7"/>
  <c r="U24" i="7"/>
  <c r="BG7" i="7"/>
  <c r="R35" i="7"/>
  <c r="R39" i="7"/>
  <c r="O23" i="7"/>
  <c r="S23" i="7" s="1"/>
  <c r="O15" i="7"/>
  <c r="S15" i="7" s="1"/>
  <c r="O7" i="7"/>
  <c r="AM22" i="7"/>
  <c r="AM44" i="7"/>
  <c r="U13" i="7"/>
  <c r="R14" i="7"/>
  <c r="U16" i="7"/>
  <c r="BG6" i="7"/>
  <c r="T25" i="7"/>
  <c r="R43" i="7"/>
  <c r="R47" i="7"/>
  <c r="R51" i="7"/>
  <c r="O22" i="7"/>
  <c r="O14" i="7"/>
  <c r="O6" i="7"/>
  <c r="S6" i="7" s="1"/>
  <c r="S46" i="7"/>
  <c r="S38" i="7"/>
  <c r="S30" i="7"/>
  <c r="O26" i="7"/>
  <c r="S26" i="7" s="1"/>
  <c r="U10" i="7"/>
  <c r="U4" i="7"/>
  <c r="Y37" i="7" s="1"/>
  <c r="AW4" i="7"/>
  <c r="S10" i="7"/>
  <c r="T17" i="7"/>
  <c r="R20" i="7"/>
  <c r="O21" i="7"/>
  <c r="O13" i="7"/>
  <c r="S13" i="7" s="1"/>
  <c r="O5" i="7"/>
  <c r="S5" i="7" s="1"/>
  <c r="AM20" i="7"/>
  <c r="AM30" i="7"/>
  <c r="U11" i="7"/>
  <c r="U27" i="7"/>
  <c r="AY11" i="7"/>
  <c r="AW5" i="7"/>
  <c r="R6" i="7"/>
  <c r="T5" i="7"/>
  <c r="X5" i="7" s="1"/>
  <c r="R7" i="7"/>
  <c r="AW8" i="7"/>
  <c r="U12" i="7"/>
  <c r="R13" i="7"/>
  <c r="T15" i="7"/>
  <c r="X15" i="7" s="1"/>
  <c r="S18" i="7"/>
  <c r="U20" i="7"/>
  <c r="R21" i="7"/>
  <c r="T23" i="7"/>
  <c r="X23" i="7" s="1"/>
  <c r="T30" i="7"/>
  <c r="T38" i="7"/>
  <c r="T46" i="7"/>
  <c r="U7" i="7"/>
  <c r="Y7" i="7" s="1"/>
  <c r="U5" i="7"/>
  <c r="S7" i="7"/>
  <c r="AW9" i="7"/>
  <c r="U15" i="7"/>
  <c r="R16" i="7"/>
  <c r="T18" i="7"/>
  <c r="X18" i="7" s="1"/>
  <c r="S21" i="7"/>
  <c r="U23" i="7"/>
  <c r="R24" i="7"/>
  <c r="T26" i="7"/>
  <c r="X26" i="7" s="1"/>
  <c r="T7" i="7"/>
  <c r="AW10" i="7"/>
  <c r="T13" i="7"/>
  <c r="X13" i="7" s="1"/>
  <c r="U18" i="7"/>
  <c r="Y18" i="7" s="1"/>
  <c r="T21" i="7"/>
  <c r="X21" i="7" s="1"/>
  <c r="U26" i="7"/>
  <c r="S14" i="7"/>
  <c r="S22" i="7"/>
  <c r="R29" i="7"/>
  <c r="R37" i="7"/>
  <c r="R45" i="7"/>
  <c r="T14" i="7"/>
  <c r="X14" i="7" s="1"/>
  <c r="S17" i="7"/>
  <c r="T22" i="7"/>
  <c r="X22" i="7" s="1"/>
  <c r="S25" i="7"/>
  <c r="R48" i="7"/>
  <c r="R5" i="7"/>
  <c r="AW6" i="7"/>
  <c r="M19" i="6"/>
  <c r="M11" i="6"/>
  <c r="N26" i="6"/>
  <c r="N24" i="6"/>
  <c r="N22" i="6"/>
  <c r="N6" i="6"/>
  <c r="M17" i="6"/>
  <c r="N20" i="6"/>
  <c r="AF5" i="6" s="1"/>
  <c r="N12" i="6"/>
  <c r="N4" i="6"/>
  <c r="M18" i="6"/>
  <c r="M10" i="6"/>
  <c r="M25" i="6"/>
  <c r="M9" i="6"/>
  <c r="M16" i="6"/>
  <c r="M8" i="6"/>
  <c r="M3" i="6"/>
  <c r="M23" i="6"/>
  <c r="M15" i="6"/>
  <c r="M7" i="6"/>
  <c r="M14" i="6"/>
  <c r="M21" i="6"/>
  <c r="AD6" i="6" s="1"/>
  <c r="M13" i="6"/>
  <c r="M5" i="6"/>
  <c r="AD3" i="6" s="1"/>
  <c r="AB3" i="6"/>
  <c r="AB4" i="6"/>
  <c r="AB6" i="6"/>
  <c r="AM5" i="6"/>
  <c r="AL4" i="6"/>
  <c r="AL6" i="6"/>
  <c r="AM3" i="6"/>
  <c r="AM4" i="6"/>
  <c r="AL5" i="6"/>
  <c r="AM6" i="6"/>
  <c r="AL3" i="6"/>
  <c r="AD10" i="6"/>
  <c r="AN10" i="6" s="1"/>
  <c r="AF4" i="6"/>
  <c r="AB9" i="6"/>
  <c r="AB5" i="6"/>
  <c r="AD8" i="6"/>
  <c r="AN8" i="6" s="1"/>
  <c r="AB8" i="6"/>
  <c r="AF6" i="6"/>
  <c r="AD9" i="6"/>
  <c r="AN9" i="6" s="1"/>
  <c r="AF3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3" i="5"/>
  <c r="W5" i="7" l="1"/>
  <c r="W4" i="7"/>
  <c r="W28" i="7"/>
  <c r="W49" i="7"/>
  <c r="W41" i="7"/>
  <c r="W33" i="7"/>
  <c r="W13" i="7"/>
  <c r="W26" i="7"/>
  <c r="W15" i="7"/>
  <c r="W23" i="7"/>
  <c r="BA4" i="7"/>
  <c r="W6" i="7"/>
  <c r="W8" i="7"/>
  <c r="W20" i="7"/>
  <c r="W25" i="7"/>
  <c r="W14" i="7"/>
  <c r="W7" i="7"/>
  <c r="W38" i="7"/>
  <c r="X25" i="7"/>
  <c r="Y21" i="7"/>
  <c r="Y48" i="7"/>
  <c r="S31" i="7"/>
  <c r="W31" i="7" s="1"/>
  <c r="W27" i="7"/>
  <c r="X4" i="7"/>
  <c r="X48" i="7"/>
  <c r="X19" i="7"/>
  <c r="X9" i="7"/>
  <c r="X20" i="7"/>
  <c r="X12" i="7"/>
  <c r="Y11" i="7"/>
  <c r="W10" i="7"/>
  <c r="W30" i="7"/>
  <c r="S43" i="7"/>
  <c r="W43" i="7" s="1"/>
  <c r="Y40" i="7"/>
  <c r="S42" i="7"/>
  <c r="W42" i="7" s="1"/>
  <c r="W19" i="7"/>
  <c r="Y34" i="7"/>
  <c r="W24" i="7"/>
  <c r="Y26" i="7"/>
  <c r="Y23" i="7"/>
  <c r="Y5" i="7"/>
  <c r="Y20" i="7"/>
  <c r="Y4" i="7"/>
  <c r="W46" i="7"/>
  <c r="BA11" i="7"/>
  <c r="BI11" i="7" s="1"/>
  <c r="Y17" i="7"/>
  <c r="W32" i="7"/>
  <c r="Y25" i="7"/>
  <c r="S34" i="7"/>
  <c r="U33" i="7"/>
  <c r="Y33" i="7" s="1"/>
  <c r="X33" i="7"/>
  <c r="Y44" i="7"/>
  <c r="Y19" i="7"/>
  <c r="Y41" i="7"/>
  <c r="X47" i="7"/>
  <c r="X49" i="7"/>
  <c r="X50" i="7"/>
  <c r="U46" i="7"/>
  <c r="Y46" i="7" s="1"/>
  <c r="X46" i="7"/>
  <c r="AY10" i="7"/>
  <c r="S45" i="7"/>
  <c r="W45" i="7" s="1"/>
  <c r="AY6" i="7"/>
  <c r="BI6" i="7" s="1"/>
  <c r="U38" i="7"/>
  <c r="Y38" i="7" s="1"/>
  <c r="X38" i="7"/>
  <c r="AY5" i="7"/>
  <c r="S48" i="7"/>
  <c r="W48" i="7" s="1"/>
  <c r="BA7" i="7"/>
  <c r="W22" i="7"/>
  <c r="BA6" i="7"/>
  <c r="W17" i="7"/>
  <c r="W21" i="7"/>
  <c r="W18" i="7"/>
  <c r="Y10" i="7"/>
  <c r="Y16" i="7"/>
  <c r="W40" i="7"/>
  <c r="Y14" i="7"/>
  <c r="Y28" i="7"/>
  <c r="X11" i="7"/>
  <c r="Y22" i="7"/>
  <c r="Y36" i="7"/>
  <c r="Y47" i="7"/>
  <c r="X27" i="7"/>
  <c r="Y51" i="7"/>
  <c r="W44" i="7"/>
  <c r="S39" i="7"/>
  <c r="W39" i="7" s="1"/>
  <c r="W36" i="7"/>
  <c r="X10" i="7"/>
  <c r="Y50" i="7"/>
  <c r="X36" i="7"/>
  <c r="X40" i="7"/>
  <c r="X51" i="7"/>
  <c r="X6" i="7"/>
  <c r="X29" i="7"/>
  <c r="Y13" i="7"/>
  <c r="S35" i="7"/>
  <c r="W35" i="7" s="1"/>
  <c r="Y8" i="7"/>
  <c r="W12" i="7"/>
  <c r="Y9" i="7"/>
  <c r="Y42" i="7"/>
  <c r="Y29" i="7"/>
  <c r="Y35" i="7"/>
  <c r="X34" i="7"/>
  <c r="Y45" i="7"/>
  <c r="X44" i="7"/>
  <c r="Y43" i="7"/>
  <c r="AY9" i="7"/>
  <c r="S37" i="7"/>
  <c r="W37" i="7" s="1"/>
  <c r="Y15" i="7"/>
  <c r="Y12" i="7"/>
  <c r="Y49" i="7"/>
  <c r="V4" i="7"/>
  <c r="X42" i="7"/>
  <c r="X31" i="7"/>
  <c r="X35" i="7"/>
  <c r="X39" i="7"/>
  <c r="X43" i="7"/>
  <c r="U30" i="7"/>
  <c r="Y30" i="7" s="1"/>
  <c r="X30" i="7"/>
  <c r="AY7" i="7"/>
  <c r="BI7" i="7" s="1"/>
  <c r="X37" i="7"/>
  <c r="S51" i="7"/>
  <c r="W51" i="7" s="1"/>
  <c r="AY4" i="7"/>
  <c r="BI4" i="7" s="1"/>
  <c r="AY8" i="7"/>
  <c r="S29" i="7"/>
  <c r="X7" i="7"/>
  <c r="Y27" i="7"/>
  <c r="X17" i="7"/>
  <c r="X45" i="7"/>
  <c r="S47" i="7"/>
  <c r="W47" i="7" s="1"/>
  <c r="Y24" i="7"/>
  <c r="Y32" i="7"/>
  <c r="S50" i="7"/>
  <c r="W50" i="7" s="1"/>
  <c r="W9" i="7"/>
  <c r="W11" i="7"/>
  <c r="X41" i="7"/>
  <c r="Y6" i="7"/>
  <c r="Y31" i="7"/>
  <c r="X28" i="7"/>
  <c r="Y39" i="7"/>
  <c r="BA5" i="7"/>
  <c r="BI5" i="7" s="1"/>
  <c r="AD5" i="6"/>
  <c r="AN5" i="6" s="1"/>
  <c r="AD4" i="6"/>
  <c r="AN4" i="6" s="1"/>
  <c r="AN6" i="6"/>
  <c r="AN3" i="6"/>
  <c r="AK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N40" i="5" s="1"/>
  <c r="I41" i="5"/>
  <c r="I42" i="5"/>
  <c r="I43" i="5"/>
  <c r="I44" i="5"/>
  <c r="I45" i="5"/>
  <c r="I46" i="5"/>
  <c r="I47" i="5"/>
  <c r="I48" i="5"/>
  <c r="I49" i="5"/>
  <c r="I50" i="5"/>
  <c r="H5" i="5"/>
  <c r="H6" i="5"/>
  <c r="AW6" i="5" s="1"/>
  <c r="H7" i="5"/>
  <c r="W7" i="5" s="1"/>
  <c r="X7" i="5" s="1"/>
  <c r="Y7" i="5" s="1"/>
  <c r="H8" i="5"/>
  <c r="H9" i="5"/>
  <c r="W9" i="5" s="1"/>
  <c r="X9" i="5" s="1"/>
  <c r="Y9" i="5" s="1"/>
  <c r="H10" i="5"/>
  <c r="H11" i="5"/>
  <c r="H12" i="5"/>
  <c r="H13" i="5"/>
  <c r="H14" i="5"/>
  <c r="Z14" i="5" s="1"/>
  <c r="AA14" i="5" s="1"/>
  <c r="AB14" i="5" s="1"/>
  <c r="H15" i="5"/>
  <c r="Z15" i="5" s="1"/>
  <c r="AA15" i="5" s="1"/>
  <c r="AB15" i="5" s="1"/>
  <c r="H16" i="5"/>
  <c r="H17" i="5"/>
  <c r="W17" i="5" s="1"/>
  <c r="X17" i="5" s="1"/>
  <c r="Y17" i="5" s="1"/>
  <c r="H18" i="5"/>
  <c r="W18" i="5" s="1"/>
  <c r="X18" i="5" s="1"/>
  <c r="Y18" i="5" s="1"/>
  <c r="H19" i="5"/>
  <c r="BI19" i="5" s="1"/>
  <c r="H20" i="5"/>
  <c r="BE20" i="5" s="1"/>
  <c r="H21" i="5"/>
  <c r="H22" i="5"/>
  <c r="AO22" i="5" s="1"/>
  <c r="H23" i="5"/>
  <c r="W23" i="5" s="1"/>
  <c r="X23" i="5" s="1"/>
  <c r="Y23" i="5" s="1"/>
  <c r="H24" i="5"/>
  <c r="H25" i="5"/>
  <c r="W25" i="5" s="1"/>
  <c r="X25" i="5" s="1"/>
  <c r="Y25" i="5" s="1"/>
  <c r="H26" i="5"/>
  <c r="W26" i="5" s="1"/>
  <c r="X26" i="5" s="1"/>
  <c r="Y26" i="5" s="1"/>
  <c r="H27" i="5"/>
  <c r="H28" i="5"/>
  <c r="H29" i="5"/>
  <c r="H30" i="5"/>
  <c r="W30" i="5" s="1"/>
  <c r="X30" i="5" s="1"/>
  <c r="Y30" i="5" s="1"/>
  <c r="H31" i="5"/>
  <c r="AO31" i="5" s="1"/>
  <c r="H32" i="5"/>
  <c r="H33" i="5"/>
  <c r="W33" i="5" s="1"/>
  <c r="X33" i="5" s="1"/>
  <c r="Y33" i="5" s="1"/>
  <c r="H34" i="5"/>
  <c r="AS34" i="5" s="1"/>
  <c r="H35" i="5"/>
  <c r="H36" i="5"/>
  <c r="H37" i="5"/>
  <c r="H38" i="5"/>
  <c r="Z38" i="5" s="1"/>
  <c r="AA38" i="5" s="1"/>
  <c r="AB38" i="5" s="1"/>
  <c r="H39" i="5"/>
  <c r="Z39" i="5" s="1"/>
  <c r="AA39" i="5" s="1"/>
  <c r="AB39" i="5" s="1"/>
  <c r="H40" i="5"/>
  <c r="H41" i="5"/>
  <c r="W41" i="5" s="1"/>
  <c r="X41" i="5" s="1"/>
  <c r="Y41" i="5" s="1"/>
  <c r="H42" i="5"/>
  <c r="AS42" i="5" s="1"/>
  <c r="H43" i="5"/>
  <c r="AS43" i="5" s="1"/>
  <c r="H44" i="5"/>
  <c r="Z44" i="5" s="1"/>
  <c r="AA44" i="5" s="1"/>
  <c r="AB44" i="5" s="1"/>
  <c r="H45" i="5"/>
  <c r="H46" i="5"/>
  <c r="W46" i="5" s="1"/>
  <c r="X46" i="5" s="1"/>
  <c r="Y46" i="5" s="1"/>
  <c r="H47" i="5"/>
  <c r="W47" i="5" s="1"/>
  <c r="X47" i="5" s="1"/>
  <c r="Y47" i="5" s="1"/>
  <c r="H48" i="5"/>
  <c r="H49" i="5"/>
  <c r="W49" i="5" s="1"/>
  <c r="X49" i="5" s="1"/>
  <c r="Y49" i="5" s="1"/>
  <c r="H50" i="5"/>
  <c r="W50" i="5" s="1"/>
  <c r="X50" i="5" s="1"/>
  <c r="Y50" i="5" s="1"/>
  <c r="I4" i="5"/>
  <c r="H4" i="5"/>
  <c r="I3" i="5"/>
  <c r="H3" i="5"/>
  <c r="Z3" i="5" s="1"/>
  <c r="AA3" i="5" s="1"/>
  <c r="AB3" i="5" s="1"/>
  <c r="M50" i="5"/>
  <c r="L50" i="5" s="1"/>
  <c r="M49" i="5"/>
  <c r="L49" i="5" s="1"/>
  <c r="M48" i="5"/>
  <c r="L48" i="5" s="1"/>
  <c r="M47" i="5"/>
  <c r="L47" i="5" s="1"/>
  <c r="M46" i="5"/>
  <c r="L46" i="5" s="1"/>
  <c r="M45" i="5"/>
  <c r="L45" i="5" s="1"/>
  <c r="M44" i="5"/>
  <c r="L44" i="5" s="1"/>
  <c r="M43" i="5"/>
  <c r="L43" i="5" s="1"/>
  <c r="M42" i="5"/>
  <c r="L42" i="5" s="1"/>
  <c r="M41" i="5"/>
  <c r="L41" i="5" s="1"/>
  <c r="M40" i="5"/>
  <c r="L40" i="5" s="1"/>
  <c r="M39" i="5"/>
  <c r="L39" i="5" s="1"/>
  <c r="M38" i="5"/>
  <c r="L38" i="5" s="1"/>
  <c r="M37" i="5"/>
  <c r="L37" i="5" s="1"/>
  <c r="M36" i="5"/>
  <c r="L36" i="5" s="1"/>
  <c r="M35" i="5"/>
  <c r="L35" i="5" s="1"/>
  <c r="M34" i="5"/>
  <c r="L34" i="5" s="1"/>
  <c r="M33" i="5"/>
  <c r="L33" i="5" s="1"/>
  <c r="M32" i="5"/>
  <c r="L32" i="5" s="1"/>
  <c r="M31" i="5"/>
  <c r="L31" i="5" s="1"/>
  <c r="M30" i="5"/>
  <c r="L30" i="5" s="1"/>
  <c r="M29" i="5"/>
  <c r="L29" i="5" s="1"/>
  <c r="M28" i="5"/>
  <c r="L28" i="5" s="1"/>
  <c r="M27" i="5"/>
  <c r="L27" i="5" s="1"/>
  <c r="M26" i="5"/>
  <c r="L26" i="5" s="1"/>
  <c r="M25" i="5"/>
  <c r="L25" i="5" s="1"/>
  <c r="M24" i="5"/>
  <c r="L24" i="5" s="1"/>
  <c r="M23" i="5"/>
  <c r="L23" i="5" s="1"/>
  <c r="M22" i="5"/>
  <c r="L22" i="5" s="1"/>
  <c r="M21" i="5"/>
  <c r="L21" i="5" s="1"/>
  <c r="M20" i="5"/>
  <c r="L20" i="5" s="1"/>
  <c r="M19" i="5"/>
  <c r="L19" i="5" s="1"/>
  <c r="M18" i="5"/>
  <c r="L18" i="5" s="1"/>
  <c r="M17" i="5"/>
  <c r="L17" i="5" s="1"/>
  <c r="M16" i="5"/>
  <c r="L16" i="5" s="1"/>
  <c r="M15" i="5"/>
  <c r="L15" i="5" s="1"/>
  <c r="M14" i="5"/>
  <c r="L14" i="5" s="1"/>
  <c r="M13" i="5"/>
  <c r="L13" i="5" s="1"/>
  <c r="M12" i="5"/>
  <c r="L12" i="5" s="1"/>
  <c r="M11" i="5"/>
  <c r="L11" i="5" s="1"/>
  <c r="M10" i="5"/>
  <c r="L10" i="5" s="1"/>
  <c r="M9" i="5"/>
  <c r="L9" i="5" s="1"/>
  <c r="M8" i="5"/>
  <c r="M7" i="5"/>
  <c r="L7" i="5" s="1"/>
  <c r="M6" i="5"/>
  <c r="L6" i="5" s="1"/>
  <c r="M5" i="5"/>
  <c r="L5" i="5" s="1"/>
  <c r="M4" i="5"/>
  <c r="L4" i="5" s="1"/>
  <c r="M3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D6" i="5" l="1"/>
  <c r="D10" i="5"/>
  <c r="D14" i="5"/>
  <c r="D18" i="5"/>
  <c r="D22" i="5"/>
  <c r="D26" i="5"/>
  <c r="D30" i="5"/>
  <c r="D34" i="5"/>
  <c r="D38" i="5"/>
  <c r="D42" i="5"/>
  <c r="D46" i="5"/>
  <c r="D5" i="5"/>
  <c r="D9" i="5"/>
  <c r="D13" i="5"/>
  <c r="D17" i="5"/>
  <c r="D21" i="5"/>
  <c r="D25" i="5"/>
  <c r="D29" i="5"/>
  <c r="D33" i="5"/>
  <c r="D37" i="5"/>
  <c r="D41" i="5"/>
  <c r="D45" i="5"/>
  <c r="BA10" i="7"/>
  <c r="BI10" i="7" s="1"/>
  <c r="BA9" i="7"/>
  <c r="BI9" i="7" s="1"/>
  <c r="W34" i="7"/>
  <c r="W29" i="7"/>
  <c r="BA8" i="7"/>
  <c r="BI8" i="7" s="1"/>
  <c r="R8" i="5"/>
  <c r="L8" i="5"/>
  <c r="Z40" i="5"/>
  <c r="AA40" i="5" s="1"/>
  <c r="AB40" i="5" s="1"/>
  <c r="Z32" i="5"/>
  <c r="AA32" i="5" s="1"/>
  <c r="AB32" i="5" s="1"/>
  <c r="Z16" i="5"/>
  <c r="AA16" i="5" s="1"/>
  <c r="AB16" i="5" s="1"/>
  <c r="W8" i="5"/>
  <c r="X8" i="5" s="1"/>
  <c r="Y8" i="5" s="1"/>
  <c r="AN29" i="5"/>
  <c r="AN21" i="5"/>
  <c r="L3" i="5"/>
  <c r="M56" i="5"/>
  <c r="Z20" i="5"/>
  <c r="AA20" i="5" s="1"/>
  <c r="AB20" i="5" s="1"/>
  <c r="AN20" i="5"/>
  <c r="W31" i="5"/>
  <c r="X31" i="5" s="1"/>
  <c r="Y31" i="5" s="1"/>
  <c r="Z7" i="5"/>
  <c r="AA7" i="5" s="1"/>
  <c r="AB7" i="5" s="1"/>
  <c r="AN3" i="5"/>
  <c r="W45" i="5"/>
  <c r="X45" i="5" s="1"/>
  <c r="Y45" i="5" s="1"/>
  <c r="AE10" i="5" s="1"/>
  <c r="BA21" i="5"/>
  <c r="AO13" i="5"/>
  <c r="AS5" i="5"/>
  <c r="AT5" i="5" s="1"/>
  <c r="AV5" i="5" s="1"/>
  <c r="AN43" i="5"/>
  <c r="AN35" i="5"/>
  <c r="AN27" i="5"/>
  <c r="AN19" i="5"/>
  <c r="AN11" i="5"/>
  <c r="W4" i="5"/>
  <c r="X4" i="5" s="1"/>
  <c r="Y4" i="5" s="1"/>
  <c r="AN50" i="5"/>
  <c r="AN42" i="5"/>
  <c r="AN34" i="5"/>
  <c r="AN26" i="5"/>
  <c r="AN18" i="5"/>
  <c r="AN10" i="5"/>
  <c r="D3" i="5"/>
  <c r="D7" i="5"/>
  <c r="D11" i="5"/>
  <c r="D15" i="5"/>
  <c r="D19" i="5"/>
  <c r="D23" i="5"/>
  <c r="D27" i="5"/>
  <c r="AN49" i="5"/>
  <c r="AN41" i="5"/>
  <c r="AN33" i="5"/>
  <c r="AN25" i="5"/>
  <c r="AN17" i="5"/>
  <c r="AN9" i="5"/>
  <c r="W42" i="5"/>
  <c r="X42" i="5" s="1"/>
  <c r="Y42" i="5" s="1"/>
  <c r="AO40" i="5"/>
  <c r="AN48" i="5"/>
  <c r="W40" i="5"/>
  <c r="X40" i="5" s="1"/>
  <c r="Y40" i="5" s="1"/>
  <c r="AN32" i="5"/>
  <c r="AN24" i="5"/>
  <c r="AN16" i="5"/>
  <c r="AN8" i="5"/>
  <c r="AO4" i="5"/>
  <c r="W39" i="5"/>
  <c r="X39" i="5" s="1"/>
  <c r="Y39" i="5" s="1"/>
  <c r="Z46" i="5"/>
  <c r="AA46" i="5" s="1"/>
  <c r="AB46" i="5" s="1"/>
  <c r="AS15" i="5"/>
  <c r="AT15" i="5" s="1"/>
  <c r="AN38" i="5"/>
  <c r="AN30" i="5"/>
  <c r="W34" i="5"/>
  <c r="X34" i="5" s="1"/>
  <c r="Y34" i="5" s="1"/>
  <c r="W15" i="5"/>
  <c r="X15" i="5" s="1"/>
  <c r="Y15" i="5" s="1"/>
  <c r="AP22" i="5"/>
  <c r="AR22" i="5" s="1"/>
  <c r="AX6" i="5"/>
  <c r="AZ6" i="5" s="1"/>
  <c r="AP13" i="5"/>
  <c r="AR13" i="5" s="1"/>
  <c r="BB21" i="5"/>
  <c r="AP31" i="5"/>
  <c r="AR31" i="5" s="1"/>
  <c r="AT43" i="5"/>
  <c r="AV43" i="5" s="1"/>
  <c r="BJ19" i="5"/>
  <c r="BL19" i="5" s="1"/>
  <c r="AT42" i="5"/>
  <c r="AV42" i="5" s="1"/>
  <c r="AT34" i="5"/>
  <c r="AV34" i="5" s="1"/>
  <c r="BI29" i="5"/>
  <c r="AW29" i="5"/>
  <c r="BE29" i="5"/>
  <c r="BA29" i="5"/>
  <c r="AS29" i="5"/>
  <c r="Z29" i="5"/>
  <c r="AA29" i="5" s="1"/>
  <c r="AO29" i="5"/>
  <c r="Z31" i="5"/>
  <c r="AA31" i="5" s="1"/>
  <c r="AB31" i="5" s="1"/>
  <c r="Z19" i="5"/>
  <c r="AA19" i="5" s="1"/>
  <c r="AB19" i="5" s="1"/>
  <c r="Z6" i="5"/>
  <c r="AA6" i="5" s="1"/>
  <c r="AB6" i="5" s="1"/>
  <c r="AO39" i="5"/>
  <c r="AS3" i="5"/>
  <c r="AS14" i="5"/>
  <c r="BE3" i="5"/>
  <c r="O29" i="5"/>
  <c r="R30" i="5"/>
  <c r="BI28" i="5"/>
  <c r="BA28" i="5"/>
  <c r="BE28" i="5"/>
  <c r="AW28" i="5"/>
  <c r="AS28" i="5"/>
  <c r="AO28" i="5"/>
  <c r="BI20" i="5"/>
  <c r="BA20" i="5"/>
  <c r="AS20" i="5"/>
  <c r="AO20" i="5"/>
  <c r="AW20" i="5"/>
  <c r="BI12" i="5"/>
  <c r="BA12" i="5"/>
  <c r="AW12" i="5"/>
  <c r="AS12" i="5"/>
  <c r="BE12" i="5"/>
  <c r="R4" i="5"/>
  <c r="R46" i="5"/>
  <c r="AW27" i="5"/>
  <c r="BE27" i="5"/>
  <c r="BI27" i="5"/>
  <c r="AS27" i="5"/>
  <c r="BA27" i="5"/>
  <c r="AO27" i="5"/>
  <c r="W48" i="5"/>
  <c r="X48" i="5" s="1"/>
  <c r="Y48" i="5" s="1"/>
  <c r="W32" i="5"/>
  <c r="X32" i="5" s="1"/>
  <c r="Y32" i="5" s="1"/>
  <c r="W24" i="5"/>
  <c r="X24" i="5" s="1"/>
  <c r="Y24" i="5" s="1"/>
  <c r="W16" i="5"/>
  <c r="X16" i="5" s="1"/>
  <c r="Y16" i="5" s="1"/>
  <c r="Z43" i="5"/>
  <c r="AA43" i="5" s="1"/>
  <c r="AB43" i="5" s="1"/>
  <c r="Z30" i="5"/>
  <c r="AA30" i="5" s="1"/>
  <c r="AB30" i="5" s="1"/>
  <c r="Z4" i="5"/>
  <c r="AA4" i="5" s="1"/>
  <c r="AB4" i="5" s="1"/>
  <c r="AS6" i="5"/>
  <c r="AW38" i="5"/>
  <c r="O16" i="5"/>
  <c r="BI37" i="5"/>
  <c r="AW37" i="5"/>
  <c r="AS37" i="5"/>
  <c r="BE37" i="5"/>
  <c r="AO37" i="5"/>
  <c r="Z37" i="5"/>
  <c r="AA37" i="5" s="1"/>
  <c r="AB37" i="5" s="1"/>
  <c r="AP40" i="5"/>
  <c r="AR40" i="5" s="1"/>
  <c r="R3" i="5"/>
  <c r="O45" i="5"/>
  <c r="R31" i="5"/>
  <c r="AW35" i="5"/>
  <c r="BE35" i="5"/>
  <c r="AS35" i="5"/>
  <c r="BI35" i="5"/>
  <c r="AO35" i="5"/>
  <c r="BA35" i="5"/>
  <c r="R18" i="5"/>
  <c r="AW50" i="5"/>
  <c r="BA50" i="5"/>
  <c r="BE50" i="5"/>
  <c r="BI50" i="5"/>
  <c r="Z50" i="5"/>
  <c r="AA50" i="5" s="1"/>
  <c r="AB50" i="5" s="1"/>
  <c r="AS50" i="5"/>
  <c r="AW10" i="5"/>
  <c r="BA10" i="5"/>
  <c r="BE10" i="5"/>
  <c r="BI10" i="5"/>
  <c r="Z10" i="5"/>
  <c r="AA10" i="5" s="1"/>
  <c r="AB10" i="5" s="1"/>
  <c r="AS10" i="5"/>
  <c r="AO10" i="5"/>
  <c r="W5" i="5"/>
  <c r="X5" i="5" s="1"/>
  <c r="Y5" i="5" s="1"/>
  <c r="Z28" i="5"/>
  <c r="AA28" i="5" s="1"/>
  <c r="AB28" i="5" s="1"/>
  <c r="AO30" i="5"/>
  <c r="AW22" i="5"/>
  <c r="AP4" i="5"/>
  <c r="AR4" i="5" s="1"/>
  <c r="O17" i="5"/>
  <c r="BI44" i="5"/>
  <c r="BA44" i="5"/>
  <c r="AS44" i="5"/>
  <c r="AW44" i="5"/>
  <c r="AO44" i="5"/>
  <c r="BE44" i="5"/>
  <c r="O24" i="5"/>
  <c r="AW43" i="5"/>
  <c r="BE43" i="5"/>
  <c r="AO43" i="5"/>
  <c r="BI43" i="5"/>
  <c r="BA43" i="5"/>
  <c r="AW11" i="5"/>
  <c r="BE11" i="5"/>
  <c r="BA11" i="5"/>
  <c r="AS11" i="5"/>
  <c r="AO11" i="5"/>
  <c r="BI11" i="5"/>
  <c r="R12" i="5"/>
  <c r="R24" i="5"/>
  <c r="R40" i="5"/>
  <c r="AW42" i="5"/>
  <c r="BA42" i="5"/>
  <c r="BE42" i="5"/>
  <c r="BI42" i="5"/>
  <c r="AO42" i="5"/>
  <c r="Z42" i="5"/>
  <c r="AA42" i="5" s="1"/>
  <c r="AB42" i="5" s="1"/>
  <c r="AW26" i="5"/>
  <c r="BA26" i="5"/>
  <c r="BE26" i="5"/>
  <c r="BI26" i="5"/>
  <c r="AS26" i="5"/>
  <c r="Z26" i="5"/>
  <c r="AA26" i="5" s="1"/>
  <c r="AB26" i="5" s="1"/>
  <c r="AO26" i="5"/>
  <c r="R6" i="5"/>
  <c r="O12" i="5"/>
  <c r="O18" i="5"/>
  <c r="O25" i="5"/>
  <c r="O33" i="5"/>
  <c r="O41" i="5"/>
  <c r="R48" i="5"/>
  <c r="AW49" i="5"/>
  <c r="BA49" i="5"/>
  <c r="BE49" i="5"/>
  <c r="BI49" i="5"/>
  <c r="AS49" i="5"/>
  <c r="AO49" i="5"/>
  <c r="Z49" i="5"/>
  <c r="AA49" i="5" s="1"/>
  <c r="AB49" i="5" s="1"/>
  <c r="AW41" i="5"/>
  <c r="BA41" i="5"/>
  <c r="BE41" i="5"/>
  <c r="BI41" i="5"/>
  <c r="AS41" i="5"/>
  <c r="AO41" i="5"/>
  <c r="Z41" i="5"/>
  <c r="AA41" i="5" s="1"/>
  <c r="AB41" i="5" s="1"/>
  <c r="AW33" i="5"/>
  <c r="BA33" i="5"/>
  <c r="BE33" i="5"/>
  <c r="BI33" i="5"/>
  <c r="AS33" i="5"/>
  <c r="AO33" i="5"/>
  <c r="Z33" i="5"/>
  <c r="AA33" i="5" s="1"/>
  <c r="AB33" i="5" s="1"/>
  <c r="AW25" i="5"/>
  <c r="BA25" i="5"/>
  <c r="BE25" i="5"/>
  <c r="BI25" i="5"/>
  <c r="AS25" i="5"/>
  <c r="AO25" i="5"/>
  <c r="Z25" i="5"/>
  <c r="AA25" i="5" s="1"/>
  <c r="AB25" i="5" s="1"/>
  <c r="AW17" i="5"/>
  <c r="BA17" i="5"/>
  <c r="BE17" i="5"/>
  <c r="BI17" i="5"/>
  <c r="AS17" i="5"/>
  <c r="AO17" i="5"/>
  <c r="Z17" i="5"/>
  <c r="AA17" i="5" s="1"/>
  <c r="AB17" i="5" s="1"/>
  <c r="AW9" i="5"/>
  <c r="BA9" i="5"/>
  <c r="BE9" i="5"/>
  <c r="BI9" i="5"/>
  <c r="AS9" i="5"/>
  <c r="AO9" i="5"/>
  <c r="Z9" i="5"/>
  <c r="AA9" i="5" s="1"/>
  <c r="AB9" i="5" s="1"/>
  <c r="AN47" i="5"/>
  <c r="AN39" i="5"/>
  <c r="AN31" i="5"/>
  <c r="AN23" i="5"/>
  <c r="AN15" i="5"/>
  <c r="AN7" i="5"/>
  <c r="W38" i="5"/>
  <c r="X38" i="5" s="1"/>
  <c r="Y38" i="5" s="1"/>
  <c r="W22" i="5"/>
  <c r="X22" i="5" s="1"/>
  <c r="Y22" i="5" s="1"/>
  <c r="W13" i="5"/>
  <c r="X13" i="5" s="1"/>
  <c r="Y13" i="5" s="1"/>
  <c r="Z27" i="5"/>
  <c r="AA27" i="5" s="1"/>
  <c r="AB27" i="5" s="1"/>
  <c r="O9" i="5"/>
  <c r="O37" i="5"/>
  <c r="BI4" i="5"/>
  <c r="BA4" i="5"/>
  <c r="BE4" i="5"/>
  <c r="AS4" i="5"/>
  <c r="AW4" i="5"/>
  <c r="R11" i="5"/>
  <c r="R39" i="5"/>
  <c r="AW19" i="5"/>
  <c r="BE19" i="5"/>
  <c r="AS19" i="5"/>
  <c r="AO19" i="5"/>
  <c r="BA19" i="5"/>
  <c r="D31" i="5"/>
  <c r="D35" i="5"/>
  <c r="D39" i="5"/>
  <c r="D43" i="5"/>
  <c r="D47" i="5"/>
  <c r="R7" i="5"/>
  <c r="O13" i="5"/>
  <c r="R19" i="5"/>
  <c r="R26" i="5"/>
  <c r="R34" i="5"/>
  <c r="R41" i="5"/>
  <c r="R49" i="5"/>
  <c r="BA48" i="5"/>
  <c r="BE48" i="5"/>
  <c r="BI48" i="5"/>
  <c r="AS48" i="5"/>
  <c r="AW48" i="5"/>
  <c r="BA40" i="5"/>
  <c r="BE40" i="5"/>
  <c r="BI40" i="5"/>
  <c r="AW40" i="5"/>
  <c r="AS40" i="5"/>
  <c r="BA32" i="5"/>
  <c r="BE32" i="5"/>
  <c r="BI32" i="5"/>
  <c r="AO32" i="5"/>
  <c r="AW32" i="5"/>
  <c r="BA24" i="5"/>
  <c r="BE24" i="5"/>
  <c r="BI24" i="5"/>
  <c r="AW24" i="5"/>
  <c r="AO24" i="5"/>
  <c r="BA16" i="5"/>
  <c r="BE16" i="5"/>
  <c r="BI16" i="5"/>
  <c r="AS16" i="5"/>
  <c r="AO16" i="5"/>
  <c r="AW16" i="5"/>
  <c r="BA8" i="5"/>
  <c r="BE8" i="5"/>
  <c r="BI8" i="5"/>
  <c r="AW8" i="5"/>
  <c r="AS8" i="5"/>
  <c r="AO8" i="5"/>
  <c r="AN46" i="5"/>
  <c r="AN22" i="5"/>
  <c r="AN14" i="5"/>
  <c r="AN6" i="5"/>
  <c r="W37" i="5"/>
  <c r="X37" i="5" s="1"/>
  <c r="Y37" i="5" s="1"/>
  <c r="W29" i="5"/>
  <c r="X29" i="5" s="1"/>
  <c r="Y29" i="5" s="1"/>
  <c r="W21" i="5"/>
  <c r="X21" i="5" s="1"/>
  <c r="Y21" i="5" s="1"/>
  <c r="W12" i="5"/>
  <c r="X12" i="5" s="1"/>
  <c r="Y12" i="5" s="1"/>
  <c r="Z24" i="5"/>
  <c r="AA24" i="5" s="1"/>
  <c r="AB24" i="5" s="1"/>
  <c r="Z12" i="5"/>
  <c r="AA12" i="5" s="1"/>
  <c r="AB12" i="5" s="1"/>
  <c r="AO21" i="5"/>
  <c r="AS32" i="5"/>
  <c r="BA37" i="5"/>
  <c r="BI45" i="5"/>
  <c r="AW45" i="5"/>
  <c r="AS45" i="5"/>
  <c r="BA45" i="5"/>
  <c r="AO45" i="5"/>
  <c r="Z45" i="5"/>
  <c r="AA45" i="5" s="1"/>
  <c r="AB45" i="5" s="1"/>
  <c r="BE45" i="5"/>
  <c r="BF20" i="5"/>
  <c r="BH20" i="5" s="1"/>
  <c r="R23" i="5"/>
  <c r="BI36" i="5"/>
  <c r="BA36" i="5"/>
  <c r="AS36" i="5"/>
  <c r="BE36" i="5"/>
  <c r="AO36" i="5"/>
  <c r="AW36" i="5"/>
  <c r="R17" i="5"/>
  <c r="AN4" i="5"/>
  <c r="O5" i="5"/>
  <c r="O32" i="5"/>
  <c r="R47" i="5"/>
  <c r="AW34" i="5"/>
  <c r="BA34" i="5"/>
  <c r="BE34" i="5"/>
  <c r="BI34" i="5"/>
  <c r="AO34" i="5"/>
  <c r="Z34" i="5"/>
  <c r="AA34" i="5" s="1"/>
  <c r="AB34" i="5" s="1"/>
  <c r="AW18" i="5"/>
  <c r="BA18" i="5"/>
  <c r="BE18" i="5"/>
  <c r="BI18" i="5"/>
  <c r="AS18" i="5"/>
  <c r="Z18" i="5"/>
  <c r="AA18" i="5" s="1"/>
  <c r="AB18" i="5" s="1"/>
  <c r="AF5" i="5" s="1"/>
  <c r="AO18" i="5"/>
  <c r="O8" i="5"/>
  <c r="R14" i="5"/>
  <c r="R20" i="5"/>
  <c r="R27" i="5"/>
  <c r="R35" i="5"/>
  <c r="R42" i="5"/>
  <c r="R50" i="5"/>
  <c r="BE47" i="5"/>
  <c r="BI47" i="5"/>
  <c r="AS47" i="5"/>
  <c r="AW47" i="5"/>
  <c r="BA47" i="5"/>
  <c r="AO47" i="5"/>
  <c r="BE39" i="5"/>
  <c r="BI39" i="5"/>
  <c r="AW39" i="5"/>
  <c r="BA39" i="5"/>
  <c r="AS39" i="5"/>
  <c r="BE31" i="5"/>
  <c r="BI31" i="5"/>
  <c r="AW31" i="5"/>
  <c r="BA31" i="5"/>
  <c r="AS31" i="5"/>
  <c r="BE23" i="5"/>
  <c r="BI23" i="5"/>
  <c r="AW23" i="5"/>
  <c r="AO23" i="5"/>
  <c r="BA23" i="5"/>
  <c r="BE15" i="5"/>
  <c r="BI15" i="5"/>
  <c r="AO15" i="5"/>
  <c r="AW15" i="5"/>
  <c r="BA15" i="5"/>
  <c r="BE7" i="5"/>
  <c r="BI7" i="5"/>
  <c r="AW7" i="5"/>
  <c r="AS7" i="5"/>
  <c r="BA7" i="5"/>
  <c r="AO7" i="5"/>
  <c r="AN45" i="5"/>
  <c r="AN37" i="5"/>
  <c r="AN13" i="5"/>
  <c r="AN5" i="5"/>
  <c r="W44" i="5"/>
  <c r="X44" i="5" s="1"/>
  <c r="Y44" i="5" s="1"/>
  <c r="W36" i="5"/>
  <c r="X36" i="5" s="1"/>
  <c r="Y36" i="5" s="1"/>
  <c r="W28" i="5"/>
  <c r="X28" i="5" s="1"/>
  <c r="Y28" i="5" s="1"/>
  <c r="W20" i="5"/>
  <c r="X20" i="5" s="1"/>
  <c r="Y20" i="5" s="1"/>
  <c r="W11" i="5"/>
  <c r="X11" i="5" s="1"/>
  <c r="Y11" i="5" s="1"/>
  <c r="Z48" i="5"/>
  <c r="AA48" i="5" s="1"/>
  <c r="AB48" i="5" s="1"/>
  <c r="Z36" i="5"/>
  <c r="AA36" i="5" s="1"/>
  <c r="AB36" i="5" s="1"/>
  <c r="Z23" i="5"/>
  <c r="AA23" i="5" s="1"/>
  <c r="AB23" i="5" s="1"/>
  <c r="Z11" i="5"/>
  <c r="AA11" i="5" s="1"/>
  <c r="AB11" i="5" s="1"/>
  <c r="AO50" i="5"/>
  <c r="AS24" i="5"/>
  <c r="R22" i="5"/>
  <c r="R44" i="5"/>
  <c r="BI21" i="5"/>
  <c r="AW21" i="5"/>
  <c r="BE21" i="5"/>
  <c r="AS21" i="5"/>
  <c r="Z21" i="5"/>
  <c r="AA21" i="5" s="1"/>
  <c r="AB21" i="5" s="1"/>
  <c r="BI13" i="5"/>
  <c r="AW13" i="5"/>
  <c r="BA13" i="5"/>
  <c r="Z13" i="5"/>
  <c r="AA13" i="5" s="1"/>
  <c r="AB13" i="5" s="1"/>
  <c r="AS13" i="5"/>
  <c r="BE13" i="5"/>
  <c r="BI5" i="5"/>
  <c r="AW5" i="5"/>
  <c r="AO5" i="5"/>
  <c r="BE5" i="5"/>
  <c r="Z5" i="5"/>
  <c r="AA5" i="5" s="1"/>
  <c r="AB5" i="5" s="1"/>
  <c r="R10" i="5"/>
  <c r="R38" i="5"/>
  <c r="D4" i="5"/>
  <c r="D8" i="5"/>
  <c r="D12" i="5"/>
  <c r="D16" i="5"/>
  <c r="D20" i="5"/>
  <c r="D24" i="5"/>
  <c r="D28" i="5"/>
  <c r="D32" i="5"/>
  <c r="D36" i="5"/>
  <c r="D40" i="5"/>
  <c r="D44" i="5"/>
  <c r="D48" i="5"/>
  <c r="R15" i="5"/>
  <c r="O21" i="5"/>
  <c r="R28" i="5"/>
  <c r="R36" i="5"/>
  <c r="R43" i="5"/>
  <c r="BA3" i="5"/>
  <c r="AW3" i="5"/>
  <c r="AO3" i="5"/>
  <c r="AQ13" i="5" s="1"/>
  <c r="BI3" i="5"/>
  <c r="BE46" i="5"/>
  <c r="BI46" i="5"/>
  <c r="AS46" i="5"/>
  <c r="AW46" i="5"/>
  <c r="BA46" i="5"/>
  <c r="AO46" i="5"/>
  <c r="BE38" i="5"/>
  <c r="BI38" i="5"/>
  <c r="BA38" i="5"/>
  <c r="AS38" i="5"/>
  <c r="AO38" i="5"/>
  <c r="BE30" i="5"/>
  <c r="BI30" i="5"/>
  <c r="AW30" i="5"/>
  <c r="BA30" i="5"/>
  <c r="AS30" i="5"/>
  <c r="BE22" i="5"/>
  <c r="BI22" i="5"/>
  <c r="BA22" i="5"/>
  <c r="AS22" i="5"/>
  <c r="BE14" i="5"/>
  <c r="BI14" i="5"/>
  <c r="AO14" i="5"/>
  <c r="AW14" i="5"/>
  <c r="BA14" i="5"/>
  <c r="W14" i="5"/>
  <c r="X14" i="5" s="1"/>
  <c r="Y14" i="5" s="1"/>
  <c r="BE6" i="5"/>
  <c r="BI6" i="5"/>
  <c r="BA6" i="5"/>
  <c r="AO6" i="5"/>
  <c r="W6" i="5"/>
  <c r="X6" i="5" s="1"/>
  <c r="Y6" i="5" s="1"/>
  <c r="AN44" i="5"/>
  <c r="AN36" i="5"/>
  <c r="AN28" i="5"/>
  <c r="AN12" i="5"/>
  <c r="W3" i="5"/>
  <c r="X3" i="5" s="1"/>
  <c r="Y3" i="5" s="1"/>
  <c r="W43" i="5"/>
  <c r="X43" i="5" s="1"/>
  <c r="Y43" i="5" s="1"/>
  <c r="AE9" i="5" s="1"/>
  <c r="W35" i="5"/>
  <c r="X35" i="5" s="1"/>
  <c r="Y35" i="5" s="1"/>
  <c r="W27" i="5"/>
  <c r="X27" i="5" s="1"/>
  <c r="Y27" i="5" s="1"/>
  <c r="W19" i="5"/>
  <c r="X19" i="5" s="1"/>
  <c r="Y19" i="5" s="1"/>
  <c r="W10" i="5"/>
  <c r="X10" i="5" s="1"/>
  <c r="Y10" i="5" s="1"/>
  <c r="Z47" i="5"/>
  <c r="AA47" i="5" s="1"/>
  <c r="AB47" i="5" s="1"/>
  <c r="Z35" i="5"/>
  <c r="AA35" i="5" s="1"/>
  <c r="AB35" i="5" s="1"/>
  <c r="Z22" i="5"/>
  <c r="AA22" i="5" s="1"/>
  <c r="AB22" i="5" s="1"/>
  <c r="AF6" i="5" s="1"/>
  <c r="Z8" i="5"/>
  <c r="AA8" i="5" s="1"/>
  <c r="AB8" i="5" s="1"/>
  <c r="AO48" i="5"/>
  <c r="AO12" i="5"/>
  <c r="AS23" i="5"/>
  <c r="BA5" i="5"/>
  <c r="R9" i="5"/>
  <c r="O40" i="5"/>
  <c r="R21" i="5"/>
  <c r="O26" i="5"/>
  <c r="R33" i="5"/>
  <c r="O44" i="5"/>
  <c r="O10" i="5"/>
  <c r="O42" i="5"/>
  <c r="R32" i="5"/>
  <c r="R5" i="5"/>
  <c r="O28" i="5"/>
  <c r="R37" i="5"/>
  <c r="O20" i="5"/>
  <c r="O48" i="5"/>
  <c r="R16" i="5"/>
  <c r="R25" i="5"/>
  <c r="O34" i="5"/>
  <c r="R29" i="5"/>
  <c r="O4" i="5"/>
  <c r="R13" i="5"/>
  <c r="O36" i="5"/>
  <c r="R45" i="5"/>
  <c r="O50" i="5"/>
  <c r="O35" i="5"/>
  <c r="O43" i="5"/>
  <c r="O19" i="5"/>
  <c r="O3" i="5"/>
  <c r="O11" i="5"/>
  <c r="O27" i="5"/>
  <c r="O6" i="5"/>
  <c r="P6" i="5" s="1"/>
  <c r="O14" i="5"/>
  <c r="O22" i="5"/>
  <c r="O30" i="5"/>
  <c r="O38" i="5"/>
  <c r="O46" i="5"/>
  <c r="O49" i="5"/>
  <c r="O7" i="5"/>
  <c r="O15" i="5"/>
  <c r="P15" i="5" s="1"/>
  <c r="O23" i="5"/>
  <c r="O31" i="5"/>
  <c r="O39" i="5"/>
  <c r="O47" i="5"/>
  <c r="P21" i="5" l="1"/>
  <c r="AE6" i="5"/>
  <c r="AU43" i="5"/>
  <c r="AE4" i="5"/>
  <c r="AF4" i="5"/>
  <c r="P23" i="5"/>
  <c r="P14" i="5"/>
  <c r="P50" i="5"/>
  <c r="P10" i="5"/>
  <c r="P12" i="5"/>
  <c r="P27" i="5"/>
  <c r="P49" i="5"/>
  <c r="P11" i="5"/>
  <c r="P26" i="5"/>
  <c r="AE8" i="5"/>
  <c r="P16" i="5"/>
  <c r="AU5" i="5"/>
  <c r="P13" i="5"/>
  <c r="P44" i="5"/>
  <c r="P18" i="5"/>
  <c r="P45" i="5"/>
  <c r="P7" i="5"/>
  <c r="P20" i="5"/>
  <c r="P3" i="5"/>
  <c r="P28" i="5"/>
  <c r="P47" i="5"/>
  <c r="P19" i="5"/>
  <c r="P40" i="5"/>
  <c r="P39" i="5"/>
  <c r="P30" i="5"/>
  <c r="P43" i="5"/>
  <c r="P34" i="5"/>
  <c r="P41" i="5"/>
  <c r="P17" i="5"/>
  <c r="AF3" i="5"/>
  <c r="P29" i="5"/>
  <c r="P48" i="5"/>
  <c r="AE5" i="5"/>
  <c r="P36" i="5"/>
  <c r="P46" i="5"/>
  <c r="P4" i="5"/>
  <c r="P38" i="5"/>
  <c r="P31" i="5"/>
  <c r="P22" i="5"/>
  <c r="P35" i="5"/>
  <c r="P42" i="5"/>
  <c r="P32" i="5"/>
  <c r="P37" i="5"/>
  <c r="P33" i="5"/>
  <c r="P24" i="5"/>
  <c r="P8" i="5"/>
  <c r="P5" i="5"/>
  <c r="P9" i="5"/>
  <c r="AF8" i="5"/>
  <c r="P25" i="5"/>
  <c r="BJ46" i="5"/>
  <c r="BL46" i="5" s="1"/>
  <c r="BK46" i="5"/>
  <c r="AV15" i="5"/>
  <c r="BK14" i="5"/>
  <c r="BJ14" i="5"/>
  <c r="BL14" i="5" s="1"/>
  <c r="AQ46" i="5"/>
  <c r="AP46" i="5"/>
  <c r="AR46" i="5" s="1"/>
  <c r="BG5" i="5"/>
  <c r="BF5" i="5"/>
  <c r="BH5" i="5" s="1"/>
  <c r="BK23" i="5"/>
  <c r="BJ23" i="5"/>
  <c r="BL23" i="5" s="1"/>
  <c r="BK47" i="5"/>
  <c r="BJ47" i="5"/>
  <c r="BL47" i="5" s="1"/>
  <c r="AQ34" i="5"/>
  <c r="AP34" i="5"/>
  <c r="AR34" i="5" s="1"/>
  <c r="BC6" i="5"/>
  <c r="BB6" i="5"/>
  <c r="BD6" i="5" s="1"/>
  <c r="BK30" i="5"/>
  <c r="BJ30" i="5"/>
  <c r="BL30" i="5" s="1"/>
  <c r="BB3" i="5"/>
  <c r="BC3" i="5"/>
  <c r="CB3" i="5"/>
  <c r="AQ5" i="5"/>
  <c r="AP5" i="5"/>
  <c r="AR5" i="5" s="1"/>
  <c r="AY15" i="5"/>
  <c r="BY5" i="5"/>
  <c r="AX15" i="5"/>
  <c r="AY39" i="5"/>
  <c r="BY9" i="5"/>
  <c r="AX39" i="5"/>
  <c r="BK34" i="5"/>
  <c r="BJ34" i="5"/>
  <c r="BL34" i="5" s="1"/>
  <c r="BC36" i="5"/>
  <c r="BB36" i="5"/>
  <c r="BD36" i="5" s="1"/>
  <c r="BK24" i="5"/>
  <c r="BJ24" i="5"/>
  <c r="BL24" i="5" s="1"/>
  <c r="BG48" i="5"/>
  <c r="BF48" i="5"/>
  <c r="BH48" i="5" s="1"/>
  <c r="AY19" i="5"/>
  <c r="AX19" i="5"/>
  <c r="AZ19" i="5" s="1"/>
  <c r="AU25" i="5"/>
  <c r="AT25" i="5"/>
  <c r="AV25" i="5" s="1"/>
  <c r="BF41" i="5"/>
  <c r="BH41" i="5" s="1"/>
  <c r="BG41" i="5"/>
  <c r="AU26" i="5"/>
  <c r="AT26" i="5"/>
  <c r="AV26" i="5" s="1"/>
  <c r="BK11" i="5"/>
  <c r="BJ11" i="5"/>
  <c r="BL11" i="5" s="1"/>
  <c r="AU44" i="5"/>
  <c r="AT44" i="5"/>
  <c r="AV44" i="5" s="1"/>
  <c r="BB10" i="5"/>
  <c r="BD10" i="5" s="1"/>
  <c r="BC10" i="5"/>
  <c r="BK12" i="5"/>
  <c r="BJ12" i="5"/>
  <c r="BL12" i="5" s="1"/>
  <c r="AY28" i="5"/>
  <c r="AX28" i="5"/>
  <c r="AZ28" i="5" s="1"/>
  <c r="BF3" i="5"/>
  <c r="BG3" i="5"/>
  <c r="CE3" i="5"/>
  <c r="AE3" i="5"/>
  <c r="BK6" i="5"/>
  <c r="BJ6" i="5"/>
  <c r="BL6" i="5" s="1"/>
  <c r="AU22" i="5"/>
  <c r="AT22" i="5"/>
  <c r="AV22" i="5" s="1"/>
  <c r="BG30" i="5"/>
  <c r="BF30" i="5"/>
  <c r="BH30" i="5" s="1"/>
  <c r="AY46" i="5"/>
  <c r="AX46" i="5"/>
  <c r="AZ46" i="5" s="1"/>
  <c r="AY5" i="5"/>
  <c r="AX5" i="5"/>
  <c r="AZ5" i="5" s="1"/>
  <c r="AQ7" i="5"/>
  <c r="AP7" i="5"/>
  <c r="AR7" i="5" s="1"/>
  <c r="AQ15" i="5"/>
  <c r="BQ5" i="5"/>
  <c r="AP15" i="5"/>
  <c r="AU31" i="5"/>
  <c r="AT31" i="5"/>
  <c r="AV31" i="5" s="1"/>
  <c r="BK39" i="5"/>
  <c r="CH9" i="5"/>
  <c r="BJ39" i="5"/>
  <c r="AU18" i="5"/>
  <c r="AT18" i="5"/>
  <c r="AV18" i="5" s="1"/>
  <c r="BG34" i="5"/>
  <c r="BF34" i="5"/>
  <c r="BH34" i="5" s="1"/>
  <c r="BK36" i="5"/>
  <c r="BJ36" i="5"/>
  <c r="BL36" i="5" s="1"/>
  <c r="BC45" i="5"/>
  <c r="CB10" i="5"/>
  <c r="BB45" i="5"/>
  <c r="AP16" i="5"/>
  <c r="AR16" i="5" s="1"/>
  <c r="AQ16" i="5"/>
  <c r="BG24" i="5"/>
  <c r="BF24" i="5"/>
  <c r="BH24" i="5" s="1"/>
  <c r="AY40" i="5"/>
  <c r="AX40" i="5"/>
  <c r="AZ40" i="5" s="1"/>
  <c r="BC48" i="5"/>
  <c r="BB48" i="5"/>
  <c r="BD48" i="5" s="1"/>
  <c r="BK4" i="5"/>
  <c r="BJ4" i="5"/>
  <c r="BL4" i="5" s="1"/>
  <c r="AQ9" i="5"/>
  <c r="BQ4" i="5"/>
  <c r="AP9" i="5"/>
  <c r="AU17" i="5"/>
  <c r="AT17" i="5"/>
  <c r="AV17" i="5" s="1"/>
  <c r="BJ25" i="5"/>
  <c r="BL25" i="5" s="1"/>
  <c r="BK25" i="5"/>
  <c r="BF33" i="5"/>
  <c r="BG33" i="5"/>
  <c r="CE8" i="5"/>
  <c r="BB41" i="5"/>
  <c r="BD41" i="5" s="1"/>
  <c r="BC41" i="5"/>
  <c r="AX49" i="5"/>
  <c r="AZ49" i="5" s="1"/>
  <c r="AY49" i="5"/>
  <c r="BK26" i="5"/>
  <c r="BJ26" i="5"/>
  <c r="BL26" i="5" s="1"/>
  <c r="BB42" i="5"/>
  <c r="BD42" i="5" s="1"/>
  <c r="BC42" i="5"/>
  <c r="AP11" i="5"/>
  <c r="AR11" i="5" s="1"/>
  <c r="AQ11" i="5"/>
  <c r="BG43" i="5"/>
  <c r="BF43" i="5"/>
  <c r="BH43" i="5" s="1"/>
  <c r="BC44" i="5"/>
  <c r="BB44" i="5"/>
  <c r="BD44" i="5" s="1"/>
  <c r="AX10" i="5"/>
  <c r="AZ10" i="5" s="1"/>
  <c r="AY10" i="5"/>
  <c r="AY38" i="5"/>
  <c r="AX38" i="5"/>
  <c r="AZ38" i="5" s="1"/>
  <c r="AY20" i="5"/>
  <c r="AX20" i="5"/>
  <c r="AZ20" i="5" s="1"/>
  <c r="BG28" i="5"/>
  <c r="BF28" i="5"/>
  <c r="BH28" i="5" s="1"/>
  <c r="AU14" i="5"/>
  <c r="AT14" i="5"/>
  <c r="AV14" i="5" s="1"/>
  <c r="AU29" i="5"/>
  <c r="AT29" i="5"/>
  <c r="AV29" i="5" s="1"/>
  <c r="AU34" i="5"/>
  <c r="AP48" i="5"/>
  <c r="AR48" i="5" s="1"/>
  <c r="AQ48" i="5"/>
  <c r="AQ6" i="5"/>
  <c r="AP6" i="5"/>
  <c r="AR6" i="5" s="1"/>
  <c r="AY30" i="5"/>
  <c r="AX30" i="5"/>
  <c r="AZ30" i="5" s="1"/>
  <c r="AY3" i="5"/>
  <c r="BY3" i="5"/>
  <c r="AX3" i="5"/>
  <c r="AY13" i="5"/>
  <c r="AX13" i="5"/>
  <c r="AZ13" i="5" s="1"/>
  <c r="BC15" i="5"/>
  <c r="CB5" i="5"/>
  <c r="BB15" i="5"/>
  <c r="BC39" i="5"/>
  <c r="CB9" i="5"/>
  <c r="BB39" i="5"/>
  <c r="AQ18" i="5"/>
  <c r="AP18" i="5"/>
  <c r="AR18" i="5" s="1"/>
  <c r="AU36" i="5"/>
  <c r="AT36" i="5"/>
  <c r="AV36" i="5" s="1"/>
  <c r="BG14" i="5"/>
  <c r="BF14" i="5"/>
  <c r="BH14" i="5" s="1"/>
  <c r="BB46" i="5"/>
  <c r="BD46" i="5" s="1"/>
  <c r="BC46" i="5"/>
  <c r="BK13" i="5"/>
  <c r="BJ13" i="5"/>
  <c r="BL13" i="5" s="1"/>
  <c r="BG23" i="5"/>
  <c r="BF23" i="5"/>
  <c r="BH23" i="5" s="1"/>
  <c r="BG47" i="5"/>
  <c r="BF47" i="5"/>
  <c r="BH47" i="5" s="1"/>
  <c r="AQ45" i="5"/>
  <c r="BQ10" i="5"/>
  <c r="AP45" i="5"/>
  <c r="AY16" i="5"/>
  <c r="AX16" i="5"/>
  <c r="AZ16" i="5" s="1"/>
  <c r="AU40" i="5"/>
  <c r="AT40" i="5"/>
  <c r="AV40" i="5" s="1"/>
  <c r="BC4" i="5"/>
  <c r="BB4" i="5"/>
  <c r="BD4" i="5" s="1"/>
  <c r="AQ17" i="5"/>
  <c r="AP17" i="5"/>
  <c r="AR17" i="5" s="1"/>
  <c r="BJ33" i="5"/>
  <c r="BK33" i="5"/>
  <c r="CH8" i="5"/>
  <c r="BB49" i="5"/>
  <c r="BD49" i="5" s="1"/>
  <c r="BC49" i="5"/>
  <c r="BG42" i="5"/>
  <c r="BF42" i="5"/>
  <c r="BH42" i="5" s="1"/>
  <c r="AP43" i="5"/>
  <c r="AR43" i="5" s="1"/>
  <c r="AQ43" i="5"/>
  <c r="AQ30" i="5"/>
  <c r="AP30" i="5"/>
  <c r="AR30" i="5" s="1"/>
  <c r="BG6" i="5"/>
  <c r="BF6" i="5"/>
  <c r="BH6" i="5" s="1"/>
  <c r="BC22" i="5"/>
  <c r="BB22" i="5"/>
  <c r="BD22" i="5" s="1"/>
  <c r="AQ38" i="5"/>
  <c r="AP38" i="5"/>
  <c r="AR38" i="5" s="1"/>
  <c r="AU46" i="5"/>
  <c r="AT46" i="5"/>
  <c r="AV46" i="5" s="1"/>
  <c r="BK5" i="5"/>
  <c r="BJ5" i="5"/>
  <c r="BL5" i="5" s="1"/>
  <c r="AU21" i="5"/>
  <c r="AT21" i="5"/>
  <c r="BU6" i="5"/>
  <c r="AU24" i="5"/>
  <c r="AT24" i="5"/>
  <c r="AV24" i="5" s="1"/>
  <c r="BC7" i="5"/>
  <c r="BB7" i="5"/>
  <c r="BD7" i="5" s="1"/>
  <c r="BK15" i="5"/>
  <c r="CH5" i="5"/>
  <c r="BJ15" i="5"/>
  <c r="BC31" i="5"/>
  <c r="BB31" i="5"/>
  <c r="BD31" i="5" s="1"/>
  <c r="BG39" i="5"/>
  <c r="CE9" i="5"/>
  <c r="BF39" i="5"/>
  <c r="BK18" i="5"/>
  <c r="BJ18" i="5"/>
  <c r="BL18" i="5" s="1"/>
  <c r="BB34" i="5"/>
  <c r="BD34" i="5" s="1"/>
  <c r="BC34" i="5"/>
  <c r="AU45" i="5"/>
  <c r="AT45" i="5"/>
  <c r="BU10" i="5"/>
  <c r="AP8" i="5"/>
  <c r="AR8" i="5" s="1"/>
  <c r="AQ8" i="5"/>
  <c r="AU16" i="5"/>
  <c r="AT16" i="5"/>
  <c r="AV16" i="5" s="1"/>
  <c r="BC24" i="5"/>
  <c r="BB24" i="5"/>
  <c r="BD24" i="5" s="1"/>
  <c r="BK40" i="5"/>
  <c r="BJ40" i="5"/>
  <c r="BL40" i="5" s="1"/>
  <c r="AU9" i="5"/>
  <c r="BU4" i="5"/>
  <c r="AT9" i="5"/>
  <c r="BJ17" i="5"/>
  <c r="BL17" i="5" s="1"/>
  <c r="BK17" i="5"/>
  <c r="BF25" i="5"/>
  <c r="BH25" i="5" s="1"/>
  <c r="BG25" i="5"/>
  <c r="BC33" i="5"/>
  <c r="CB8" i="5"/>
  <c r="BB33" i="5"/>
  <c r="AX41" i="5"/>
  <c r="AZ41" i="5" s="1"/>
  <c r="AY41" i="5"/>
  <c r="BG26" i="5"/>
  <c r="BF26" i="5"/>
  <c r="BH26" i="5" s="1"/>
  <c r="AX42" i="5"/>
  <c r="AZ42" i="5" s="1"/>
  <c r="AY42" i="5"/>
  <c r="AU11" i="5"/>
  <c r="AT11" i="5"/>
  <c r="AV11" i="5" s="1"/>
  <c r="AY43" i="5"/>
  <c r="AX43" i="5"/>
  <c r="AZ43" i="5" s="1"/>
  <c r="BK44" i="5"/>
  <c r="BJ44" i="5"/>
  <c r="BL44" i="5" s="1"/>
  <c r="AU50" i="5"/>
  <c r="AT50" i="5"/>
  <c r="AV50" i="5" s="1"/>
  <c r="BC35" i="5"/>
  <c r="BB35" i="5"/>
  <c r="BD35" i="5" s="1"/>
  <c r="AQ37" i="5"/>
  <c r="AP37" i="5"/>
  <c r="AR37" i="5" s="1"/>
  <c r="AU6" i="5"/>
  <c r="AT6" i="5"/>
  <c r="AV6" i="5" s="1"/>
  <c r="AP27" i="5"/>
  <c r="AQ27" i="5"/>
  <c r="BQ7" i="5"/>
  <c r="AQ20" i="5"/>
  <c r="AP20" i="5"/>
  <c r="AR20" i="5" s="1"/>
  <c r="BC28" i="5"/>
  <c r="BB28" i="5"/>
  <c r="BD28" i="5" s="1"/>
  <c r="AU3" i="5"/>
  <c r="BU3" i="5"/>
  <c r="AT3" i="5"/>
  <c r="BC29" i="5"/>
  <c r="BB29" i="5"/>
  <c r="BD29" i="5" s="1"/>
  <c r="BK22" i="5"/>
  <c r="BJ22" i="5"/>
  <c r="BL22" i="5" s="1"/>
  <c r="BG13" i="5"/>
  <c r="BF13" i="5"/>
  <c r="BH13" i="5" s="1"/>
  <c r="AQ50" i="5"/>
  <c r="AP50" i="5"/>
  <c r="AR50" i="5" s="1"/>
  <c r="AU7" i="5"/>
  <c r="AT7" i="5"/>
  <c r="AV7" i="5" s="1"/>
  <c r="BG15" i="5"/>
  <c r="CE5" i="5"/>
  <c r="BF15" i="5"/>
  <c r="AY31" i="5"/>
  <c r="AX31" i="5"/>
  <c r="AZ31" i="5" s="1"/>
  <c r="AQ47" i="5"/>
  <c r="AP47" i="5"/>
  <c r="AR47" i="5" s="1"/>
  <c r="BG18" i="5"/>
  <c r="BF18" i="5"/>
  <c r="BH18" i="5" s="1"/>
  <c r="AX34" i="5"/>
  <c r="AZ34" i="5" s="1"/>
  <c r="AY34" i="5"/>
  <c r="AY45" i="5"/>
  <c r="BY10" i="5"/>
  <c r="AX45" i="5"/>
  <c r="AU8" i="5"/>
  <c r="AT8" i="5"/>
  <c r="AV8" i="5" s="1"/>
  <c r="AY32" i="5"/>
  <c r="AX32" i="5"/>
  <c r="AZ32" i="5" s="1"/>
  <c r="BF17" i="5"/>
  <c r="BH17" i="5" s="1"/>
  <c r="BG17" i="5"/>
  <c r="BC25" i="5"/>
  <c r="BB25" i="5"/>
  <c r="BD25" i="5" s="1"/>
  <c r="AX33" i="5"/>
  <c r="AY33" i="5"/>
  <c r="BY8" i="5"/>
  <c r="BB26" i="5"/>
  <c r="BD26" i="5" s="1"/>
  <c r="BC26" i="5"/>
  <c r="BC11" i="5"/>
  <c r="BB11" i="5"/>
  <c r="BD11" i="5" s="1"/>
  <c r="AQ10" i="5"/>
  <c r="AP10" i="5"/>
  <c r="AR10" i="5" s="1"/>
  <c r="AP35" i="5"/>
  <c r="AR35" i="5" s="1"/>
  <c r="AQ35" i="5"/>
  <c r="BG37" i="5"/>
  <c r="BF37" i="5"/>
  <c r="BH37" i="5" s="1"/>
  <c r="BC27" i="5"/>
  <c r="BB27" i="5"/>
  <c r="CB7" i="5"/>
  <c r="AU20" i="5"/>
  <c r="AT20" i="5"/>
  <c r="AV20" i="5" s="1"/>
  <c r="BK28" i="5"/>
  <c r="BJ28" i="5"/>
  <c r="BL28" i="5" s="1"/>
  <c r="AQ39" i="5"/>
  <c r="BQ9" i="5"/>
  <c r="AP39" i="5"/>
  <c r="BG29" i="5"/>
  <c r="BF29" i="5"/>
  <c r="BH29" i="5" s="1"/>
  <c r="AU42" i="5"/>
  <c r="AQ31" i="5"/>
  <c r="BK16" i="5"/>
  <c r="BJ16" i="5"/>
  <c r="BL16" i="5" s="1"/>
  <c r="BG40" i="5"/>
  <c r="BF40" i="5"/>
  <c r="BH40" i="5" s="1"/>
  <c r="BJ9" i="5"/>
  <c r="BK9" i="5"/>
  <c r="CH4" i="5"/>
  <c r="BC5" i="5"/>
  <c r="BB5" i="5"/>
  <c r="BD5" i="5" s="1"/>
  <c r="BC14" i="5"/>
  <c r="BB14" i="5"/>
  <c r="BD14" i="5" s="1"/>
  <c r="BG22" i="5"/>
  <c r="BF22" i="5"/>
  <c r="BH22" i="5" s="1"/>
  <c r="BC38" i="5"/>
  <c r="BB38" i="5"/>
  <c r="BD38" i="5" s="1"/>
  <c r="BG46" i="5"/>
  <c r="BF46" i="5"/>
  <c r="BH46" i="5" s="1"/>
  <c r="BU5" i="5"/>
  <c r="AU13" i="5"/>
  <c r="AT13" i="5"/>
  <c r="AV13" i="5" s="1"/>
  <c r="AY21" i="5"/>
  <c r="BY6" i="5"/>
  <c r="AX21" i="5"/>
  <c r="AY7" i="5"/>
  <c r="AX7" i="5"/>
  <c r="AZ7" i="5" s="1"/>
  <c r="BC23" i="5"/>
  <c r="BB23" i="5"/>
  <c r="BD23" i="5" s="1"/>
  <c r="BK31" i="5"/>
  <c r="BJ31" i="5"/>
  <c r="BL31" i="5" s="1"/>
  <c r="BC47" i="5"/>
  <c r="BB47" i="5"/>
  <c r="BD47" i="5" s="1"/>
  <c r="BB18" i="5"/>
  <c r="BD18" i="5" s="1"/>
  <c r="BC18" i="5"/>
  <c r="AY36" i="5"/>
  <c r="AX36" i="5"/>
  <c r="AZ36" i="5" s="1"/>
  <c r="BK45" i="5"/>
  <c r="BJ45" i="5"/>
  <c r="CH10" i="5"/>
  <c r="AY8" i="5"/>
  <c r="AX8" i="5"/>
  <c r="AZ8" i="5" s="1"/>
  <c r="BG16" i="5"/>
  <c r="BF16" i="5"/>
  <c r="BH16" i="5" s="1"/>
  <c r="AP32" i="5"/>
  <c r="AR32" i="5" s="1"/>
  <c r="AQ32" i="5"/>
  <c r="BC40" i="5"/>
  <c r="BB40" i="5"/>
  <c r="BD40" i="5" s="1"/>
  <c r="BC19" i="5"/>
  <c r="BB19" i="5"/>
  <c r="BD19" i="5" s="1"/>
  <c r="BF9" i="5"/>
  <c r="BG9" i="5"/>
  <c r="CE4" i="5"/>
  <c r="BC17" i="5"/>
  <c r="BB17" i="5"/>
  <c r="BD17" i="5" s="1"/>
  <c r="AX25" i="5"/>
  <c r="AZ25" i="5" s="1"/>
  <c r="AY25" i="5"/>
  <c r="AQ49" i="5"/>
  <c r="AP49" i="5"/>
  <c r="AR49" i="5" s="1"/>
  <c r="AX26" i="5"/>
  <c r="AZ26" i="5" s="1"/>
  <c r="AY26" i="5"/>
  <c r="BG11" i="5"/>
  <c r="BF11" i="5"/>
  <c r="BH11" i="5" s="1"/>
  <c r="AU10" i="5"/>
  <c r="AT10" i="5"/>
  <c r="AV10" i="5" s="1"/>
  <c r="BJ50" i="5"/>
  <c r="BL50" i="5" s="1"/>
  <c r="BK50" i="5"/>
  <c r="BK35" i="5"/>
  <c r="BJ35" i="5"/>
  <c r="BL35" i="5" s="1"/>
  <c r="AU37" i="5"/>
  <c r="AT37" i="5"/>
  <c r="AV37" i="5" s="1"/>
  <c r="AU27" i="5"/>
  <c r="BU7" i="5"/>
  <c r="AT27" i="5"/>
  <c r="BG12" i="5"/>
  <c r="BF12" i="5"/>
  <c r="BH12" i="5" s="1"/>
  <c r="BC20" i="5"/>
  <c r="BB20" i="5"/>
  <c r="BD20" i="5" s="1"/>
  <c r="AY29" i="5"/>
  <c r="AX29" i="5"/>
  <c r="AZ29" i="5" s="1"/>
  <c r="BD21" i="5"/>
  <c r="CC6" i="5"/>
  <c r="AQ41" i="5"/>
  <c r="AP41" i="5"/>
  <c r="AR41" i="5" s="1"/>
  <c r="AU49" i="5"/>
  <c r="AT49" i="5"/>
  <c r="AV49" i="5" s="1"/>
  <c r="AY11" i="5"/>
  <c r="AX11" i="5"/>
  <c r="AZ11" i="5" s="1"/>
  <c r="BG44" i="5"/>
  <c r="BF44" i="5"/>
  <c r="BH44" i="5" s="1"/>
  <c r="BF50" i="5"/>
  <c r="BH50" i="5" s="1"/>
  <c r="BG50" i="5"/>
  <c r="AU35" i="5"/>
  <c r="AT35" i="5"/>
  <c r="AV35" i="5" s="1"/>
  <c r="AY37" i="5"/>
  <c r="AX37" i="5"/>
  <c r="AZ37" i="5" s="1"/>
  <c r="AF9" i="5"/>
  <c r="BK27" i="5"/>
  <c r="BJ27" i="5"/>
  <c r="CH7" i="5"/>
  <c r="AU12" i="5"/>
  <c r="AT12" i="5"/>
  <c r="AV12" i="5" s="1"/>
  <c r="BK20" i="5"/>
  <c r="BJ20" i="5"/>
  <c r="BL20" i="5" s="1"/>
  <c r="BK29" i="5"/>
  <c r="BJ29" i="5"/>
  <c r="BL29" i="5" s="1"/>
  <c r="CB6" i="5"/>
  <c r="AY6" i="5"/>
  <c r="BG21" i="5"/>
  <c r="CE6" i="5"/>
  <c r="BF21" i="5"/>
  <c r="AU23" i="5"/>
  <c r="AT23" i="5"/>
  <c r="AV23" i="5" s="1"/>
  <c r="AY14" i="5"/>
  <c r="AX14" i="5"/>
  <c r="AZ14" i="5" s="1"/>
  <c r="AU30" i="5"/>
  <c r="AT30" i="5"/>
  <c r="AV30" i="5" s="1"/>
  <c r="BK38" i="5"/>
  <c r="BJ38" i="5"/>
  <c r="BL38" i="5" s="1"/>
  <c r="BJ3" i="5"/>
  <c r="BK3" i="5"/>
  <c r="CH3" i="5"/>
  <c r="AU15" i="5"/>
  <c r="BK21" i="5"/>
  <c r="CH6" i="5"/>
  <c r="BJ21" i="5"/>
  <c r="BK7" i="5"/>
  <c r="BJ7" i="5"/>
  <c r="BL7" i="5" s="1"/>
  <c r="AQ23" i="5"/>
  <c r="AP23" i="5"/>
  <c r="AR23" i="5" s="1"/>
  <c r="BG31" i="5"/>
  <c r="BF31" i="5"/>
  <c r="BH31" i="5" s="1"/>
  <c r="AY47" i="5"/>
  <c r="AX47" i="5"/>
  <c r="AZ47" i="5" s="1"/>
  <c r="AX18" i="5"/>
  <c r="AZ18" i="5" s="1"/>
  <c r="AY18" i="5"/>
  <c r="AQ36" i="5"/>
  <c r="AP36" i="5"/>
  <c r="AR36" i="5" s="1"/>
  <c r="BG20" i="5"/>
  <c r="BC37" i="5"/>
  <c r="BB37" i="5"/>
  <c r="BD37" i="5" s="1"/>
  <c r="BK8" i="5"/>
  <c r="BJ8" i="5"/>
  <c r="BL8" i="5" s="1"/>
  <c r="BC16" i="5"/>
  <c r="BB16" i="5"/>
  <c r="BD16" i="5" s="1"/>
  <c r="BK32" i="5"/>
  <c r="BJ32" i="5"/>
  <c r="BL32" i="5" s="1"/>
  <c r="AY48" i="5"/>
  <c r="AX48" i="5"/>
  <c r="AZ48" i="5" s="1"/>
  <c r="AP19" i="5"/>
  <c r="AR19" i="5" s="1"/>
  <c r="AQ19" i="5"/>
  <c r="AY4" i="5"/>
  <c r="AX4" i="5"/>
  <c r="AZ4" i="5" s="1"/>
  <c r="BC9" i="5"/>
  <c r="CB4" i="5"/>
  <c r="BB9" i="5"/>
  <c r="AX17" i="5"/>
  <c r="AZ17" i="5" s="1"/>
  <c r="AY17" i="5"/>
  <c r="AQ12" i="5"/>
  <c r="AP12" i="5"/>
  <c r="AR12" i="5" s="1"/>
  <c r="AE7" i="5"/>
  <c r="AQ14" i="5"/>
  <c r="AP14" i="5"/>
  <c r="AR14" i="5" s="1"/>
  <c r="BC30" i="5"/>
  <c r="BB30" i="5"/>
  <c r="BD30" i="5" s="1"/>
  <c r="BG38" i="5"/>
  <c r="BF38" i="5"/>
  <c r="BH38" i="5" s="1"/>
  <c r="AP3" i="5"/>
  <c r="AQ3" i="5"/>
  <c r="BQ3" i="5"/>
  <c r="BC13" i="5"/>
  <c r="BB13" i="5"/>
  <c r="BD13" i="5" s="1"/>
  <c r="BG7" i="5"/>
  <c r="BF7" i="5"/>
  <c r="BH7" i="5" s="1"/>
  <c r="AY23" i="5"/>
  <c r="AX23" i="5"/>
  <c r="AZ23" i="5" s="1"/>
  <c r="AU39" i="5"/>
  <c r="BU9" i="5"/>
  <c r="AT39" i="5"/>
  <c r="AU47" i="5"/>
  <c r="AT47" i="5"/>
  <c r="AV47" i="5" s="1"/>
  <c r="BG36" i="5"/>
  <c r="BF36" i="5"/>
  <c r="BH36" i="5" s="1"/>
  <c r="BG45" i="5"/>
  <c r="CE10" i="5"/>
  <c r="BF45" i="5"/>
  <c r="AU32" i="5"/>
  <c r="AT32" i="5"/>
  <c r="AV32" i="5" s="1"/>
  <c r="BG8" i="5"/>
  <c r="BF8" i="5"/>
  <c r="BH8" i="5" s="1"/>
  <c r="AP24" i="5"/>
  <c r="AR24" i="5" s="1"/>
  <c r="AQ24" i="5"/>
  <c r="BG32" i="5"/>
  <c r="BF32" i="5"/>
  <c r="BH32" i="5" s="1"/>
  <c r="AU48" i="5"/>
  <c r="AT48" i="5"/>
  <c r="AV48" i="5" s="1"/>
  <c r="AU19" i="5"/>
  <c r="AT19" i="5"/>
  <c r="AV19" i="5" s="1"/>
  <c r="AU4" i="5"/>
  <c r="AT4" i="5"/>
  <c r="AV4" i="5" s="1"/>
  <c r="AF7" i="5"/>
  <c r="AX9" i="5"/>
  <c r="AY9" i="5"/>
  <c r="BY4" i="5"/>
  <c r="AQ33" i="5"/>
  <c r="BQ8" i="5"/>
  <c r="AP33" i="5"/>
  <c r="AU41" i="5"/>
  <c r="AT41" i="5"/>
  <c r="AV41" i="5" s="1"/>
  <c r="BJ49" i="5"/>
  <c r="BL49" i="5" s="1"/>
  <c r="BK49" i="5"/>
  <c r="AQ26" i="5"/>
  <c r="AP26" i="5"/>
  <c r="AR26" i="5" s="1"/>
  <c r="AQ42" i="5"/>
  <c r="AP42" i="5"/>
  <c r="AR42" i="5" s="1"/>
  <c r="BC43" i="5"/>
  <c r="BB43" i="5"/>
  <c r="BD43" i="5" s="1"/>
  <c r="AQ44" i="5"/>
  <c r="AP44" i="5"/>
  <c r="AR44" i="5" s="1"/>
  <c r="AQ4" i="5"/>
  <c r="BK10" i="5"/>
  <c r="BJ10" i="5"/>
  <c r="BL10" i="5" s="1"/>
  <c r="BB50" i="5"/>
  <c r="BD50" i="5" s="1"/>
  <c r="BC50" i="5"/>
  <c r="BG35" i="5"/>
  <c r="BF35" i="5"/>
  <c r="BH35" i="5" s="1"/>
  <c r="BK37" i="5"/>
  <c r="BJ37" i="5"/>
  <c r="BL37" i="5" s="1"/>
  <c r="BG27" i="5"/>
  <c r="CE7" i="5"/>
  <c r="BF27" i="5"/>
  <c r="AY12" i="5"/>
  <c r="AX12" i="5"/>
  <c r="AZ12" i="5" s="1"/>
  <c r="AQ28" i="5"/>
  <c r="AP28" i="5"/>
  <c r="AR28" i="5" s="1"/>
  <c r="BC21" i="5"/>
  <c r="AU38" i="5"/>
  <c r="AT38" i="5"/>
  <c r="AV38" i="5" s="1"/>
  <c r="AF10" i="5"/>
  <c r="AQ21" i="5"/>
  <c r="BQ6" i="5"/>
  <c r="AP21" i="5"/>
  <c r="BC8" i="5"/>
  <c r="BB8" i="5"/>
  <c r="BD8" i="5" s="1"/>
  <c r="AY24" i="5"/>
  <c r="AX24" i="5"/>
  <c r="AZ24" i="5" s="1"/>
  <c r="BC32" i="5"/>
  <c r="BB32" i="5"/>
  <c r="BD32" i="5" s="1"/>
  <c r="BK48" i="5"/>
  <c r="BJ48" i="5"/>
  <c r="BL48" i="5" s="1"/>
  <c r="BG19" i="5"/>
  <c r="BF19" i="5"/>
  <c r="BH19" i="5" s="1"/>
  <c r="BG4" i="5"/>
  <c r="BF4" i="5"/>
  <c r="BH4" i="5" s="1"/>
  <c r="AQ25" i="5"/>
  <c r="AP25" i="5"/>
  <c r="AR25" i="5" s="1"/>
  <c r="AU33" i="5"/>
  <c r="BU8" i="5"/>
  <c r="AT33" i="5"/>
  <c r="BJ41" i="5"/>
  <c r="BL41" i="5" s="1"/>
  <c r="BK41" i="5"/>
  <c r="BF49" i="5"/>
  <c r="BH49" i="5" s="1"/>
  <c r="BG49" i="5"/>
  <c r="BK42" i="5"/>
  <c r="BJ42" i="5"/>
  <c r="BL42" i="5" s="1"/>
  <c r="BK43" i="5"/>
  <c r="BJ43" i="5"/>
  <c r="BL43" i="5" s="1"/>
  <c r="AY44" i="5"/>
  <c r="AX44" i="5"/>
  <c r="AZ44" i="5" s="1"/>
  <c r="AY22" i="5"/>
  <c r="AX22" i="5"/>
  <c r="AZ22" i="5" s="1"/>
  <c r="BG10" i="5"/>
  <c r="BF10" i="5"/>
  <c r="BH10" i="5" s="1"/>
  <c r="AX50" i="5"/>
  <c r="AZ50" i="5" s="1"/>
  <c r="AY50" i="5"/>
  <c r="AY35" i="5"/>
  <c r="AX35" i="5"/>
  <c r="AZ35" i="5" s="1"/>
  <c r="AQ40" i="5"/>
  <c r="AY27" i="5"/>
  <c r="BY7" i="5"/>
  <c r="AX27" i="5"/>
  <c r="BC12" i="5"/>
  <c r="BB12" i="5"/>
  <c r="BD12" i="5" s="1"/>
  <c r="AU28" i="5"/>
  <c r="AT28" i="5"/>
  <c r="AV28" i="5" s="1"/>
  <c r="AQ29" i="5"/>
  <c r="AP29" i="5"/>
  <c r="AR29" i="5" s="1"/>
  <c r="BK19" i="5"/>
  <c r="AQ2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2" i="4"/>
  <c r="CD6" i="5" l="1"/>
  <c r="BR3" i="5"/>
  <c r="BT3" i="5" s="1"/>
  <c r="AR3" i="5"/>
  <c r="BS3" i="5" s="1"/>
  <c r="CI3" i="5"/>
  <c r="BL3" i="5"/>
  <c r="CJ3" i="5" s="1"/>
  <c r="AZ33" i="5"/>
  <c r="CA8" i="5" s="1"/>
  <c r="BZ8" i="5"/>
  <c r="BH39" i="5"/>
  <c r="CG9" i="5" s="1"/>
  <c r="CF9" i="5"/>
  <c r="BD15" i="5"/>
  <c r="CD5" i="5" s="1"/>
  <c r="CC5" i="5"/>
  <c r="BR4" i="5"/>
  <c r="BT4" i="5" s="1"/>
  <c r="AR9" i="5"/>
  <c r="BS4" i="5" s="1"/>
  <c r="BZ9" i="5"/>
  <c r="AZ39" i="5"/>
  <c r="CA9" i="5" s="1"/>
  <c r="BZ10" i="5"/>
  <c r="AZ45" i="5"/>
  <c r="CA10" i="5" s="1"/>
  <c r="BV3" i="5"/>
  <c r="BX3" i="5" s="1"/>
  <c r="AV3" i="5"/>
  <c r="BW3" i="5" s="1"/>
  <c r="CI6" i="5"/>
  <c r="BL21" i="5"/>
  <c r="CJ6" i="5" s="1"/>
  <c r="BR9" i="5"/>
  <c r="BT9" i="5" s="1"/>
  <c r="AR39" i="5"/>
  <c r="BS9" i="5" s="1"/>
  <c r="CC7" i="5"/>
  <c r="BD27" i="5"/>
  <c r="CD7" i="5" s="1"/>
  <c r="AR27" i="5"/>
  <c r="BS7" i="5" s="1"/>
  <c r="BR7" i="5"/>
  <c r="BT7" i="5" s="1"/>
  <c r="BV10" i="5"/>
  <c r="BX10" i="5" s="1"/>
  <c r="AV45" i="5"/>
  <c r="BW10" i="5" s="1"/>
  <c r="CC3" i="5"/>
  <c r="BD3" i="5"/>
  <c r="CD3" i="5" s="1"/>
  <c r="AR21" i="5"/>
  <c r="BS6" i="5" s="1"/>
  <c r="BR6" i="5"/>
  <c r="BT6" i="5" s="1"/>
  <c r="AZ9" i="5"/>
  <c r="CA4" i="5" s="1"/>
  <c r="BZ4" i="5"/>
  <c r="CF10" i="5"/>
  <c r="BH45" i="5"/>
  <c r="CG10" i="5" s="1"/>
  <c r="CI8" i="5"/>
  <c r="BL33" i="5"/>
  <c r="CJ8" i="5" s="1"/>
  <c r="BH33" i="5"/>
  <c r="CG8" i="5" s="1"/>
  <c r="CF8" i="5"/>
  <c r="BR5" i="5"/>
  <c r="BT5" i="5" s="1"/>
  <c r="AR15" i="5"/>
  <c r="BS5" i="5" s="1"/>
  <c r="BZ5" i="5"/>
  <c r="AZ15" i="5"/>
  <c r="CA5" i="5" s="1"/>
  <c r="BV5" i="5"/>
  <c r="BX5" i="5" s="1"/>
  <c r="BZ6" i="5"/>
  <c r="AZ21" i="5"/>
  <c r="CA6" i="5" s="1"/>
  <c r="BD33" i="5"/>
  <c r="CD8" i="5" s="1"/>
  <c r="CC8" i="5"/>
  <c r="BH15" i="5"/>
  <c r="CG5" i="5" s="1"/>
  <c r="CF5" i="5"/>
  <c r="AR45" i="5"/>
  <c r="BS10" i="5" s="1"/>
  <c r="BR10" i="5"/>
  <c r="BT10" i="5" s="1"/>
  <c r="BW5" i="5"/>
  <c r="BZ7" i="5"/>
  <c r="AZ27" i="5"/>
  <c r="CA7" i="5" s="1"/>
  <c r="CF7" i="5"/>
  <c r="BH27" i="5"/>
  <c r="CG7" i="5" s="1"/>
  <c r="BR8" i="5"/>
  <c r="BT8" i="5" s="1"/>
  <c r="AR33" i="5"/>
  <c r="BS8" i="5" s="1"/>
  <c r="CF6" i="5"/>
  <c r="BH21" i="5"/>
  <c r="CG6" i="5" s="1"/>
  <c r="CI10" i="5"/>
  <c r="BL45" i="5"/>
  <c r="CJ10" i="5" s="1"/>
  <c r="CI4" i="5"/>
  <c r="BL9" i="5"/>
  <c r="CJ4" i="5" s="1"/>
  <c r="BD9" i="5"/>
  <c r="CD4" i="5" s="1"/>
  <c r="CC4" i="5"/>
  <c r="AV33" i="5"/>
  <c r="BW8" i="5" s="1"/>
  <c r="BV8" i="5"/>
  <c r="BX8" i="5" s="1"/>
  <c r="AV39" i="5"/>
  <c r="BW9" i="5" s="1"/>
  <c r="BV9" i="5"/>
  <c r="BX9" i="5" s="1"/>
  <c r="CI7" i="5"/>
  <c r="BL27" i="5"/>
  <c r="CJ7" i="5" s="1"/>
  <c r="BH9" i="5"/>
  <c r="CG4" i="5" s="1"/>
  <c r="CF4" i="5"/>
  <c r="CI5" i="5"/>
  <c r="BL15" i="5"/>
  <c r="CJ5" i="5" s="1"/>
  <c r="BV6" i="5"/>
  <c r="BX6" i="5" s="1"/>
  <c r="AV21" i="5"/>
  <c r="BW6" i="5" s="1"/>
  <c r="BD39" i="5"/>
  <c r="CD9" i="5" s="1"/>
  <c r="CC9" i="5"/>
  <c r="BZ3" i="5"/>
  <c r="AZ3" i="5"/>
  <c r="CA3" i="5" s="1"/>
  <c r="BD45" i="5"/>
  <c r="CD10" i="5" s="1"/>
  <c r="CC10" i="5"/>
  <c r="CF3" i="5"/>
  <c r="BH3" i="5"/>
  <c r="CG3" i="5" s="1"/>
  <c r="BV7" i="5"/>
  <c r="BX7" i="5" s="1"/>
  <c r="AV27" i="5"/>
  <c r="BW7" i="5" s="1"/>
  <c r="AV9" i="5"/>
  <c r="BW4" i="5" s="1"/>
  <c r="BV4" i="5"/>
  <c r="BX4" i="5" s="1"/>
  <c r="CI9" i="5"/>
  <c r="BL39" i="5"/>
  <c r="CJ9" i="5" s="1"/>
  <c r="AE4" i="3"/>
  <c r="AE5" i="3"/>
  <c r="AE6" i="3"/>
  <c r="AE7" i="3"/>
  <c r="AE8" i="3"/>
  <c r="AE9" i="3"/>
  <c r="AE10" i="3"/>
  <c r="AE3" i="3"/>
  <c r="Y4" i="3" l="1"/>
  <c r="Z4" i="3"/>
  <c r="AA4" i="3"/>
  <c r="AB4" i="3"/>
  <c r="AC4" i="3"/>
  <c r="AD4" i="3"/>
  <c r="Y5" i="3"/>
  <c r="Z5" i="3"/>
  <c r="AA5" i="3"/>
  <c r="AB5" i="3"/>
  <c r="AC5" i="3"/>
  <c r="AD5" i="3"/>
  <c r="Y6" i="3"/>
  <c r="Z6" i="3"/>
  <c r="AA6" i="3"/>
  <c r="AB6" i="3"/>
  <c r="AC6" i="3"/>
  <c r="AD6" i="3"/>
  <c r="Y7" i="3"/>
  <c r="Z7" i="3"/>
  <c r="AA7" i="3"/>
  <c r="AB7" i="3"/>
  <c r="AC7" i="3"/>
  <c r="AD7" i="3"/>
  <c r="Y8" i="3"/>
  <c r="Z8" i="3"/>
  <c r="AA8" i="3"/>
  <c r="AB8" i="3"/>
  <c r="AC8" i="3"/>
  <c r="AD8" i="3"/>
  <c r="Y9" i="3"/>
  <c r="Z9" i="3"/>
  <c r="AA9" i="3"/>
  <c r="AB9" i="3"/>
  <c r="AC9" i="3"/>
  <c r="AD9" i="3"/>
  <c r="Y10" i="3"/>
  <c r="Z10" i="3"/>
  <c r="AA10" i="3"/>
  <c r="AB10" i="3"/>
  <c r="AC10" i="3"/>
  <c r="AD10" i="3"/>
  <c r="Z3" i="3"/>
  <c r="AA3" i="3"/>
  <c r="AB3" i="3"/>
  <c r="AC3" i="3"/>
  <c r="AD3" i="3"/>
  <c r="Y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3" i="3"/>
  <c r="AF10" i="1"/>
  <c r="AG10" i="1"/>
  <c r="AH10" i="1"/>
  <c r="AK10" i="1"/>
  <c r="AL10" i="1"/>
  <c r="AM10" i="1"/>
  <c r="AF9" i="1"/>
  <c r="AG9" i="1"/>
  <c r="AH9" i="1"/>
  <c r="AK9" i="1"/>
  <c r="AL9" i="1"/>
  <c r="AM9" i="1"/>
  <c r="AF8" i="1"/>
  <c r="AG8" i="1"/>
  <c r="AH8" i="1"/>
  <c r="AK8" i="1"/>
  <c r="AL8" i="1"/>
  <c r="AM8" i="1"/>
  <c r="AF7" i="1"/>
  <c r="AG7" i="1"/>
  <c r="AH7" i="1"/>
  <c r="AK7" i="1"/>
  <c r="AL7" i="1"/>
  <c r="AM7" i="1"/>
  <c r="AF6" i="1"/>
  <c r="AG6" i="1"/>
  <c r="AH6" i="1"/>
  <c r="AK6" i="1"/>
  <c r="AL6" i="1"/>
  <c r="AM6" i="1"/>
  <c r="AF5" i="1"/>
  <c r="AG5" i="1"/>
  <c r="AH5" i="1"/>
  <c r="AK5" i="1"/>
  <c r="AL5" i="1"/>
  <c r="AM5" i="1"/>
  <c r="AF4" i="1"/>
  <c r="AG4" i="1"/>
  <c r="AH4" i="1"/>
  <c r="AK4" i="1"/>
  <c r="AL4" i="1"/>
  <c r="AM4" i="1"/>
  <c r="AF3" i="1"/>
  <c r="AG3" i="1"/>
  <c r="AH3" i="1"/>
  <c r="AK3" i="1"/>
  <c r="AL3" i="1"/>
  <c r="AM3" i="1"/>
  <c r="Z4" i="1"/>
  <c r="Z5" i="1"/>
  <c r="Z6" i="1"/>
  <c r="Z7" i="1"/>
  <c r="Z8" i="1"/>
  <c r="Z9" i="1"/>
  <c r="Z10" i="1"/>
  <c r="Z3" i="1"/>
  <c r="X3" i="1"/>
  <c r="Y3" i="1"/>
  <c r="W4" i="1"/>
  <c r="W5" i="1"/>
  <c r="W6" i="1"/>
  <c r="W7" i="1"/>
  <c r="W8" i="1"/>
  <c r="W9" i="1"/>
  <c r="W10" i="1"/>
  <c r="W3" i="1"/>
  <c r="Y4" i="1"/>
  <c r="Y5" i="1"/>
  <c r="Y6" i="1"/>
  <c r="Y7" i="1"/>
  <c r="Y8" i="1"/>
  <c r="Y9" i="1"/>
  <c r="Y10" i="1"/>
  <c r="AA3" i="1" l="1"/>
  <c r="AB9" i="1"/>
  <c r="AB8" i="1"/>
  <c r="AB7" i="1"/>
  <c r="AB6" i="1"/>
  <c r="AB5" i="1"/>
  <c r="AB4" i="1"/>
  <c r="AB3" i="1"/>
  <c r="AB10" i="1"/>
  <c r="H3" i="1"/>
  <c r="AI3" i="1" s="1"/>
  <c r="AQ3" i="1" s="1"/>
  <c r="M3" i="1"/>
  <c r="O3" i="1"/>
  <c r="P3" i="1"/>
  <c r="H4" i="1"/>
  <c r="I4" i="1" s="1"/>
  <c r="M4" i="1"/>
  <c r="N4" i="1" s="1"/>
  <c r="O4" i="1"/>
  <c r="P4" i="1"/>
  <c r="H5" i="1"/>
  <c r="I5" i="1" s="1"/>
  <c r="M5" i="1"/>
  <c r="N5" i="1" s="1"/>
  <c r="O5" i="1"/>
  <c r="P5" i="1"/>
  <c r="H6" i="1"/>
  <c r="I6" i="1" s="1"/>
  <c r="M6" i="1"/>
  <c r="N6" i="1" s="1"/>
  <c r="O6" i="1"/>
  <c r="P6" i="1"/>
  <c r="H7" i="1"/>
  <c r="I7" i="1" s="1"/>
  <c r="M7" i="1"/>
  <c r="N7" i="1" s="1"/>
  <c r="O7" i="1"/>
  <c r="P7" i="1"/>
  <c r="H8" i="1"/>
  <c r="I8" i="1"/>
  <c r="M8" i="1"/>
  <c r="N8" i="1" s="1"/>
  <c r="O8" i="1"/>
  <c r="P8" i="1"/>
  <c r="H9" i="1"/>
  <c r="M9" i="1"/>
  <c r="O9" i="1"/>
  <c r="P9" i="1"/>
  <c r="H10" i="1"/>
  <c r="I10" i="1" s="1"/>
  <c r="M10" i="1"/>
  <c r="N10" i="1" s="1"/>
  <c r="O10" i="1"/>
  <c r="P10" i="1"/>
  <c r="H11" i="1"/>
  <c r="I11" i="1" s="1"/>
  <c r="M11" i="1"/>
  <c r="N11" i="1" s="1"/>
  <c r="O11" i="1"/>
  <c r="P11" i="1"/>
  <c r="H12" i="1"/>
  <c r="I12" i="1" s="1"/>
  <c r="M12" i="1"/>
  <c r="N12" i="1" s="1"/>
  <c r="O12" i="1"/>
  <c r="P12" i="1"/>
  <c r="H13" i="1"/>
  <c r="I13" i="1" s="1"/>
  <c r="M13" i="1"/>
  <c r="N13" i="1" s="1"/>
  <c r="O13" i="1"/>
  <c r="P13" i="1"/>
  <c r="H14" i="1"/>
  <c r="I14" i="1" s="1"/>
  <c r="M14" i="1"/>
  <c r="N14" i="1" s="1"/>
  <c r="O14" i="1"/>
  <c r="P14" i="1"/>
  <c r="H15" i="1"/>
  <c r="M15" i="1"/>
  <c r="O15" i="1"/>
  <c r="P15" i="1"/>
  <c r="H16" i="1"/>
  <c r="I16" i="1" s="1"/>
  <c r="M16" i="1"/>
  <c r="N16" i="1" s="1"/>
  <c r="O16" i="1"/>
  <c r="P16" i="1"/>
  <c r="H17" i="1"/>
  <c r="I17" i="1" s="1"/>
  <c r="M17" i="1"/>
  <c r="N17" i="1" s="1"/>
  <c r="O17" i="1"/>
  <c r="P17" i="1"/>
  <c r="H18" i="1"/>
  <c r="I18" i="1" s="1"/>
  <c r="M18" i="1"/>
  <c r="N18" i="1" s="1"/>
  <c r="O18" i="1"/>
  <c r="P18" i="1"/>
  <c r="H19" i="1"/>
  <c r="I19" i="1" s="1"/>
  <c r="M19" i="1"/>
  <c r="N19" i="1" s="1"/>
  <c r="O19" i="1"/>
  <c r="P19" i="1"/>
  <c r="H20" i="1"/>
  <c r="I20" i="1" s="1"/>
  <c r="M20" i="1"/>
  <c r="N20" i="1" s="1"/>
  <c r="O20" i="1"/>
  <c r="P20" i="1"/>
  <c r="H21" i="1"/>
  <c r="M21" i="1"/>
  <c r="O21" i="1"/>
  <c r="P21" i="1"/>
  <c r="H22" i="1"/>
  <c r="I22" i="1" s="1"/>
  <c r="M22" i="1"/>
  <c r="N22" i="1" s="1"/>
  <c r="O22" i="1"/>
  <c r="P22" i="1"/>
  <c r="H23" i="1"/>
  <c r="I23" i="1" s="1"/>
  <c r="M23" i="1"/>
  <c r="N23" i="1" s="1"/>
  <c r="O23" i="1"/>
  <c r="P23" i="1"/>
  <c r="H24" i="1"/>
  <c r="I24" i="1" s="1"/>
  <c r="M24" i="1"/>
  <c r="N24" i="1" s="1"/>
  <c r="O24" i="1"/>
  <c r="P24" i="1"/>
  <c r="H25" i="1"/>
  <c r="I25" i="1" s="1"/>
  <c r="M25" i="1"/>
  <c r="N25" i="1" s="1"/>
  <c r="O25" i="1"/>
  <c r="P25" i="1"/>
  <c r="H26" i="1"/>
  <c r="I26" i="1" s="1"/>
  <c r="M26" i="1"/>
  <c r="N26" i="1" s="1"/>
  <c r="O26" i="1"/>
  <c r="P26" i="1"/>
  <c r="H27" i="1"/>
  <c r="M27" i="1"/>
  <c r="O27" i="1"/>
  <c r="P27" i="1"/>
  <c r="H28" i="1"/>
  <c r="I28" i="1" s="1"/>
  <c r="M28" i="1"/>
  <c r="N28" i="1" s="1"/>
  <c r="O28" i="1"/>
  <c r="P28" i="1"/>
  <c r="H29" i="1"/>
  <c r="I29" i="1" s="1"/>
  <c r="M29" i="1"/>
  <c r="N29" i="1" s="1"/>
  <c r="O29" i="1"/>
  <c r="P29" i="1"/>
  <c r="H30" i="1"/>
  <c r="I30" i="1" s="1"/>
  <c r="M30" i="1"/>
  <c r="N30" i="1" s="1"/>
  <c r="O30" i="1"/>
  <c r="P30" i="1"/>
  <c r="H31" i="1"/>
  <c r="I31" i="1" s="1"/>
  <c r="M31" i="1"/>
  <c r="N31" i="1" s="1"/>
  <c r="O31" i="1"/>
  <c r="P31" i="1"/>
  <c r="H32" i="1"/>
  <c r="I32" i="1" s="1"/>
  <c r="M32" i="1"/>
  <c r="N32" i="1" s="1"/>
  <c r="O32" i="1"/>
  <c r="P32" i="1"/>
  <c r="H33" i="1"/>
  <c r="M33" i="1"/>
  <c r="O33" i="1"/>
  <c r="P33" i="1"/>
  <c r="H34" i="1"/>
  <c r="I34" i="1" s="1"/>
  <c r="M34" i="1"/>
  <c r="N34" i="1" s="1"/>
  <c r="O34" i="1"/>
  <c r="P34" i="1"/>
  <c r="H35" i="1"/>
  <c r="I35" i="1" s="1"/>
  <c r="M35" i="1"/>
  <c r="N35" i="1" s="1"/>
  <c r="O35" i="1"/>
  <c r="P35" i="1"/>
  <c r="H36" i="1"/>
  <c r="I36" i="1" s="1"/>
  <c r="M36" i="1"/>
  <c r="N36" i="1" s="1"/>
  <c r="O36" i="1"/>
  <c r="P36" i="1"/>
  <c r="H37" i="1"/>
  <c r="I37" i="1" s="1"/>
  <c r="M37" i="1"/>
  <c r="N37" i="1" s="1"/>
  <c r="O37" i="1"/>
  <c r="P37" i="1"/>
  <c r="H38" i="1"/>
  <c r="I38" i="1" s="1"/>
  <c r="M38" i="1"/>
  <c r="N38" i="1" s="1"/>
  <c r="O38" i="1"/>
  <c r="P38" i="1"/>
  <c r="H39" i="1"/>
  <c r="M39" i="1"/>
  <c r="O39" i="1"/>
  <c r="P39" i="1"/>
  <c r="H40" i="1"/>
  <c r="I40" i="1" s="1"/>
  <c r="M40" i="1"/>
  <c r="N40" i="1" s="1"/>
  <c r="O40" i="1"/>
  <c r="P40" i="1"/>
  <c r="H41" i="1"/>
  <c r="I41" i="1" s="1"/>
  <c r="M41" i="1"/>
  <c r="N41" i="1" s="1"/>
  <c r="O41" i="1"/>
  <c r="P41" i="1"/>
  <c r="H42" i="1"/>
  <c r="I42" i="1" s="1"/>
  <c r="M42" i="1"/>
  <c r="N42" i="1" s="1"/>
  <c r="O42" i="1"/>
  <c r="P42" i="1"/>
  <c r="H43" i="1"/>
  <c r="I43" i="1" s="1"/>
  <c r="M43" i="1"/>
  <c r="N43" i="1" s="1"/>
  <c r="O43" i="1"/>
  <c r="P43" i="1"/>
  <c r="H44" i="1"/>
  <c r="I44" i="1" s="1"/>
  <c r="M44" i="1"/>
  <c r="N44" i="1" s="1"/>
  <c r="O44" i="1"/>
  <c r="P44" i="1"/>
  <c r="H45" i="1"/>
  <c r="M45" i="1"/>
  <c r="O45" i="1"/>
  <c r="P45" i="1"/>
  <c r="H46" i="1"/>
  <c r="I46" i="1" s="1"/>
  <c r="M46" i="1"/>
  <c r="N46" i="1" s="1"/>
  <c r="O46" i="1"/>
  <c r="P46" i="1"/>
  <c r="H47" i="1"/>
  <c r="I47" i="1" s="1"/>
  <c r="M47" i="1"/>
  <c r="N47" i="1" s="1"/>
  <c r="O47" i="1"/>
  <c r="P47" i="1"/>
  <c r="H48" i="1"/>
  <c r="I48" i="1" s="1"/>
  <c r="M48" i="1"/>
  <c r="N48" i="1" s="1"/>
  <c r="O48" i="1"/>
  <c r="P48" i="1"/>
  <c r="H49" i="1"/>
  <c r="I49" i="1" s="1"/>
  <c r="M49" i="1"/>
  <c r="N49" i="1" s="1"/>
  <c r="O49" i="1"/>
  <c r="P49" i="1"/>
  <c r="H50" i="1"/>
  <c r="I50" i="1" s="1"/>
  <c r="M50" i="1"/>
  <c r="N50" i="1" s="1"/>
  <c r="O50" i="1"/>
  <c r="P50" i="1"/>
  <c r="N45" i="1" l="1"/>
  <c r="AO10" i="1" s="1"/>
  <c r="AN10" i="1"/>
  <c r="N39" i="1"/>
  <c r="AO9" i="1" s="1"/>
  <c r="AN9" i="1"/>
  <c r="N33" i="1"/>
  <c r="AO8" i="1" s="1"/>
  <c r="AN8" i="1"/>
  <c r="N27" i="1"/>
  <c r="AO7" i="1" s="1"/>
  <c r="AN7" i="1"/>
  <c r="N21" i="1"/>
  <c r="AO6" i="1" s="1"/>
  <c r="AN6" i="1"/>
  <c r="N15" i="1"/>
  <c r="AO5" i="1" s="1"/>
  <c r="AN5" i="1"/>
  <c r="N9" i="1"/>
  <c r="AO4" i="1" s="1"/>
  <c r="AN4" i="1"/>
  <c r="I45" i="1"/>
  <c r="AJ10" i="1" s="1"/>
  <c r="AI10" i="1"/>
  <c r="AQ10" i="1" s="1"/>
  <c r="I39" i="1"/>
  <c r="AJ9" i="1" s="1"/>
  <c r="AI9" i="1"/>
  <c r="AQ9" i="1" s="1"/>
  <c r="I33" i="1"/>
  <c r="AJ8" i="1" s="1"/>
  <c r="AI8" i="1"/>
  <c r="AQ8" i="1" s="1"/>
  <c r="I27" i="1"/>
  <c r="AJ7" i="1" s="1"/>
  <c r="AI7" i="1"/>
  <c r="AQ7" i="1" s="1"/>
  <c r="I21" i="1"/>
  <c r="AJ6" i="1" s="1"/>
  <c r="AI6" i="1"/>
  <c r="AQ6" i="1" s="1"/>
  <c r="I15" i="1"/>
  <c r="AJ5" i="1" s="1"/>
  <c r="AI5" i="1"/>
  <c r="AQ5" i="1" s="1"/>
  <c r="I9" i="1"/>
  <c r="AJ4" i="1" s="1"/>
  <c r="AI4" i="1"/>
  <c r="AQ4" i="1" s="1"/>
  <c r="AN3" i="1"/>
  <c r="N3" i="1"/>
  <c r="AO3" i="1" s="1"/>
  <c r="I3" i="1"/>
  <c r="AJ3" i="1" s="1"/>
  <c r="R4" i="3"/>
  <c r="T4" i="3"/>
  <c r="V4" i="3"/>
  <c r="X4" i="3"/>
  <c r="R5" i="3"/>
  <c r="T5" i="3"/>
  <c r="V5" i="3"/>
  <c r="X5" i="3"/>
  <c r="R6" i="3"/>
  <c r="T6" i="3"/>
  <c r="V6" i="3"/>
  <c r="X6" i="3"/>
  <c r="R7" i="3"/>
  <c r="T7" i="3"/>
  <c r="V7" i="3"/>
  <c r="X7" i="3"/>
  <c r="R8" i="3"/>
  <c r="T8" i="3"/>
  <c r="V8" i="3"/>
  <c r="X8" i="3"/>
  <c r="R9" i="3"/>
  <c r="T9" i="3"/>
  <c r="V9" i="3"/>
  <c r="X9" i="3"/>
  <c r="R10" i="3"/>
  <c r="T10" i="3"/>
  <c r="V10" i="3"/>
  <c r="X10" i="3"/>
  <c r="T3" i="3"/>
  <c r="V3" i="3"/>
  <c r="X3" i="3"/>
  <c r="R3" i="3"/>
  <c r="D50" i="3"/>
  <c r="F50" i="3" s="1"/>
  <c r="D49" i="3"/>
  <c r="F49" i="3" s="1"/>
  <c r="D48" i="3"/>
  <c r="F48" i="3" s="1"/>
  <c r="D47" i="3"/>
  <c r="F47" i="3" s="1"/>
  <c r="D46" i="3"/>
  <c r="H46" i="3" s="1"/>
  <c r="D45" i="3"/>
  <c r="F45" i="3" s="1"/>
  <c r="D44" i="3"/>
  <c r="F44" i="3" s="1"/>
  <c r="D43" i="3"/>
  <c r="F43" i="3" s="1"/>
  <c r="F42" i="3"/>
  <c r="D42" i="3"/>
  <c r="H42" i="3" s="1"/>
  <c r="D41" i="3"/>
  <c r="F41" i="3" s="1"/>
  <c r="D40" i="3"/>
  <c r="F40" i="3" s="1"/>
  <c r="U9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U8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U7" i="3" s="1"/>
  <c r="D4" i="3"/>
  <c r="F4" i="3" s="1"/>
  <c r="D5" i="3"/>
  <c r="H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H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H21" i="3" s="1"/>
  <c r="D22" i="3"/>
  <c r="F22" i="3" s="1"/>
  <c r="D23" i="3"/>
  <c r="F23" i="3" s="1"/>
  <c r="D24" i="3"/>
  <c r="F24" i="3" s="1"/>
  <c r="D25" i="3"/>
  <c r="F25" i="3" s="1"/>
  <c r="D26" i="3"/>
  <c r="F26" i="3" s="1"/>
  <c r="D3" i="3"/>
  <c r="F3" i="3" s="1"/>
  <c r="H6" i="3" l="1"/>
  <c r="S7" i="3"/>
  <c r="H43" i="3"/>
  <c r="H3" i="3"/>
  <c r="U5" i="3"/>
  <c r="H22" i="3"/>
  <c r="H38" i="3"/>
  <c r="H15" i="3"/>
  <c r="H35" i="3"/>
  <c r="H11" i="3"/>
  <c r="H10" i="3"/>
  <c r="H7" i="3"/>
  <c r="H20" i="3"/>
  <c r="S8" i="3"/>
  <c r="H19" i="3"/>
  <c r="H9" i="3"/>
  <c r="H41" i="3"/>
  <c r="S9" i="3"/>
  <c r="H18" i="3"/>
  <c r="S10" i="3"/>
  <c r="S3" i="3"/>
  <c r="H17" i="3"/>
  <c r="H26" i="3"/>
  <c r="H4" i="3"/>
  <c r="H34" i="3"/>
  <c r="H25" i="3"/>
  <c r="H14" i="3"/>
  <c r="H50" i="3"/>
  <c r="H29" i="3"/>
  <c r="S5" i="3"/>
  <c r="S4" i="3"/>
  <c r="H23" i="3"/>
  <c r="H12" i="3"/>
  <c r="H48" i="3"/>
  <c r="H27" i="3"/>
  <c r="S6" i="3"/>
  <c r="F13" i="3"/>
  <c r="U4" i="3" s="1"/>
  <c r="F46" i="3"/>
  <c r="U10" i="3" s="1"/>
  <c r="H49" i="3"/>
  <c r="H33" i="3"/>
  <c r="H40" i="3"/>
  <c r="H32" i="3"/>
  <c r="H24" i="3"/>
  <c r="H16" i="3"/>
  <c r="H8" i="3"/>
  <c r="H47" i="3"/>
  <c r="H39" i="3"/>
  <c r="H31" i="3"/>
  <c r="F21" i="3"/>
  <c r="U6" i="3" s="1"/>
  <c r="F5" i="3"/>
  <c r="U3" i="3" s="1"/>
  <c r="H30" i="3"/>
  <c r="H45" i="3"/>
  <c r="H37" i="3"/>
  <c r="H44" i="3"/>
  <c r="H36" i="3"/>
  <c r="H28" i="3"/>
  <c r="W6" i="3" l="1"/>
  <c r="W3" i="3"/>
  <c r="W4" i="3"/>
  <c r="W5" i="3"/>
  <c r="W7" i="3"/>
  <c r="W10" i="3"/>
  <c r="W8" i="3"/>
  <c r="W9" i="3"/>
  <c r="AE10" i="1"/>
  <c r="AE9" i="1"/>
  <c r="AE8" i="1"/>
  <c r="AE7" i="1"/>
  <c r="AE6" i="1"/>
  <c r="AE5" i="1"/>
  <c r="AE4" i="1"/>
  <c r="AE3" i="1"/>
  <c r="AD10" i="1"/>
  <c r="AD9" i="1"/>
  <c r="AD8" i="1"/>
  <c r="AD7" i="1"/>
  <c r="AD6" i="1"/>
  <c r="AD5" i="1"/>
  <c r="AD4" i="1"/>
  <c r="AD3" i="1"/>
  <c r="X4" i="1"/>
  <c r="AA4" i="1" s="1"/>
  <c r="X5" i="1"/>
  <c r="AA5" i="1" s="1"/>
  <c r="X6" i="1"/>
  <c r="AA6" i="1" s="1"/>
  <c r="X7" i="1"/>
  <c r="AA7" i="1" s="1"/>
  <c r="X8" i="1"/>
  <c r="AA8" i="1" s="1"/>
  <c r="X9" i="1"/>
  <c r="AA9" i="1" s="1"/>
  <c r="X10" i="1"/>
  <c r="AA10" i="1" s="1"/>
  <c r="AP4" i="1" l="1"/>
  <c r="AP5" i="1"/>
  <c r="AP6" i="1"/>
  <c r="AP7" i="1"/>
  <c r="AP3" i="1"/>
  <c r="AP8" i="1"/>
  <c r="AP9" i="1"/>
  <c r="AP10" i="1"/>
</calcChain>
</file>

<file path=xl/sharedStrings.xml><?xml version="1.0" encoding="utf-8"?>
<sst xmlns="http://schemas.openxmlformats.org/spreadsheetml/2006/main" count="1044" uniqueCount="177">
  <si>
    <t>编号</t>
  </si>
  <si>
    <t>00_1</t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</si>
  <si>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</si>
  <si>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</si>
  <si>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</si>
  <si>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</si>
  <si>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</si>
  <si>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</si>
  <si>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</si>
  <si>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</si>
  <si>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</si>
  <si>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</si>
  <si>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</si>
  <si>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30_1</t>
  </si>
  <si>
    <t>30_2</t>
  </si>
  <si>
    <t>30_3</t>
  </si>
  <si>
    <t>30_4</t>
  </si>
  <si>
    <t>30_5</t>
  </si>
  <si>
    <t>30_6</t>
  </si>
  <si>
    <t>45D_1</t>
  </si>
  <si>
    <t>45D_2</t>
  </si>
  <si>
    <t>45D_3</t>
  </si>
  <si>
    <t>45D_4</t>
  </si>
  <si>
    <t>45D_5</t>
  </si>
  <si>
    <t>45D_6</t>
  </si>
  <si>
    <t>45S_1</t>
  </si>
  <si>
    <t>45S_2</t>
  </si>
  <si>
    <t>45S_3</t>
  </si>
  <si>
    <t>45S_4</t>
  </si>
  <si>
    <t>45S_5</t>
  </si>
  <si>
    <t>45S_6</t>
  </si>
  <si>
    <t>60_1</t>
  </si>
  <si>
    <t>60_2</t>
  </si>
  <si>
    <t>60_3</t>
  </si>
  <si>
    <t>60_4</t>
  </si>
  <si>
    <t>60_5</t>
  </si>
  <si>
    <t>60_6</t>
  </si>
  <si>
    <t>75_1</t>
  </si>
  <si>
    <t>75_2</t>
  </si>
  <si>
    <t>75_3</t>
  </si>
  <si>
    <t>75_4</t>
  </si>
  <si>
    <t>75_5</t>
  </si>
  <si>
    <t>75_6</t>
  </si>
  <si>
    <t>90_1</t>
  </si>
  <si>
    <t>90_2</t>
  </si>
  <si>
    <t>90_3</t>
  </si>
  <si>
    <t>90_4</t>
  </si>
  <si>
    <t>90_5</t>
  </si>
  <si>
    <t>90_6</t>
  </si>
  <si>
    <t>极限荷载</t>
    <phoneticPr fontId="3" type="noConversion"/>
  </si>
  <si>
    <t>断裂荷载</t>
    <phoneticPr fontId="3" type="noConversion"/>
  </si>
  <si>
    <t>荷载比</t>
  </si>
  <si>
    <t>变形比</t>
  </si>
  <si>
    <t>破坏方式</t>
  </si>
  <si>
    <t>平均</t>
  </si>
  <si>
    <t>两侧变形差值</t>
  </si>
  <si>
    <t>差值/平均值</t>
  </si>
  <si>
    <t>左边</t>
    <phoneticPr fontId="3" type="noConversion"/>
  </si>
  <si>
    <t>右边</t>
    <phoneticPr fontId="3" type="noConversion"/>
  </si>
  <si>
    <t>单边</t>
    <phoneticPr fontId="3" type="noConversion"/>
  </si>
  <si>
    <t>双边</t>
    <phoneticPr fontId="3" type="noConversion"/>
  </si>
  <si>
    <t>45D</t>
    <phoneticPr fontId="3" type="noConversion"/>
  </si>
  <si>
    <t>45D</t>
    <phoneticPr fontId="3" type="noConversion"/>
  </si>
  <si>
    <t>45S</t>
    <phoneticPr fontId="3" type="noConversion"/>
  </si>
  <si>
    <t>45D</t>
    <phoneticPr fontId="3" type="noConversion"/>
  </si>
  <si>
    <t>45S</t>
    <phoneticPr fontId="3" type="noConversion"/>
  </si>
  <si>
    <t>极限荷载(剔除最大值和最小值）</t>
    <phoneticPr fontId="3" type="noConversion"/>
  </si>
  <si>
    <t>每条焊缝承担的承载力</t>
    <phoneticPr fontId="3" type="noConversion"/>
  </si>
  <si>
    <t>断裂面积</t>
  </si>
  <si>
    <t>断裂角度B</t>
  </si>
  <si>
    <t>45S</t>
    <phoneticPr fontId="3" type="noConversion"/>
  </si>
  <si>
    <t>极限荷载（kN）</t>
    <phoneticPr fontId="3" type="noConversion"/>
  </si>
  <si>
    <t>断裂荷载（kN）</t>
    <phoneticPr fontId="3" type="noConversion"/>
  </si>
  <si>
    <t>极限荷载对应的变形（mm)</t>
    <phoneticPr fontId="3" type="noConversion"/>
  </si>
  <si>
    <t>断裂荷载对应的变形（mm)</t>
    <phoneticPr fontId="3" type="noConversion"/>
  </si>
  <si>
    <t>极限位移</t>
    <phoneticPr fontId="3" type="noConversion"/>
  </si>
  <si>
    <t>断裂位移</t>
    <phoneticPr fontId="3" type="noConversion"/>
  </si>
  <si>
    <t>加载角度</t>
    <phoneticPr fontId="3" type="noConversion"/>
  </si>
  <si>
    <t>平均</t>
    <phoneticPr fontId="3" type="noConversion"/>
  </si>
  <si>
    <t>断裂荷载(剔除最大值和最小值）</t>
    <phoneticPr fontId="3" type="noConversion"/>
  </si>
  <si>
    <t>极限位移</t>
    <phoneticPr fontId="3" type="noConversion"/>
  </si>
  <si>
    <t>断裂位移</t>
    <phoneticPr fontId="3" type="noConversion"/>
  </si>
  <si>
    <t>焊缝长度</t>
  </si>
  <si>
    <t>实际长度</t>
  </si>
  <si>
    <t>极限位移/焊缝长度</t>
    <phoneticPr fontId="3" type="noConversion"/>
  </si>
  <si>
    <t>断裂位移/焊缝长度</t>
    <phoneticPr fontId="3" type="noConversion"/>
  </si>
  <si>
    <t>sin</t>
  </si>
  <si>
    <t>sin</t>
    <phoneticPr fontId="3" type="noConversion"/>
  </si>
  <si>
    <t>cos</t>
  </si>
  <si>
    <t>cos</t>
    <phoneticPr fontId="3" type="noConversion"/>
  </si>
  <si>
    <t>冉明明预测断裂角度</t>
    <phoneticPr fontId="3" type="noConversion"/>
  </si>
  <si>
    <t>预测断裂角度值</t>
    <phoneticPr fontId="3" type="noConversion"/>
  </si>
  <si>
    <t>预测/实际</t>
    <phoneticPr fontId="3" type="noConversion"/>
  </si>
  <si>
    <t>冉明明预测每条承载力-Athroat</t>
    <phoneticPr fontId="3" type="noConversion"/>
  </si>
  <si>
    <t>冉明明预测承载力-Athroat</t>
    <phoneticPr fontId="3" type="noConversion"/>
  </si>
  <si>
    <t>冉明明预测每条承载力-Afracture</t>
    <phoneticPr fontId="3" type="noConversion"/>
  </si>
  <si>
    <t>冉明明预测承载力-Afracture</t>
    <phoneticPr fontId="3" type="noConversion"/>
  </si>
  <si>
    <t>预测/实际-Athroat</t>
    <phoneticPr fontId="3" type="noConversion"/>
  </si>
  <si>
    <t>预测/实际-Afracture</t>
    <phoneticPr fontId="3" type="noConversion"/>
  </si>
  <si>
    <t>考虑钢板见摩擦力的影响求摩擦系数</t>
    <phoneticPr fontId="3" type="noConversion"/>
  </si>
  <si>
    <t>极限强度</t>
    <phoneticPr fontId="3" type="noConversion"/>
  </si>
  <si>
    <t>极限剪切强度</t>
    <phoneticPr fontId="3" type="noConversion"/>
  </si>
  <si>
    <t>C</t>
    <phoneticPr fontId="3" type="noConversion"/>
  </si>
  <si>
    <t>摩擦系数</t>
    <phoneticPr fontId="3" type="noConversion"/>
  </si>
  <si>
    <t>备注：134.03为每条侧面角焊缝的均值</t>
    <phoneticPr fontId="3" type="noConversion"/>
  </si>
  <si>
    <t>单条焊缝承载力</t>
    <phoneticPr fontId="3" type="noConversion"/>
  </si>
  <si>
    <t>试件总承载力</t>
    <phoneticPr fontId="3" type="noConversion"/>
  </si>
  <si>
    <t>不同角度与0°对比</t>
    <phoneticPr fontId="3" type="noConversion"/>
  </si>
  <si>
    <t xml:space="preserve"> </t>
    <phoneticPr fontId="3" type="noConversion"/>
  </si>
  <si>
    <t>曲线特征</t>
    <phoneticPr fontId="3" type="noConversion"/>
  </si>
  <si>
    <t>上升</t>
    <phoneticPr fontId="3" type="noConversion"/>
  </si>
  <si>
    <t>平台</t>
    <phoneticPr fontId="3" type="noConversion"/>
  </si>
  <si>
    <t>下降</t>
    <phoneticPr fontId="3" type="noConversion"/>
  </si>
  <si>
    <t>焊缝长度Le</t>
    <phoneticPr fontId="3" type="noConversion"/>
  </si>
  <si>
    <t>实际长度Lt</t>
    <phoneticPr fontId="3" type="noConversion"/>
  </si>
  <si>
    <t>断裂面H-fracture</t>
    <phoneticPr fontId="3" type="noConversion"/>
  </si>
  <si>
    <t>焊喉尺寸H-throat</t>
    <phoneticPr fontId="3" type="noConversion"/>
  </si>
  <si>
    <t>修正实际长度Lt</t>
    <phoneticPr fontId="3" type="noConversion"/>
  </si>
  <si>
    <t>变形大于1.2</t>
    <phoneticPr fontId="3" type="noConversion"/>
  </si>
  <si>
    <t>大于1.15</t>
    <phoneticPr fontId="3" type="noConversion"/>
  </si>
  <si>
    <t>大于1.7</t>
    <phoneticPr fontId="3" type="noConversion"/>
  </si>
  <si>
    <t>45D</t>
    <phoneticPr fontId="3" type="noConversion"/>
  </si>
  <si>
    <t>欧洲规范</t>
    <phoneticPr fontId="3" type="noConversion"/>
  </si>
  <si>
    <t>美国规范</t>
    <phoneticPr fontId="3" type="noConversion"/>
  </si>
  <si>
    <t>中国规范</t>
    <phoneticPr fontId="3" type="noConversion"/>
  </si>
  <si>
    <t>每条焊缝承担的承载力</t>
  </si>
  <si>
    <t>单条</t>
    <phoneticPr fontId="3" type="noConversion"/>
  </si>
  <si>
    <t>总</t>
    <phoneticPr fontId="3" type="noConversion"/>
  </si>
  <si>
    <t>RMM</t>
    <phoneticPr fontId="3" type="noConversion"/>
  </si>
  <si>
    <t>miazga kennedy</t>
    <phoneticPr fontId="3" type="noConversion"/>
  </si>
  <si>
    <t>公式（6.2）</t>
    <phoneticPr fontId="3" type="noConversion"/>
  </si>
  <si>
    <t>公式（6.3）</t>
    <phoneticPr fontId="3" type="noConversion"/>
  </si>
  <si>
    <t>断裂角度</t>
    <phoneticPr fontId="3" type="noConversion"/>
  </si>
  <si>
    <t>5mm</t>
    <phoneticPr fontId="3" type="noConversion"/>
  </si>
  <si>
    <t>9mm</t>
    <phoneticPr fontId="3" type="noConversion"/>
  </si>
  <si>
    <t>leg size</t>
    <phoneticPr fontId="3" type="noConversion"/>
  </si>
  <si>
    <t>length</t>
    <phoneticPr fontId="3" type="noConversion"/>
  </si>
  <si>
    <t>强度</t>
    <phoneticPr fontId="3" type="noConversion"/>
  </si>
  <si>
    <t>`</t>
    <phoneticPr fontId="3" type="noConversion"/>
  </si>
  <si>
    <t>miazag</t>
    <phoneticPr fontId="3" type="noConversion"/>
  </si>
  <si>
    <t>0-文献</t>
    <phoneticPr fontId="3" type="noConversion"/>
  </si>
  <si>
    <t>15-文献</t>
    <phoneticPr fontId="3" type="noConversion"/>
  </si>
  <si>
    <t>30-文献</t>
    <phoneticPr fontId="3" type="noConversion"/>
  </si>
  <si>
    <t>45--文献</t>
    <phoneticPr fontId="3" type="noConversion"/>
  </si>
  <si>
    <t>60-文献</t>
    <phoneticPr fontId="3" type="noConversion"/>
  </si>
  <si>
    <t>75-文献</t>
    <phoneticPr fontId="3" type="noConversion"/>
  </si>
  <si>
    <t>90-文献</t>
    <phoneticPr fontId="3" type="noConversion"/>
  </si>
  <si>
    <t>极限强度1</t>
    <phoneticPr fontId="3" type="noConversion"/>
  </si>
  <si>
    <t>极限强度2</t>
    <phoneticPr fontId="3" type="noConversion"/>
  </si>
  <si>
    <t>正则化极限强度1</t>
  </si>
  <si>
    <t>正则化极限强度2</t>
  </si>
  <si>
    <t>公式(6.2)</t>
    <phoneticPr fontId="3" type="noConversion"/>
  </si>
  <si>
    <t>公式(6.3)</t>
  </si>
  <si>
    <t>rmm</t>
    <phoneticPr fontId="3" type="noConversion"/>
  </si>
  <si>
    <t>miazga</t>
    <phoneticPr fontId="3" type="noConversion"/>
  </si>
  <si>
    <t>正则化极限强度1/公式(6.2)</t>
    <phoneticPr fontId="3" type="noConversion"/>
  </si>
  <si>
    <t>正则化极限强度1/公式(6.3)</t>
  </si>
  <si>
    <t>正则化极限强度2/公式(6.2)</t>
    <phoneticPr fontId="3" type="noConversion"/>
  </si>
  <si>
    <t>正则化极限强度2/公式(6.3)</t>
    <phoneticPr fontId="3" type="noConversion"/>
  </si>
  <si>
    <t>平均值</t>
  </si>
  <si>
    <t>平均值</t>
    <phoneticPr fontId="3" type="noConversion"/>
  </si>
  <si>
    <t>标准差</t>
    <phoneticPr fontId="3" type="noConversion"/>
  </si>
  <si>
    <t>变异系数</t>
    <phoneticPr fontId="3" type="noConversion"/>
  </si>
  <si>
    <t>平均值</t>
    <phoneticPr fontId="3" type="noConversion"/>
  </si>
  <si>
    <t>简化公式</t>
  </si>
  <si>
    <t>简化公式</t>
    <phoneticPr fontId="3" type="noConversion"/>
  </si>
  <si>
    <t>paper</t>
    <phoneticPr fontId="3" type="noConversion"/>
  </si>
  <si>
    <t>欧洲规范</t>
  </si>
  <si>
    <t>美国规范</t>
  </si>
  <si>
    <t>中国规范</t>
  </si>
  <si>
    <t>预测/实际</t>
  </si>
  <si>
    <t>断裂面</t>
    <phoneticPr fontId="3" type="noConversion"/>
  </si>
  <si>
    <t>标准差</t>
    <phoneticPr fontId="3" type="noConversion"/>
  </si>
  <si>
    <t>变异系数</t>
    <phoneticPr fontId="3" type="noConversion"/>
  </si>
  <si>
    <t>45D</t>
    <phoneticPr fontId="3" type="noConversion"/>
  </si>
  <si>
    <t>45S</t>
    <phoneticPr fontId="3" type="noConversion"/>
  </si>
  <si>
    <t>加载角度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</si>
</sst>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_);[Red]\(0.00\)"/>
    <numFmt numFmtId="179" formatCode="0.0000"/>
    <numFmt numFmtId="180" formatCode="0.000%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/>
  </cellStyleXfs>
  <cellXfs count="12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2" fontId="5" fillId="0" borderId="1" xfId="2" applyNumberFormat="1" applyFont="1" applyBorder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49" fontId="6" fillId="2" borderId="1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9" fontId="6" fillId="2" borderId="1" xfId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2" fontId="6" fillId="0" borderId="0" xfId="0" applyNumberFormat="1" applyFont="1" applyAlignment="1">
      <alignment horizontal="right" vertical="center" wrapText="1"/>
    </xf>
    <xf numFmtId="0" fontId="7" fillId="2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2" fontId="6" fillId="0" borderId="1" xfId="0" applyNumberFormat="1" applyFont="1" applyBorder="1" applyAlignment="1">
      <alignment vertical="center" wrapText="1"/>
    </xf>
    <xf numFmtId="9" fontId="6" fillId="0" borderId="1" xfId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6" fillId="0" borderId="1" xfId="2" applyNumberFormat="1" applyFont="1" applyBorder="1"/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2" fontId="0" fillId="0" borderId="1" xfId="0" applyNumberFormat="1" applyBorder="1">
      <alignment vertical="center"/>
    </xf>
    <xf numFmtId="2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" fontId="5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178" fontId="6" fillId="0" borderId="1" xfId="0" applyNumberFormat="1" applyFont="1" applyBorder="1" applyAlignment="1">
      <alignment vertical="center" wrapText="1"/>
    </xf>
    <xf numFmtId="177" fontId="6" fillId="0" borderId="0" xfId="0" applyNumberFormat="1" applyFont="1" applyAlignment="1">
      <alignment vertical="center" wrapText="1"/>
    </xf>
    <xf numFmtId="178" fontId="6" fillId="0" borderId="1" xfId="0" applyNumberFormat="1" applyFont="1" applyBorder="1" applyAlignment="1">
      <alignment horizontal="right" vertical="center" wrapText="1"/>
    </xf>
    <xf numFmtId="177" fontId="6" fillId="0" borderId="1" xfId="0" applyNumberFormat="1" applyFont="1" applyBorder="1" applyAlignment="1">
      <alignment vertical="center" wrapText="1"/>
    </xf>
    <xf numFmtId="179" fontId="0" fillId="0" borderId="1" xfId="0" applyNumberFormat="1" applyBorder="1">
      <alignment vertical="center"/>
    </xf>
    <xf numFmtId="180" fontId="5" fillId="0" borderId="1" xfId="1" applyNumberFormat="1" applyFont="1" applyBorder="1" applyAlignment="1">
      <alignment horizontal="right"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/>
    </xf>
    <xf numFmtId="49" fontId="5" fillId="0" borderId="0" xfId="0" applyNumberFormat="1" applyFont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5" fillId="2" borderId="0" xfId="0" applyFont="1" applyFill="1" applyAlignment="1">
      <alignment horizontal="right" vertical="center"/>
    </xf>
    <xf numFmtId="49" fontId="5" fillId="2" borderId="0" xfId="0" applyNumberFormat="1" applyFont="1" applyFill="1" applyAlignment="1">
      <alignment vertical="center" wrapText="1"/>
    </xf>
    <xf numFmtId="2" fontId="5" fillId="2" borderId="0" xfId="0" applyNumberFormat="1" applyFont="1" applyFill="1" applyAlignment="1">
      <alignment vertical="center" wrapText="1"/>
    </xf>
    <xf numFmtId="2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right" vertical="center" wrapText="1"/>
    </xf>
    <xf numFmtId="2" fontId="5" fillId="2" borderId="1" xfId="0" applyNumberFormat="1" applyFont="1" applyFill="1" applyBorder="1" applyAlignment="1">
      <alignment horizontal="right" vertical="center" wrapText="1"/>
    </xf>
    <xf numFmtId="2" fontId="5" fillId="2" borderId="0" xfId="2" applyNumberFormat="1" applyFont="1" applyFill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2" fontId="5" fillId="2" borderId="1" xfId="2" applyNumberFormat="1" applyFont="1" applyFill="1" applyBorder="1"/>
    <xf numFmtId="10" fontId="0" fillId="0" borderId="1" xfId="1" applyNumberFormat="1" applyFont="1" applyBorder="1">
      <alignment vertical="center"/>
    </xf>
    <xf numFmtId="10" fontId="0" fillId="0" borderId="0" xfId="1" applyNumberFormat="1" applyFo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vertical="center" wrapText="1"/>
    </xf>
    <xf numFmtId="2" fontId="5" fillId="0" borderId="1" xfId="0" applyNumberFormat="1" applyFont="1" applyFill="1" applyBorder="1" applyAlignment="1">
      <alignment vertical="center" wrapText="1"/>
    </xf>
    <xf numFmtId="2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2" fontId="5" fillId="0" borderId="1" xfId="2" applyNumberFormat="1" applyFont="1" applyFill="1" applyBorder="1"/>
    <xf numFmtId="0" fontId="0" fillId="0" borderId="0" xfId="0" applyFill="1">
      <alignment vertical="center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 wrapText="1"/>
    </xf>
    <xf numFmtId="177" fontId="5" fillId="0" borderId="1" xfId="2" applyNumberFormat="1" applyFont="1" applyFill="1" applyBorder="1"/>
    <xf numFmtId="0" fontId="0" fillId="0" borderId="1" xfId="0" applyFill="1" applyBorder="1" applyAlignment="1">
      <alignment horizontal="right" vertical="center"/>
    </xf>
  </cellXfs>
  <cellStyles count="8">
    <cellStyle name="百分比" xfId="1" builtinId="5"/>
    <cellStyle name="常规" xfId="0" builtinId="0"/>
    <cellStyle name="常规 2" xfId="2" xr:uid="{00000000-0005-0000-0000-000002000000}"/>
    <cellStyle name="常规 3" xfId="3" xr:uid="{00000000-0005-0000-0000-000003000000}"/>
    <cellStyle name="常规 3 2" xfId="4" xr:uid="{00000000-0005-0000-0000-000004000000}"/>
    <cellStyle name="常规 3 3" xfId="5" xr:uid="{00000000-0005-0000-0000-000005000000}"/>
    <cellStyle name="常规 3 4" xfId="6" xr:uid="{00000000-0005-0000-0000-000006000000}"/>
    <cellStyle name="常规 4" xfId="7" xr:uid="{21755B25-893D-493E-B99C-6F15B21D9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3-4660-95F6-A35A7ED6218F}"/>
            </c:ext>
          </c:extLst>
        </c:ser>
        <c:ser>
          <c:idx val="9"/>
          <c:order val="9"/>
          <c:tx>
            <c:strRef>
              <c:f>'极限强度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6-4CBC-9C1F-ABD97105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-双条-修正实际长度'!$W$4:$W$9</c:f>
              <c:numCache>
                <c:formatCode>0.00</c:formatCode>
                <c:ptCount val="6"/>
                <c:pt idx="0">
                  <c:v>0.89103384681639253</c:v>
                </c:pt>
                <c:pt idx="1">
                  <c:v>0.92655860642958576</c:v>
                </c:pt>
                <c:pt idx="2">
                  <c:v>1.1038391254604396</c:v>
                </c:pt>
                <c:pt idx="3">
                  <c:v>1.0498086705215384</c:v>
                </c:pt>
                <c:pt idx="4">
                  <c:v>1.0287597507720438</c:v>
                </c:pt>
                <c:pt idx="5">
                  <c:v>1.2295593914099487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3-4660-95F6-A35A7ED6218F}"/>
            </c:ext>
          </c:extLst>
        </c:ser>
        <c:ser>
          <c:idx val="2"/>
          <c:order val="2"/>
          <c:tx>
            <c:strRef>
              <c:f>'极限强度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-双条-修正实际长度'!$W$10:$W$15</c:f>
              <c:numCache>
                <c:formatCode>0.00</c:formatCode>
                <c:ptCount val="6"/>
                <c:pt idx="0">
                  <c:v>1.2127907525389121</c:v>
                </c:pt>
                <c:pt idx="1">
                  <c:v>1.235586666883342</c:v>
                </c:pt>
                <c:pt idx="2">
                  <c:v>1.3064485761464888</c:v>
                </c:pt>
                <c:pt idx="3">
                  <c:v>1.2719758973503006</c:v>
                </c:pt>
                <c:pt idx="4">
                  <c:v>1.3342619298068734</c:v>
                </c:pt>
                <c:pt idx="5">
                  <c:v>1.4372834767164524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3-4660-95F6-A35A7ED6218F}"/>
            </c:ext>
          </c:extLst>
        </c:ser>
        <c:ser>
          <c:idx val="3"/>
          <c:order val="3"/>
          <c:tx>
            <c:strRef>
              <c:f>'极限强度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-双条-修正实际长度'!$W$16:$W$21</c:f>
              <c:numCache>
                <c:formatCode>0.00</c:formatCode>
                <c:ptCount val="6"/>
                <c:pt idx="0">
                  <c:v>1.3998083556757694</c:v>
                </c:pt>
                <c:pt idx="1">
                  <c:v>1.4933968402001288</c:v>
                </c:pt>
                <c:pt idx="2">
                  <c:v>1.422295714099743</c:v>
                </c:pt>
                <c:pt idx="3">
                  <c:v>1.5001618059303827</c:v>
                </c:pt>
                <c:pt idx="4">
                  <c:v>1.1182962305800139</c:v>
                </c:pt>
                <c:pt idx="5">
                  <c:v>1.3826095681549304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3-4660-95F6-A35A7ED6218F}"/>
            </c:ext>
          </c:extLst>
        </c:ser>
        <c:ser>
          <c:idx val="4"/>
          <c:order val="4"/>
          <c:tx>
            <c:strRef>
              <c:f>'极限强度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-双条-修正实际长度'!$W$22:$W$27</c:f>
              <c:numCache>
                <c:formatCode>0.00</c:formatCode>
                <c:ptCount val="6"/>
                <c:pt idx="0">
                  <c:v>1.3777659663898043</c:v>
                </c:pt>
                <c:pt idx="1">
                  <c:v>1.4118782387988638</c:v>
                </c:pt>
                <c:pt idx="2">
                  <c:v>1.4355924753905749</c:v>
                </c:pt>
                <c:pt idx="3">
                  <c:v>1.4953327601921231</c:v>
                </c:pt>
                <c:pt idx="4">
                  <c:v>1.4685127332454202</c:v>
                </c:pt>
                <c:pt idx="5">
                  <c:v>1.3068096082646317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3-4660-95F6-A35A7ED6218F}"/>
            </c:ext>
          </c:extLst>
        </c:ser>
        <c:ser>
          <c:idx val="5"/>
          <c:order val="5"/>
          <c:tx>
            <c:strRef>
              <c:f>'极限强度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-双条-修正实际长度'!$W$28:$W$33</c:f>
              <c:numCache>
                <c:formatCode>0.00</c:formatCode>
                <c:ptCount val="6"/>
                <c:pt idx="0">
                  <c:v>1.543959724414663</c:v>
                </c:pt>
                <c:pt idx="1">
                  <c:v>1.5812975226601027</c:v>
                </c:pt>
                <c:pt idx="2">
                  <c:v>1.5280586004573209</c:v>
                </c:pt>
                <c:pt idx="3">
                  <c:v>1.5703180248229107</c:v>
                </c:pt>
                <c:pt idx="4">
                  <c:v>1.6488026388213719</c:v>
                </c:pt>
                <c:pt idx="5">
                  <c:v>1.6007159909185227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3-4660-95F6-A35A7ED6218F}"/>
            </c:ext>
          </c:extLst>
        </c:ser>
        <c:ser>
          <c:idx val="6"/>
          <c:order val="6"/>
          <c:tx>
            <c:strRef>
              <c:f>'极限强度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-双条-修正实际长度'!$W$34:$W$39</c:f>
              <c:numCache>
                <c:formatCode>0.00</c:formatCode>
                <c:ptCount val="6"/>
                <c:pt idx="0">
                  <c:v>1.7028330556274134</c:v>
                </c:pt>
                <c:pt idx="1">
                  <c:v>1.6977828810028734</c:v>
                </c:pt>
                <c:pt idx="2">
                  <c:v>1.6046285079191591</c:v>
                </c:pt>
                <c:pt idx="3">
                  <c:v>1.7474472743177922</c:v>
                </c:pt>
                <c:pt idx="4">
                  <c:v>1.6082996449807057</c:v>
                </c:pt>
                <c:pt idx="5">
                  <c:v>1.7015743097798521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63-4660-95F6-A35A7ED6218F}"/>
            </c:ext>
          </c:extLst>
        </c:ser>
        <c:ser>
          <c:idx val="7"/>
          <c:order val="7"/>
          <c:tx>
            <c:strRef>
              <c:f>'极限强度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-双条-修正实际长度'!$W$40:$W$45</c:f>
              <c:numCache>
                <c:formatCode>0.00</c:formatCode>
                <c:ptCount val="6"/>
                <c:pt idx="0">
                  <c:v>1.8647935434305416</c:v>
                </c:pt>
                <c:pt idx="1">
                  <c:v>1.870251352902216</c:v>
                </c:pt>
                <c:pt idx="2">
                  <c:v>1.7737522167738551</c:v>
                </c:pt>
                <c:pt idx="3">
                  <c:v>1.619864442476314</c:v>
                </c:pt>
                <c:pt idx="4">
                  <c:v>1.7753086530253741</c:v>
                </c:pt>
                <c:pt idx="5">
                  <c:v>1.8002876970347625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63-4660-95F6-A35A7ED6218F}"/>
            </c:ext>
          </c:extLst>
        </c:ser>
        <c:ser>
          <c:idx val="8"/>
          <c:order val="8"/>
          <c:tx>
            <c:strRef>
              <c:f>'极限强度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-双条-修正实际长度'!$W$46:$W$51</c:f>
              <c:numCache>
                <c:formatCode>0.00</c:formatCode>
                <c:ptCount val="6"/>
                <c:pt idx="0">
                  <c:v>1.8735252489630467</c:v>
                </c:pt>
                <c:pt idx="1">
                  <c:v>1.6331828969512581</c:v>
                </c:pt>
                <c:pt idx="2">
                  <c:v>1.7988227663739631</c:v>
                </c:pt>
                <c:pt idx="3">
                  <c:v>1.7354125199556396</c:v>
                </c:pt>
                <c:pt idx="4">
                  <c:v>1.9248179908227623</c:v>
                </c:pt>
                <c:pt idx="5">
                  <c:v>1.8235990205923451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63-4660-95F6-A35A7ED6218F}"/>
            </c:ext>
          </c:extLst>
        </c:ser>
        <c:ser>
          <c:idx val="10"/>
          <c:order val="10"/>
          <c:tx>
            <c:strRef>
              <c:f>'极限强度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'极限强度 -双条-修正实际长度'!$Z$4:$Z$6</c:f>
              <c:numCache>
                <c:formatCode>0.000</c:formatCode>
                <c:ptCount val="3"/>
                <c:pt idx="0">
                  <c:v>1.0625291260714933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6-4E64-9B54-64B58476A349}"/>
            </c:ext>
          </c:extLst>
        </c:ser>
        <c:ser>
          <c:idx val="11"/>
          <c:order val="11"/>
          <c:tx>
            <c:strRef>
              <c:f>'极限强度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'极限强度 -双条-修正实际长度'!$Z$10:$Z$12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6-4E64-9B54-64B58476A349}"/>
            </c:ext>
          </c:extLst>
        </c:ser>
        <c:ser>
          <c:idx val="12"/>
          <c:order val="12"/>
          <c:tx>
            <c:strRef>
              <c:f>'极限强度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'极限强度 -双条-修正实际长度'!$Z$16:$Z$18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06-4E64-9B54-64B58476A349}"/>
            </c:ext>
          </c:extLst>
        </c:ser>
        <c:ser>
          <c:idx val="13"/>
          <c:order val="13"/>
          <c:tx>
            <c:strRef>
              <c:f>'极限强度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'极限强度 -双条-修正实际长度'!$Z$28:$Z$30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06-4E64-9B54-64B58476A349}"/>
            </c:ext>
          </c:extLst>
        </c:ser>
        <c:ser>
          <c:idx val="14"/>
          <c:order val="14"/>
          <c:tx>
            <c:strRef>
              <c:f>'极限强度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'极限强度 -双条-修正实际长度'!$Z$34:$Z$36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06-4E64-9B54-64B58476A349}"/>
            </c:ext>
          </c:extLst>
        </c:ser>
        <c:ser>
          <c:idx val="15"/>
          <c:order val="15"/>
          <c:tx>
            <c:strRef>
              <c:f>'极限强度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'极限强度 -双条-修正实际长度'!$Z$40:$Z$42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06-4E64-9B54-64B58476A349}"/>
            </c:ext>
          </c:extLst>
        </c:ser>
        <c:ser>
          <c:idx val="16"/>
          <c:order val="16"/>
          <c:tx>
            <c:strRef>
              <c:f>'极限强度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'极限强度 -双条-修正实际长度'!$Z$46:$Z$48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06-4E64-9B54-64B58476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835220972731"/>
          <c:y val="0.14984734303894326"/>
          <c:w val="0.19851175472453039"/>
          <c:h val="0.79880083111836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预测断裂角度!$D$1</c:f>
              <c:strCache>
                <c:ptCount val="1"/>
                <c:pt idx="0">
                  <c:v>预测断裂角度值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预测断裂角度!$A$2:$A$57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预测断裂角度!$D$2:$D$57</c:f>
              <c:numCache>
                <c:formatCode>0</c:formatCode>
                <c:ptCount val="5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scatterChart>
        <c:scatterStyle val="lineMarker"/>
        <c:varyColors val="0"/>
        <c:ser>
          <c:idx val="1"/>
          <c:order val="1"/>
          <c:tx>
            <c:strRef>
              <c:f>预测断裂角度!$F$2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预测断裂角度!$F$2:$F$7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预测断裂角度!$H$2:$H$7</c:f>
              <c:numCache>
                <c:formatCode>0.0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1-476D-81F5-8CDFA2F2A452}"/>
            </c:ext>
          </c:extLst>
        </c:ser>
        <c:ser>
          <c:idx val="2"/>
          <c:order val="2"/>
          <c:tx>
            <c:strRef>
              <c:f>预测断裂角度!$F$8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预测断裂角度!$F$8:$F$13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预测断裂角度!$H$8:$H$13</c:f>
              <c:numCache>
                <c:formatCode>0.0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1-476D-81F5-8CDFA2F2A452}"/>
            </c:ext>
          </c:extLst>
        </c:ser>
        <c:ser>
          <c:idx val="3"/>
          <c:order val="3"/>
          <c:tx>
            <c:strRef>
              <c:f>预测断裂角度!$F$14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预测断裂角度!$F$14:$F$19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预测断裂角度!$H$14:$H$19</c:f>
              <c:numCache>
                <c:formatCode>0.0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1-476D-81F5-8CDFA2F2A452}"/>
            </c:ext>
          </c:extLst>
        </c:ser>
        <c:ser>
          <c:idx val="4"/>
          <c:order val="4"/>
          <c:tx>
            <c:strRef>
              <c:f>预测断裂角度!$F$20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预测断裂角度!$F$20:$F$25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预测断裂角度!$H$20:$H$25</c:f>
              <c:numCache>
                <c:formatCode>0.0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1-476D-81F5-8CDFA2F2A452}"/>
            </c:ext>
          </c:extLst>
        </c:ser>
        <c:ser>
          <c:idx val="5"/>
          <c:order val="5"/>
          <c:tx>
            <c:strRef>
              <c:f>预测断裂角度!$F$26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预测断裂角度!$F$26:$F$31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预测断裂角度!$H$26:$H$31</c:f>
              <c:numCache>
                <c:formatCode>0.0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1-476D-81F5-8CDFA2F2A452}"/>
            </c:ext>
          </c:extLst>
        </c:ser>
        <c:ser>
          <c:idx val="6"/>
          <c:order val="6"/>
          <c:tx>
            <c:strRef>
              <c:f>预测断裂角度!$F$32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预测断裂角度!$F$32:$F$37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预测断裂角度!$H$32:$H$37</c:f>
              <c:numCache>
                <c:formatCode>0.0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F1-476D-81F5-8CDFA2F2A452}"/>
            </c:ext>
          </c:extLst>
        </c:ser>
        <c:ser>
          <c:idx val="7"/>
          <c:order val="7"/>
          <c:tx>
            <c:strRef>
              <c:f>预测断裂角度!$F$38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预测断裂角度!$F$38:$F$43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预测断裂角度!$H$38:$H$43</c:f>
              <c:numCache>
                <c:formatCode>0.0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F1-476D-81F5-8CDFA2F2A452}"/>
            </c:ext>
          </c:extLst>
        </c:ser>
        <c:ser>
          <c:idx val="8"/>
          <c:order val="8"/>
          <c:tx>
            <c:strRef>
              <c:f>预测断裂角度!$F$44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预测断裂角度!$F$44:$F$49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预测断裂角度!$H$44:$H$49</c:f>
              <c:numCache>
                <c:formatCode>0.0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valAx>
        <c:axId val="519006928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8240"/>
        <c:crosses val="autoZero"/>
        <c:crossBetween val="midCat"/>
      </c:valAx>
      <c:valAx>
        <c:axId val="519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预测承载力!$D$3:$D$93</c:f>
              <c:numCache>
                <c:formatCode>0.000</c:formatCode>
                <c:ptCount val="91"/>
                <c:pt idx="0">
                  <c:v>1</c:v>
                </c:pt>
                <c:pt idx="1">
                  <c:v>1.0019135804484955</c:v>
                </c:pt>
                <c:pt idx="2">
                  <c:v>1.0054106502284943</c:v>
                </c:pt>
                <c:pt idx="3">
                  <c:v>1.0099345738461443</c:v>
                </c:pt>
                <c:pt idx="4">
                  <c:v>1.0152835900853061</c:v>
                </c:pt>
                <c:pt idx="5">
                  <c:v>1.0213384837766357</c:v>
                </c:pt>
                <c:pt idx="6">
                  <c:v>1.0280164872851487</c:v>
                </c:pt>
                <c:pt idx="7">
                  <c:v>1.035254713966876</c:v>
                </c:pt>
                <c:pt idx="8">
                  <c:v>1.0430024781822405</c:v>
                </c:pt>
                <c:pt idx="9">
                  <c:v>1.0512171770941729</c:v>
                </c:pt>
                <c:pt idx="10">
                  <c:v>1.0598618594905307</c:v>
                </c:pt>
                <c:pt idx="11">
                  <c:v>1.0689036886014154</c:v>
                </c:pt>
                <c:pt idx="12">
                  <c:v>1.0783129189230376</c:v>
                </c:pt>
                <c:pt idx="13">
                  <c:v>1.0880621875605923</c:v>
                </c:pt>
                <c:pt idx="14">
                  <c:v>1.0981260077410357</c:v>
                </c:pt>
                <c:pt idx="15">
                  <c:v>1.1084803975825583</c:v>
                </c:pt>
                <c:pt idx="16">
                  <c:v>1.1191026024050463</c:v>
                </c:pt>
                <c:pt idx="17">
                  <c:v>1.1299708835644602</c:v>
                </c:pt>
                <c:pt idx="18">
                  <c:v>1.1410643557388325</c:v>
                </c:pt>
                <c:pt idx="19">
                  <c:v>1.1523628602362117</c:v>
                </c:pt>
                <c:pt idx="20">
                  <c:v>1.1638468655663823</c:v>
                </c:pt>
                <c:pt idx="21">
                  <c:v>1.1754973889724472</c:v>
                </c:pt>
                <c:pt idx="22">
                  <c:v>1.1872959342983169</c:v>
                </c:pt>
                <c:pt idx="23">
                  <c:v>1.1992244427425094</c:v>
                </c:pt>
                <c:pt idx="24">
                  <c:v>1.21126525388517</c:v>
                </c:pt>
                <c:pt idx="25">
                  <c:v>1.223401074981197</c:v>
                </c:pt>
                <c:pt idx="26">
                  <c:v>1.235614956958099</c:v>
                </c:pt>
                <c:pt idx="27">
                  <c:v>1.2478902758896688</c:v>
                </c:pt>
                <c:pt idx="28">
                  <c:v>1.2602107189676954</c:v>
                </c:pt>
                <c:pt idx="29">
                  <c:v>1.2725602741858602</c:v>
                </c:pt>
                <c:pt idx="30">
                  <c:v>1.2849232230982495</c:v>
                </c:pt>
                <c:pt idx="31">
                  <c:v>1.2972841361306093</c:v>
                </c:pt>
                <c:pt idx="32">
                  <c:v>1.3096278700135993</c:v>
                </c:pt>
                <c:pt idx="33">
                  <c:v>1.321939566979716</c:v>
                </c:pt>
                <c:pt idx="34">
                  <c:v>1.3342046554235638</c:v>
                </c:pt>
                <c:pt idx="35">
                  <c:v>1.3464088517719954</c:v>
                </c:pt>
                <c:pt idx="36">
                  <c:v>1.358538163348751</c:v>
                </c:pt>
                <c:pt idx="37">
                  <c:v>1.3705788920494466</c:v>
                </c:pt>
                <c:pt idx="38">
                  <c:v>1.3825176386685292</c:v>
                </c:pt>
                <c:pt idx="39">
                  <c:v>1.3943413077412095</c:v>
                </c:pt>
                <c:pt idx="40">
                  <c:v>1.4060371127812796</c:v>
                </c:pt>
                <c:pt idx="41">
                  <c:v>1.4175925818107791</c:v>
                </c:pt>
                <c:pt idx="42">
                  <c:v>1.428995563090222</c:v>
                </c:pt>
                <c:pt idx="43">
                  <c:v>1.440234230968974</c:v>
                </c:pt>
                <c:pt idx="44">
                  <c:v>1.4512970917846828</c:v>
                </c:pt>
                <c:pt idx="45">
                  <c:v>1.4621729897487186</c:v>
                </c:pt>
                <c:pt idx="46">
                  <c:v>1.4728511127615675</c:v>
                </c:pt>
                <c:pt idx="47">
                  <c:v>1.4833209981082303</c:v>
                </c:pt>
                <c:pt idx="48">
                  <c:v>1.4935725379890574</c:v>
                </c:pt>
                <c:pt idx="49">
                  <c:v>1.5035959848462004</c:v>
                </c:pt>
                <c:pt idx="50">
                  <c:v>1.513381956450107</c:v>
                </c:pt>
                <c:pt idx="51">
                  <c:v>1.5229214407142737</c:v>
                </c:pt>
                <c:pt idx="52">
                  <c:v>1.5322058002099068</c:v>
                </c:pt>
                <c:pt idx="53">
                  <c:v>1.5412267763552381</c:v>
                </c:pt>
                <c:pt idx="54">
                  <c:v>1.5499764932570819</c:v>
                </c:pt>
                <c:pt idx="55">
                  <c:v>1.5584474611848158</c:v>
                </c:pt>
                <c:pt idx="56">
                  <c:v>1.5666325796593763</c:v>
                </c:pt>
                <c:pt idx="57">
                  <c:v>1.5745251401420644</c:v>
                </c:pt>
                <c:pt idx="58">
                  <c:v>1.5821188283100467</c:v>
                </c:pt>
                <c:pt idx="59">
                  <c:v>1.5894077259073618</c:v>
                </c:pt>
                <c:pt idx="60">
                  <c:v>1.5963863121620658</c:v>
                </c:pt>
                <c:pt idx="61">
                  <c:v>1.6030494647618605</c:v>
                </c:pt>
                <c:pt idx="62">
                  <c:v>1.6093924603821779</c:v>
                </c:pt>
                <c:pt idx="63">
                  <c:v>1.6154109747622236</c:v>
                </c:pt>
                <c:pt idx="64">
                  <c:v>1.621101082325946</c:v>
                </c:pt>
                <c:pt idx="65">
                  <c:v>1.6264592553462962</c:v>
                </c:pt>
                <c:pt idx="66">
                  <c:v>1.6314823626524702</c:v>
                </c:pt>
                <c:pt idx="67">
                  <c:v>1.6361676678810879</c:v>
                </c:pt>
                <c:pt idx="68">
                  <c:v>1.6405128272735008</c:v>
                </c:pt>
                <c:pt idx="69">
                  <c:v>1.6445158870225616</c:v>
                </c:pt>
                <c:pt idx="70">
                  <c:v>1.6481752801733207</c:v>
                </c:pt>
                <c:pt idx="71">
                  <c:v>1.6514898230831816</c:v>
                </c:pt>
                <c:pt idx="72">
                  <c:v>1.6544587114480678</c:v>
                </c:pt>
                <c:pt idx="73">
                  <c:v>1.6570815159021395</c:v>
                </c:pt>
                <c:pt idx="74">
                  <c:v>1.65935817719954</c:v>
                </c:pt>
                <c:pt idx="75">
                  <c:v>1.6612890009875469</c:v>
                </c:pt>
                <c:pt idx="76">
                  <c:v>1.6628746521813587</c:v>
                </c:pt>
                <c:pt idx="77">
                  <c:v>1.6641161489515794</c:v>
                </c:pt>
                <c:pt idx="78">
                  <c:v>1.6650148563362244</c:v>
                </c:pt>
                <c:pt idx="79">
                  <c:v>1.6655724794898248</c:v>
                </c:pt>
                <c:pt idx="80">
                  <c:v>1.6657910565829028</c:v>
                </c:pt>
                <c:pt idx="81">
                  <c:v>1.6656729513657558</c:v>
                </c:pt>
                <c:pt idx="82">
                  <c:v>1.6652208454111024</c:v>
                </c:pt>
                <c:pt idx="83">
                  <c:v>1.6644377300507429</c:v>
                </c:pt>
                <c:pt idx="84">
                  <c:v>1.6633268980219207</c:v>
                </c:pt>
                <c:pt idx="85">
                  <c:v>1.6618919348395802</c:v>
                </c:pt>
                <c:pt idx="86">
                  <c:v>1.6601367099111939</c:v>
                </c:pt>
                <c:pt idx="87">
                  <c:v>1.6580653674112549</c:v>
                </c:pt>
                <c:pt idx="88">
                  <c:v>1.6556823169329185</c:v>
                </c:pt>
                <c:pt idx="89">
                  <c:v>1.6529922239346462</c:v>
                </c:pt>
                <c:pt idx="90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预测承载力!$P$3:$P$8</c:f>
              <c:numCache>
                <c:formatCode>0.00</c:formatCode>
                <c:ptCount val="6"/>
                <c:pt idx="0">
                  <c:v>0.90472716389354058</c:v>
                </c:pt>
                <c:pt idx="1">
                  <c:v>0.87432613379838453</c:v>
                </c:pt>
                <c:pt idx="2">
                  <c:v>1.015442163022922</c:v>
                </c:pt>
                <c:pt idx="3">
                  <c:v>1.0113337494286037</c:v>
                </c:pt>
                <c:pt idx="4">
                  <c:v>0.99524247871439087</c:v>
                </c:pt>
                <c:pt idx="5">
                  <c:v>1.1989283111421589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8-4927-8FE4-52BE24ABC073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预测承载力!$P$9:$P$14</c:f>
              <c:numCache>
                <c:formatCode>0.00</c:formatCode>
                <c:ptCount val="6"/>
                <c:pt idx="0">
                  <c:v>0.98361428590771105</c:v>
                </c:pt>
                <c:pt idx="1">
                  <c:v>1.0089014913216474</c:v>
                </c:pt>
                <c:pt idx="2">
                  <c:v>1.0495894948557587</c:v>
                </c:pt>
                <c:pt idx="3">
                  <c:v>1.0560445054781047</c:v>
                </c:pt>
                <c:pt idx="4">
                  <c:v>1.1109604747202002</c:v>
                </c:pt>
                <c:pt idx="5">
                  <c:v>1.204733057829326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8-4927-8FE4-52BE24ABC073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预测承载力!$P$15:$P$20</c:f>
              <c:numCache>
                <c:formatCode>0.00</c:formatCode>
                <c:ptCount val="6"/>
                <c:pt idx="0">
                  <c:v>1.1999468729038163</c:v>
                </c:pt>
                <c:pt idx="1">
                  <c:v>1.2660675288114631</c:v>
                </c:pt>
                <c:pt idx="2">
                  <c:v>1.2290698715179946</c:v>
                </c:pt>
                <c:pt idx="3">
                  <c:v>1.2428721757071939</c:v>
                </c:pt>
                <c:pt idx="4">
                  <c:v>0.91772133948044232</c:v>
                </c:pt>
                <c:pt idx="5">
                  <c:v>1.1565674617049078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8-4927-8FE4-52BE24ABC073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预测承载力!$P$21:$P$26</c:f>
              <c:numCache>
                <c:formatCode>0.00</c:formatCode>
                <c:ptCount val="6"/>
                <c:pt idx="0">
                  <c:v>1.1945795098307324</c:v>
                </c:pt>
                <c:pt idx="1">
                  <c:v>1.2274364474274038</c:v>
                </c:pt>
                <c:pt idx="2">
                  <c:v>1.2359766891769857</c:v>
                </c:pt>
                <c:pt idx="3">
                  <c:v>1.2795015047714591</c:v>
                </c:pt>
                <c:pt idx="4">
                  <c:v>1.2929485365924174</c:v>
                </c:pt>
                <c:pt idx="5">
                  <c:v>1.1085494011194386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88-4927-8FE4-52BE24ABC073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预测承载力!$P$27:$P$32</c:f>
              <c:numCache>
                <c:formatCode>0.00</c:formatCode>
                <c:ptCount val="6"/>
                <c:pt idx="0">
                  <c:v>1.1378626270759513</c:v>
                </c:pt>
                <c:pt idx="1">
                  <c:v>1.1653797212908892</c:v>
                </c:pt>
                <c:pt idx="2">
                  <c:v>1.1261438662861118</c:v>
                </c:pt>
                <c:pt idx="3">
                  <c:v>1.1572880851844238</c:v>
                </c:pt>
                <c:pt idx="4">
                  <c:v>1.2151294314690153</c:v>
                </c:pt>
                <c:pt idx="5">
                  <c:v>1.1796906835245016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88-4927-8FE4-52BE24ABC073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预测承载力!$P$33:$P$38</c:f>
              <c:numCache>
                <c:formatCode>0.00</c:formatCode>
                <c:ptCount val="6"/>
                <c:pt idx="0">
                  <c:v>1.254948599700388</c:v>
                </c:pt>
                <c:pt idx="1">
                  <c:v>1.2512267377407762</c:v>
                </c:pt>
                <c:pt idx="2">
                  <c:v>1.182574118113128</c:v>
                </c:pt>
                <c:pt idx="3">
                  <c:v>1.2878282475831855</c:v>
                </c:pt>
                <c:pt idx="4">
                  <c:v>1.1852796612663283</c:v>
                </c:pt>
                <c:pt idx="5">
                  <c:v>1.2540209331076144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88-4927-8FE4-52BE24ABC073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预测承载力!$P$39:$P$44</c:f>
              <c:numCache>
                <c:formatCode>0.00</c:formatCode>
                <c:ptCount val="6"/>
                <c:pt idx="0">
                  <c:v>1.3743097353699316</c:v>
                </c:pt>
                <c:pt idx="1">
                  <c:v>1.3783320147890878</c:v>
                </c:pt>
                <c:pt idx="2">
                  <c:v>1.3072143821143081</c:v>
                </c:pt>
                <c:pt idx="3">
                  <c:v>1.1938026496913943</c:v>
                </c:pt>
                <c:pt idx="4">
                  <c:v>1.3083614396534553</c:v>
                </c:pt>
                <c:pt idx="5">
                  <c:v>1.326770417678542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88-4927-8FE4-52BE24ABC073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预测承载力!$P$45:$P$50</c:f>
              <c:numCache>
                <c:formatCode>0.00</c:formatCode>
                <c:ptCount val="6"/>
                <c:pt idx="0">
                  <c:v>1.3807448005072922</c:v>
                </c:pt>
                <c:pt idx="1">
                  <c:v>1.2036180427730998</c:v>
                </c:pt>
                <c:pt idx="2">
                  <c:v>1.3256907976445329</c:v>
                </c:pt>
                <c:pt idx="3">
                  <c:v>1.2789589118108911</c:v>
                </c:pt>
                <c:pt idx="4">
                  <c:v>1.4185463655866868</c:v>
                </c:pt>
                <c:pt idx="5">
                  <c:v>1.34395032428129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预测承载力!$D$3:$D$93</c:f>
              <c:numCache>
                <c:formatCode>0.000</c:formatCode>
                <c:ptCount val="91"/>
                <c:pt idx="0">
                  <c:v>1</c:v>
                </c:pt>
                <c:pt idx="1">
                  <c:v>1.0019135804484955</c:v>
                </c:pt>
                <c:pt idx="2">
                  <c:v>1.0054106502284943</c:v>
                </c:pt>
                <c:pt idx="3">
                  <c:v>1.0099345738461443</c:v>
                </c:pt>
                <c:pt idx="4">
                  <c:v>1.0152835900853061</c:v>
                </c:pt>
                <c:pt idx="5">
                  <c:v>1.0213384837766357</c:v>
                </c:pt>
                <c:pt idx="6">
                  <c:v>1.0280164872851487</c:v>
                </c:pt>
                <c:pt idx="7">
                  <c:v>1.035254713966876</c:v>
                </c:pt>
                <c:pt idx="8">
                  <c:v>1.0430024781822405</c:v>
                </c:pt>
                <c:pt idx="9">
                  <c:v>1.0512171770941729</c:v>
                </c:pt>
                <c:pt idx="10">
                  <c:v>1.0598618594905307</c:v>
                </c:pt>
                <c:pt idx="11">
                  <c:v>1.0689036886014154</c:v>
                </c:pt>
                <c:pt idx="12">
                  <c:v>1.0783129189230376</c:v>
                </c:pt>
                <c:pt idx="13">
                  <c:v>1.0880621875605923</c:v>
                </c:pt>
                <c:pt idx="14">
                  <c:v>1.0981260077410357</c:v>
                </c:pt>
                <c:pt idx="15">
                  <c:v>1.1084803975825583</c:v>
                </c:pt>
                <c:pt idx="16">
                  <c:v>1.1191026024050463</c:v>
                </c:pt>
                <c:pt idx="17">
                  <c:v>1.1299708835644602</c:v>
                </c:pt>
                <c:pt idx="18">
                  <c:v>1.1410643557388325</c:v>
                </c:pt>
                <c:pt idx="19">
                  <c:v>1.1523628602362117</c:v>
                </c:pt>
                <c:pt idx="20">
                  <c:v>1.1638468655663823</c:v>
                </c:pt>
                <c:pt idx="21">
                  <c:v>1.1754973889724472</c:v>
                </c:pt>
                <c:pt idx="22">
                  <c:v>1.1872959342983169</c:v>
                </c:pt>
                <c:pt idx="23">
                  <c:v>1.1992244427425094</c:v>
                </c:pt>
                <c:pt idx="24">
                  <c:v>1.21126525388517</c:v>
                </c:pt>
                <c:pt idx="25">
                  <c:v>1.223401074981197</c:v>
                </c:pt>
                <c:pt idx="26">
                  <c:v>1.235614956958099</c:v>
                </c:pt>
                <c:pt idx="27">
                  <c:v>1.2478902758896688</c:v>
                </c:pt>
                <c:pt idx="28">
                  <c:v>1.2602107189676954</c:v>
                </c:pt>
                <c:pt idx="29">
                  <c:v>1.2725602741858602</c:v>
                </c:pt>
                <c:pt idx="30">
                  <c:v>1.2849232230982495</c:v>
                </c:pt>
                <c:pt idx="31">
                  <c:v>1.2972841361306093</c:v>
                </c:pt>
                <c:pt idx="32">
                  <c:v>1.3096278700135993</c:v>
                </c:pt>
                <c:pt idx="33">
                  <c:v>1.321939566979716</c:v>
                </c:pt>
                <c:pt idx="34">
                  <c:v>1.3342046554235638</c:v>
                </c:pt>
                <c:pt idx="35">
                  <c:v>1.3464088517719954</c:v>
                </c:pt>
                <c:pt idx="36">
                  <c:v>1.358538163348751</c:v>
                </c:pt>
                <c:pt idx="37">
                  <c:v>1.3705788920494466</c:v>
                </c:pt>
                <c:pt idx="38">
                  <c:v>1.3825176386685292</c:v>
                </c:pt>
                <c:pt idx="39">
                  <c:v>1.3943413077412095</c:v>
                </c:pt>
                <c:pt idx="40">
                  <c:v>1.4060371127812796</c:v>
                </c:pt>
                <c:pt idx="41">
                  <c:v>1.4175925818107791</c:v>
                </c:pt>
                <c:pt idx="42">
                  <c:v>1.428995563090222</c:v>
                </c:pt>
                <c:pt idx="43">
                  <c:v>1.440234230968974</c:v>
                </c:pt>
                <c:pt idx="44">
                  <c:v>1.4512970917846828</c:v>
                </c:pt>
                <c:pt idx="45">
                  <c:v>1.4621729897487186</c:v>
                </c:pt>
                <c:pt idx="46">
                  <c:v>1.4728511127615675</c:v>
                </c:pt>
                <c:pt idx="47">
                  <c:v>1.4833209981082303</c:v>
                </c:pt>
                <c:pt idx="48">
                  <c:v>1.4935725379890574</c:v>
                </c:pt>
                <c:pt idx="49">
                  <c:v>1.5035959848462004</c:v>
                </c:pt>
                <c:pt idx="50">
                  <c:v>1.513381956450107</c:v>
                </c:pt>
                <c:pt idx="51">
                  <c:v>1.5229214407142737</c:v>
                </c:pt>
                <c:pt idx="52">
                  <c:v>1.5322058002099068</c:v>
                </c:pt>
                <c:pt idx="53">
                  <c:v>1.5412267763552381</c:v>
                </c:pt>
                <c:pt idx="54">
                  <c:v>1.5499764932570819</c:v>
                </c:pt>
                <c:pt idx="55">
                  <c:v>1.5584474611848158</c:v>
                </c:pt>
                <c:pt idx="56">
                  <c:v>1.5666325796593763</c:v>
                </c:pt>
                <c:pt idx="57">
                  <c:v>1.5745251401420644</c:v>
                </c:pt>
                <c:pt idx="58">
                  <c:v>1.5821188283100467</c:v>
                </c:pt>
                <c:pt idx="59">
                  <c:v>1.5894077259073618</c:v>
                </c:pt>
                <c:pt idx="60">
                  <c:v>1.5963863121620658</c:v>
                </c:pt>
                <c:pt idx="61">
                  <c:v>1.6030494647618605</c:v>
                </c:pt>
                <c:pt idx="62">
                  <c:v>1.6093924603821779</c:v>
                </c:pt>
                <c:pt idx="63">
                  <c:v>1.6154109747622236</c:v>
                </c:pt>
                <c:pt idx="64">
                  <c:v>1.621101082325946</c:v>
                </c:pt>
                <c:pt idx="65">
                  <c:v>1.6264592553462962</c:v>
                </c:pt>
                <c:pt idx="66">
                  <c:v>1.6314823626524702</c:v>
                </c:pt>
                <c:pt idx="67">
                  <c:v>1.6361676678810879</c:v>
                </c:pt>
                <c:pt idx="68">
                  <c:v>1.6405128272735008</c:v>
                </c:pt>
                <c:pt idx="69">
                  <c:v>1.6445158870225616</c:v>
                </c:pt>
                <c:pt idx="70">
                  <c:v>1.6481752801733207</c:v>
                </c:pt>
                <c:pt idx="71">
                  <c:v>1.6514898230831816</c:v>
                </c:pt>
                <c:pt idx="72">
                  <c:v>1.6544587114480678</c:v>
                </c:pt>
                <c:pt idx="73">
                  <c:v>1.6570815159021395</c:v>
                </c:pt>
                <c:pt idx="74">
                  <c:v>1.65935817719954</c:v>
                </c:pt>
                <c:pt idx="75">
                  <c:v>1.6612890009875469</c:v>
                </c:pt>
                <c:pt idx="76">
                  <c:v>1.6628746521813587</c:v>
                </c:pt>
                <c:pt idx="77">
                  <c:v>1.6641161489515794</c:v>
                </c:pt>
                <c:pt idx="78">
                  <c:v>1.6650148563362244</c:v>
                </c:pt>
                <c:pt idx="79">
                  <c:v>1.6655724794898248</c:v>
                </c:pt>
                <c:pt idx="80">
                  <c:v>1.6657910565829028</c:v>
                </c:pt>
                <c:pt idx="81">
                  <c:v>1.6656729513657558</c:v>
                </c:pt>
                <c:pt idx="82">
                  <c:v>1.6652208454111024</c:v>
                </c:pt>
                <c:pt idx="83">
                  <c:v>1.6644377300507429</c:v>
                </c:pt>
                <c:pt idx="84">
                  <c:v>1.6633268980219207</c:v>
                </c:pt>
                <c:pt idx="85">
                  <c:v>1.6618919348395802</c:v>
                </c:pt>
                <c:pt idx="86">
                  <c:v>1.6601367099111939</c:v>
                </c:pt>
                <c:pt idx="87">
                  <c:v>1.6580653674112549</c:v>
                </c:pt>
                <c:pt idx="88">
                  <c:v>1.6556823169329185</c:v>
                </c:pt>
                <c:pt idx="89">
                  <c:v>1.6529922239346462</c:v>
                </c:pt>
                <c:pt idx="90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预测承载力!$S$3:$S$8</c:f>
              <c:numCache>
                <c:formatCode>0.00</c:formatCode>
                <c:ptCount val="6"/>
                <c:pt idx="0">
                  <c:v>0.88705706346192725</c:v>
                </c:pt>
                <c:pt idx="1">
                  <c:v>0.89990383504890159</c:v>
                </c:pt>
                <c:pt idx="2">
                  <c:v>0.98458413808733469</c:v>
                </c:pt>
                <c:pt idx="3">
                  <c:v>1.0261415809493004</c:v>
                </c:pt>
                <c:pt idx="4">
                  <c:v>1.0022914001556438</c:v>
                </c:pt>
                <c:pt idx="5">
                  <c:v>1.2000219822968929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9-4CF9-A254-C4656E429E81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预测承载力!$S$9:$S$14</c:f>
              <c:numCache>
                <c:formatCode>0.00</c:formatCode>
                <c:ptCount val="6"/>
                <c:pt idx="0">
                  <c:v>0.91370014133798094</c:v>
                </c:pt>
                <c:pt idx="1">
                  <c:v>0.91796278622163219</c:v>
                </c:pt>
                <c:pt idx="2">
                  <c:v>0.98353820402664371</c:v>
                </c:pt>
                <c:pt idx="3">
                  <c:v>0.86852081792771085</c:v>
                </c:pt>
                <c:pt idx="4">
                  <c:v>0.94228690970132956</c:v>
                </c:pt>
                <c:pt idx="5">
                  <c:v>1.1041424218274682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9-4CF9-A254-C4656E429E81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预测承载力!$S$15:$S$20</c:f>
              <c:numCache>
                <c:formatCode>0.00</c:formatCode>
                <c:ptCount val="6"/>
                <c:pt idx="0">
                  <c:v>1.0007754832348277</c:v>
                </c:pt>
                <c:pt idx="1">
                  <c:v>1.1092616453049977</c:v>
                </c:pt>
                <c:pt idx="2">
                  <c:v>1.1023970118712207</c:v>
                </c:pt>
                <c:pt idx="3">
                  <c:v>1.0132749788721076</c:v>
                </c:pt>
                <c:pt idx="4">
                  <c:v>0.8554787076482927</c:v>
                </c:pt>
                <c:pt idx="5">
                  <c:v>1.1192565910798771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A9-4CF9-A254-C4656E429E81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预测承载力!$S$21:$S$26</c:f>
              <c:numCache>
                <c:formatCode>0.00</c:formatCode>
                <c:ptCount val="6"/>
                <c:pt idx="0">
                  <c:v>1.1872726215831673</c:v>
                </c:pt>
                <c:pt idx="1">
                  <c:v>1.0358614089362386</c:v>
                </c:pt>
                <c:pt idx="2">
                  <c:v>1.142663397545747</c:v>
                </c:pt>
                <c:pt idx="3">
                  <c:v>1.1326843216000209</c:v>
                </c:pt>
                <c:pt idx="4">
                  <c:v>1.1738401019269424</c:v>
                </c:pt>
                <c:pt idx="5">
                  <c:v>1.0682357642424802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9-4CF9-A254-C4656E429E81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预测承载力!$S$27:$S$32</c:f>
              <c:numCache>
                <c:formatCode>0.00</c:formatCode>
                <c:ptCount val="6"/>
                <c:pt idx="0">
                  <c:v>0.96686024959048111</c:v>
                </c:pt>
                <c:pt idx="1">
                  <c:v>0.96616770391661178</c:v>
                </c:pt>
                <c:pt idx="2">
                  <c:v>0.99857568621947235</c:v>
                </c:pt>
                <c:pt idx="3">
                  <c:v>0.99527212569942902</c:v>
                </c:pt>
                <c:pt idx="4">
                  <c:v>0.96526024422799384</c:v>
                </c:pt>
                <c:pt idx="5">
                  <c:v>1.0160140195992273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A9-4CF9-A254-C4656E429E81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预测承载力!$S$33:$S$38</c:f>
              <c:numCache>
                <c:formatCode>0.00</c:formatCode>
                <c:ptCount val="6"/>
                <c:pt idx="0">
                  <c:v>1.1878061893119651</c:v>
                </c:pt>
                <c:pt idx="1">
                  <c:v>1.0939377166150484</c:v>
                </c:pt>
                <c:pt idx="2">
                  <c:v>0.99483033714598412</c:v>
                </c:pt>
                <c:pt idx="3">
                  <c:v>1.116282653536192</c:v>
                </c:pt>
                <c:pt idx="4">
                  <c:v>1.1175303472561158</c:v>
                </c:pt>
                <c:pt idx="5">
                  <c:v>1.105918695722047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A9-4CF9-A254-C4656E429E81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预测承载力!$S$39:$S$44</c:f>
              <c:numCache>
                <c:formatCode>0.00</c:formatCode>
                <c:ptCount val="6"/>
                <c:pt idx="0">
                  <c:v>1.124270128630851</c:v>
                </c:pt>
                <c:pt idx="1">
                  <c:v>1.2577209877835316</c:v>
                </c:pt>
                <c:pt idx="2">
                  <c:v>1.1142634280825701</c:v>
                </c:pt>
                <c:pt idx="3">
                  <c:v>0.94391456645597382</c:v>
                </c:pt>
                <c:pt idx="4">
                  <c:v>1.1050593424178892</c:v>
                </c:pt>
                <c:pt idx="5">
                  <c:v>1.0389276256610858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A9-4CF9-A254-C4656E429E81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预测承载力!$S$45:$S$50</c:f>
              <c:numCache>
                <c:formatCode>0.00</c:formatCode>
                <c:ptCount val="6"/>
                <c:pt idx="0">
                  <c:v>1.0735623003396884</c:v>
                </c:pt>
                <c:pt idx="1">
                  <c:v>1.018551428764684</c:v>
                </c:pt>
                <c:pt idx="2">
                  <c:v>1.1610033489990357</c:v>
                </c:pt>
                <c:pt idx="3">
                  <c:v>1.1170502120017594</c:v>
                </c:pt>
                <c:pt idx="4">
                  <c:v>1.1278683219028736</c:v>
                </c:pt>
                <c:pt idx="5">
                  <c:v>1.1406536871530277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-双条-修正实际长度'!$Y$4:$Y$9</c:f>
              <c:numCache>
                <c:formatCode>0.00</c:formatCode>
                <c:ptCount val="6"/>
                <c:pt idx="0">
                  <c:v>0.87027961644428942</c:v>
                </c:pt>
                <c:pt idx="1">
                  <c:v>0.95346373555339092</c:v>
                </c:pt>
                <c:pt idx="2">
                  <c:v>1.0762750319035832</c:v>
                </c:pt>
                <c:pt idx="3">
                  <c:v>1.0638481069789649</c:v>
                </c:pt>
                <c:pt idx="4">
                  <c:v>1.036133509119771</c:v>
                </c:pt>
                <c:pt idx="5">
                  <c:v>1.2323091956376599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E-4FF3-B1B7-1A41814B974B}"/>
            </c:ext>
          </c:extLst>
        </c:ser>
        <c:ser>
          <c:idx val="2"/>
          <c:order val="2"/>
          <c:tx>
            <c:strRef>
              <c:f>'极限强度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-双条-修正实际长度'!$Y$10:$Y$15</c:f>
              <c:numCache>
                <c:formatCode>0.00</c:formatCode>
                <c:ptCount val="6"/>
                <c:pt idx="0">
                  <c:v>1.1309011467712509</c:v>
                </c:pt>
                <c:pt idx="1">
                  <c:v>1.1201204467922969</c:v>
                </c:pt>
                <c:pt idx="2">
                  <c:v>1.2247529489643003</c:v>
                </c:pt>
                <c:pt idx="3">
                  <c:v>1.0466909466325618</c:v>
                </c:pt>
                <c:pt idx="4">
                  <c:v>1.1279779833606933</c:v>
                </c:pt>
                <c:pt idx="5">
                  <c:v>1.3213760332698001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E-4FF3-B1B7-1A41814B974B}"/>
            </c:ext>
          </c:extLst>
        </c:ser>
        <c:ser>
          <c:idx val="3"/>
          <c:order val="3"/>
          <c:tx>
            <c:strRef>
              <c:f>'极限强度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-双条-修正实际长度'!$Y$16:$Y$21</c:f>
              <c:numCache>
                <c:formatCode>0.00</c:formatCode>
                <c:ptCount val="6"/>
                <c:pt idx="0">
                  <c:v>1.1693377636381348</c:v>
                </c:pt>
                <c:pt idx="1">
                  <c:v>1.3084814196307928</c:v>
                </c:pt>
                <c:pt idx="2">
                  <c:v>1.2761239481297335</c:v>
                </c:pt>
                <c:pt idx="3">
                  <c:v>1.2231918265118873</c:v>
                </c:pt>
                <c:pt idx="4">
                  <c:v>1.0453124304337209</c:v>
                </c:pt>
                <c:pt idx="5">
                  <c:v>1.3416668833021601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E-4FF3-B1B7-1A41814B974B}"/>
            </c:ext>
          </c:extLst>
        </c:ser>
        <c:ser>
          <c:idx val="4"/>
          <c:order val="4"/>
          <c:tx>
            <c:strRef>
              <c:f>'极限强度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-双条-修正实际长度'!$Y$22:$Y$27</c:f>
              <c:numCache>
                <c:formatCode>0.00</c:formatCode>
                <c:ptCount val="6"/>
                <c:pt idx="0">
                  <c:v>1.3659359677760177</c:v>
                </c:pt>
                <c:pt idx="1">
                  <c:v>1.1917419158194589</c:v>
                </c:pt>
                <c:pt idx="2">
                  <c:v>1.3278103931509058</c:v>
                </c:pt>
                <c:pt idx="3">
                  <c:v>1.3241101494030987</c:v>
                </c:pt>
                <c:pt idx="4">
                  <c:v>1.3326898664332609</c:v>
                </c:pt>
                <c:pt idx="5">
                  <c:v>1.2597418206097792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E-4FF3-B1B7-1A41814B974B}"/>
            </c:ext>
          </c:extLst>
        </c:ser>
        <c:ser>
          <c:idx val="5"/>
          <c:order val="5"/>
          <c:tx>
            <c:strRef>
              <c:f>'极限强度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-双条-修正实际长度'!$Y$28:$Y$33</c:f>
              <c:numCache>
                <c:formatCode>0.00</c:formatCode>
                <c:ptCount val="6"/>
                <c:pt idx="0">
                  <c:v>1.3123770915238424</c:v>
                </c:pt>
                <c:pt idx="1">
                  <c:v>1.3114370579692465</c:v>
                </c:pt>
                <c:pt idx="2">
                  <c:v>1.355426345536709</c:v>
                </c:pt>
                <c:pt idx="3">
                  <c:v>1.3509422257802046</c:v>
                </c:pt>
                <c:pt idx="4">
                  <c:v>1.3102053088024688</c:v>
                </c:pt>
                <c:pt idx="5">
                  <c:v>1.3790964356574265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E-4FF3-B1B7-1A41814B974B}"/>
            </c:ext>
          </c:extLst>
        </c:ser>
        <c:ser>
          <c:idx val="6"/>
          <c:order val="6"/>
          <c:tx>
            <c:strRef>
              <c:f>'极限强度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-双条-修正实际长度'!$Y$34:$Y$39</c:f>
              <c:numCache>
                <c:formatCode>0.00</c:formatCode>
                <c:ptCount val="6"/>
                <c:pt idx="0">
                  <c:v>1.6122801952852179</c:v>
                </c:pt>
                <c:pt idx="1">
                  <c:v>1.4848669178897069</c:v>
                </c:pt>
                <c:pt idx="2">
                  <c:v>1.3503425598232226</c:v>
                </c:pt>
                <c:pt idx="3">
                  <c:v>1.5151970336838718</c:v>
                </c:pt>
                <c:pt idx="4">
                  <c:v>1.5168906027968427</c:v>
                </c:pt>
                <c:pt idx="5">
                  <c:v>1.5011294155161328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E-4FF3-B1B7-1A41814B974B}"/>
            </c:ext>
          </c:extLst>
        </c:ser>
        <c:ser>
          <c:idx val="7"/>
          <c:order val="7"/>
          <c:tx>
            <c:strRef>
              <c:f>'极限强度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-双条-修正实际长度'!$Y$40:$Y$45</c:f>
              <c:numCache>
                <c:formatCode>0.00</c:formatCode>
                <c:ptCount val="6"/>
                <c:pt idx="0">
                  <c:v>1.5260389100954703</c:v>
                </c:pt>
                <c:pt idx="1">
                  <c:v>1.7071797217798206</c:v>
                </c:pt>
                <c:pt idx="2">
                  <c:v>1.5124562185256543</c:v>
                </c:pt>
                <c:pt idx="3">
                  <c:v>1.2812315470588103</c:v>
                </c:pt>
                <c:pt idx="4">
                  <c:v>1.4999629640146055</c:v>
                </c:pt>
                <c:pt idx="5">
                  <c:v>1.4101984399983036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E-4FF3-B1B7-1A41814B974B}"/>
            </c:ext>
          </c:extLst>
        </c:ser>
        <c:ser>
          <c:idx val="8"/>
          <c:order val="8"/>
          <c:tx>
            <c:strRef>
              <c:f>'极限强度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-双条-修正实际长度'!$Y$46:$Y$51</c:f>
              <c:numCache>
                <c:formatCode>0.00</c:formatCode>
                <c:ptCount val="6"/>
                <c:pt idx="0">
                  <c:v>1.4572101499531096</c:v>
                </c:pt>
                <c:pt idx="1">
                  <c:v>1.3825406124782011</c:v>
                </c:pt>
                <c:pt idx="2">
                  <c:v>1.575899101296341</c:v>
                </c:pt>
                <c:pt idx="3">
                  <c:v>1.5162388865752718</c:v>
                </c:pt>
                <c:pt idx="4">
                  <c:v>1.5309229524615495</c:v>
                </c:pt>
                <c:pt idx="5">
                  <c:v>1.5482772913829959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DE-4FF3-B1B7-1A41814B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E-4FF3-B1B7-1A41814B974B}"/>
            </c:ext>
          </c:extLst>
        </c:ser>
        <c:ser>
          <c:idx val="9"/>
          <c:order val="9"/>
          <c:tx>
            <c:strRef>
              <c:f>'极限强度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E-4F1A-B9CD-FAF478A9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746811367932038E-2"/>
          <c:y val="0.16642947037861192"/>
          <c:w val="0.66415006036006086"/>
          <c:h val="0.72947574909390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4117-A1B4-C42D2DC22959}"/>
            </c:ext>
          </c:extLst>
        </c:ser>
        <c:ser>
          <c:idx val="9"/>
          <c:order val="9"/>
          <c:tx>
            <c:strRef>
              <c:f>'极限强度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3-4E1A-8193-72DF6A69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-双条-修正实际长度'!$V$4:$V$9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9-4117-A1B4-C42D2DC22959}"/>
            </c:ext>
          </c:extLst>
        </c:ser>
        <c:ser>
          <c:idx val="2"/>
          <c:order val="2"/>
          <c:tx>
            <c:strRef>
              <c:f>'极限强度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-双条-修正实际长度'!$V$10:$V$15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9-4117-A1B4-C42D2DC22959}"/>
            </c:ext>
          </c:extLst>
        </c:ser>
        <c:ser>
          <c:idx val="3"/>
          <c:order val="3"/>
          <c:tx>
            <c:strRef>
              <c:f>'极限强度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-双条-修正实际长度'!$V$16:$V$21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9-4117-A1B4-C42D2DC22959}"/>
            </c:ext>
          </c:extLst>
        </c:ser>
        <c:ser>
          <c:idx val="4"/>
          <c:order val="4"/>
          <c:tx>
            <c:strRef>
              <c:f>'极限强度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-双条-修正实际长度'!$V$22:$V$27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9-4117-A1B4-C42D2DC22959}"/>
            </c:ext>
          </c:extLst>
        </c:ser>
        <c:ser>
          <c:idx val="5"/>
          <c:order val="5"/>
          <c:tx>
            <c:strRef>
              <c:f>'极限强度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-双条-修正实际长度'!$V$28:$V$33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9-4117-A1B4-C42D2DC22959}"/>
            </c:ext>
          </c:extLst>
        </c:ser>
        <c:ser>
          <c:idx val="6"/>
          <c:order val="6"/>
          <c:tx>
            <c:strRef>
              <c:f>'极限强度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-双条-修正实际长度'!$V$34:$V$39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9-4117-A1B4-C42D2DC22959}"/>
            </c:ext>
          </c:extLst>
        </c:ser>
        <c:ser>
          <c:idx val="7"/>
          <c:order val="7"/>
          <c:tx>
            <c:strRef>
              <c:f>'极限强度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-双条-修正实际长度'!$V$40:$V$45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49-4117-A1B4-C42D2DC22959}"/>
            </c:ext>
          </c:extLst>
        </c:ser>
        <c:ser>
          <c:idx val="8"/>
          <c:order val="8"/>
          <c:tx>
            <c:strRef>
              <c:f>'极限强度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-双条-修正实际长度'!$V$46:$V$51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49-4117-A1B4-C42D2DC22959}"/>
            </c:ext>
          </c:extLst>
        </c:ser>
        <c:ser>
          <c:idx val="10"/>
          <c:order val="10"/>
          <c:tx>
            <c:strRef>
              <c:f>'极限强度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'极限强度 -双条-修正实际长度'!$Z$4:$Z$6</c:f>
              <c:numCache>
                <c:formatCode>0.000</c:formatCode>
                <c:ptCount val="3"/>
                <c:pt idx="0">
                  <c:v>1.0625291260714933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9-4C22-8108-79B495070BB6}"/>
            </c:ext>
          </c:extLst>
        </c:ser>
        <c:ser>
          <c:idx val="11"/>
          <c:order val="11"/>
          <c:tx>
            <c:strRef>
              <c:f>'极限强度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819-4C22-8108-79B495070BB6}"/>
              </c:ext>
            </c:extLst>
          </c:dPt>
          <c:xVal>
            <c:numRef>
              <c:f>'极限强度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'极限强度 -双条-修正实际长度'!$Z$10:$Z$12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9-4C22-8108-79B495070BB6}"/>
            </c:ext>
          </c:extLst>
        </c:ser>
        <c:ser>
          <c:idx val="12"/>
          <c:order val="12"/>
          <c:tx>
            <c:strRef>
              <c:f>'极限强度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'极限强度 -双条-修正实际长度'!$Z$16:$Z$18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9-4C22-8108-79B495070BB6}"/>
            </c:ext>
          </c:extLst>
        </c:ser>
        <c:ser>
          <c:idx val="13"/>
          <c:order val="13"/>
          <c:tx>
            <c:strRef>
              <c:f>'极限强度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'极限强度 -双条-修正实际长度'!$Z$28:$Z$30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9-4C22-8108-79B495070BB6}"/>
            </c:ext>
          </c:extLst>
        </c:ser>
        <c:ser>
          <c:idx val="14"/>
          <c:order val="14"/>
          <c:tx>
            <c:strRef>
              <c:f>'极限强度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'极限强度 -双条-修正实际长度'!$Z$34:$Z$36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9-4C22-8108-79B495070BB6}"/>
            </c:ext>
          </c:extLst>
        </c:ser>
        <c:ser>
          <c:idx val="15"/>
          <c:order val="15"/>
          <c:tx>
            <c:strRef>
              <c:f>'极限强度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'极限强度 -双条-修正实际长度'!$Z$40:$Z$42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19-4C22-8108-79B495070BB6}"/>
            </c:ext>
          </c:extLst>
        </c:ser>
        <c:ser>
          <c:idx val="16"/>
          <c:order val="16"/>
          <c:tx>
            <c:strRef>
              <c:f>'极限强度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'极限强度 -双条-修正实际长度'!$Z$46:$Z$48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19-4C22-8108-79B49507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0084504085224"/>
          <c:y val="0.13996937882764654"/>
          <c:w val="0.20966398626765168"/>
          <c:h val="0.7852743271827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0704235980828E-2"/>
          <c:y val="0.16642958798481"/>
          <c:w val="0.63599425421500888"/>
          <c:h val="0.72947555792987562"/>
        </c:manualLayout>
      </c:layout>
      <c:scatterChart>
        <c:scatterStyle val="lineMarker"/>
        <c:varyColors val="0"/>
        <c:ser>
          <c:idx val="1"/>
          <c:order val="1"/>
          <c:tx>
            <c:strRef>
              <c:f>'极限强度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-双条-修正实际长度'!$X$4:$X$9</c:f>
              <c:numCache>
                <c:formatCode>0.00</c:formatCode>
                <c:ptCount val="6"/>
                <c:pt idx="0">
                  <c:v>0.9200119626721649</c:v>
                </c:pt>
                <c:pt idx="1">
                  <c:v>0.93955096867499766</c:v>
                </c:pt>
                <c:pt idx="2">
                  <c:v>1.0311693867351981</c:v>
                </c:pt>
                <c:pt idx="3">
                  <c:v>1.0661365051066347</c:v>
                </c:pt>
                <c:pt idx="4">
                  <c:v>1.0431311768110052</c:v>
                </c:pt>
                <c:pt idx="5">
                  <c:v>1.2504091232089132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F-4FD0-8B88-6F4B50D3EEF7}"/>
            </c:ext>
          </c:extLst>
        </c:ser>
        <c:ser>
          <c:idx val="2"/>
          <c:order val="2"/>
          <c:tx>
            <c:strRef>
              <c:f>'极限强度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-双条-修正实际长度'!$X$10:$X$15</c:f>
              <c:numCache>
                <c:formatCode>0.00</c:formatCode>
                <c:ptCount val="6"/>
                <c:pt idx="0">
                  <c:v>0.95364763298987576</c:v>
                </c:pt>
                <c:pt idx="1">
                  <c:v>0.95220949251099996</c:v>
                </c:pt>
                <c:pt idx="2">
                  <c:v>1.0231911247015255</c:v>
                </c:pt>
                <c:pt idx="3">
                  <c:v>0.90459898820048101</c:v>
                </c:pt>
                <c:pt idx="4">
                  <c:v>0.97696544864789936</c:v>
                </c:pt>
                <c:pt idx="5">
                  <c:v>1.1538656594750063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FD0-8B88-6F4B50D3EEF7}"/>
            </c:ext>
          </c:extLst>
        </c:ser>
        <c:ser>
          <c:idx val="3"/>
          <c:order val="3"/>
          <c:tx>
            <c:strRef>
              <c:f>'极限强度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-双条-修正实际长度'!$X$16:$X$21</c:f>
              <c:numCache>
                <c:formatCode>0.00</c:formatCode>
                <c:ptCount val="6"/>
                <c:pt idx="0">
                  <c:v>1.042471432579601</c:v>
                </c:pt>
                <c:pt idx="1">
                  <c:v>1.1534703605433794</c:v>
                </c:pt>
                <c:pt idx="2">
                  <c:v>1.1470933531946299</c:v>
                </c:pt>
                <c:pt idx="3">
                  <c:v>1.0538436250369914</c:v>
                </c:pt>
                <c:pt idx="4">
                  <c:v>0.89156542894083624</c:v>
                </c:pt>
                <c:pt idx="5">
                  <c:v>1.1663814082218729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F-4FD0-8B88-6F4B50D3EEF7}"/>
            </c:ext>
          </c:extLst>
        </c:ser>
        <c:ser>
          <c:idx val="4"/>
          <c:order val="4"/>
          <c:tx>
            <c:strRef>
              <c:f>'极限强度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-双条-修正实际长度'!$X$22:$X$27</c:f>
              <c:numCache>
                <c:formatCode>0.00</c:formatCode>
                <c:ptCount val="6"/>
                <c:pt idx="0">
                  <c:v>1.2328959512533659</c:v>
                </c:pt>
                <c:pt idx="1">
                  <c:v>1.0776704246500113</c:v>
                </c:pt>
                <c:pt idx="2">
                  <c:v>1.1890981500239062</c:v>
                </c:pt>
                <c:pt idx="3">
                  <c:v>1.177979452853634</c:v>
                </c:pt>
                <c:pt idx="4">
                  <c:v>1.2203325210732177</c:v>
                </c:pt>
                <c:pt idx="5">
                  <c:v>1.1111236779883591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F-4FD0-8B88-6F4B50D3EEF7}"/>
            </c:ext>
          </c:extLst>
        </c:ser>
        <c:ser>
          <c:idx val="5"/>
          <c:order val="5"/>
          <c:tx>
            <c:strRef>
              <c:f>'极限强度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-双条-修正实际长度'!$X$28:$X$33</c:f>
              <c:numCache>
                <c:formatCode>0.00</c:formatCode>
                <c:ptCount val="6"/>
                <c:pt idx="0">
                  <c:v>1.0059013099939278</c:v>
                </c:pt>
                <c:pt idx="1">
                  <c:v>1.0051807998675979</c:v>
                </c:pt>
                <c:pt idx="2">
                  <c:v>1.0388973911397232</c:v>
                </c:pt>
                <c:pt idx="3">
                  <c:v>1.0354604354305985</c:v>
                </c:pt>
                <c:pt idx="4">
                  <c:v>1.0042366976667534</c:v>
                </c:pt>
                <c:pt idx="5">
                  <c:v>1.0570398707775366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7F-4FD0-8B88-6F4B50D3EEF7}"/>
            </c:ext>
          </c:extLst>
        </c:ser>
        <c:ser>
          <c:idx val="6"/>
          <c:order val="6"/>
          <c:tx>
            <c:strRef>
              <c:f>'极限强度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-双条-修正实际长度'!$X$34:$X$39</c:f>
              <c:numCache>
                <c:formatCode>0.00</c:formatCode>
                <c:ptCount val="6"/>
                <c:pt idx="0">
                  <c:v>1.235768873892449</c:v>
                </c:pt>
                <c:pt idx="1">
                  <c:v>1.1381100657110692</c:v>
                </c:pt>
                <c:pt idx="2">
                  <c:v>1.0350008078010227</c:v>
                </c:pt>
                <c:pt idx="3">
                  <c:v>1.1613572737023279</c:v>
                </c:pt>
                <c:pt idx="4">
                  <c:v>1.1626553483184618</c:v>
                </c:pt>
                <c:pt idx="5">
                  <c:v>1.1505748273804464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F-4FD0-8B88-6F4B50D3EEF7}"/>
            </c:ext>
          </c:extLst>
        </c:ser>
        <c:ser>
          <c:idx val="7"/>
          <c:order val="7"/>
          <c:tx>
            <c:strRef>
              <c:f>'极限强度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-双条-修正实际长度'!$X$40:$X$45</c:f>
              <c:numCache>
                <c:formatCode>0.00</c:formatCode>
                <c:ptCount val="6"/>
                <c:pt idx="0">
                  <c:v>1.1696672767918792</c:v>
                </c:pt>
                <c:pt idx="1">
                  <c:v>1.3085067772247019</c:v>
                </c:pt>
                <c:pt idx="2">
                  <c:v>1.1592565135047379</c:v>
                </c:pt>
                <c:pt idx="3">
                  <c:v>0.98202909812723593</c:v>
                </c:pt>
                <c:pt idx="4">
                  <c:v>1.1496807740622279</c:v>
                </c:pt>
                <c:pt idx="5">
                  <c:v>1.0808787103244832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7F-4FD0-8B88-6F4B50D3EEF7}"/>
            </c:ext>
          </c:extLst>
        </c:ser>
        <c:ser>
          <c:idx val="8"/>
          <c:order val="8"/>
          <c:tx>
            <c:strRef>
              <c:f>'极限强度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-双条-修正实际长度'!$X$46:$X$51</c:f>
              <c:numCache>
                <c:formatCode>0.00</c:formatCode>
                <c:ptCount val="6"/>
                <c:pt idx="0">
                  <c:v>1.1169119060683108</c:v>
                </c:pt>
                <c:pt idx="1">
                  <c:v>1.0596797385398162</c:v>
                </c:pt>
                <c:pt idx="2">
                  <c:v>1.2078837558583244</c:v>
                </c:pt>
                <c:pt idx="3">
                  <c:v>1.1621558255781941</c:v>
                </c:pt>
                <c:pt idx="4">
                  <c:v>1.1734107622929864</c:v>
                </c:pt>
                <c:pt idx="5">
                  <c:v>1.186712390588625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7F-4FD0-8B88-6F4B50D3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F-4FD0-8B88-6F4B50D3EEF7}"/>
            </c:ext>
          </c:extLst>
        </c:ser>
        <c:ser>
          <c:idx val="9"/>
          <c:order val="9"/>
          <c:tx>
            <c:strRef>
              <c:f>'极限强度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9-4779-A3B4-D5D3CC53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-双条-修正实际长度'!$V$4:$V$9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3-4063-B96D-5E15176BFBE6}"/>
            </c:ext>
          </c:extLst>
        </c:ser>
        <c:ser>
          <c:idx val="2"/>
          <c:order val="1"/>
          <c:tx>
            <c:strRef>
              <c:f>'极限强度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-双条-修正实际长度'!$V$10:$V$15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3-4063-B96D-5E15176BFBE6}"/>
            </c:ext>
          </c:extLst>
        </c:ser>
        <c:ser>
          <c:idx val="3"/>
          <c:order val="2"/>
          <c:tx>
            <c:strRef>
              <c:f>'极限强度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-双条-修正实际长度'!$V$16:$V$21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3-4063-B96D-5E15176BFBE6}"/>
            </c:ext>
          </c:extLst>
        </c:ser>
        <c:ser>
          <c:idx val="4"/>
          <c:order val="3"/>
          <c:tx>
            <c:strRef>
              <c:f>'极限强度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-双条-修正实际长度'!$V$22:$V$27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3-4063-B96D-5E15176BFBE6}"/>
            </c:ext>
          </c:extLst>
        </c:ser>
        <c:ser>
          <c:idx val="5"/>
          <c:order val="4"/>
          <c:tx>
            <c:strRef>
              <c:f>'极限强度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-双条-修正实际长度'!$V$28:$V$33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3-4063-B96D-5E15176BFBE6}"/>
            </c:ext>
          </c:extLst>
        </c:ser>
        <c:ser>
          <c:idx val="6"/>
          <c:order val="5"/>
          <c:tx>
            <c:strRef>
              <c:f>'极限强度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-双条-修正实际长度'!$V$34:$V$39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3-4063-B96D-5E15176BFBE6}"/>
            </c:ext>
          </c:extLst>
        </c:ser>
        <c:ser>
          <c:idx val="7"/>
          <c:order val="6"/>
          <c:tx>
            <c:strRef>
              <c:f>'极限强度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-双条-修正实际长度'!$V$40:$V$45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83-4063-B96D-5E15176BFBE6}"/>
            </c:ext>
          </c:extLst>
        </c:ser>
        <c:ser>
          <c:idx val="8"/>
          <c:order val="7"/>
          <c:tx>
            <c:strRef>
              <c:f>'极限强度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-双条-修正实际长度'!$V$46:$V$51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9"/>
          <c:order val="8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7-4D1C-B0D0-07916B2FFF04}"/>
            </c:ext>
          </c:extLst>
        </c:ser>
        <c:ser>
          <c:idx val="9"/>
          <c:order val="9"/>
          <c:tx>
            <c:strRef>
              <c:f>'极限强度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7-4D1C-B0D0-07916B2F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-双条-修正实际长度'!$W$4:$W$9</c:f>
              <c:numCache>
                <c:formatCode>0.00</c:formatCode>
                <c:ptCount val="6"/>
                <c:pt idx="0">
                  <c:v>0.89103384681639253</c:v>
                </c:pt>
                <c:pt idx="1">
                  <c:v>0.92655860642958576</c:v>
                </c:pt>
                <c:pt idx="2">
                  <c:v>1.1038391254604396</c:v>
                </c:pt>
                <c:pt idx="3">
                  <c:v>1.0498086705215384</c:v>
                </c:pt>
                <c:pt idx="4">
                  <c:v>1.0287597507720438</c:v>
                </c:pt>
                <c:pt idx="5">
                  <c:v>1.2295593914099487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7-4D1C-B0D0-07916B2FFF04}"/>
            </c:ext>
          </c:extLst>
        </c:ser>
        <c:ser>
          <c:idx val="2"/>
          <c:order val="2"/>
          <c:tx>
            <c:strRef>
              <c:f>'极限强度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-双条-修正实际长度'!$W$10:$W$15</c:f>
              <c:numCache>
                <c:formatCode>0.00</c:formatCode>
                <c:ptCount val="6"/>
                <c:pt idx="0">
                  <c:v>1.2127907525389121</c:v>
                </c:pt>
                <c:pt idx="1">
                  <c:v>1.235586666883342</c:v>
                </c:pt>
                <c:pt idx="2">
                  <c:v>1.3064485761464888</c:v>
                </c:pt>
                <c:pt idx="3">
                  <c:v>1.2719758973503006</c:v>
                </c:pt>
                <c:pt idx="4">
                  <c:v>1.3342619298068734</c:v>
                </c:pt>
                <c:pt idx="5">
                  <c:v>1.4372834767164524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7-4D1C-B0D0-07916B2FFF04}"/>
            </c:ext>
          </c:extLst>
        </c:ser>
        <c:ser>
          <c:idx val="3"/>
          <c:order val="3"/>
          <c:tx>
            <c:strRef>
              <c:f>'极限强度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-双条-修正实际长度'!$W$16:$W$21</c:f>
              <c:numCache>
                <c:formatCode>0.00</c:formatCode>
                <c:ptCount val="6"/>
                <c:pt idx="0">
                  <c:v>1.3998083556757694</c:v>
                </c:pt>
                <c:pt idx="1">
                  <c:v>1.4933968402001288</c:v>
                </c:pt>
                <c:pt idx="2">
                  <c:v>1.422295714099743</c:v>
                </c:pt>
                <c:pt idx="3">
                  <c:v>1.5001618059303827</c:v>
                </c:pt>
                <c:pt idx="4">
                  <c:v>1.1182962305800139</c:v>
                </c:pt>
                <c:pt idx="5">
                  <c:v>1.3826095681549304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77-4D1C-B0D0-07916B2FFF04}"/>
            </c:ext>
          </c:extLst>
        </c:ser>
        <c:ser>
          <c:idx val="4"/>
          <c:order val="4"/>
          <c:tx>
            <c:strRef>
              <c:f>'极限强度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-双条-修正实际长度'!$W$22:$W$27</c:f>
              <c:numCache>
                <c:formatCode>0.00</c:formatCode>
                <c:ptCount val="6"/>
                <c:pt idx="0">
                  <c:v>1.3777659663898043</c:v>
                </c:pt>
                <c:pt idx="1">
                  <c:v>1.4118782387988638</c:v>
                </c:pt>
                <c:pt idx="2">
                  <c:v>1.4355924753905749</c:v>
                </c:pt>
                <c:pt idx="3">
                  <c:v>1.4953327601921231</c:v>
                </c:pt>
                <c:pt idx="4">
                  <c:v>1.4685127332454202</c:v>
                </c:pt>
                <c:pt idx="5">
                  <c:v>1.3068096082646317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77-4D1C-B0D0-07916B2FFF04}"/>
            </c:ext>
          </c:extLst>
        </c:ser>
        <c:ser>
          <c:idx val="5"/>
          <c:order val="5"/>
          <c:tx>
            <c:strRef>
              <c:f>'极限强度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-双条-修正实际长度'!$W$28:$W$33</c:f>
              <c:numCache>
                <c:formatCode>0.00</c:formatCode>
                <c:ptCount val="6"/>
                <c:pt idx="0">
                  <c:v>1.543959724414663</c:v>
                </c:pt>
                <c:pt idx="1">
                  <c:v>1.5812975226601027</c:v>
                </c:pt>
                <c:pt idx="2">
                  <c:v>1.5280586004573209</c:v>
                </c:pt>
                <c:pt idx="3">
                  <c:v>1.5703180248229107</c:v>
                </c:pt>
                <c:pt idx="4">
                  <c:v>1.6488026388213719</c:v>
                </c:pt>
                <c:pt idx="5">
                  <c:v>1.6007159909185227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77-4D1C-B0D0-07916B2FFF04}"/>
            </c:ext>
          </c:extLst>
        </c:ser>
        <c:ser>
          <c:idx val="6"/>
          <c:order val="6"/>
          <c:tx>
            <c:strRef>
              <c:f>'极限强度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-双条-修正实际长度'!$W$34:$W$39</c:f>
              <c:numCache>
                <c:formatCode>0.00</c:formatCode>
                <c:ptCount val="6"/>
                <c:pt idx="0">
                  <c:v>1.7028330556274134</c:v>
                </c:pt>
                <c:pt idx="1">
                  <c:v>1.6977828810028734</c:v>
                </c:pt>
                <c:pt idx="2">
                  <c:v>1.6046285079191591</c:v>
                </c:pt>
                <c:pt idx="3">
                  <c:v>1.7474472743177922</c:v>
                </c:pt>
                <c:pt idx="4">
                  <c:v>1.6082996449807057</c:v>
                </c:pt>
                <c:pt idx="5">
                  <c:v>1.7015743097798521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77-4D1C-B0D0-07916B2FFF04}"/>
            </c:ext>
          </c:extLst>
        </c:ser>
        <c:ser>
          <c:idx val="7"/>
          <c:order val="7"/>
          <c:tx>
            <c:strRef>
              <c:f>'极限强度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-双条-修正实际长度'!$W$40:$W$45</c:f>
              <c:numCache>
                <c:formatCode>0.00</c:formatCode>
                <c:ptCount val="6"/>
                <c:pt idx="0">
                  <c:v>1.8647935434305416</c:v>
                </c:pt>
                <c:pt idx="1">
                  <c:v>1.870251352902216</c:v>
                </c:pt>
                <c:pt idx="2">
                  <c:v>1.7737522167738551</c:v>
                </c:pt>
                <c:pt idx="3">
                  <c:v>1.619864442476314</c:v>
                </c:pt>
                <c:pt idx="4">
                  <c:v>1.7753086530253741</c:v>
                </c:pt>
                <c:pt idx="5">
                  <c:v>1.8002876970347625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77-4D1C-B0D0-07916B2FFF04}"/>
            </c:ext>
          </c:extLst>
        </c:ser>
        <c:ser>
          <c:idx val="8"/>
          <c:order val="8"/>
          <c:tx>
            <c:strRef>
              <c:f>'极限强度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-双条-修正实际长度'!$W$46:$W$51</c:f>
              <c:numCache>
                <c:formatCode>0.00</c:formatCode>
                <c:ptCount val="6"/>
                <c:pt idx="0">
                  <c:v>1.8735252489630467</c:v>
                </c:pt>
                <c:pt idx="1">
                  <c:v>1.6331828969512581</c:v>
                </c:pt>
                <c:pt idx="2">
                  <c:v>1.7988227663739631</c:v>
                </c:pt>
                <c:pt idx="3">
                  <c:v>1.7354125199556396</c:v>
                </c:pt>
                <c:pt idx="4">
                  <c:v>1.9248179908227623</c:v>
                </c:pt>
                <c:pt idx="5">
                  <c:v>1.8235990205923451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77-4D1C-B0D0-07916B2FFF04}"/>
            </c:ext>
          </c:extLst>
        </c:ser>
        <c:ser>
          <c:idx val="10"/>
          <c:order val="10"/>
          <c:tx>
            <c:strRef>
              <c:f>'极限强度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'极限强度 -双条-修正实际长度'!$Z$4:$Z$6</c:f>
              <c:numCache>
                <c:formatCode>0.000</c:formatCode>
                <c:ptCount val="3"/>
                <c:pt idx="0">
                  <c:v>1.0625291260714933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77-4D1C-B0D0-07916B2FFF04}"/>
            </c:ext>
          </c:extLst>
        </c:ser>
        <c:ser>
          <c:idx val="11"/>
          <c:order val="11"/>
          <c:tx>
            <c:strRef>
              <c:f>'极限强度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'极限强度 -双条-修正实际长度'!$Z$10:$Z$12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77-4D1C-B0D0-07916B2FFF04}"/>
            </c:ext>
          </c:extLst>
        </c:ser>
        <c:ser>
          <c:idx val="12"/>
          <c:order val="12"/>
          <c:tx>
            <c:strRef>
              <c:f>'极限强度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'极限强度 -双条-修正实际长度'!$Z$16:$Z$18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77-4D1C-B0D0-07916B2FFF04}"/>
            </c:ext>
          </c:extLst>
        </c:ser>
        <c:ser>
          <c:idx val="13"/>
          <c:order val="13"/>
          <c:tx>
            <c:strRef>
              <c:f>'极限强度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'极限强度 -双条-修正实际长度'!$Z$28:$Z$30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77-4D1C-B0D0-07916B2FFF04}"/>
            </c:ext>
          </c:extLst>
        </c:ser>
        <c:ser>
          <c:idx val="14"/>
          <c:order val="14"/>
          <c:tx>
            <c:strRef>
              <c:f>'极限强度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'极限强度 -双条-修正实际长度'!$Z$34:$Z$36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77-4D1C-B0D0-07916B2FFF04}"/>
            </c:ext>
          </c:extLst>
        </c:ser>
        <c:ser>
          <c:idx val="15"/>
          <c:order val="15"/>
          <c:tx>
            <c:strRef>
              <c:f>'极限强度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'极限强度 -双条-修正实际长度'!$Z$40:$Z$42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77-4D1C-B0D0-07916B2FFF04}"/>
            </c:ext>
          </c:extLst>
        </c:ser>
        <c:ser>
          <c:idx val="16"/>
          <c:order val="16"/>
          <c:tx>
            <c:strRef>
              <c:f>'极限强度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'极限强度 -双条-修正实际长度'!$Z$46:$Z$48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77-4D1C-B0D0-07916B2F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835220972731"/>
          <c:y val="0.14984734303894326"/>
          <c:w val="0.19851175472453039"/>
          <c:h val="0.79880083111836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-双条-修正实际长度'!$Y$4:$Y$9</c:f>
              <c:numCache>
                <c:formatCode>0.00</c:formatCode>
                <c:ptCount val="6"/>
                <c:pt idx="0">
                  <c:v>0.87027961644428942</c:v>
                </c:pt>
                <c:pt idx="1">
                  <c:v>0.95346373555339092</c:v>
                </c:pt>
                <c:pt idx="2">
                  <c:v>1.0762750319035832</c:v>
                </c:pt>
                <c:pt idx="3">
                  <c:v>1.0638481069789649</c:v>
                </c:pt>
                <c:pt idx="4">
                  <c:v>1.036133509119771</c:v>
                </c:pt>
                <c:pt idx="5">
                  <c:v>1.2323091956376599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1-4117-B93D-C122D3658B92}"/>
            </c:ext>
          </c:extLst>
        </c:ser>
        <c:ser>
          <c:idx val="2"/>
          <c:order val="2"/>
          <c:tx>
            <c:strRef>
              <c:f>'极限强度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-双条-修正实际长度'!$Y$10:$Y$15</c:f>
              <c:numCache>
                <c:formatCode>0.00</c:formatCode>
                <c:ptCount val="6"/>
                <c:pt idx="0">
                  <c:v>1.1309011467712509</c:v>
                </c:pt>
                <c:pt idx="1">
                  <c:v>1.1201204467922969</c:v>
                </c:pt>
                <c:pt idx="2">
                  <c:v>1.2247529489643003</c:v>
                </c:pt>
                <c:pt idx="3">
                  <c:v>1.0466909466325618</c:v>
                </c:pt>
                <c:pt idx="4">
                  <c:v>1.1279779833606933</c:v>
                </c:pt>
                <c:pt idx="5">
                  <c:v>1.3213760332698001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1-4117-B93D-C122D3658B92}"/>
            </c:ext>
          </c:extLst>
        </c:ser>
        <c:ser>
          <c:idx val="3"/>
          <c:order val="3"/>
          <c:tx>
            <c:strRef>
              <c:f>'极限强度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-双条-修正实际长度'!$Y$16:$Y$21</c:f>
              <c:numCache>
                <c:formatCode>0.00</c:formatCode>
                <c:ptCount val="6"/>
                <c:pt idx="0">
                  <c:v>1.1693377636381348</c:v>
                </c:pt>
                <c:pt idx="1">
                  <c:v>1.3084814196307928</c:v>
                </c:pt>
                <c:pt idx="2">
                  <c:v>1.2761239481297335</c:v>
                </c:pt>
                <c:pt idx="3">
                  <c:v>1.2231918265118873</c:v>
                </c:pt>
                <c:pt idx="4">
                  <c:v>1.0453124304337209</c:v>
                </c:pt>
                <c:pt idx="5">
                  <c:v>1.3416668833021601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1-4117-B93D-C122D3658B92}"/>
            </c:ext>
          </c:extLst>
        </c:ser>
        <c:ser>
          <c:idx val="4"/>
          <c:order val="4"/>
          <c:tx>
            <c:strRef>
              <c:f>'极限强度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-双条-修正实际长度'!$Y$22:$Y$27</c:f>
              <c:numCache>
                <c:formatCode>0.00</c:formatCode>
                <c:ptCount val="6"/>
                <c:pt idx="0">
                  <c:v>1.3659359677760177</c:v>
                </c:pt>
                <c:pt idx="1">
                  <c:v>1.1917419158194589</c:v>
                </c:pt>
                <c:pt idx="2">
                  <c:v>1.3278103931509058</c:v>
                </c:pt>
                <c:pt idx="3">
                  <c:v>1.3241101494030987</c:v>
                </c:pt>
                <c:pt idx="4">
                  <c:v>1.3326898664332609</c:v>
                </c:pt>
                <c:pt idx="5">
                  <c:v>1.2597418206097792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1-4117-B93D-C122D3658B92}"/>
            </c:ext>
          </c:extLst>
        </c:ser>
        <c:ser>
          <c:idx val="5"/>
          <c:order val="5"/>
          <c:tx>
            <c:strRef>
              <c:f>'极限强度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-双条-修正实际长度'!$Y$28:$Y$33</c:f>
              <c:numCache>
                <c:formatCode>0.00</c:formatCode>
                <c:ptCount val="6"/>
                <c:pt idx="0">
                  <c:v>1.3123770915238424</c:v>
                </c:pt>
                <c:pt idx="1">
                  <c:v>1.3114370579692465</c:v>
                </c:pt>
                <c:pt idx="2">
                  <c:v>1.355426345536709</c:v>
                </c:pt>
                <c:pt idx="3">
                  <c:v>1.3509422257802046</c:v>
                </c:pt>
                <c:pt idx="4">
                  <c:v>1.3102053088024688</c:v>
                </c:pt>
                <c:pt idx="5">
                  <c:v>1.3790964356574265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1-4117-B93D-C122D3658B92}"/>
            </c:ext>
          </c:extLst>
        </c:ser>
        <c:ser>
          <c:idx val="6"/>
          <c:order val="6"/>
          <c:tx>
            <c:strRef>
              <c:f>'极限强度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-双条-修正实际长度'!$Y$34:$Y$39</c:f>
              <c:numCache>
                <c:formatCode>0.00</c:formatCode>
                <c:ptCount val="6"/>
                <c:pt idx="0">
                  <c:v>1.6122801952852179</c:v>
                </c:pt>
                <c:pt idx="1">
                  <c:v>1.4848669178897069</c:v>
                </c:pt>
                <c:pt idx="2">
                  <c:v>1.3503425598232226</c:v>
                </c:pt>
                <c:pt idx="3">
                  <c:v>1.5151970336838718</c:v>
                </c:pt>
                <c:pt idx="4">
                  <c:v>1.5168906027968427</c:v>
                </c:pt>
                <c:pt idx="5">
                  <c:v>1.5011294155161328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1-4117-B93D-C122D3658B92}"/>
            </c:ext>
          </c:extLst>
        </c:ser>
        <c:ser>
          <c:idx val="7"/>
          <c:order val="7"/>
          <c:tx>
            <c:strRef>
              <c:f>'极限强度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-双条-修正实际长度'!$Y$40:$Y$45</c:f>
              <c:numCache>
                <c:formatCode>0.00</c:formatCode>
                <c:ptCount val="6"/>
                <c:pt idx="0">
                  <c:v>1.5260389100954703</c:v>
                </c:pt>
                <c:pt idx="1">
                  <c:v>1.7071797217798206</c:v>
                </c:pt>
                <c:pt idx="2">
                  <c:v>1.5124562185256543</c:v>
                </c:pt>
                <c:pt idx="3">
                  <c:v>1.2812315470588103</c:v>
                </c:pt>
                <c:pt idx="4">
                  <c:v>1.4999629640146055</c:v>
                </c:pt>
                <c:pt idx="5">
                  <c:v>1.4101984399983036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1-4117-B93D-C122D3658B92}"/>
            </c:ext>
          </c:extLst>
        </c:ser>
        <c:ser>
          <c:idx val="8"/>
          <c:order val="8"/>
          <c:tx>
            <c:strRef>
              <c:f>'极限强度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-双条-修正实际长度'!$Y$46:$Y$51</c:f>
              <c:numCache>
                <c:formatCode>0.00</c:formatCode>
                <c:ptCount val="6"/>
                <c:pt idx="0">
                  <c:v>1.4572101499531096</c:v>
                </c:pt>
                <c:pt idx="1">
                  <c:v>1.3825406124782011</c:v>
                </c:pt>
                <c:pt idx="2">
                  <c:v>1.575899101296341</c:v>
                </c:pt>
                <c:pt idx="3">
                  <c:v>1.5162388865752718</c:v>
                </c:pt>
                <c:pt idx="4">
                  <c:v>1.5309229524615495</c:v>
                </c:pt>
                <c:pt idx="5">
                  <c:v>1.5482772913829959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11-4117-B93D-C122D3658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11-4117-B93D-C122D3658B92}"/>
            </c:ext>
          </c:extLst>
        </c:ser>
        <c:ser>
          <c:idx val="9"/>
          <c:order val="9"/>
          <c:tx>
            <c:strRef>
              <c:f>'极限强度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11-4117-B93D-C122D3658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746811367932038E-2"/>
          <c:y val="0.16642947037861192"/>
          <c:w val="0.66415006036006086"/>
          <c:h val="0.72947574909390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8-488D-8AA6-68F765EDA4E0}"/>
            </c:ext>
          </c:extLst>
        </c:ser>
        <c:ser>
          <c:idx val="9"/>
          <c:order val="9"/>
          <c:tx>
            <c:strRef>
              <c:f>'极限强度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8-488D-8AA6-68F765ED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-双条-修正实际长度'!$V$4:$V$9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18-488D-8AA6-68F765EDA4E0}"/>
            </c:ext>
          </c:extLst>
        </c:ser>
        <c:ser>
          <c:idx val="2"/>
          <c:order val="2"/>
          <c:tx>
            <c:strRef>
              <c:f>'极限强度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-双条-修正实际长度'!$V$10:$V$15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8-488D-8AA6-68F765EDA4E0}"/>
            </c:ext>
          </c:extLst>
        </c:ser>
        <c:ser>
          <c:idx val="3"/>
          <c:order val="3"/>
          <c:tx>
            <c:strRef>
              <c:f>'极限强度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-双条-修正实际长度'!$V$16:$V$21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8-488D-8AA6-68F765EDA4E0}"/>
            </c:ext>
          </c:extLst>
        </c:ser>
        <c:ser>
          <c:idx val="4"/>
          <c:order val="4"/>
          <c:tx>
            <c:strRef>
              <c:f>'极限强度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-双条-修正实际长度'!$V$22:$V$27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8-488D-8AA6-68F765EDA4E0}"/>
            </c:ext>
          </c:extLst>
        </c:ser>
        <c:ser>
          <c:idx val="5"/>
          <c:order val="5"/>
          <c:tx>
            <c:strRef>
              <c:f>'极限强度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-双条-修正实际长度'!$V$28:$V$33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18-488D-8AA6-68F765EDA4E0}"/>
            </c:ext>
          </c:extLst>
        </c:ser>
        <c:ser>
          <c:idx val="6"/>
          <c:order val="6"/>
          <c:tx>
            <c:strRef>
              <c:f>'极限强度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-双条-修正实际长度'!$V$34:$V$39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18-488D-8AA6-68F765EDA4E0}"/>
            </c:ext>
          </c:extLst>
        </c:ser>
        <c:ser>
          <c:idx val="7"/>
          <c:order val="7"/>
          <c:tx>
            <c:strRef>
              <c:f>'极限强度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-双条-修正实际长度'!$V$40:$V$45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18-488D-8AA6-68F765EDA4E0}"/>
            </c:ext>
          </c:extLst>
        </c:ser>
        <c:ser>
          <c:idx val="8"/>
          <c:order val="8"/>
          <c:tx>
            <c:strRef>
              <c:f>'极限强度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-双条-修正实际长度'!$V$46:$V$51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18-488D-8AA6-68F765EDA4E0}"/>
            </c:ext>
          </c:extLst>
        </c:ser>
        <c:ser>
          <c:idx val="10"/>
          <c:order val="10"/>
          <c:tx>
            <c:strRef>
              <c:f>'极限强度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'极限强度 -双条-修正实际长度'!$Z$4:$Z$6</c:f>
              <c:numCache>
                <c:formatCode>0.000</c:formatCode>
                <c:ptCount val="3"/>
                <c:pt idx="0">
                  <c:v>1.0625291260714933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18-488D-8AA6-68F765EDA4E0}"/>
            </c:ext>
          </c:extLst>
        </c:ser>
        <c:ser>
          <c:idx val="11"/>
          <c:order val="11"/>
          <c:tx>
            <c:strRef>
              <c:f>'极限强度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18-488D-8AA6-68F765EDA4E0}"/>
              </c:ext>
            </c:extLst>
          </c:dPt>
          <c:xVal>
            <c:numRef>
              <c:f>'极限强度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'极限强度 -双条-修正实际长度'!$Z$10:$Z$12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18-488D-8AA6-68F765EDA4E0}"/>
            </c:ext>
          </c:extLst>
        </c:ser>
        <c:ser>
          <c:idx val="12"/>
          <c:order val="12"/>
          <c:tx>
            <c:strRef>
              <c:f>'极限强度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'极限强度 -双条-修正实际长度'!$Z$16:$Z$18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18-488D-8AA6-68F765EDA4E0}"/>
            </c:ext>
          </c:extLst>
        </c:ser>
        <c:ser>
          <c:idx val="13"/>
          <c:order val="13"/>
          <c:tx>
            <c:strRef>
              <c:f>'极限强度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'极限强度 -双条-修正实际长度'!$Z$28:$Z$30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618-488D-8AA6-68F765EDA4E0}"/>
            </c:ext>
          </c:extLst>
        </c:ser>
        <c:ser>
          <c:idx val="14"/>
          <c:order val="14"/>
          <c:tx>
            <c:strRef>
              <c:f>'极限强度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'极限强度 -双条-修正实际长度'!$Z$34:$Z$36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618-488D-8AA6-68F765EDA4E0}"/>
            </c:ext>
          </c:extLst>
        </c:ser>
        <c:ser>
          <c:idx val="15"/>
          <c:order val="15"/>
          <c:tx>
            <c:strRef>
              <c:f>'极限强度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'极限强度 -双条-修正实际长度'!$Z$40:$Z$42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618-488D-8AA6-68F765EDA4E0}"/>
            </c:ext>
          </c:extLst>
        </c:ser>
        <c:ser>
          <c:idx val="16"/>
          <c:order val="16"/>
          <c:tx>
            <c:strRef>
              <c:f>'极限强度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'极限强度 -双条-修正实际长度'!$Z$46:$Z$48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618-488D-8AA6-68F765ED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0084504085224"/>
          <c:y val="0.13996937882764654"/>
          <c:w val="0.20966398626765168"/>
          <c:h val="0.7852743271827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0704235980828E-2"/>
          <c:y val="0.16642958798481"/>
          <c:w val="0.63599425421500888"/>
          <c:h val="0.72947555792987562"/>
        </c:manualLayout>
      </c:layout>
      <c:scatterChart>
        <c:scatterStyle val="lineMarker"/>
        <c:varyColors val="0"/>
        <c:ser>
          <c:idx val="1"/>
          <c:order val="1"/>
          <c:tx>
            <c:strRef>
              <c:f>'极限强度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-双条-修正实际长度'!$X$4:$X$9</c:f>
              <c:numCache>
                <c:formatCode>0.00</c:formatCode>
                <c:ptCount val="6"/>
                <c:pt idx="0">
                  <c:v>0.9200119626721649</c:v>
                </c:pt>
                <c:pt idx="1">
                  <c:v>0.93955096867499766</c:v>
                </c:pt>
                <c:pt idx="2">
                  <c:v>1.0311693867351981</c:v>
                </c:pt>
                <c:pt idx="3">
                  <c:v>1.0661365051066347</c:v>
                </c:pt>
                <c:pt idx="4">
                  <c:v>1.0431311768110052</c:v>
                </c:pt>
                <c:pt idx="5">
                  <c:v>1.2504091232089132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0-444D-8CA9-D90A60F80F23}"/>
            </c:ext>
          </c:extLst>
        </c:ser>
        <c:ser>
          <c:idx val="2"/>
          <c:order val="2"/>
          <c:tx>
            <c:strRef>
              <c:f>'极限强度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-双条-修正实际长度'!$X$10:$X$15</c:f>
              <c:numCache>
                <c:formatCode>0.00</c:formatCode>
                <c:ptCount val="6"/>
                <c:pt idx="0">
                  <c:v>0.95364763298987576</c:v>
                </c:pt>
                <c:pt idx="1">
                  <c:v>0.95220949251099996</c:v>
                </c:pt>
                <c:pt idx="2">
                  <c:v>1.0231911247015255</c:v>
                </c:pt>
                <c:pt idx="3">
                  <c:v>0.90459898820048101</c:v>
                </c:pt>
                <c:pt idx="4">
                  <c:v>0.97696544864789936</c:v>
                </c:pt>
                <c:pt idx="5">
                  <c:v>1.1538656594750063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0-444D-8CA9-D90A60F80F23}"/>
            </c:ext>
          </c:extLst>
        </c:ser>
        <c:ser>
          <c:idx val="3"/>
          <c:order val="3"/>
          <c:tx>
            <c:strRef>
              <c:f>'极限强度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-双条-修正实际长度'!$X$16:$X$21</c:f>
              <c:numCache>
                <c:formatCode>0.00</c:formatCode>
                <c:ptCount val="6"/>
                <c:pt idx="0">
                  <c:v>1.042471432579601</c:v>
                </c:pt>
                <c:pt idx="1">
                  <c:v>1.1534703605433794</c:v>
                </c:pt>
                <c:pt idx="2">
                  <c:v>1.1470933531946299</c:v>
                </c:pt>
                <c:pt idx="3">
                  <c:v>1.0538436250369914</c:v>
                </c:pt>
                <c:pt idx="4">
                  <c:v>0.89156542894083624</c:v>
                </c:pt>
                <c:pt idx="5">
                  <c:v>1.1663814082218729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0-444D-8CA9-D90A60F80F23}"/>
            </c:ext>
          </c:extLst>
        </c:ser>
        <c:ser>
          <c:idx val="4"/>
          <c:order val="4"/>
          <c:tx>
            <c:strRef>
              <c:f>'极限强度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-双条-修正实际长度'!$X$22:$X$27</c:f>
              <c:numCache>
                <c:formatCode>0.00</c:formatCode>
                <c:ptCount val="6"/>
                <c:pt idx="0">
                  <c:v>1.2328959512533659</c:v>
                </c:pt>
                <c:pt idx="1">
                  <c:v>1.0776704246500113</c:v>
                </c:pt>
                <c:pt idx="2">
                  <c:v>1.1890981500239062</c:v>
                </c:pt>
                <c:pt idx="3">
                  <c:v>1.177979452853634</c:v>
                </c:pt>
                <c:pt idx="4">
                  <c:v>1.2203325210732177</c:v>
                </c:pt>
                <c:pt idx="5">
                  <c:v>1.1111236779883591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0-444D-8CA9-D90A60F80F23}"/>
            </c:ext>
          </c:extLst>
        </c:ser>
        <c:ser>
          <c:idx val="5"/>
          <c:order val="5"/>
          <c:tx>
            <c:strRef>
              <c:f>'极限强度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-双条-修正实际长度'!$X$28:$X$33</c:f>
              <c:numCache>
                <c:formatCode>0.00</c:formatCode>
                <c:ptCount val="6"/>
                <c:pt idx="0">
                  <c:v>1.0059013099939278</c:v>
                </c:pt>
                <c:pt idx="1">
                  <c:v>1.0051807998675979</c:v>
                </c:pt>
                <c:pt idx="2">
                  <c:v>1.0388973911397232</c:v>
                </c:pt>
                <c:pt idx="3">
                  <c:v>1.0354604354305985</c:v>
                </c:pt>
                <c:pt idx="4">
                  <c:v>1.0042366976667534</c:v>
                </c:pt>
                <c:pt idx="5">
                  <c:v>1.0570398707775366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0-444D-8CA9-D90A60F80F23}"/>
            </c:ext>
          </c:extLst>
        </c:ser>
        <c:ser>
          <c:idx val="6"/>
          <c:order val="6"/>
          <c:tx>
            <c:strRef>
              <c:f>'极限强度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-双条-修正实际长度'!$X$34:$X$39</c:f>
              <c:numCache>
                <c:formatCode>0.00</c:formatCode>
                <c:ptCount val="6"/>
                <c:pt idx="0">
                  <c:v>1.235768873892449</c:v>
                </c:pt>
                <c:pt idx="1">
                  <c:v>1.1381100657110692</c:v>
                </c:pt>
                <c:pt idx="2">
                  <c:v>1.0350008078010227</c:v>
                </c:pt>
                <c:pt idx="3">
                  <c:v>1.1613572737023279</c:v>
                </c:pt>
                <c:pt idx="4">
                  <c:v>1.1626553483184618</c:v>
                </c:pt>
                <c:pt idx="5">
                  <c:v>1.1505748273804464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0-444D-8CA9-D90A60F80F23}"/>
            </c:ext>
          </c:extLst>
        </c:ser>
        <c:ser>
          <c:idx val="7"/>
          <c:order val="7"/>
          <c:tx>
            <c:strRef>
              <c:f>'极限强度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-双条-修正实际长度'!$X$40:$X$45</c:f>
              <c:numCache>
                <c:formatCode>0.00</c:formatCode>
                <c:ptCount val="6"/>
                <c:pt idx="0">
                  <c:v>1.1696672767918792</c:v>
                </c:pt>
                <c:pt idx="1">
                  <c:v>1.3085067772247019</c:v>
                </c:pt>
                <c:pt idx="2">
                  <c:v>1.1592565135047379</c:v>
                </c:pt>
                <c:pt idx="3">
                  <c:v>0.98202909812723593</c:v>
                </c:pt>
                <c:pt idx="4">
                  <c:v>1.1496807740622279</c:v>
                </c:pt>
                <c:pt idx="5">
                  <c:v>1.0808787103244832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20-444D-8CA9-D90A60F80F23}"/>
            </c:ext>
          </c:extLst>
        </c:ser>
        <c:ser>
          <c:idx val="8"/>
          <c:order val="8"/>
          <c:tx>
            <c:strRef>
              <c:f>'极限强度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-双条-修正实际长度'!$X$46:$X$51</c:f>
              <c:numCache>
                <c:formatCode>0.00</c:formatCode>
                <c:ptCount val="6"/>
                <c:pt idx="0">
                  <c:v>1.1169119060683108</c:v>
                </c:pt>
                <c:pt idx="1">
                  <c:v>1.0596797385398162</c:v>
                </c:pt>
                <c:pt idx="2">
                  <c:v>1.2078837558583244</c:v>
                </c:pt>
                <c:pt idx="3">
                  <c:v>1.1621558255781941</c:v>
                </c:pt>
                <c:pt idx="4">
                  <c:v>1.1734107622929864</c:v>
                </c:pt>
                <c:pt idx="5">
                  <c:v>1.186712390588625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20-444D-8CA9-D90A60F8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20-444D-8CA9-D90A60F80F23}"/>
            </c:ext>
          </c:extLst>
        </c:ser>
        <c:ser>
          <c:idx val="9"/>
          <c:order val="9"/>
          <c:tx>
            <c:strRef>
              <c:f>'极限强度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20-444D-8CA9-D90A60F8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5" Type="http://schemas.openxmlformats.org/officeDocument/2006/relationships/image" Target="../media/image8.w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57150</xdr:colOff>
      <xdr:row>0</xdr:row>
      <xdr:rowOff>95250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66675</xdr:colOff>
      <xdr:row>0</xdr:row>
      <xdr:rowOff>133350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657225</xdr:colOff>
      <xdr:row>0</xdr:row>
      <xdr:rowOff>95250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2" name="文本框 101"/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3" name="文本框 102"/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5" name="文本框 104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6" name="文本框 105"/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4A4D21D-15D2-49D0-AAB7-4F1666789874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31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CB8995D-7044-47AC-AC09-8CBC98B37F3E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15DB0865-2B70-4566-BC49-CD2B5EEF6A1E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8C6ED410-7DFC-40DB-90F6-50060FE34123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133350</xdr:rowOff>
        </xdr:from>
        <xdr:to>
          <xdr:col>8</xdr:col>
          <xdr:colOff>1171575</xdr:colOff>
          <xdr:row>1</xdr:row>
          <xdr:rowOff>142875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1152525</xdr:colOff>
          <xdr:row>1</xdr:row>
          <xdr:rowOff>200025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171450</xdr:rowOff>
        </xdr:from>
        <xdr:to>
          <xdr:col>10</xdr:col>
          <xdr:colOff>1171575</xdr:colOff>
          <xdr:row>1</xdr:row>
          <xdr:rowOff>238125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1</xdr:row>
          <xdr:rowOff>28575</xdr:rowOff>
        </xdr:from>
        <xdr:to>
          <xdr:col>11</xdr:col>
          <xdr:colOff>1343025</xdr:colOff>
          <xdr:row>1</xdr:row>
          <xdr:rowOff>228600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</xdr:row>
          <xdr:rowOff>28575</xdr:rowOff>
        </xdr:from>
        <xdr:to>
          <xdr:col>12</xdr:col>
          <xdr:colOff>781050</xdr:colOff>
          <xdr:row>1</xdr:row>
          <xdr:rowOff>238125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704850</xdr:colOff>
          <xdr:row>1</xdr:row>
          <xdr:rowOff>209550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</xdr:row>
          <xdr:rowOff>28575</xdr:rowOff>
        </xdr:from>
        <xdr:to>
          <xdr:col>14</xdr:col>
          <xdr:colOff>876300</xdr:colOff>
          <xdr:row>1</xdr:row>
          <xdr:rowOff>219075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</xdr:row>
          <xdr:rowOff>0</xdr:rowOff>
        </xdr:from>
        <xdr:to>
          <xdr:col>16</xdr:col>
          <xdr:colOff>85725</xdr:colOff>
          <xdr:row>1</xdr:row>
          <xdr:rowOff>219075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57150</xdr:colOff>
      <xdr:row>1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36213A8-9553-4AB0-A0CA-51BB6CB8E37D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52</xdr:col>
      <xdr:colOff>57150</xdr:colOff>
      <xdr:row>1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B50F3DC-510C-4268-BB3F-F5E4150D16A7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49</xdr:col>
      <xdr:colOff>171450</xdr:colOff>
      <xdr:row>1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B625648-6A28-47E0-9460-4E6AB20A3CA2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51</xdr:col>
      <xdr:colOff>95250</xdr:colOff>
      <xdr:row>1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2A97CAE-25D1-4EE7-A407-05C52B8A51CA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133350</xdr:rowOff>
        </xdr:from>
        <xdr:to>
          <xdr:col>13</xdr:col>
          <xdr:colOff>1171575</xdr:colOff>
          <xdr:row>2</xdr:row>
          <xdr:rowOff>142875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1152525</xdr:colOff>
          <xdr:row>2</xdr:row>
          <xdr:rowOff>200025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</xdr:row>
          <xdr:rowOff>171450</xdr:rowOff>
        </xdr:from>
        <xdr:to>
          <xdr:col>15</xdr:col>
          <xdr:colOff>1171575</xdr:colOff>
          <xdr:row>2</xdr:row>
          <xdr:rowOff>238125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47625</xdr:colOff>
          <xdr:row>2</xdr:row>
          <xdr:rowOff>28575</xdr:rowOff>
        </xdr:from>
        <xdr:to>
          <xdr:col>16</xdr:col>
          <xdr:colOff>1343025</xdr:colOff>
          <xdr:row>2</xdr:row>
          <xdr:rowOff>228600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57150</xdr:colOff>
          <xdr:row>2</xdr:row>
          <xdr:rowOff>28575</xdr:rowOff>
        </xdr:from>
        <xdr:to>
          <xdr:col>17</xdr:col>
          <xdr:colOff>809625</xdr:colOff>
          <xdr:row>2</xdr:row>
          <xdr:rowOff>247650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704850</xdr:colOff>
          <xdr:row>2</xdr:row>
          <xdr:rowOff>209550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28575</xdr:rowOff>
        </xdr:from>
        <xdr:to>
          <xdr:col>19</xdr:col>
          <xdr:colOff>876300</xdr:colOff>
          <xdr:row>2</xdr:row>
          <xdr:rowOff>219075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10083</xdr:colOff>
      <xdr:row>2</xdr:row>
      <xdr:rowOff>425823</xdr:rowOff>
    </xdr:from>
    <xdr:to>
      <xdr:col>19</xdr:col>
      <xdr:colOff>197958</xdr:colOff>
      <xdr:row>21</xdr:row>
      <xdr:rowOff>141573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2</xdr:row>
          <xdr:rowOff>28575</xdr:rowOff>
        </xdr:from>
        <xdr:to>
          <xdr:col>20</xdr:col>
          <xdr:colOff>847725</xdr:colOff>
          <xdr:row>2</xdr:row>
          <xdr:rowOff>247650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658025</xdr:colOff>
      <xdr:row>25</xdr:row>
      <xdr:rowOff>116700</xdr:rowOff>
    </xdr:from>
    <xdr:to>
      <xdr:col>18</xdr:col>
      <xdr:colOff>389261</xdr:colOff>
      <xdr:row>41</xdr:row>
      <xdr:rowOff>116700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710452</xdr:colOff>
      <xdr:row>2</xdr:row>
      <xdr:rowOff>269501</xdr:rowOff>
    </xdr:from>
    <xdr:to>
      <xdr:col>13</xdr:col>
      <xdr:colOff>672351</xdr:colOff>
      <xdr:row>21</xdr:row>
      <xdr:rowOff>46883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311283</xdr:colOff>
      <xdr:row>25</xdr:row>
      <xdr:rowOff>125186</xdr:rowOff>
    </xdr:from>
    <xdr:to>
      <xdr:col>12</xdr:col>
      <xdr:colOff>1001165</xdr:colOff>
      <xdr:row>41</xdr:row>
      <xdr:rowOff>125184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107016</xdr:colOff>
      <xdr:row>25</xdr:row>
      <xdr:rowOff>85725</xdr:rowOff>
    </xdr:from>
    <xdr:to>
      <xdr:col>34</xdr:col>
      <xdr:colOff>289111</xdr:colOff>
      <xdr:row>41</xdr:row>
      <xdr:rowOff>85725</xdr:rowOff>
    </xdr:to>
    <xdr:graphicFrame macro="">
      <xdr:nvGraphicFramePr>
        <xdr:cNvPr id="125" name="图表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28575</xdr:rowOff>
        </xdr:from>
        <xdr:to>
          <xdr:col>4</xdr:col>
          <xdr:colOff>809625</xdr:colOff>
          <xdr:row>1</xdr:row>
          <xdr:rowOff>247650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704850</xdr:colOff>
          <xdr:row>1</xdr:row>
          <xdr:rowOff>209550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28575</xdr:rowOff>
        </xdr:from>
        <xdr:to>
          <xdr:col>6</xdr:col>
          <xdr:colOff>876300</xdr:colOff>
          <xdr:row>1</xdr:row>
          <xdr:rowOff>219075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</xdr:row>
          <xdr:rowOff>28575</xdr:rowOff>
        </xdr:from>
        <xdr:to>
          <xdr:col>7</xdr:col>
          <xdr:colOff>752475</xdr:colOff>
          <xdr:row>2</xdr:row>
          <xdr:rowOff>47625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57150</xdr:colOff>
          <xdr:row>1</xdr:row>
          <xdr:rowOff>28575</xdr:rowOff>
        </xdr:from>
        <xdr:to>
          <xdr:col>17</xdr:col>
          <xdr:colOff>809625</xdr:colOff>
          <xdr:row>1</xdr:row>
          <xdr:rowOff>247650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4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0</xdr:rowOff>
        </xdr:from>
        <xdr:to>
          <xdr:col>18</xdr:col>
          <xdr:colOff>704850</xdr:colOff>
          <xdr:row>1</xdr:row>
          <xdr:rowOff>209550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4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</xdr:row>
          <xdr:rowOff>28575</xdr:rowOff>
        </xdr:from>
        <xdr:to>
          <xdr:col>19</xdr:col>
          <xdr:colOff>876300</xdr:colOff>
          <xdr:row>1</xdr:row>
          <xdr:rowOff>219075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1</xdr:row>
          <xdr:rowOff>28575</xdr:rowOff>
        </xdr:from>
        <xdr:to>
          <xdr:col>20</xdr:col>
          <xdr:colOff>847725</xdr:colOff>
          <xdr:row>1</xdr:row>
          <xdr:rowOff>247650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4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31</xdr:col>
      <xdr:colOff>0</xdr:colOff>
      <xdr:row>1</xdr:row>
      <xdr:rowOff>0</xdr:rowOff>
    </xdr:from>
    <xdr:to>
      <xdr:col>31</xdr:col>
      <xdr:colOff>0</xdr:colOff>
      <xdr:row>1</xdr:row>
      <xdr:rowOff>209550</xdr:rowOff>
    </xdr:to>
    <xdr:sp macro="" textlink="">
      <xdr:nvSpPr>
        <xdr:cNvPr id="7182" name="Object 14" hidden="1">
          <a:extLst>
            <a:ext uri="{63B3BB69-23CF-44E3-9099-C40C66FF867C}">
              <a14:compatExt xmlns:a14="http://schemas.microsoft.com/office/drawing/2010/main" spid="_x0000_s7182"/>
            </a:ext>
            <a:ext uri="{FF2B5EF4-FFF2-40B4-BE49-F238E27FC236}">
              <a16:creationId xmlns:a16="http://schemas.microsoft.com/office/drawing/2014/main" id="{00000000-0008-0000-0400-00000E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78120</xdr:colOff>
      <xdr:row>27</xdr:row>
      <xdr:rowOff>100613</xdr:rowOff>
    </xdr:from>
    <xdr:to>
      <xdr:col>25</xdr:col>
      <xdr:colOff>277586</xdr:colOff>
      <xdr:row>45</xdr:row>
      <xdr:rowOff>156482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345060</xdr:colOff>
      <xdr:row>66</xdr:row>
      <xdr:rowOff>152400</xdr:rowOff>
    </xdr:from>
    <xdr:to>
      <xdr:col>23</xdr:col>
      <xdr:colOff>395968</xdr:colOff>
      <xdr:row>82</xdr:row>
      <xdr:rowOff>35058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645138</xdr:colOff>
      <xdr:row>8</xdr:row>
      <xdr:rowOff>95329</xdr:rowOff>
    </xdr:from>
    <xdr:to>
      <xdr:col>24</xdr:col>
      <xdr:colOff>635612</xdr:colOff>
      <xdr:row>26</xdr:row>
      <xdr:rowOff>139411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488977</xdr:colOff>
      <xdr:row>47</xdr:row>
      <xdr:rowOff>125186</xdr:rowOff>
    </xdr:from>
    <xdr:to>
      <xdr:col>24</xdr:col>
      <xdr:colOff>184176</xdr:colOff>
      <xdr:row>63</xdr:row>
      <xdr:rowOff>1918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31</xdr:col>
      <xdr:colOff>0</xdr:colOff>
      <xdr:row>1</xdr:row>
      <xdr:rowOff>209550</xdr:rowOff>
    </xdr:to>
    <xdr:sp macro="" textlink="">
      <xdr:nvSpPr>
        <xdr:cNvPr id="7189" name="Object 21" hidden="1">
          <a:extLst>
            <a:ext uri="{63B3BB69-23CF-44E3-9099-C40C66FF867C}">
              <a14:compatExt xmlns:a14="http://schemas.microsoft.com/office/drawing/2010/main" spid="_x0000_s7189"/>
            </a:ext>
            <a:ext uri="{FF2B5EF4-FFF2-40B4-BE49-F238E27FC236}">
              <a16:creationId xmlns:a16="http://schemas.microsoft.com/office/drawing/2014/main" id="{00000000-0008-0000-0400-000015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1</xdr:row>
          <xdr:rowOff>28575</xdr:rowOff>
        </xdr:from>
        <xdr:to>
          <xdr:col>33</xdr:col>
          <xdr:colOff>0</xdr:colOff>
          <xdr:row>1</xdr:row>
          <xdr:rowOff>247650</xdr:rowOff>
        </xdr:to>
        <xdr:sp macro="" textlink="">
          <xdr:nvSpPr>
            <xdr:cNvPr id="7194" name="Object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59D7F547-8352-4351-85CA-F589642E3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1</xdr:row>
          <xdr:rowOff>28575</xdr:rowOff>
        </xdr:from>
        <xdr:to>
          <xdr:col>33</xdr:col>
          <xdr:colOff>0</xdr:colOff>
          <xdr:row>1</xdr:row>
          <xdr:rowOff>247650</xdr:rowOff>
        </xdr:to>
        <xdr:sp macro="" textlink="">
          <xdr:nvSpPr>
            <xdr:cNvPr id="7195" name="Object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C029B3E-6817-4C81-8B8A-44E0CBA22A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31</xdr:col>
      <xdr:colOff>0</xdr:colOff>
      <xdr:row>56</xdr:row>
      <xdr:rowOff>0</xdr:rowOff>
    </xdr:from>
    <xdr:to>
      <xdr:col>31</xdr:col>
      <xdr:colOff>0</xdr:colOff>
      <xdr:row>56</xdr:row>
      <xdr:rowOff>209550</xdr:rowOff>
    </xdr:to>
    <xdr:sp macro="" textlink="">
      <xdr:nvSpPr>
        <xdr:cNvPr id="32" name="Object 14" hidden="1">
          <a:extLst>
            <a:ext uri="{63B3BB69-23CF-44E3-9099-C40C66FF867C}">
              <a14:compatExt xmlns:a14="http://schemas.microsoft.com/office/drawing/2010/main" spid="_x0000_s7182"/>
            </a:ext>
            <a:ext uri="{FF2B5EF4-FFF2-40B4-BE49-F238E27FC236}">
              <a16:creationId xmlns:a16="http://schemas.microsoft.com/office/drawing/2014/main" id="{D75B367F-3CF7-4083-856C-4A3723EAE5BE}"/>
            </a:ext>
          </a:extLst>
        </xdr:cNvPr>
        <xdr:cNvSpPr/>
      </xdr:nvSpPr>
      <xdr:spPr bwMode="auto">
        <a:xfrm>
          <a:off x="20798118" y="156882"/>
          <a:ext cx="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0</xdr:colOff>
      <xdr:row>56</xdr:row>
      <xdr:rowOff>209550</xdr:rowOff>
    </xdr:to>
    <xdr:sp macro="" textlink="">
      <xdr:nvSpPr>
        <xdr:cNvPr id="33" name="Object 21" hidden="1">
          <a:extLst>
            <a:ext uri="{63B3BB69-23CF-44E3-9099-C40C66FF867C}">
              <a14:compatExt xmlns:a14="http://schemas.microsoft.com/office/drawing/2010/main" spid="_x0000_s7189"/>
            </a:ext>
            <a:ext uri="{FF2B5EF4-FFF2-40B4-BE49-F238E27FC236}">
              <a16:creationId xmlns:a16="http://schemas.microsoft.com/office/drawing/2014/main" id="{BB43B17D-F20C-44D1-AE68-80BF9ACBCDE8}"/>
            </a:ext>
          </a:extLst>
        </xdr:cNvPr>
        <xdr:cNvSpPr/>
      </xdr:nvSpPr>
      <xdr:spPr bwMode="auto">
        <a:xfrm>
          <a:off x="20798118" y="156882"/>
          <a:ext cx="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56</xdr:row>
          <xdr:rowOff>28575</xdr:rowOff>
        </xdr:from>
        <xdr:to>
          <xdr:col>33</xdr:col>
          <xdr:colOff>0</xdr:colOff>
          <xdr:row>56</xdr:row>
          <xdr:rowOff>247650</xdr:rowOff>
        </xdr:to>
        <xdr:sp macro="" textlink="">
          <xdr:nvSpPr>
            <xdr:cNvPr id="7220" name="Object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8C0E0EB6-4E0D-4261-B457-0FD0D0253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56</xdr:row>
          <xdr:rowOff>28575</xdr:rowOff>
        </xdr:from>
        <xdr:to>
          <xdr:col>33</xdr:col>
          <xdr:colOff>0</xdr:colOff>
          <xdr:row>56</xdr:row>
          <xdr:rowOff>247650</xdr:rowOff>
        </xdr:to>
        <xdr:sp macro="" textlink="">
          <xdr:nvSpPr>
            <xdr:cNvPr id="7221" name="Object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8D326CB8-91D3-4440-B5E8-DCB5362C7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290511</xdr:colOff>
      <xdr:row>11</xdr:row>
      <xdr:rowOff>61912</xdr:rowOff>
    </xdr:from>
    <xdr:to>
      <xdr:col>19</xdr:col>
      <xdr:colOff>581024</xdr:colOff>
      <xdr:row>31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280307</xdr:colOff>
      <xdr:row>1</xdr:row>
      <xdr:rowOff>145597</xdr:rowOff>
    </xdr:from>
    <xdr:ext cx="47865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BDE1C5E-9EC7-4CC8-A0F7-341F8F02AAFE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14</xdr:col>
      <xdr:colOff>274864</xdr:colOff>
      <xdr:row>1</xdr:row>
      <xdr:rowOff>149678</xdr:rowOff>
    </xdr:from>
    <xdr:ext cx="6533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CC4076B-CEAE-4C6F-A114-2CD07711CFCF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7</xdr:col>
      <xdr:colOff>25853</xdr:colOff>
      <xdr:row>1</xdr:row>
      <xdr:rowOff>187778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8662FE5-18D7-46FC-AB2D-0E3004BB396A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16</xdr:col>
      <xdr:colOff>44904</xdr:colOff>
      <xdr:row>1</xdr:row>
      <xdr:rowOff>163286</xdr:rowOff>
    </xdr:from>
    <xdr:ext cx="629338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1D94CD9-ECF6-4F13-B544-30195892FF9D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8</xdr:col>
      <xdr:colOff>229961</xdr:colOff>
      <xdr:row>1</xdr:row>
      <xdr:rowOff>201385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0F2A2E9-F7FA-4D64-A2BC-BB82F86845B2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20</xdr:col>
      <xdr:colOff>66674</xdr:colOff>
      <xdr:row>1</xdr:row>
      <xdr:rowOff>187779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AC7359D-CADF-4598-9E2C-D16BF0FBEE64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21</xdr:col>
      <xdr:colOff>148317</xdr:colOff>
      <xdr:row>1</xdr:row>
      <xdr:rowOff>146957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𝛼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A7159C39-E67F-4B47-9B16-B025645C3574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17</xdr:col>
      <xdr:colOff>74840</xdr:colOff>
      <xdr:row>1</xdr:row>
      <xdr:rowOff>193223</xdr:rowOff>
    </xdr:from>
    <xdr:ext cx="813300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BBA969D-A128-4B25-8325-B68CAF404A89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</xdr:col>
      <xdr:colOff>571499</xdr:colOff>
      <xdr:row>1</xdr:row>
      <xdr:rowOff>136072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37375BA4-E92C-4C1B-8450-72B84DEABAD2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9</xdr:col>
      <xdr:colOff>108857</xdr:colOff>
      <xdr:row>15</xdr:row>
      <xdr:rowOff>172810</xdr:rowOff>
    </xdr:from>
    <xdr:to>
      <xdr:col>18</xdr:col>
      <xdr:colOff>81643</xdr:colOff>
      <xdr:row>48</xdr:row>
      <xdr:rowOff>13607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1006927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BD45F22-C6DC-412B-9039-6695FA96FDB7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20</xdr:col>
      <xdr:colOff>462643</xdr:colOff>
      <xdr:row>14</xdr:row>
      <xdr:rowOff>13606</xdr:rowOff>
    </xdr:from>
    <xdr:to>
      <xdr:col>30</xdr:col>
      <xdr:colOff>476250</xdr:colOff>
      <xdr:row>46</xdr:row>
      <xdr:rowOff>31297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17689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AB79476-1B1D-4946-84D0-44157BB50B33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92528</xdr:colOff>
      <xdr:row>0</xdr:row>
      <xdr:rowOff>159203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E29ABC1-E862-4A56-9B48-20F2D710D9CB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3</xdr:col>
      <xdr:colOff>229961</xdr:colOff>
      <xdr:row>0</xdr:row>
      <xdr:rowOff>134710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3FA359-128E-436F-8A5F-8A49D84F9D28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11</xdr:col>
      <xdr:colOff>219075</xdr:colOff>
      <xdr:row>0</xdr:row>
      <xdr:rowOff>133350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079009C-EFCC-4627-A57D-34FCFCF2C9A4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38</xdr:col>
      <xdr:colOff>44904</xdr:colOff>
      <xdr:row>0</xdr:row>
      <xdr:rowOff>55790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127D836-29AD-41E7-AF2A-578FCD5B9AC4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3.bin"/><Relationship Id="rId17" Type="http://schemas.openxmlformats.org/officeDocument/2006/relationships/image" Target="../media/image7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12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9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1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13" Type="http://schemas.openxmlformats.org/officeDocument/2006/relationships/oleObject" Target="../embeddings/oleObject22.bin"/><Relationship Id="rId18" Type="http://schemas.openxmlformats.org/officeDocument/2006/relationships/oleObject" Target="../embeddings/oleObject26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wmf"/><Relationship Id="rId12" Type="http://schemas.openxmlformats.org/officeDocument/2006/relationships/oleObject" Target="../embeddings/oleObject21.bin"/><Relationship Id="rId17" Type="http://schemas.openxmlformats.org/officeDocument/2006/relationships/oleObject" Target="../embeddings/oleObject25.bin"/><Relationship Id="rId2" Type="http://schemas.openxmlformats.org/officeDocument/2006/relationships/drawing" Target="../drawings/drawing4.xml"/><Relationship Id="rId16" Type="http://schemas.openxmlformats.org/officeDocument/2006/relationships/image" Target="../media/image8.wmf"/><Relationship Id="rId20" Type="http://schemas.openxmlformats.org/officeDocument/2006/relationships/oleObject" Target="../embeddings/oleObject28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11" Type="http://schemas.openxmlformats.org/officeDocument/2006/relationships/image" Target="../media/image9.emf"/><Relationship Id="rId5" Type="http://schemas.openxmlformats.org/officeDocument/2006/relationships/image" Target="../media/image5.wmf"/><Relationship Id="rId15" Type="http://schemas.openxmlformats.org/officeDocument/2006/relationships/oleObject" Target="../embeddings/oleObject24.bin"/><Relationship Id="rId10" Type="http://schemas.openxmlformats.org/officeDocument/2006/relationships/oleObject" Target="../embeddings/oleObject20.bin"/><Relationship Id="rId19" Type="http://schemas.openxmlformats.org/officeDocument/2006/relationships/oleObject" Target="../embeddings/oleObject27.bin"/><Relationship Id="rId4" Type="http://schemas.openxmlformats.org/officeDocument/2006/relationships/oleObject" Target="../embeddings/oleObject17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2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T24" sqref="T24"/>
    </sheetView>
  </sheetViews>
  <sheetFormatPr defaultRowHeight="11.25" x14ac:dyDescent="0.15"/>
  <cols>
    <col min="1" max="1" width="3.75" style="5" bestFit="1" customWidth="1"/>
    <col min="2" max="2" width="5.125" style="5" customWidth="1"/>
    <col min="3" max="3" width="6.25" style="5" customWidth="1"/>
    <col min="4" max="4" width="6.5" style="5" customWidth="1"/>
    <col min="5" max="6" width="4.5" style="5" customWidth="1"/>
    <col min="7" max="7" width="4.5" style="5" bestFit="1" customWidth="1"/>
    <col min="8" max="11" width="4.5" style="5" customWidth="1"/>
    <col min="12" max="12" width="4.5" style="5" bestFit="1" customWidth="1"/>
    <col min="13" max="13" width="4.5" style="5" customWidth="1"/>
    <col min="14" max="14" width="5.25" style="5" customWidth="1"/>
    <col min="15" max="16" width="4.5" style="5" bestFit="1" customWidth="1"/>
    <col min="17" max="17" width="4.75" style="5" bestFit="1" customWidth="1"/>
    <col min="18" max="18" width="4.75" style="6" customWidth="1"/>
    <col min="19" max="19" width="3.75" style="6" bestFit="1" customWidth="1"/>
    <col min="20" max="21" width="9" style="7"/>
    <col min="22" max="22" width="6.875" style="7" customWidth="1"/>
    <col min="23" max="24" width="7.5" style="7" bestFit="1" customWidth="1"/>
    <col min="25" max="29" width="7.5" style="7" customWidth="1"/>
    <col min="30" max="30" width="13" style="7" bestFit="1" customWidth="1"/>
    <col min="31" max="31" width="9.75" style="7" customWidth="1"/>
    <col min="32" max="41" width="9" style="7"/>
    <col min="42" max="43" width="9.75" style="7" bestFit="1" customWidth="1"/>
    <col min="44" max="16384" width="9" style="7"/>
  </cols>
  <sheetData>
    <row r="1" spans="1:43" ht="24.75" customHeight="1" x14ac:dyDescent="0.15">
      <c r="B1" s="81" t="s">
        <v>0</v>
      </c>
      <c r="C1" s="82" t="s">
        <v>71</v>
      </c>
      <c r="D1" s="82" t="s">
        <v>72</v>
      </c>
      <c r="E1" s="82" t="s">
        <v>73</v>
      </c>
      <c r="F1" s="82"/>
      <c r="G1" s="82"/>
      <c r="H1" s="82"/>
      <c r="I1" s="82"/>
      <c r="J1" s="82" t="s">
        <v>74</v>
      </c>
      <c r="K1" s="82"/>
      <c r="L1" s="82"/>
      <c r="M1" s="82"/>
      <c r="N1" s="82"/>
      <c r="O1" s="82" t="s">
        <v>51</v>
      </c>
      <c r="P1" s="82" t="s">
        <v>52</v>
      </c>
      <c r="Q1" s="82" t="s">
        <v>53</v>
      </c>
      <c r="R1" s="84" t="s">
        <v>109</v>
      </c>
      <c r="V1" s="81" t="s">
        <v>77</v>
      </c>
      <c r="W1" s="82" t="s">
        <v>49</v>
      </c>
      <c r="X1" s="82" t="s">
        <v>50</v>
      </c>
      <c r="Y1" s="82" t="s">
        <v>75</v>
      </c>
      <c r="Z1" s="82" t="s">
        <v>76</v>
      </c>
      <c r="AA1" s="82" t="s">
        <v>51</v>
      </c>
      <c r="AB1" s="82" t="s">
        <v>52</v>
      </c>
      <c r="AC1" s="21"/>
      <c r="AD1" s="83" t="s">
        <v>66</v>
      </c>
      <c r="AE1" s="83" t="s">
        <v>79</v>
      </c>
      <c r="AF1" s="83" t="s">
        <v>73</v>
      </c>
      <c r="AG1" s="83"/>
      <c r="AH1" s="83"/>
      <c r="AI1" s="83"/>
      <c r="AJ1" s="83"/>
      <c r="AK1" s="83" t="s">
        <v>74</v>
      </c>
      <c r="AL1" s="83"/>
      <c r="AM1" s="83"/>
      <c r="AN1" s="83"/>
      <c r="AO1" s="83"/>
      <c r="AP1" s="82" t="s">
        <v>51</v>
      </c>
      <c r="AQ1" s="82" t="s">
        <v>52</v>
      </c>
    </row>
    <row r="2" spans="1:43" ht="33.75" x14ac:dyDescent="0.15">
      <c r="B2" s="81"/>
      <c r="C2" s="82"/>
      <c r="D2" s="82"/>
      <c r="E2" s="5" t="s">
        <v>57</v>
      </c>
      <c r="F2" s="5" t="s">
        <v>58</v>
      </c>
      <c r="G2" s="5" t="s">
        <v>54</v>
      </c>
      <c r="H2" s="5" t="s">
        <v>55</v>
      </c>
      <c r="I2" s="5" t="s">
        <v>56</v>
      </c>
      <c r="J2" s="5" t="s">
        <v>57</v>
      </c>
      <c r="K2" s="5" t="s">
        <v>58</v>
      </c>
      <c r="L2" s="5" t="s">
        <v>54</v>
      </c>
      <c r="M2" s="5" t="s">
        <v>55</v>
      </c>
      <c r="N2" s="5" t="s">
        <v>56</v>
      </c>
      <c r="O2" s="82"/>
      <c r="P2" s="82"/>
      <c r="Q2" s="82"/>
      <c r="R2" s="85"/>
      <c r="V2" s="81"/>
      <c r="W2" s="82"/>
      <c r="X2" s="82"/>
      <c r="Y2" s="82"/>
      <c r="Z2" s="82"/>
      <c r="AA2" s="82"/>
      <c r="AB2" s="82"/>
      <c r="AC2" s="21"/>
      <c r="AD2" s="83"/>
      <c r="AE2" s="83"/>
      <c r="AF2" s="33" t="s">
        <v>57</v>
      </c>
      <c r="AG2" s="33" t="s">
        <v>58</v>
      </c>
      <c r="AH2" s="33" t="s">
        <v>78</v>
      </c>
      <c r="AI2" s="33" t="s">
        <v>55</v>
      </c>
      <c r="AJ2" s="33" t="s">
        <v>56</v>
      </c>
      <c r="AK2" s="33" t="s">
        <v>57</v>
      </c>
      <c r="AL2" s="33" t="s">
        <v>58</v>
      </c>
      <c r="AM2" s="33" t="s">
        <v>54</v>
      </c>
      <c r="AN2" s="33" t="s">
        <v>55</v>
      </c>
      <c r="AO2" s="33" t="s">
        <v>56</v>
      </c>
      <c r="AP2" s="82"/>
      <c r="AQ2" s="82"/>
    </row>
    <row r="3" spans="1:43" x14ac:dyDescent="0.15">
      <c r="A3" s="8">
        <v>0</v>
      </c>
      <c r="B3" s="9" t="s">
        <v>1</v>
      </c>
      <c r="C3" s="10">
        <v>487.75299999999999</v>
      </c>
      <c r="D3" s="10">
        <v>355.53739999999999</v>
      </c>
      <c r="E3" s="10">
        <v>0.57099999999999995</v>
      </c>
      <c r="F3" s="10">
        <v>0.47</v>
      </c>
      <c r="G3" s="10">
        <v>0.52</v>
      </c>
      <c r="H3" s="10">
        <f t="shared" ref="H3:H50" si="0">ABS(E3-F3)</f>
        <v>0.10099999999999998</v>
      </c>
      <c r="I3" s="11">
        <f t="shared" ref="I3:I50" si="1">H3/G3</f>
        <v>0.19423076923076918</v>
      </c>
      <c r="J3" s="10">
        <v>1.0629999999999999</v>
      </c>
      <c r="K3" s="10">
        <v>0.76300000000000001</v>
      </c>
      <c r="L3" s="10">
        <v>0.91300000000000003</v>
      </c>
      <c r="M3" s="10">
        <f t="shared" ref="M3:M50" si="2">ABS(J3-K3)</f>
        <v>0.29999999999999993</v>
      </c>
      <c r="N3" s="11">
        <f t="shared" ref="N3:N50" si="3">M3/L3</f>
        <v>0.32858707557502731</v>
      </c>
      <c r="O3" s="10">
        <f t="shared" ref="O3:O50" si="4">D3/C3</f>
        <v>0.72892919161952874</v>
      </c>
      <c r="P3" s="10">
        <f t="shared" ref="P3:P50" si="5">L3/G3</f>
        <v>1.7557692307692307</v>
      </c>
      <c r="Q3" s="12" t="s">
        <v>60</v>
      </c>
      <c r="R3" s="6" t="s">
        <v>112</v>
      </c>
      <c r="S3" s="13">
        <v>144</v>
      </c>
      <c r="V3" s="30">
        <v>0</v>
      </c>
      <c r="W3" s="31">
        <f>SUMIF($A$3:$A$50,$V3,$C$3:$C$50)/COUNTIF($A$3:$A$50,$V3)</f>
        <v>536.2343166666667</v>
      </c>
      <c r="X3" s="31">
        <f t="shared" ref="X3:X10" si="6">SUMIF($A$3:$A$50,V3,$D$3:$D$50)/COUNTIF($A$3:$A$50,V3)</f>
        <v>435.10519999999991</v>
      </c>
      <c r="Y3" s="31">
        <f>SUMIF($A$3:$A$50,V3,$G$3:$G$50)/COUNTIF($A$3:$A$50,V3)</f>
        <v>0.38399883333333351</v>
      </c>
      <c r="Z3" s="31">
        <f>SUMIF($A$3:$A$50,V3,$L$3:$L$50)/COUNTIF($A$3:$A$50,V3)</f>
        <v>0.83051558333333342</v>
      </c>
      <c r="AA3" s="31">
        <f>X3/W3</f>
        <v>0.81140871905531076</v>
      </c>
      <c r="AB3" s="31">
        <f>Z3/Y3</f>
        <v>2.1628075692938293</v>
      </c>
      <c r="AC3" s="14"/>
      <c r="AD3" s="35">
        <f t="shared" ref="AD3:AO3" si="7">(SUM(C3:C8)-MAX(C3:C8)-MIN(C3:C8))/4</f>
        <v>539.44245000000001</v>
      </c>
      <c r="AE3" s="35">
        <f t="shared" si="7"/>
        <v>433.85104999999982</v>
      </c>
      <c r="AF3" s="35">
        <f t="shared" si="7"/>
        <v>0.40945399999999998</v>
      </c>
      <c r="AG3" s="35">
        <f t="shared" si="7"/>
        <v>0.35088450000000027</v>
      </c>
      <c r="AH3" s="35">
        <f t="shared" si="7"/>
        <v>0.39500937500000011</v>
      </c>
      <c r="AI3" s="35">
        <f t="shared" si="7"/>
        <v>9.2917249999999951E-2</v>
      </c>
      <c r="AJ3" s="35">
        <f t="shared" si="7"/>
        <v>0.24646383237039421</v>
      </c>
      <c r="AK3" s="35">
        <f t="shared" si="7"/>
        <v>0.90249299999999999</v>
      </c>
      <c r="AL3" s="35">
        <f t="shared" si="7"/>
        <v>0.82327400000000006</v>
      </c>
      <c r="AM3" s="35">
        <f t="shared" si="7"/>
        <v>0.90033612500000015</v>
      </c>
      <c r="AN3" s="35">
        <f t="shared" si="7"/>
        <v>0.19391174999999983</v>
      </c>
      <c r="AO3" s="35">
        <f t="shared" si="7"/>
        <v>0.25691441888958277</v>
      </c>
      <c r="AP3" s="36">
        <f>AE3/AD3</f>
        <v>0.80425826703107961</v>
      </c>
      <c r="AQ3" s="17">
        <f>AM3/AI3</f>
        <v>9.68965531158101</v>
      </c>
    </row>
    <row r="4" spans="1:43" x14ac:dyDescent="0.15">
      <c r="A4" s="8">
        <v>0</v>
      </c>
      <c r="B4" s="9" t="s">
        <v>2</v>
      </c>
      <c r="C4" s="10">
        <v>456.0018</v>
      </c>
      <c r="D4" s="10">
        <v>371.596</v>
      </c>
      <c r="E4" s="10">
        <v>0.36955100000000041</v>
      </c>
      <c r="F4" s="10">
        <v>0.23698400000000053</v>
      </c>
      <c r="G4" s="10">
        <v>0.30326750000000047</v>
      </c>
      <c r="H4" s="10">
        <f t="shared" si="0"/>
        <v>0.13256699999999988</v>
      </c>
      <c r="I4" s="11">
        <f t="shared" si="1"/>
        <v>0.43712893732430835</v>
      </c>
      <c r="J4" s="10">
        <v>0.46962700000000002</v>
      </c>
      <c r="K4" s="10">
        <v>0.29672400000000021</v>
      </c>
      <c r="L4" s="10">
        <v>0.38317550000000011</v>
      </c>
      <c r="M4" s="10">
        <f t="shared" si="2"/>
        <v>0.17290299999999981</v>
      </c>
      <c r="N4" s="11">
        <f t="shared" si="3"/>
        <v>0.4512370963174831</v>
      </c>
      <c r="O4" s="10">
        <f t="shared" si="4"/>
        <v>0.81490029206025061</v>
      </c>
      <c r="P4" s="10">
        <f t="shared" si="5"/>
        <v>1.263490153082673</v>
      </c>
      <c r="Q4" s="15" t="s">
        <v>59</v>
      </c>
      <c r="R4" s="6" t="s">
        <v>111</v>
      </c>
      <c r="S4" s="13">
        <v>194</v>
      </c>
      <c r="V4" s="30">
        <v>15</v>
      </c>
      <c r="W4" s="31">
        <f t="shared" ref="W4:W10" si="8">SUMIF($A$3:$A$50,$V4,$C$3:$C$50)/COUNTIF($A$3:$A$50,$V4)</f>
        <v>776.48683333333327</v>
      </c>
      <c r="X4" s="31">
        <f t="shared" si="6"/>
        <v>702.84096666666665</v>
      </c>
      <c r="Y4" s="31">
        <f t="shared" ref="Y4:Y10" si="9">SUMIF($A$3:$A$50,V4,$G$3:$G$50)/COUNTIF($A$3:$A$50,V4)</f>
        <v>0.317</v>
      </c>
      <c r="Z4" s="31">
        <f t="shared" ref="Z4:Z10" si="10">SUMIF($A$3:$A$50,V4,$L$3:$L$50)/COUNTIF($A$3:$A$50,V4)</f>
        <v>0.434</v>
      </c>
      <c r="AA4" s="31">
        <f t="shared" ref="AA4:AA10" si="11">X4/W4</f>
        <v>0.90515503482458715</v>
      </c>
      <c r="AB4" s="31">
        <f t="shared" ref="AB4:AB10" si="12">Z4/Y4</f>
        <v>1.3690851735015772</v>
      </c>
      <c r="AC4" s="14"/>
      <c r="AD4" s="35">
        <f t="shared" ref="AD4:AO4" si="13">(SUM(C9:C14)-MAX(C9:C14)-MIN(C9:C14))/4</f>
        <v>775.53774999999985</v>
      </c>
      <c r="AE4" s="35">
        <f t="shared" si="13"/>
        <v>710.5883</v>
      </c>
      <c r="AF4" s="35">
        <f t="shared" si="13"/>
        <v>0.30024999999999996</v>
      </c>
      <c r="AG4" s="35">
        <f t="shared" si="13"/>
        <v>0.32275000000000004</v>
      </c>
      <c r="AH4" s="35">
        <f t="shared" si="13"/>
        <v>0.31475000000000003</v>
      </c>
      <c r="AI4" s="35">
        <f t="shared" si="13"/>
        <v>6.6249999999999948E-2</v>
      </c>
      <c r="AJ4" s="35">
        <f t="shared" si="13"/>
        <v>0.22484465671124082</v>
      </c>
      <c r="AK4" s="35">
        <f t="shared" si="13"/>
        <v>0.44574999999999998</v>
      </c>
      <c r="AL4" s="35">
        <f t="shared" si="13"/>
        <v>0.43224999999999997</v>
      </c>
      <c r="AM4" s="35">
        <f t="shared" si="13"/>
        <v>0.45925000000000005</v>
      </c>
      <c r="AN4" s="35">
        <f t="shared" si="13"/>
        <v>0.10650000000000001</v>
      </c>
      <c r="AO4" s="35">
        <f t="shared" si="13"/>
        <v>0.24998420371976501</v>
      </c>
      <c r="AP4" s="36">
        <f t="shared" ref="AP4:AP10" si="14">AE4/AD4</f>
        <v>0.91625236811489852</v>
      </c>
      <c r="AQ4" s="17">
        <f t="shared" ref="AQ4:AQ10" si="15">AM4/AI4</f>
        <v>6.932075471698119</v>
      </c>
    </row>
    <row r="5" spans="1:43" x14ac:dyDescent="0.15">
      <c r="A5" s="8">
        <v>0</v>
      </c>
      <c r="B5" s="9" t="s">
        <v>3</v>
      </c>
      <c r="C5" s="10">
        <v>603.63430000000005</v>
      </c>
      <c r="D5" s="10">
        <v>502.2509</v>
      </c>
      <c r="E5" s="10">
        <v>0.17679400000000012</v>
      </c>
      <c r="F5" s="10">
        <v>0.21759400000000007</v>
      </c>
      <c r="G5" s="10">
        <v>0.19719400000000009</v>
      </c>
      <c r="H5" s="10">
        <f t="shared" si="0"/>
        <v>4.0799999999999947E-2</v>
      </c>
      <c r="I5" s="11">
        <f t="shared" si="1"/>
        <v>0.20690284694260438</v>
      </c>
      <c r="J5" s="10">
        <v>0.84628899999999962</v>
      </c>
      <c r="K5" s="10">
        <v>1.1074609999999998</v>
      </c>
      <c r="L5" s="10">
        <v>0.97687499999999972</v>
      </c>
      <c r="M5" s="10">
        <f t="shared" si="2"/>
        <v>0.26117200000000018</v>
      </c>
      <c r="N5" s="11">
        <f t="shared" si="3"/>
        <v>0.26735457453614869</v>
      </c>
      <c r="O5" s="10">
        <f t="shared" si="4"/>
        <v>0.83204499810564103</v>
      </c>
      <c r="P5" s="10">
        <f t="shared" si="5"/>
        <v>4.9538779070357073</v>
      </c>
      <c r="Q5" s="12" t="s">
        <v>60</v>
      </c>
      <c r="R5" s="6" t="s">
        <v>112</v>
      </c>
      <c r="S5" s="13">
        <v>245</v>
      </c>
      <c r="V5" s="30">
        <v>30</v>
      </c>
      <c r="W5" s="31">
        <f t="shared" si="8"/>
        <v>1079.0108333333335</v>
      </c>
      <c r="X5" s="31">
        <f t="shared" si="6"/>
        <v>1006.0505166666667</v>
      </c>
      <c r="Y5" s="31">
        <f t="shared" si="9"/>
        <v>0.39683333333333337</v>
      </c>
      <c r="Z5" s="31">
        <f t="shared" si="10"/>
        <v>0.46083333333333326</v>
      </c>
      <c r="AA5" s="31">
        <f t="shared" si="11"/>
        <v>0.93238222044418761</v>
      </c>
      <c r="AB5" s="31">
        <f t="shared" si="12"/>
        <v>1.1612767744645105</v>
      </c>
      <c r="AC5" s="14"/>
      <c r="AD5" s="35">
        <f>(SUM(C15:C20)-MAX(C15:C20)-MIN(C15:C20))/4</f>
        <v>1110.23225</v>
      </c>
      <c r="AE5" s="35">
        <f>(SUM(D15:D20)-MAX(D15:D20)-MIN(D15:D20))/4</f>
        <v>1023.2448499999999</v>
      </c>
      <c r="AF5" s="35">
        <f t="shared" ref="AF5:AO5" si="16">(SUM(E15:E20)-MAX(E15:E20)-MIN(E15:E20))/4</f>
        <v>0.43874999999999997</v>
      </c>
      <c r="AG5" s="35">
        <f t="shared" si="16"/>
        <v>0.39124999999999999</v>
      </c>
      <c r="AH5" s="35">
        <f t="shared" si="16"/>
        <v>0.41500000000000004</v>
      </c>
      <c r="AI5" s="35">
        <f t="shared" si="16"/>
        <v>7.3999999999999996E-2</v>
      </c>
      <c r="AJ5" s="35">
        <f t="shared" si="16"/>
        <v>0.21715150466758451</v>
      </c>
      <c r="AK5" s="35">
        <f t="shared" si="16"/>
        <v>0.51200000000000001</v>
      </c>
      <c r="AL5" s="35">
        <f t="shared" si="16"/>
        <v>0.44824999999999993</v>
      </c>
      <c r="AM5" s="35">
        <f t="shared" si="16"/>
        <v>0.49324999999999997</v>
      </c>
      <c r="AN5" s="35">
        <f t="shared" si="16"/>
        <v>0.11200000000000002</v>
      </c>
      <c r="AO5" s="35">
        <f t="shared" si="16"/>
        <v>0.25468535528809633</v>
      </c>
      <c r="AP5" s="36">
        <f t="shared" si="14"/>
        <v>0.92164936660775243</v>
      </c>
      <c r="AQ5" s="17">
        <f t="shared" si="15"/>
        <v>6.6655405405405403</v>
      </c>
    </row>
    <row r="6" spans="1:43" x14ac:dyDescent="0.15">
      <c r="A6" s="8">
        <v>0</v>
      </c>
      <c r="B6" s="9" t="s">
        <v>4</v>
      </c>
      <c r="C6" s="10">
        <v>512.63480000000004</v>
      </c>
      <c r="D6" s="10">
        <v>387.74149999999997</v>
      </c>
      <c r="E6" s="10">
        <v>0.25037299999999973</v>
      </c>
      <c r="F6" s="10">
        <v>0.27208100000000002</v>
      </c>
      <c r="G6" s="10">
        <v>0.26122699999999988</v>
      </c>
      <c r="H6" s="10">
        <f t="shared" si="0"/>
        <v>2.1708000000000283E-2</v>
      </c>
      <c r="I6" s="11">
        <f t="shared" si="1"/>
        <v>8.3100138959603304E-2</v>
      </c>
      <c r="J6" s="10">
        <v>0.88507900000000017</v>
      </c>
      <c r="K6" s="10">
        <v>0.86508000000000074</v>
      </c>
      <c r="L6" s="10">
        <v>0.87507950000000045</v>
      </c>
      <c r="M6" s="10">
        <f t="shared" si="2"/>
        <v>1.9998999999999434E-2</v>
      </c>
      <c r="N6" s="11">
        <f t="shared" si="3"/>
        <v>2.2853923557801803E-2</v>
      </c>
      <c r="O6" s="10">
        <f t="shared" si="4"/>
        <v>0.75636983677268876</v>
      </c>
      <c r="P6" s="10">
        <f t="shared" si="5"/>
        <v>3.3498815206697659</v>
      </c>
      <c r="Q6" s="12" t="s">
        <v>60</v>
      </c>
      <c r="R6" s="6" t="s">
        <v>112</v>
      </c>
      <c r="S6" s="13">
        <v>136</v>
      </c>
      <c r="V6" s="32" t="s">
        <v>64</v>
      </c>
      <c r="W6" s="31">
        <f t="shared" si="8"/>
        <v>959.23443333333341</v>
      </c>
      <c r="X6" s="31">
        <f t="shared" si="6"/>
        <v>878.63236666666671</v>
      </c>
      <c r="Y6" s="31">
        <f t="shared" si="9"/>
        <v>0.27392608333333329</v>
      </c>
      <c r="Z6" s="31">
        <f t="shared" si="10"/>
        <v>0.28883358333333337</v>
      </c>
      <c r="AA6" s="31">
        <f t="shared" si="11"/>
        <v>0.91597250487915138</v>
      </c>
      <c r="AB6" s="31">
        <f t="shared" si="12"/>
        <v>1.0544216155635662</v>
      </c>
      <c r="AC6" s="14"/>
      <c r="AD6" s="35">
        <f>(SUM(C21:C26)-MAX(C21:C26)-MIN(C21:C26))/4</f>
        <v>965.06600000000003</v>
      </c>
      <c r="AE6" s="35">
        <f>(SUM(D21:D26)-MAX(D21:D26)-MIN(D21:D26))/4</f>
        <v>894.73985000000005</v>
      </c>
      <c r="AF6" s="35">
        <f t="shared" ref="AF6:AO6" si="17">(SUM(E21:E26)-MAX(E21:E26)-MIN(E21:E26))/4</f>
        <v>0.24003824999999998</v>
      </c>
      <c r="AG6" s="35">
        <f t="shared" si="17"/>
        <v>0.28673999999999994</v>
      </c>
      <c r="AH6" s="35">
        <f t="shared" si="17"/>
        <v>0.263389125</v>
      </c>
      <c r="AI6" s="35">
        <f t="shared" si="17"/>
        <v>3.0201749999999826E-2</v>
      </c>
      <c r="AJ6" s="35">
        <f t="shared" si="17"/>
        <v>0.12072142232566455</v>
      </c>
      <c r="AK6" s="35">
        <f t="shared" si="17"/>
        <v>0.25381600000000004</v>
      </c>
      <c r="AL6" s="35">
        <f t="shared" si="17"/>
        <v>0.30518474999999995</v>
      </c>
      <c r="AM6" s="35">
        <f t="shared" si="17"/>
        <v>0.27950037500000008</v>
      </c>
      <c r="AN6" s="35">
        <f t="shared" si="17"/>
        <v>3.4368749999999927E-2</v>
      </c>
      <c r="AO6" s="35">
        <f t="shared" si="17"/>
        <v>0.13401378864087768</v>
      </c>
      <c r="AP6" s="36">
        <f t="shared" si="14"/>
        <v>0.92712814460358151</v>
      </c>
      <c r="AQ6" s="17">
        <f t="shared" si="15"/>
        <v>9.2544430372412751</v>
      </c>
    </row>
    <row r="7" spans="1:43" x14ac:dyDescent="0.15">
      <c r="A7" s="8">
        <v>0</v>
      </c>
      <c r="B7" s="9" t="s">
        <v>5</v>
      </c>
      <c r="C7" s="10">
        <v>576.15240000000006</v>
      </c>
      <c r="D7" s="10">
        <v>519.68959999999993</v>
      </c>
      <c r="E7" s="10">
        <v>0.62905000000000033</v>
      </c>
      <c r="F7" s="10">
        <v>0.42447300000000077</v>
      </c>
      <c r="G7" s="10">
        <v>0.52676150000000055</v>
      </c>
      <c r="H7" s="10">
        <f t="shared" si="0"/>
        <v>0.20457699999999956</v>
      </c>
      <c r="I7" s="11">
        <f t="shared" si="1"/>
        <v>0.38836741105794437</v>
      </c>
      <c r="J7" s="10">
        <v>1.1893070000000003</v>
      </c>
      <c r="K7" s="10">
        <v>0.80783999999999967</v>
      </c>
      <c r="L7" s="10">
        <v>0.9985735</v>
      </c>
      <c r="M7" s="10">
        <f t="shared" si="2"/>
        <v>0.38146700000000067</v>
      </c>
      <c r="N7" s="11">
        <f t="shared" si="3"/>
        <v>0.38201194003245698</v>
      </c>
      <c r="O7" s="10">
        <f t="shared" si="4"/>
        <v>0.90200023466013479</v>
      </c>
      <c r="P7" s="10">
        <f t="shared" si="5"/>
        <v>1.8956842897592154</v>
      </c>
      <c r="Q7" s="12" t="s">
        <v>60</v>
      </c>
      <c r="R7" s="6" t="s">
        <v>112</v>
      </c>
      <c r="S7" s="13">
        <v>379</v>
      </c>
      <c r="V7" s="32" t="s">
        <v>65</v>
      </c>
      <c r="W7" s="31">
        <f t="shared" si="8"/>
        <v>665.54166666666663</v>
      </c>
      <c r="X7" s="31">
        <f t="shared" si="6"/>
        <v>616.46033333333332</v>
      </c>
      <c r="Y7" s="31">
        <f t="shared" si="9"/>
        <v>0.37533333333333335</v>
      </c>
      <c r="Z7" s="31">
        <f t="shared" si="10"/>
        <v>0.40033333333333337</v>
      </c>
      <c r="AA7" s="31">
        <f t="shared" si="11"/>
        <v>0.92625355287046895</v>
      </c>
      <c r="AB7" s="31">
        <f t="shared" si="12"/>
        <v>1.066607460035524</v>
      </c>
      <c r="AC7" s="14"/>
      <c r="AD7" s="35">
        <f>(SUM(C27:C32)-MAX(C27:C32)-MIN(C27:C32))/4</f>
        <v>669.13750000000005</v>
      </c>
      <c r="AE7" s="35">
        <f>(SUM(D27:D32)-MAX(D27:D32)-MIN(D27:D32))/4</f>
        <v>619.27297499999986</v>
      </c>
      <c r="AF7" s="35">
        <f t="shared" ref="AF7:AO7" si="18">(SUM(E27:E32)-MAX(E27:E32)-MIN(E27:E32))/4</f>
        <v>0.33474999999999999</v>
      </c>
      <c r="AG7" s="35">
        <f t="shared" si="18"/>
        <v>0.42475000000000007</v>
      </c>
      <c r="AH7" s="35">
        <f t="shared" si="18"/>
        <v>0.37975000000000003</v>
      </c>
      <c r="AI7" s="35">
        <f t="shared" si="18"/>
        <v>9.0250000000000011E-2</v>
      </c>
      <c r="AJ7" s="35">
        <f t="shared" si="18"/>
        <v>0.2587411307285154</v>
      </c>
      <c r="AK7" s="35">
        <f t="shared" si="18"/>
        <v>0.34750000000000003</v>
      </c>
      <c r="AL7" s="35">
        <f t="shared" si="18"/>
        <v>0.45650000000000013</v>
      </c>
      <c r="AM7" s="35">
        <f t="shared" si="18"/>
        <v>0.40175000000000005</v>
      </c>
      <c r="AN7" s="35">
        <f t="shared" si="18"/>
        <v>0.10900000000000001</v>
      </c>
      <c r="AO7" s="35">
        <f t="shared" si="18"/>
        <v>0.29030078927828062</v>
      </c>
      <c r="AP7" s="36">
        <f t="shared" si="14"/>
        <v>0.92547940445723009</v>
      </c>
      <c r="AQ7" s="17">
        <f t="shared" si="15"/>
        <v>4.4515235457063715</v>
      </c>
    </row>
    <row r="8" spans="1:43" x14ac:dyDescent="0.15">
      <c r="A8" s="8">
        <v>0</v>
      </c>
      <c r="B8" s="9" t="s">
        <v>6</v>
      </c>
      <c r="C8" s="10">
        <v>581.2296</v>
      </c>
      <c r="D8" s="10">
        <v>473.81579999999997</v>
      </c>
      <c r="E8" s="10">
        <v>0.44689200000000007</v>
      </c>
      <c r="F8" s="10">
        <v>0.54419400000000007</v>
      </c>
      <c r="G8" s="10">
        <v>0.49554300000000007</v>
      </c>
      <c r="H8" s="10">
        <f t="shared" si="0"/>
        <v>9.7302E-2</v>
      </c>
      <c r="I8" s="11">
        <f t="shared" si="1"/>
        <v>0.19635430225025877</v>
      </c>
      <c r="J8" s="10">
        <v>0.81560400000000044</v>
      </c>
      <c r="K8" s="10">
        <v>0.85717599999999994</v>
      </c>
      <c r="L8" s="10">
        <v>0.83639000000000019</v>
      </c>
      <c r="M8" s="10">
        <f t="shared" si="2"/>
        <v>4.1571999999999498E-2</v>
      </c>
      <c r="N8" s="11">
        <f t="shared" si="3"/>
        <v>4.9704085414698271E-2</v>
      </c>
      <c r="O8" s="10">
        <f t="shared" si="4"/>
        <v>0.8151955784770768</v>
      </c>
      <c r="P8" s="10">
        <f t="shared" si="5"/>
        <v>1.6878252744968651</v>
      </c>
      <c r="Q8" s="12" t="s">
        <v>60</v>
      </c>
      <c r="R8" s="6" t="s">
        <v>112</v>
      </c>
      <c r="S8" s="13">
        <v>197</v>
      </c>
      <c r="V8" s="30">
        <v>60</v>
      </c>
      <c r="W8" s="31">
        <f t="shared" si="8"/>
        <v>605.673</v>
      </c>
      <c r="X8" s="31">
        <f t="shared" si="6"/>
        <v>568.86760000000004</v>
      </c>
      <c r="Y8" s="31">
        <f t="shared" si="9"/>
        <v>0.29916666666666664</v>
      </c>
      <c r="Z8" s="31">
        <f t="shared" si="10"/>
        <v>0.31083333333333335</v>
      </c>
      <c r="AA8" s="31">
        <f t="shared" si="11"/>
        <v>0.93923222597011924</v>
      </c>
      <c r="AB8" s="31">
        <f t="shared" si="12"/>
        <v>1.0389972144846797</v>
      </c>
      <c r="AC8" s="14"/>
      <c r="AD8" s="35">
        <f>(SUM(C33:C38)-MAX(C33:C38)-MIN(C33:C38))/4</f>
        <v>605.44450000000006</v>
      </c>
      <c r="AE8" s="35">
        <f>(SUM(D33:D38)-MAX(D33:D38)-MIN(D33:D38))/4</f>
        <v>567.84500000000003</v>
      </c>
      <c r="AF8" s="35">
        <f t="shared" ref="AF8:AO8" si="19">(SUM(E33:E38)-MAX(E33:E38)-MIN(E33:E38))/4</f>
        <v>0.27274999999999999</v>
      </c>
      <c r="AG8" s="35">
        <f t="shared" si="19"/>
        <v>0.33149999999999996</v>
      </c>
      <c r="AH8" s="35">
        <f t="shared" si="19"/>
        <v>0.30249999999999994</v>
      </c>
      <c r="AI8" s="35">
        <f t="shared" si="19"/>
        <v>5.8749999999999983E-2</v>
      </c>
      <c r="AJ8" s="35">
        <f t="shared" si="19"/>
        <v>0.19295452320889109</v>
      </c>
      <c r="AK8" s="35">
        <f t="shared" si="19"/>
        <v>0.28399999999999997</v>
      </c>
      <c r="AL8" s="35">
        <f t="shared" si="19"/>
        <v>0.34175000000000005</v>
      </c>
      <c r="AM8" s="35">
        <f t="shared" si="19"/>
        <v>0.3155</v>
      </c>
      <c r="AN8" s="35">
        <f t="shared" si="19"/>
        <v>6.3E-2</v>
      </c>
      <c r="AO8" s="35">
        <f t="shared" si="19"/>
        <v>0.19849224535665219</v>
      </c>
      <c r="AP8" s="36">
        <f t="shared" si="14"/>
        <v>0.93789769334761475</v>
      </c>
      <c r="AQ8" s="17">
        <f t="shared" si="15"/>
        <v>5.3702127659574481</v>
      </c>
    </row>
    <row r="9" spans="1:43" x14ac:dyDescent="0.15">
      <c r="A9" s="8">
        <v>15</v>
      </c>
      <c r="B9" s="16" t="s">
        <v>7</v>
      </c>
      <c r="C9" s="17">
        <v>717.56200000000001</v>
      </c>
      <c r="D9" s="17">
        <v>702.49279999999999</v>
      </c>
      <c r="E9" s="17">
        <v>0.16500000000000001</v>
      </c>
      <c r="F9" s="17">
        <v>0.19600000000000001</v>
      </c>
      <c r="G9" s="17">
        <v>0.18</v>
      </c>
      <c r="H9" s="17">
        <f t="shared" si="0"/>
        <v>3.1E-2</v>
      </c>
      <c r="I9" s="18">
        <f t="shared" si="1"/>
        <v>0.17222222222222222</v>
      </c>
      <c r="J9" s="17">
        <v>0.17</v>
      </c>
      <c r="K9" s="17">
        <v>0.2</v>
      </c>
      <c r="L9" s="17">
        <v>0.185</v>
      </c>
      <c r="M9" s="17">
        <f t="shared" si="2"/>
        <v>0.03</v>
      </c>
      <c r="N9" s="18">
        <f t="shared" si="3"/>
        <v>0.16216216216216217</v>
      </c>
      <c r="O9" s="17">
        <f t="shared" si="4"/>
        <v>0.97899944534409566</v>
      </c>
      <c r="P9" s="17">
        <f t="shared" si="5"/>
        <v>1.0277777777777779</v>
      </c>
      <c r="Q9" s="5" t="s">
        <v>60</v>
      </c>
      <c r="R9" s="6" t="s">
        <v>110</v>
      </c>
      <c r="S9" s="6">
        <v>178</v>
      </c>
      <c r="V9" s="30">
        <v>75</v>
      </c>
      <c r="W9" s="31">
        <f t="shared" si="8"/>
        <v>558.80316666666658</v>
      </c>
      <c r="X9" s="31">
        <f t="shared" si="6"/>
        <v>511.46843333333339</v>
      </c>
      <c r="Y9" s="31">
        <f t="shared" si="9"/>
        <v>0.33900000000000002</v>
      </c>
      <c r="Z9" s="31">
        <f t="shared" si="10"/>
        <v>0.37033333333333335</v>
      </c>
      <c r="AA9" s="31">
        <f t="shared" si="11"/>
        <v>0.91529265373406699</v>
      </c>
      <c r="AB9" s="31">
        <f t="shared" si="12"/>
        <v>1.0924287118977385</v>
      </c>
      <c r="AC9" s="14"/>
      <c r="AD9" s="35">
        <f>(SUM(C39:C44)-MAX(C39:C44)-MIN(C39:C44))/4</f>
        <v>565.8929999999998</v>
      </c>
      <c r="AE9" s="35">
        <f>(SUM(D39:D44)-MAX(D39:D44)-MIN(D39:D44))/4</f>
        <v>510.50655000000006</v>
      </c>
      <c r="AF9" s="35">
        <f t="shared" ref="AF9:AO9" si="20">(SUM(E39:E44)-MAX(E39:E44)-MIN(E39:E44))/4</f>
        <v>0.34599999999999997</v>
      </c>
      <c r="AG9" s="35">
        <f t="shared" si="20"/>
        <v>0.32875000000000004</v>
      </c>
      <c r="AH9" s="35">
        <f t="shared" si="20"/>
        <v>0.34025000000000005</v>
      </c>
      <c r="AI9" s="35">
        <f t="shared" si="20"/>
        <v>1.4499999999999999E-2</v>
      </c>
      <c r="AJ9" s="35">
        <f t="shared" si="20"/>
        <v>4.2469101089673923E-2</v>
      </c>
      <c r="AK9" s="35">
        <f t="shared" si="20"/>
        <v>0.38950000000000001</v>
      </c>
      <c r="AL9" s="35">
        <f t="shared" si="20"/>
        <v>0.36000000000000004</v>
      </c>
      <c r="AM9" s="35">
        <f t="shared" si="20"/>
        <v>0.37675000000000003</v>
      </c>
      <c r="AN9" s="35">
        <f t="shared" si="20"/>
        <v>2.1750000000000005E-2</v>
      </c>
      <c r="AO9" s="35">
        <f t="shared" si="20"/>
        <v>5.7025879062041353E-2</v>
      </c>
      <c r="AP9" s="36">
        <f t="shared" si="14"/>
        <v>0.90212557851042552</v>
      </c>
      <c r="AQ9" s="17">
        <f t="shared" si="15"/>
        <v>25.982758620689658</v>
      </c>
    </row>
    <row r="10" spans="1:43" x14ac:dyDescent="0.15">
      <c r="A10" s="8">
        <v>15</v>
      </c>
      <c r="B10" s="16" t="s">
        <v>8</v>
      </c>
      <c r="C10" s="17">
        <v>746.93100000000004</v>
      </c>
      <c r="D10" s="17">
        <v>706.33969999999999</v>
      </c>
      <c r="E10" s="17">
        <v>0.27500000000000002</v>
      </c>
      <c r="F10" s="17">
        <v>0.36299999999999999</v>
      </c>
      <c r="G10" s="17">
        <v>0.31900000000000001</v>
      </c>
      <c r="H10" s="17">
        <f t="shared" si="0"/>
        <v>8.7999999999999967E-2</v>
      </c>
      <c r="I10" s="18">
        <f t="shared" si="1"/>
        <v>0.27586206896551713</v>
      </c>
      <c r="J10" s="17">
        <v>0.32100000000000001</v>
      </c>
      <c r="K10" s="17">
        <v>0.443</v>
      </c>
      <c r="L10" s="17">
        <v>0.38200000000000001</v>
      </c>
      <c r="M10" s="17">
        <f t="shared" si="2"/>
        <v>0.122</v>
      </c>
      <c r="N10" s="18">
        <f t="shared" si="3"/>
        <v>0.3193717277486911</v>
      </c>
      <c r="O10" s="17">
        <f t="shared" si="4"/>
        <v>0.94565589057088262</v>
      </c>
      <c r="P10" s="17">
        <f t="shared" si="5"/>
        <v>1.1974921630094044</v>
      </c>
      <c r="Q10" s="5" t="s">
        <v>60</v>
      </c>
      <c r="R10" s="6" t="s">
        <v>111</v>
      </c>
      <c r="S10" s="6">
        <v>238</v>
      </c>
      <c r="T10" s="7" t="s">
        <v>118</v>
      </c>
      <c r="V10" s="30">
        <v>90</v>
      </c>
      <c r="W10" s="31">
        <f t="shared" si="8"/>
        <v>556.46007999999995</v>
      </c>
      <c r="X10" s="31">
        <f t="shared" si="6"/>
        <v>532.84753333333322</v>
      </c>
      <c r="Y10" s="31">
        <f t="shared" si="9"/>
        <v>0.33625333333333313</v>
      </c>
      <c r="Z10" s="31">
        <f t="shared" si="10"/>
        <v>0.36040466666666671</v>
      </c>
      <c r="AA10" s="31">
        <f t="shared" si="11"/>
        <v>0.95756650384216824</v>
      </c>
      <c r="AB10" s="31">
        <f t="shared" si="12"/>
        <v>1.0718248146238956</v>
      </c>
      <c r="AC10" s="14"/>
      <c r="AD10" s="35">
        <f>(SUM(C45:C50)-MAX(C45:C50)-MIN(C45:C50))/4</f>
        <v>559.67732000000001</v>
      </c>
      <c r="AE10" s="35">
        <f>(SUM(D45:D50)-MAX(D45:D50)-MIN(D45:D50))/4</f>
        <v>535.70714999999984</v>
      </c>
      <c r="AF10" s="35">
        <f t="shared" ref="AF10:AO10" si="21">(SUM(E45:E50)-MAX(E45:E50)-MIN(E45:E50))/4</f>
        <v>0.34993974999999988</v>
      </c>
      <c r="AG10" s="35">
        <f t="shared" si="21"/>
        <v>0.32406924999999975</v>
      </c>
      <c r="AH10" s="35">
        <f t="shared" si="21"/>
        <v>0.33120799999999984</v>
      </c>
      <c r="AI10" s="35">
        <f t="shared" si="21"/>
        <v>4.8688749999999961E-2</v>
      </c>
      <c r="AJ10" s="35">
        <f t="shared" si="21"/>
        <v>0.15432271813337309</v>
      </c>
      <c r="AK10" s="35">
        <f t="shared" si="21"/>
        <v>0.3786790000000001</v>
      </c>
      <c r="AL10" s="35">
        <f t="shared" si="21"/>
        <v>0.34482749999999995</v>
      </c>
      <c r="AM10" s="35">
        <f t="shared" si="21"/>
        <v>0.35604174999999993</v>
      </c>
      <c r="AN10" s="35">
        <f t="shared" si="21"/>
        <v>5.5339500000000041E-2</v>
      </c>
      <c r="AO10" s="35">
        <f t="shared" si="21"/>
        <v>0.16947503927149893</v>
      </c>
      <c r="AP10" s="36">
        <f t="shared" si="14"/>
        <v>0.9571714465756801</v>
      </c>
      <c r="AQ10" s="17">
        <f t="shared" si="15"/>
        <v>7.3126081486996526</v>
      </c>
    </row>
    <row r="11" spans="1:43" x14ac:dyDescent="0.15">
      <c r="A11" s="8">
        <v>15</v>
      </c>
      <c r="B11" s="16" t="s">
        <v>9</v>
      </c>
      <c r="C11" s="17">
        <v>770.63800000000003</v>
      </c>
      <c r="D11" s="17">
        <v>753.07460000000003</v>
      </c>
      <c r="E11" s="17">
        <v>0.28799999999999998</v>
      </c>
      <c r="F11" s="17">
        <v>0.25</v>
      </c>
      <c r="G11" s="17">
        <v>0.26900000000000002</v>
      </c>
      <c r="H11" s="17">
        <f t="shared" si="0"/>
        <v>3.7999999999999978E-2</v>
      </c>
      <c r="I11" s="18">
        <f t="shared" si="1"/>
        <v>0.141263940520446</v>
      </c>
      <c r="J11" s="17">
        <v>0.374</v>
      </c>
      <c r="K11" s="17">
        <v>0.30099999999999999</v>
      </c>
      <c r="L11" s="17">
        <v>0.33700000000000002</v>
      </c>
      <c r="M11" s="17">
        <f t="shared" si="2"/>
        <v>7.3000000000000009E-2</v>
      </c>
      <c r="N11" s="18">
        <f t="shared" si="3"/>
        <v>0.21661721068249259</v>
      </c>
      <c r="O11" s="17">
        <f t="shared" si="4"/>
        <v>0.97720927335532382</v>
      </c>
      <c r="P11" s="17">
        <f t="shared" si="5"/>
        <v>1.2527881040892193</v>
      </c>
      <c r="Q11" s="5" t="s">
        <v>60</v>
      </c>
      <c r="R11" s="6" t="s">
        <v>111</v>
      </c>
      <c r="S11" s="6">
        <v>244</v>
      </c>
      <c r="T11" s="7" t="s">
        <v>118</v>
      </c>
      <c r="AB11" s="14"/>
      <c r="AP11" s="34"/>
    </row>
    <row r="12" spans="1:43" x14ac:dyDescent="0.15">
      <c r="A12" s="8">
        <v>15</v>
      </c>
      <c r="B12" s="16" t="s">
        <v>10</v>
      </c>
      <c r="C12" s="17">
        <v>772.72900000000004</v>
      </c>
      <c r="D12" s="17">
        <v>687.19240000000002</v>
      </c>
      <c r="E12" s="17">
        <v>0.57099999999999995</v>
      </c>
      <c r="F12" s="17">
        <v>0.35499999999999998</v>
      </c>
      <c r="G12" s="17">
        <v>0.46300000000000002</v>
      </c>
      <c r="H12" s="17">
        <f t="shared" si="0"/>
        <v>0.21599999999999997</v>
      </c>
      <c r="I12" s="18">
        <f t="shared" si="1"/>
        <v>0.46652267818574505</v>
      </c>
      <c r="J12" s="17">
        <v>0.68100000000000005</v>
      </c>
      <c r="K12" s="17">
        <v>0.434</v>
      </c>
      <c r="L12" s="17">
        <v>0.55800000000000005</v>
      </c>
      <c r="M12" s="17">
        <f t="shared" si="2"/>
        <v>0.24700000000000005</v>
      </c>
      <c r="N12" s="18">
        <f t="shared" si="3"/>
        <v>0.44265232974910401</v>
      </c>
      <c r="O12" s="17">
        <f t="shared" si="4"/>
        <v>0.88930582390462887</v>
      </c>
      <c r="P12" s="17">
        <f t="shared" si="5"/>
        <v>1.2051835853131749</v>
      </c>
      <c r="Q12" s="5" t="s">
        <v>60</v>
      </c>
      <c r="R12" s="6" t="s">
        <v>111</v>
      </c>
      <c r="S12" s="6">
        <v>226</v>
      </c>
      <c r="T12" s="7" t="s">
        <v>118</v>
      </c>
    </row>
    <row r="13" spans="1:43" x14ac:dyDescent="0.15">
      <c r="A13" s="8">
        <v>15</v>
      </c>
      <c r="B13" s="16" t="s">
        <v>11</v>
      </c>
      <c r="C13" s="17">
        <v>811.85299999999995</v>
      </c>
      <c r="D13" s="17">
        <v>621.61800000000005</v>
      </c>
      <c r="E13" s="17">
        <v>0.27800000000000002</v>
      </c>
      <c r="F13" s="17">
        <v>0.38</v>
      </c>
      <c r="G13" s="17">
        <v>0.32900000000000001</v>
      </c>
      <c r="H13" s="17">
        <f t="shared" si="0"/>
        <v>0.10199999999999998</v>
      </c>
      <c r="I13" s="18">
        <f t="shared" si="1"/>
        <v>0.31003039513677805</v>
      </c>
      <c r="J13" s="17">
        <v>0.47499999999999998</v>
      </c>
      <c r="K13" s="17">
        <v>0.64400000000000002</v>
      </c>
      <c r="L13" s="17">
        <v>0.56000000000000005</v>
      </c>
      <c r="M13" s="17">
        <f t="shared" si="2"/>
        <v>0.16900000000000004</v>
      </c>
      <c r="N13" s="18">
        <f t="shared" si="3"/>
        <v>0.30178571428571432</v>
      </c>
      <c r="O13" s="17">
        <f t="shared" si="4"/>
        <v>0.76567802299184717</v>
      </c>
      <c r="P13" s="17">
        <f t="shared" si="5"/>
        <v>1.7021276595744681</v>
      </c>
      <c r="Q13" s="5" t="s">
        <v>60</v>
      </c>
      <c r="R13" s="6" t="s">
        <v>112</v>
      </c>
      <c r="S13" s="6">
        <v>330</v>
      </c>
      <c r="T13" s="7" t="s">
        <v>120</v>
      </c>
    </row>
    <row r="14" spans="1:43" x14ac:dyDescent="0.15">
      <c r="A14" s="8">
        <v>15</v>
      </c>
      <c r="B14" s="16" t="s">
        <v>12</v>
      </c>
      <c r="C14" s="17">
        <v>839.20799999999997</v>
      </c>
      <c r="D14" s="17">
        <v>746.32830000000001</v>
      </c>
      <c r="E14" s="17">
        <v>0.36</v>
      </c>
      <c r="F14" s="17">
        <v>0.32300000000000001</v>
      </c>
      <c r="G14" s="17">
        <v>0.34200000000000003</v>
      </c>
      <c r="H14" s="17">
        <f t="shared" si="0"/>
        <v>3.6999999999999977E-2</v>
      </c>
      <c r="I14" s="18">
        <f t="shared" si="1"/>
        <v>0.1081871345029239</v>
      </c>
      <c r="J14" s="17">
        <v>0.61299999999999999</v>
      </c>
      <c r="K14" s="17">
        <v>0.55100000000000005</v>
      </c>
      <c r="L14" s="17">
        <v>0.58199999999999996</v>
      </c>
      <c r="M14" s="17">
        <f t="shared" si="2"/>
        <v>6.1999999999999944E-2</v>
      </c>
      <c r="N14" s="18">
        <f t="shared" si="3"/>
        <v>0.10652920962199304</v>
      </c>
      <c r="O14" s="17">
        <f t="shared" si="4"/>
        <v>0.88932457745874682</v>
      </c>
      <c r="P14" s="17">
        <f t="shared" si="5"/>
        <v>1.701754385964912</v>
      </c>
      <c r="Q14" s="5" t="s">
        <v>60</v>
      </c>
      <c r="R14" s="6" t="s">
        <v>112</v>
      </c>
      <c r="S14" s="6">
        <v>302</v>
      </c>
      <c r="T14" s="7" t="s">
        <v>120</v>
      </c>
    </row>
    <row r="15" spans="1:43" x14ac:dyDescent="0.15">
      <c r="A15" s="8">
        <v>30</v>
      </c>
      <c r="B15" s="9" t="s">
        <v>13</v>
      </c>
      <c r="C15" s="10">
        <v>1077.3050000000001</v>
      </c>
      <c r="D15" s="10">
        <v>1059.6679999999999</v>
      </c>
      <c r="E15" s="10">
        <v>0.47699999999999998</v>
      </c>
      <c r="F15" s="10">
        <v>0.37</v>
      </c>
      <c r="G15" s="10">
        <v>0.42299999999999999</v>
      </c>
      <c r="H15" s="10">
        <f t="shared" si="0"/>
        <v>0.10699999999999998</v>
      </c>
      <c r="I15" s="11">
        <f t="shared" si="1"/>
        <v>0.25295508274231676</v>
      </c>
      <c r="J15" s="10">
        <v>0.6</v>
      </c>
      <c r="K15" s="10">
        <v>0.438</v>
      </c>
      <c r="L15" s="10">
        <v>0.51900000000000002</v>
      </c>
      <c r="M15" s="10">
        <f t="shared" si="2"/>
        <v>0.16199999999999998</v>
      </c>
      <c r="N15" s="11">
        <f t="shared" si="3"/>
        <v>0.31213872832369938</v>
      </c>
      <c r="O15" s="10">
        <f t="shared" si="4"/>
        <v>0.98362859171729444</v>
      </c>
      <c r="P15" s="10">
        <f t="shared" si="5"/>
        <v>1.2269503546099292</v>
      </c>
      <c r="Q15" s="12" t="s">
        <v>60</v>
      </c>
      <c r="R15" s="6" t="s">
        <v>111</v>
      </c>
      <c r="S15" s="13">
        <v>297</v>
      </c>
      <c r="T15" s="7" t="s">
        <v>118</v>
      </c>
    </row>
    <row r="16" spans="1:43" x14ac:dyDescent="0.15">
      <c r="A16" s="8">
        <v>30</v>
      </c>
      <c r="B16" s="9" t="s">
        <v>14</v>
      </c>
      <c r="C16" s="10">
        <v>1149.1479999999999</v>
      </c>
      <c r="D16" s="10">
        <v>1088.258</v>
      </c>
      <c r="E16" s="10">
        <v>0.52400000000000002</v>
      </c>
      <c r="F16" s="10">
        <v>0.50700000000000001</v>
      </c>
      <c r="G16" s="10">
        <v>0.51600000000000001</v>
      </c>
      <c r="H16" s="10">
        <f t="shared" si="0"/>
        <v>1.7000000000000015E-2</v>
      </c>
      <c r="I16" s="11">
        <f t="shared" si="1"/>
        <v>3.2945736434108558E-2</v>
      </c>
      <c r="J16" s="10">
        <v>0.56200000000000006</v>
      </c>
      <c r="K16" s="10">
        <v>0.53700000000000003</v>
      </c>
      <c r="L16" s="10">
        <v>0.55000000000000004</v>
      </c>
      <c r="M16" s="10">
        <f t="shared" si="2"/>
        <v>2.5000000000000022E-2</v>
      </c>
      <c r="N16" s="11">
        <f t="shared" si="3"/>
        <v>4.5454545454545491E-2</v>
      </c>
      <c r="O16" s="10">
        <f t="shared" si="4"/>
        <v>0.94701291739619275</v>
      </c>
      <c r="P16" s="10">
        <f t="shared" si="5"/>
        <v>1.0658914728682172</v>
      </c>
      <c r="Q16" s="12" t="s">
        <v>60</v>
      </c>
      <c r="R16" s="6" t="s">
        <v>110</v>
      </c>
      <c r="S16" s="13">
        <v>410</v>
      </c>
    </row>
    <row r="17" spans="1:20" x14ac:dyDescent="0.15">
      <c r="A17" s="8">
        <v>30</v>
      </c>
      <c r="B17" s="9" t="s">
        <v>15</v>
      </c>
      <c r="C17" s="10">
        <v>1149.5640000000001</v>
      </c>
      <c r="D17" s="10">
        <v>1101.711</v>
      </c>
      <c r="E17" s="10">
        <v>0.36299999999999999</v>
      </c>
      <c r="F17" s="10">
        <v>0.42299999999999999</v>
      </c>
      <c r="G17" s="10">
        <v>0.39300000000000002</v>
      </c>
      <c r="H17" s="10">
        <f t="shared" si="0"/>
        <v>0.06</v>
      </c>
      <c r="I17" s="11">
        <f t="shared" si="1"/>
        <v>0.15267175572519082</v>
      </c>
      <c r="J17" s="10">
        <v>0.48699999999999999</v>
      </c>
      <c r="K17" s="10">
        <v>0.60399999999999998</v>
      </c>
      <c r="L17" s="10">
        <v>0.54500000000000004</v>
      </c>
      <c r="M17" s="10">
        <f t="shared" si="2"/>
        <v>0.11699999999999999</v>
      </c>
      <c r="N17" s="11">
        <f t="shared" si="3"/>
        <v>0.21467889908256879</v>
      </c>
      <c r="O17" s="10">
        <f t="shared" si="4"/>
        <v>0.95837291355679188</v>
      </c>
      <c r="P17" s="10">
        <f t="shared" si="5"/>
        <v>1.3867684478371503</v>
      </c>
      <c r="Q17" s="12" t="s">
        <v>60</v>
      </c>
      <c r="R17" s="6" t="s">
        <v>111</v>
      </c>
      <c r="S17" s="13">
        <v>409</v>
      </c>
      <c r="T17" s="7" t="s">
        <v>118</v>
      </c>
    </row>
    <row r="18" spans="1:20" x14ac:dyDescent="0.15">
      <c r="A18" s="8">
        <v>30</v>
      </c>
      <c r="B18" s="9" t="s">
        <v>16</v>
      </c>
      <c r="C18" s="10">
        <v>1153.413</v>
      </c>
      <c r="D18" s="10">
        <v>1100.0820000000001</v>
      </c>
      <c r="E18" s="10">
        <v>0.47</v>
      </c>
      <c r="F18" s="10">
        <v>0.307</v>
      </c>
      <c r="G18" s="10">
        <v>0.38900000000000001</v>
      </c>
      <c r="H18" s="10">
        <f t="shared" si="0"/>
        <v>0.16299999999999998</v>
      </c>
      <c r="I18" s="11">
        <f t="shared" si="1"/>
        <v>0.41902313624678655</v>
      </c>
      <c r="J18" s="10">
        <v>0.53700000000000003</v>
      </c>
      <c r="K18" s="10">
        <v>0.34100000000000003</v>
      </c>
      <c r="L18" s="10">
        <v>0.439</v>
      </c>
      <c r="M18" s="10">
        <f t="shared" si="2"/>
        <v>0.19600000000000001</v>
      </c>
      <c r="N18" s="11">
        <f t="shared" si="3"/>
        <v>0.44646924829157175</v>
      </c>
      <c r="O18" s="10">
        <f t="shared" si="4"/>
        <v>0.95376244242088493</v>
      </c>
      <c r="P18" s="10">
        <f t="shared" si="5"/>
        <v>1.1285347043701799</v>
      </c>
      <c r="Q18" s="12" t="s">
        <v>60</v>
      </c>
      <c r="R18" s="6" t="s">
        <v>111</v>
      </c>
      <c r="S18" s="13">
        <v>460</v>
      </c>
      <c r="T18" s="7" t="s">
        <v>119</v>
      </c>
    </row>
    <row r="19" spans="1:20" x14ac:dyDescent="0.15">
      <c r="A19" s="8">
        <v>30</v>
      </c>
      <c r="B19" s="9" t="s">
        <v>17</v>
      </c>
      <c r="C19" s="10">
        <v>879.72299999999996</v>
      </c>
      <c r="D19" s="10">
        <v>844.97140000000002</v>
      </c>
      <c r="E19" s="10">
        <v>0.15</v>
      </c>
      <c r="F19" s="10">
        <v>0.25900000000000001</v>
      </c>
      <c r="G19" s="10">
        <v>0.20499999999999999</v>
      </c>
      <c r="H19" s="10">
        <f t="shared" si="0"/>
        <v>0.10900000000000001</v>
      </c>
      <c r="I19" s="11">
        <f t="shared" si="1"/>
        <v>0.53170731707317087</v>
      </c>
      <c r="J19" s="10">
        <v>0.17</v>
      </c>
      <c r="K19" s="10">
        <v>0.314</v>
      </c>
      <c r="L19" s="10">
        <v>0.24199999999999999</v>
      </c>
      <c r="M19" s="10">
        <f t="shared" si="2"/>
        <v>0.14399999999999999</v>
      </c>
      <c r="N19" s="11">
        <f t="shared" si="3"/>
        <v>0.5950413223140496</v>
      </c>
      <c r="O19" s="10">
        <f t="shared" si="4"/>
        <v>0.96049711102244695</v>
      </c>
      <c r="P19" s="10">
        <f t="shared" si="5"/>
        <v>1.1804878048780487</v>
      </c>
      <c r="Q19" s="12" t="s">
        <v>60</v>
      </c>
      <c r="R19" s="6" t="s">
        <v>110</v>
      </c>
      <c r="S19" s="13">
        <v>566</v>
      </c>
    </row>
    <row r="20" spans="1:20" x14ac:dyDescent="0.15">
      <c r="A20" s="8">
        <v>30</v>
      </c>
      <c r="B20" s="9" t="s">
        <v>18</v>
      </c>
      <c r="C20" s="10">
        <v>1064.912</v>
      </c>
      <c r="D20" s="10">
        <v>841.61270000000002</v>
      </c>
      <c r="E20" s="10">
        <v>0.44500000000000001</v>
      </c>
      <c r="F20" s="10">
        <v>0.46500000000000002</v>
      </c>
      <c r="G20" s="10">
        <v>0.45500000000000002</v>
      </c>
      <c r="H20" s="10">
        <f t="shared" si="0"/>
        <v>2.0000000000000018E-2</v>
      </c>
      <c r="I20" s="11">
        <f t="shared" si="1"/>
        <v>4.3956043956043994E-2</v>
      </c>
      <c r="J20" s="10">
        <v>0.46200000000000002</v>
      </c>
      <c r="K20" s="10">
        <v>0.47699999999999998</v>
      </c>
      <c r="L20" s="10">
        <v>0.47</v>
      </c>
      <c r="M20" s="10">
        <f t="shared" si="2"/>
        <v>1.4999999999999958E-2</v>
      </c>
      <c r="N20" s="11">
        <f t="shared" si="3"/>
        <v>3.1914893617021191E-2</v>
      </c>
      <c r="O20" s="10">
        <f t="shared" si="4"/>
        <v>0.79031196943972837</v>
      </c>
      <c r="P20" s="10">
        <f t="shared" si="5"/>
        <v>1.0329670329670328</v>
      </c>
      <c r="Q20" s="12" t="s">
        <v>60</v>
      </c>
      <c r="R20" s="6" t="s">
        <v>110</v>
      </c>
      <c r="S20" s="13">
        <v>489</v>
      </c>
    </row>
    <row r="21" spans="1:20" x14ac:dyDescent="0.15">
      <c r="A21" s="8" t="s">
        <v>61</v>
      </c>
      <c r="B21" s="16" t="s">
        <v>19</v>
      </c>
      <c r="C21" s="17">
        <v>943.81399999999996</v>
      </c>
      <c r="D21" s="17">
        <v>889.2713</v>
      </c>
      <c r="E21" s="17">
        <v>0.20799999999999999</v>
      </c>
      <c r="F21" s="17">
        <v>0.32700000000000001</v>
      </c>
      <c r="G21" s="17">
        <v>0.26800000000000002</v>
      </c>
      <c r="H21" s="17">
        <f t="shared" si="0"/>
        <v>0.11900000000000002</v>
      </c>
      <c r="I21" s="18">
        <f t="shared" si="1"/>
        <v>0.44402985074626872</v>
      </c>
      <c r="J21" s="17">
        <v>0.222</v>
      </c>
      <c r="K21" s="17">
        <v>0.35599999999999998</v>
      </c>
      <c r="L21" s="17">
        <v>0.28899999999999998</v>
      </c>
      <c r="M21" s="17">
        <f t="shared" si="2"/>
        <v>0.13399999999999998</v>
      </c>
      <c r="N21" s="18">
        <f t="shared" si="3"/>
        <v>0.4636678200692041</v>
      </c>
      <c r="O21" s="17">
        <f t="shared" si="4"/>
        <v>0.94221032957764983</v>
      </c>
      <c r="P21" s="17">
        <f t="shared" si="5"/>
        <v>1.0783582089552237</v>
      </c>
      <c r="Q21" s="5" t="s">
        <v>60</v>
      </c>
      <c r="R21" s="6" t="s">
        <v>110</v>
      </c>
      <c r="S21" s="6">
        <v>445</v>
      </c>
    </row>
    <row r="22" spans="1:20" x14ac:dyDescent="0.15">
      <c r="A22" s="8" t="s">
        <v>62</v>
      </c>
      <c r="B22" s="16" t="s">
        <v>20</v>
      </c>
      <c r="C22" s="17">
        <v>963.27800000000002</v>
      </c>
      <c r="D22" s="17">
        <v>909.83879999999999</v>
      </c>
      <c r="E22" s="17">
        <v>0.17</v>
      </c>
      <c r="F22" s="17">
        <v>0.20200000000000001</v>
      </c>
      <c r="G22" s="17">
        <v>0.186</v>
      </c>
      <c r="H22" s="17">
        <f t="shared" si="0"/>
        <v>3.2000000000000001E-2</v>
      </c>
      <c r="I22" s="18">
        <f t="shared" si="1"/>
        <v>0.17204301075268819</v>
      </c>
      <c r="J22" s="17">
        <v>0.18099999999999999</v>
      </c>
      <c r="K22" s="17">
        <v>0.219</v>
      </c>
      <c r="L22" s="17">
        <v>0.2</v>
      </c>
      <c r="M22" s="17">
        <f t="shared" si="2"/>
        <v>3.8000000000000006E-2</v>
      </c>
      <c r="N22" s="18">
        <f t="shared" si="3"/>
        <v>0.19000000000000003</v>
      </c>
      <c r="O22" s="17">
        <f t="shared" si="4"/>
        <v>0.94452359547295794</v>
      </c>
      <c r="P22" s="17">
        <f t="shared" si="5"/>
        <v>1.0752688172043012</v>
      </c>
      <c r="Q22" s="5" t="s">
        <v>60</v>
      </c>
      <c r="R22" s="6" t="s">
        <v>110</v>
      </c>
      <c r="S22" s="6">
        <v>396</v>
      </c>
    </row>
    <row r="23" spans="1:20" x14ac:dyDescent="0.15">
      <c r="A23" s="8" t="s">
        <v>62</v>
      </c>
      <c r="B23" s="16" t="s">
        <v>21</v>
      </c>
      <c r="C23" s="17">
        <v>957.755</v>
      </c>
      <c r="D23" s="17">
        <v>945.85299999999995</v>
      </c>
      <c r="E23" s="17">
        <v>0.27300000000000002</v>
      </c>
      <c r="F23" s="17">
        <v>0.31900000000000001</v>
      </c>
      <c r="G23" s="17">
        <v>0.29599999999999999</v>
      </c>
      <c r="H23" s="17">
        <f t="shared" si="0"/>
        <v>4.5999999999999985E-2</v>
      </c>
      <c r="I23" s="18">
        <f t="shared" si="1"/>
        <v>0.15540540540540537</v>
      </c>
      <c r="J23" s="17">
        <v>0.27900000000000003</v>
      </c>
      <c r="K23" s="17">
        <v>0.32700000000000001</v>
      </c>
      <c r="L23" s="17">
        <v>0.30299999999999999</v>
      </c>
      <c r="M23" s="17">
        <f t="shared" si="2"/>
        <v>4.7999999999999987E-2</v>
      </c>
      <c r="N23" s="18">
        <f t="shared" si="3"/>
        <v>0.15841584158415839</v>
      </c>
      <c r="O23" s="17">
        <f t="shared" si="4"/>
        <v>0.98757302232825717</v>
      </c>
      <c r="P23" s="17">
        <f t="shared" si="5"/>
        <v>1.0236486486486487</v>
      </c>
      <c r="Q23" s="5" t="s">
        <v>60</v>
      </c>
      <c r="R23" s="6" t="s">
        <v>110</v>
      </c>
      <c r="S23" s="6">
        <v>554</v>
      </c>
    </row>
    <row r="24" spans="1:20" x14ac:dyDescent="0.15">
      <c r="A24" s="8" t="s">
        <v>62</v>
      </c>
      <c r="B24" s="16" t="s">
        <v>22</v>
      </c>
      <c r="C24" s="17">
        <v>995.41700000000003</v>
      </c>
      <c r="D24" s="17">
        <v>936.30229999999995</v>
      </c>
      <c r="E24" s="17">
        <v>0.39800000000000002</v>
      </c>
      <c r="F24" s="17">
        <v>0.41</v>
      </c>
      <c r="G24" s="17">
        <v>0.40400000000000003</v>
      </c>
      <c r="H24" s="17">
        <f t="shared" si="0"/>
        <v>1.1999999999999955E-2</v>
      </c>
      <c r="I24" s="18">
        <f t="shared" si="1"/>
        <v>2.9702970297029591E-2</v>
      </c>
      <c r="J24" s="17">
        <v>0.40899999999999997</v>
      </c>
      <c r="K24" s="17">
        <v>0.42</v>
      </c>
      <c r="L24" s="17">
        <v>0.41499999999999998</v>
      </c>
      <c r="M24" s="17">
        <f t="shared" si="2"/>
        <v>1.100000000000001E-2</v>
      </c>
      <c r="N24" s="18">
        <f t="shared" si="3"/>
        <v>2.6506024096385566E-2</v>
      </c>
      <c r="O24" s="17">
        <f t="shared" si="4"/>
        <v>0.94061312997467383</v>
      </c>
      <c r="P24" s="17">
        <f t="shared" si="5"/>
        <v>1.027227722772277</v>
      </c>
      <c r="Q24" s="5" t="s">
        <v>60</v>
      </c>
      <c r="R24" s="6" t="s">
        <v>110</v>
      </c>
      <c r="S24" s="6">
        <v>419</v>
      </c>
    </row>
    <row r="25" spans="1:20" x14ac:dyDescent="0.15">
      <c r="A25" s="8" t="s">
        <v>62</v>
      </c>
      <c r="B25" s="16" t="s">
        <v>23</v>
      </c>
      <c r="C25" s="17">
        <v>1004.676</v>
      </c>
      <c r="D25" s="17">
        <v>746.98180000000002</v>
      </c>
      <c r="E25" s="17">
        <v>0.22600000000000001</v>
      </c>
      <c r="F25" s="17">
        <v>0.217</v>
      </c>
      <c r="G25" s="17">
        <v>0.221</v>
      </c>
      <c r="H25" s="17">
        <f t="shared" si="0"/>
        <v>9.000000000000008E-3</v>
      </c>
      <c r="I25" s="18">
        <f t="shared" si="1"/>
        <v>4.0723981900452524E-2</v>
      </c>
      <c r="J25" s="17">
        <v>0.23799999999999999</v>
      </c>
      <c r="K25" s="17">
        <v>0.224</v>
      </c>
      <c r="L25" s="17">
        <v>0.23100000000000001</v>
      </c>
      <c r="M25" s="17">
        <f t="shared" si="2"/>
        <v>1.3999999999999985E-2</v>
      </c>
      <c r="N25" s="18">
        <f t="shared" si="3"/>
        <v>6.0606060606060538E-2</v>
      </c>
      <c r="O25" s="17">
        <f t="shared" si="4"/>
        <v>0.7435051698258941</v>
      </c>
      <c r="P25" s="17">
        <f t="shared" si="5"/>
        <v>1.0452488687782806</v>
      </c>
      <c r="Q25" s="5" t="s">
        <v>60</v>
      </c>
      <c r="R25" s="6" t="s">
        <v>110</v>
      </c>
      <c r="S25" s="6">
        <v>475</v>
      </c>
    </row>
    <row r="26" spans="1:20" x14ac:dyDescent="0.15">
      <c r="A26" s="8" t="s">
        <v>62</v>
      </c>
      <c r="B26" s="16" t="s">
        <v>24</v>
      </c>
      <c r="C26" s="17">
        <v>890.46659999999997</v>
      </c>
      <c r="D26" s="17">
        <v>843.54700000000003</v>
      </c>
      <c r="E26" s="17">
        <v>0.25315300000000018</v>
      </c>
      <c r="F26" s="17">
        <v>0.28395999999999955</v>
      </c>
      <c r="G26" s="17">
        <v>0.26855649999999986</v>
      </c>
      <c r="H26" s="17">
        <f t="shared" si="0"/>
        <v>3.0806999999999363E-2</v>
      </c>
      <c r="I26" s="18">
        <f t="shared" si="1"/>
        <v>0.11471329124411205</v>
      </c>
      <c r="J26" s="17">
        <v>0.27626400000000029</v>
      </c>
      <c r="K26" s="17">
        <v>0.31373899999999999</v>
      </c>
      <c r="L26" s="17">
        <v>0.29500150000000014</v>
      </c>
      <c r="M26" s="17">
        <f t="shared" si="2"/>
        <v>3.7474999999999703E-2</v>
      </c>
      <c r="N26" s="18">
        <f t="shared" si="3"/>
        <v>0.12703325237329194</v>
      </c>
      <c r="O26" s="17">
        <f t="shared" si="4"/>
        <v>0.94730897262176939</v>
      </c>
      <c r="P26" s="17">
        <f t="shared" si="5"/>
        <v>1.0984708990473151</v>
      </c>
      <c r="Q26" s="5" t="s">
        <v>60</v>
      </c>
      <c r="R26" s="6" t="s">
        <v>110</v>
      </c>
      <c r="S26" s="6">
        <v>339</v>
      </c>
    </row>
    <row r="27" spans="1:20" x14ac:dyDescent="0.15">
      <c r="A27" s="8" t="s">
        <v>63</v>
      </c>
      <c r="B27" s="9" t="s">
        <v>25</v>
      </c>
      <c r="C27" s="10">
        <v>635.51800000000003</v>
      </c>
      <c r="D27" s="10">
        <v>616.9117</v>
      </c>
      <c r="E27" s="10">
        <v>0.20399999999999999</v>
      </c>
      <c r="F27" s="10">
        <v>0.247</v>
      </c>
      <c r="G27" s="10">
        <v>0.22600000000000001</v>
      </c>
      <c r="H27" s="10">
        <f t="shared" si="0"/>
        <v>4.300000000000001E-2</v>
      </c>
      <c r="I27" s="11">
        <f t="shared" si="1"/>
        <v>0.19026548672566376</v>
      </c>
      <c r="J27" s="10">
        <v>0.20599999999999999</v>
      </c>
      <c r="K27" s="10">
        <v>0.25</v>
      </c>
      <c r="L27" s="10">
        <v>0.22800000000000001</v>
      </c>
      <c r="M27" s="10">
        <f t="shared" si="2"/>
        <v>4.4000000000000011E-2</v>
      </c>
      <c r="N27" s="11">
        <f t="shared" si="3"/>
        <v>0.19298245614035092</v>
      </c>
      <c r="O27" s="10">
        <f t="shared" si="4"/>
        <v>0.97072262312003743</v>
      </c>
      <c r="P27" s="10">
        <f t="shared" si="5"/>
        <v>1.0088495575221239</v>
      </c>
      <c r="Q27" s="12" t="s">
        <v>60</v>
      </c>
      <c r="R27" s="6" t="s">
        <v>110</v>
      </c>
      <c r="S27" s="13">
        <v>137</v>
      </c>
    </row>
    <row r="28" spans="1:20" x14ac:dyDescent="0.15">
      <c r="A28" s="8" t="s">
        <v>63</v>
      </c>
      <c r="B28" s="9" t="s">
        <v>26</v>
      </c>
      <c r="C28" s="10">
        <v>675.87099999999998</v>
      </c>
      <c r="D28" s="10">
        <v>669.31700000000001</v>
      </c>
      <c r="E28" s="10">
        <v>0.28499999999999998</v>
      </c>
      <c r="F28" s="10">
        <v>0.39100000000000001</v>
      </c>
      <c r="G28" s="10">
        <v>0.33800000000000002</v>
      </c>
      <c r="H28" s="10">
        <f t="shared" si="0"/>
        <v>0.10600000000000004</v>
      </c>
      <c r="I28" s="11">
        <f t="shared" si="1"/>
        <v>0.3136094674556214</v>
      </c>
      <c r="J28" s="10">
        <v>0.30299999999999999</v>
      </c>
      <c r="K28" s="10">
        <v>0.435</v>
      </c>
      <c r="L28" s="10">
        <v>0.36899999999999999</v>
      </c>
      <c r="M28" s="10">
        <f t="shared" si="2"/>
        <v>0.13200000000000001</v>
      </c>
      <c r="N28" s="11">
        <f t="shared" si="3"/>
        <v>0.35772357723577236</v>
      </c>
      <c r="O28" s="10">
        <f t="shared" si="4"/>
        <v>0.99030288324251226</v>
      </c>
      <c r="P28" s="10">
        <f t="shared" si="5"/>
        <v>1.0917159763313609</v>
      </c>
      <c r="Q28" s="15" t="s">
        <v>59</v>
      </c>
      <c r="R28" s="6" t="s">
        <v>110</v>
      </c>
      <c r="S28" s="13">
        <v>206</v>
      </c>
    </row>
    <row r="29" spans="1:20" x14ac:dyDescent="0.15">
      <c r="A29" s="8" t="s">
        <v>63</v>
      </c>
      <c r="B29" s="9" t="s">
        <v>27</v>
      </c>
      <c r="C29" s="10">
        <v>658.32899999999995</v>
      </c>
      <c r="D29" s="10">
        <v>575.75429999999994</v>
      </c>
      <c r="E29" s="10">
        <v>0.254</v>
      </c>
      <c r="F29" s="10">
        <v>0.36899999999999999</v>
      </c>
      <c r="G29" s="10">
        <v>0.312</v>
      </c>
      <c r="H29" s="10">
        <f t="shared" si="0"/>
        <v>0.11499999999999999</v>
      </c>
      <c r="I29" s="11">
        <f t="shared" si="1"/>
        <v>0.36858974358974356</v>
      </c>
      <c r="J29" s="10">
        <v>0.26400000000000001</v>
      </c>
      <c r="K29" s="10">
        <v>0.40500000000000003</v>
      </c>
      <c r="L29" s="10">
        <v>0.33400000000000002</v>
      </c>
      <c r="M29" s="10">
        <f t="shared" si="2"/>
        <v>0.14100000000000001</v>
      </c>
      <c r="N29" s="11">
        <f t="shared" si="3"/>
        <v>0.42215568862275449</v>
      </c>
      <c r="O29" s="10">
        <f t="shared" si="4"/>
        <v>0.8745692503292426</v>
      </c>
      <c r="P29" s="10">
        <f t="shared" si="5"/>
        <v>1.0705128205128205</v>
      </c>
      <c r="Q29" s="15" t="s">
        <v>59</v>
      </c>
      <c r="R29" s="6" t="s">
        <v>110</v>
      </c>
      <c r="S29" s="13">
        <v>223</v>
      </c>
    </row>
    <row r="30" spans="1:20" x14ac:dyDescent="0.15">
      <c r="A30" s="8" t="s">
        <v>63</v>
      </c>
      <c r="B30" s="9" t="s">
        <v>28</v>
      </c>
      <c r="C30" s="10">
        <v>681.18200000000002</v>
      </c>
      <c r="D30" s="10">
        <v>619.86569999999995</v>
      </c>
      <c r="E30" s="10">
        <v>0.42499999999999999</v>
      </c>
      <c r="F30" s="10">
        <v>0.46700000000000003</v>
      </c>
      <c r="G30" s="10">
        <v>0.44600000000000001</v>
      </c>
      <c r="H30" s="10">
        <f t="shared" si="0"/>
        <v>4.2000000000000037E-2</v>
      </c>
      <c r="I30" s="11">
        <f t="shared" si="1"/>
        <v>9.4170403587444024E-2</v>
      </c>
      <c r="J30" s="10">
        <v>0.44400000000000001</v>
      </c>
      <c r="K30" s="10">
        <v>0.50800000000000001</v>
      </c>
      <c r="L30" s="10">
        <v>0.47599999999999998</v>
      </c>
      <c r="M30" s="10">
        <f t="shared" si="2"/>
        <v>6.4000000000000001E-2</v>
      </c>
      <c r="N30" s="11">
        <f t="shared" si="3"/>
        <v>0.13445378151260506</v>
      </c>
      <c r="O30" s="10">
        <f t="shared" si="4"/>
        <v>0.90998543707848989</v>
      </c>
      <c r="P30" s="10">
        <f t="shared" si="5"/>
        <v>1.0672645739910314</v>
      </c>
      <c r="Q30" s="12" t="s">
        <v>60</v>
      </c>
      <c r="R30" s="6" t="s">
        <v>110</v>
      </c>
      <c r="S30" s="13">
        <v>180</v>
      </c>
    </row>
    <row r="31" spans="1:20" x14ac:dyDescent="0.15">
      <c r="A31" s="8" t="s">
        <v>63</v>
      </c>
      <c r="B31" s="9" t="s">
        <v>29</v>
      </c>
      <c r="C31" s="10">
        <v>677.05100000000004</v>
      </c>
      <c r="D31" s="10">
        <v>664.56020000000001</v>
      </c>
      <c r="E31" s="10">
        <v>0.375</v>
      </c>
      <c r="F31" s="10">
        <v>0.47199999999999998</v>
      </c>
      <c r="G31" s="10">
        <v>0.42299999999999999</v>
      </c>
      <c r="H31" s="10">
        <f t="shared" si="0"/>
        <v>9.6999999999999975E-2</v>
      </c>
      <c r="I31" s="11">
        <f t="shared" si="1"/>
        <v>0.22931442080378245</v>
      </c>
      <c r="J31" s="10">
        <v>0.379</v>
      </c>
      <c r="K31" s="10">
        <v>0.47799999999999998</v>
      </c>
      <c r="L31" s="10">
        <v>0.42799999999999999</v>
      </c>
      <c r="M31" s="10">
        <f t="shared" si="2"/>
        <v>9.8999999999999977E-2</v>
      </c>
      <c r="N31" s="11">
        <f t="shared" si="3"/>
        <v>0.23130841121495321</v>
      </c>
      <c r="O31" s="10">
        <f t="shared" si="4"/>
        <v>0.98155116822809507</v>
      </c>
      <c r="P31" s="10">
        <f t="shared" si="5"/>
        <v>1.011820330969267</v>
      </c>
      <c r="Q31" s="12" t="s">
        <v>60</v>
      </c>
      <c r="R31" s="6" t="s">
        <v>110</v>
      </c>
      <c r="S31" s="13">
        <v>224</v>
      </c>
    </row>
    <row r="32" spans="1:20" x14ac:dyDescent="0.15">
      <c r="A32" s="8" t="s">
        <v>63</v>
      </c>
      <c r="B32" s="9" t="s">
        <v>30</v>
      </c>
      <c r="C32" s="10">
        <v>665.29899999999998</v>
      </c>
      <c r="D32" s="10">
        <v>552.35310000000004</v>
      </c>
      <c r="E32" s="10">
        <v>0.43099999999999999</v>
      </c>
      <c r="F32" s="10">
        <v>0.58399999999999996</v>
      </c>
      <c r="G32" s="10">
        <v>0.50700000000000001</v>
      </c>
      <c r="H32" s="10">
        <f t="shared" si="0"/>
        <v>0.15299999999999997</v>
      </c>
      <c r="I32" s="11">
        <f t="shared" si="1"/>
        <v>0.30177514792899401</v>
      </c>
      <c r="J32" s="10">
        <v>0.46</v>
      </c>
      <c r="K32" s="10">
        <v>0.67500000000000004</v>
      </c>
      <c r="L32" s="10">
        <v>0.56699999999999995</v>
      </c>
      <c r="M32" s="10">
        <f t="shared" si="2"/>
        <v>0.21500000000000002</v>
      </c>
      <c r="N32" s="11">
        <f t="shared" si="3"/>
        <v>0.37918871252204595</v>
      </c>
      <c r="O32" s="10">
        <f t="shared" si="4"/>
        <v>0.83023287273842294</v>
      </c>
      <c r="P32" s="10">
        <f t="shared" si="5"/>
        <v>1.1183431952662721</v>
      </c>
      <c r="Q32" s="15" t="s">
        <v>59</v>
      </c>
      <c r="R32" s="6" t="s">
        <v>110</v>
      </c>
      <c r="S32" s="13">
        <v>200</v>
      </c>
    </row>
    <row r="33" spans="1:19" x14ac:dyDescent="0.15">
      <c r="A33" s="8">
        <v>60</v>
      </c>
      <c r="B33" s="16" t="s">
        <v>31</v>
      </c>
      <c r="C33" s="17">
        <v>612.69399999999996</v>
      </c>
      <c r="D33" s="17">
        <v>577.61360000000002</v>
      </c>
      <c r="E33" s="17">
        <v>0.27100000000000002</v>
      </c>
      <c r="F33" s="17">
        <v>0.34399999999999997</v>
      </c>
      <c r="G33" s="17">
        <v>0.308</v>
      </c>
      <c r="H33" s="17">
        <f t="shared" si="0"/>
        <v>7.2999999999999954E-2</v>
      </c>
      <c r="I33" s="18">
        <f t="shared" si="1"/>
        <v>0.23701298701298687</v>
      </c>
      <c r="J33" s="17">
        <v>0.28599999999999998</v>
      </c>
      <c r="K33" s="17">
        <v>0.36299999999999999</v>
      </c>
      <c r="L33" s="17">
        <v>0.32500000000000001</v>
      </c>
      <c r="M33" s="17">
        <f t="shared" si="2"/>
        <v>7.7000000000000013E-2</v>
      </c>
      <c r="N33" s="18">
        <f t="shared" si="3"/>
        <v>0.23692307692307696</v>
      </c>
      <c r="O33" s="17">
        <f t="shared" si="4"/>
        <v>0.94274401250869122</v>
      </c>
      <c r="P33" s="17">
        <f t="shared" si="5"/>
        <v>1.0551948051948052</v>
      </c>
      <c r="Q33" s="5" t="s">
        <v>60</v>
      </c>
      <c r="R33" s="6" t="s">
        <v>110</v>
      </c>
      <c r="S33" s="6">
        <v>335</v>
      </c>
    </row>
    <row r="34" spans="1:19" x14ac:dyDescent="0.15">
      <c r="A34" s="8">
        <v>60</v>
      </c>
      <c r="B34" s="16" t="s">
        <v>32</v>
      </c>
      <c r="C34" s="17">
        <v>612.72799999999995</v>
      </c>
      <c r="D34" s="17">
        <v>565.96680000000003</v>
      </c>
      <c r="E34" s="17">
        <v>0.3</v>
      </c>
      <c r="F34" s="17">
        <v>0.35899999999999999</v>
      </c>
      <c r="G34" s="17">
        <v>0.33</v>
      </c>
      <c r="H34" s="17">
        <f t="shared" si="0"/>
        <v>5.8999999999999997E-2</v>
      </c>
      <c r="I34" s="18">
        <f t="shared" si="1"/>
        <v>0.17878787878787877</v>
      </c>
      <c r="J34" s="17">
        <v>0.32100000000000001</v>
      </c>
      <c r="K34" s="17">
        <v>0.38800000000000001</v>
      </c>
      <c r="L34" s="17">
        <v>0.35399999999999998</v>
      </c>
      <c r="M34" s="17">
        <f t="shared" si="2"/>
        <v>6.7000000000000004E-2</v>
      </c>
      <c r="N34" s="18">
        <f t="shared" si="3"/>
        <v>0.18926553672316387</v>
      </c>
      <c r="O34" s="17">
        <f t="shared" si="4"/>
        <v>0.92368359206695316</v>
      </c>
      <c r="P34" s="17">
        <f t="shared" si="5"/>
        <v>1.0727272727272725</v>
      </c>
      <c r="Q34" s="5" t="s">
        <v>60</v>
      </c>
      <c r="R34" s="6" t="s">
        <v>110</v>
      </c>
      <c r="S34" s="6">
        <v>338</v>
      </c>
    </row>
    <row r="35" spans="1:19" x14ac:dyDescent="0.15">
      <c r="A35" s="8">
        <v>60</v>
      </c>
      <c r="B35" s="16" t="s">
        <v>33</v>
      </c>
      <c r="C35" s="17">
        <v>578.34699999999998</v>
      </c>
      <c r="D35" s="17">
        <v>533.20330000000001</v>
      </c>
      <c r="E35" s="17">
        <v>0.17499999999999999</v>
      </c>
      <c r="F35" s="17">
        <v>0.28599999999999998</v>
      </c>
      <c r="G35" s="17">
        <v>0.23100000000000001</v>
      </c>
      <c r="H35" s="17">
        <f t="shared" si="0"/>
        <v>0.11099999999999999</v>
      </c>
      <c r="I35" s="18">
        <f t="shared" si="1"/>
        <v>0.48051948051948046</v>
      </c>
      <c r="J35" s="17">
        <v>0.183</v>
      </c>
      <c r="K35" s="17">
        <v>0.30099999999999999</v>
      </c>
      <c r="L35" s="17">
        <v>0.24199999999999999</v>
      </c>
      <c r="M35" s="17">
        <f t="shared" si="2"/>
        <v>0.11799999999999999</v>
      </c>
      <c r="N35" s="18">
        <f t="shared" si="3"/>
        <v>0.48760330578512395</v>
      </c>
      <c r="O35" s="17">
        <f t="shared" si="4"/>
        <v>0.92194357366771162</v>
      </c>
      <c r="P35" s="17">
        <f t="shared" si="5"/>
        <v>1.0476190476190474</v>
      </c>
      <c r="Q35" s="19" t="s">
        <v>59</v>
      </c>
      <c r="R35" s="6" t="s">
        <v>110</v>
      </c>
      <c r="S35" s="6">
        <v>320</v>
      </c>
    </row>
    <row r="36" spans="1:19" x14ac:dyDescent="0.15">
      <c r="A36" s="8">
        <v>60</v>
      </c>
      <c r="B36" s="16" t="s">
        <v>34</v>
      </c>
      <c r="C36" s="17">
        <v>636.55499999999995</v>
      </c>
      <c r="D36" s="17">
        <v>610.20860000000005</v>
      </c>
      <c r="E36" s="17">
        <v>0.34799999999999998</v>
      </c>
      <c r="F36" s="17">
        <v>0.35899999999999999</v>
      </c>
      <c r="G36" s="17">
        <v>0.35399999999999998</v>
      </c>
      <c r="H36" s="17">
        <f t="shared" si="0"/>
        <v>1.100000000000001E-2</v>
      </c>
      <c r="I36" s="18">
        <f t="shared" si="1"/>
        <v>3.1073446327683645E-2</v>
      </c>
      <c r="J36" s="17">
        <v>0.35499999999999998</v>
      </c>
      <c r="K36" s="17">
        <v>0.36699999999999999</v>
      </c>
      <c r="L36" s="17">
        <v>0.36099999999999999</v>
      </c>
      <c r="M36" s="17">
        <f t="shared" si="2"/>
        <v>1.2000000000000011E-2</v>
      </c>
      <c r="N36" s="18">
        <f t="shared" si="3"/>
        <v>3.3240997229916927E-2</v>
      </c>
      <c r="O36" s="17">
        <f t="shared" si="4"/>
        <v>0.9586109605611457</v>
      </c>
      <c r="P36" s="17">
        <f t="shared" si="5"/>
        <v>1.0197740112994351</v>
      </c>
      <c r="Q36" s="5" t="s">
        <v>60</v>
      </c>
      <c r="R36" s="6" t="s">
        <v>110</v>
      </c>
      <c r="S36" s="6">
        <v>362</v>
      </c>
    </row>
    <row r="37" spans="1:19" x14ac:dyDescent="0.15">
      <c r="A37" s="8">
        <v>60</v>
      </c>
      <c r="B37" s="16" t="s">
        <v>35</v>
      </c>
      <c r="C37" s="17">
        <v>575.70500000000004</v>
      </c>
      <c r="D37" s="17">
        <v>531.61699999999996</v>
      </c>
      <c r="E37" s="17">
        <v>0.25700000000000001</v>
      </c>
      <c r="F37" s="17">
        <v>0.33100000000000002</v>
      </c>
      <c r="G37" s="17">
        <v>0.29399999999999998</v>
      </c>
      <c r="H37" s="17">
        <f t="shared" si="0"/>
        <v>7.400000000000001E-2</v>
      </c>
      <c r="I37" s="18">
        <f t="shared" si="1"/>
        <v>0.2517006802721089</v>
      </c>
      <c r="J37" s="17">
        <v>0.25900000000000001</v>
      </c>
      <c r="K37" s="17">
        <v>0.33500000000000002</v>
      </c>
      <c r="L37" s="17">
        <v>0.29699999999999999</v>
      </c>
      <c r="M37" s="17">
        <f t="shared" si="2"/>
        <v>7.6000000000000012E-2</v>
      </c>
      <c r="N37" s="18">
        <f t="shared" si="3"/>
        <v>0.25589225589225595</v>
      </c>
      <c r="O37" s="17">
        <f t="shared" si="4"/>
        <v>0.92341911221893147</v>
      </c>
      <c r="P37" s="17">
        <f t="shared" si="5"/>
        <v>1.010204081632653</v>
      </c>
      <c r="Q37" s="5" t="s">
        <v>60</v>
      </c>
      <c r="R37" s="6" t="s">
        <v>110</v>
      </c>
      <c r="S37" s="6">
        <v>268</v>
      </c>
    </row>
    <row r="38" spans="1:19" x14ac:dyDescent="0.15">
      <c r="A38" s="8">
        <v>60</v>
      </c>
      <c r="B38" s="16" t="s">
        <v>36</v>
      </c>
      <c r="C38" s="17">
        <v>618.00900000000001</v>
      </c>
      <c r="D38" s="17">
        <v>594.59630000000004</v>
      </c>
      <c r="E38" s="17">
        <v>0.26300000000000001</v>
      </c>
      <c r="F38" s="17">
        <v>0.29199999999999998</v>
      </c>
      <c r="G38" s="17">
        <v>0.27800000000000002</v>
      </c>
      <c r="H38" s="17">
        <f t="shared" si="0"/>
        <v>2.899999999999997E-2</v>
      </c>
      <c r="I38" s="18">
        <f t="shared" si="1"/>
        <v>0.10431654676258981</v>
      </c>
      <c r="J38" s="17">
        <v>0.27</v>
      </c>
      <c r="K38" s="17">
        <v>0.30199999999999999</v>
      </c>
      <c r="L38" s="17">
        <v>0.28599999999999998</v>
      </c>
      <c r="M38" s="17">
        <f t="shared" si="2"/>
        <v>3.1999999999999973E-2</v>
      </c>
      <c r="N38" s="18">
        <f t="shared" si="3"/>
        <v>0.1118881118881118</v>
      </c>
      <c r="O38" s="17">
        <f t="shared" si="4"/>
        <v>0.96211592387813127</v>
      </c>
      <c r="P38" s="17">
        <f t="shared" si="5"/>
        <v>1.028776978417266</v>
      </c>
      <c r="Q38" s="5" t="s">
        <v>60</v>
      </c>
      <c r="R38" s="6" t="s">
        <v>110</v>
      </c>
      <c r="S38" s="6">
        <v>321</v>
      </c>
    </row>
    <row r="39" spans="1:19" x14ac:dyDescent="0.15">
      <c r="A39" s="8">
        <v>75</v>
      </c>
      <c r="B39" s="9" t="s">
        <v>37</v>
      </c>
      <c r="C39" s="10">
        <v>580.59199999999998</v>
      </c>
      <c r="D39" s="10">
        <v>580.59199999999998</v>
      </c>
      <c r="E39" s="10">
        <v>0.28599999999999998</v>
      </c>
      <c r="F39" s="10">
        <v>0.28000000000000003</v>
      </c>
      <c r="G39" s="10">
        <v>0.28299999999999997</v>
      </c>
      <c r="H39" s="10">
        <f t="shared" si="0"/>
        <v>5.9999999999999498E-3</v>
      </c>
      <c r="I39" s="11">
        <f t="shared" si="1"/>
        <v>2.1201413427561662E-2</v>
      </c>
      <c r="J39" s="10">
        <v>0.28599999999999998</v>
      </c>
      <c r="K39" s="10">
        <v>0.28000000000000003</v>
      </c>
      <c r="L39" s="10">
        <v>0.28299999999999997</v>
      </c>
      <c r="M39" s="10">
        <f t="shared" si="2"/>
        <v>5.9999999999999498E-3</v>
      </c>
      <c r="N39" s="11">
        <f t="shared" si="3"/>
        <v>2.1201413427561662E-2</v>
      </c>
      <c r="O39" s="10">
        <f t="shared" si="4"/>
        <v>1</v>
      </c>
      <c r="P39" s="10">
        <f t="shared" si="5"/>
        <v>1</v>
      </c>
      <c r="Q39" s="12" t="s">
        <v>60</v>
      </c>
      <c r="R39" s="6" t="s">
        <v>110</v>
      </c>
      <c r="S39" s="13">
        <v>357</v>
      </c>
    </row>
    <row r="40" spans="1:19" x14ac:dyDescent="0.15">
      <c r="A40" s="8">
        <v>75</v>
      </c>
      <c r="B40" s="9" t="s">
        <v>38</v>
      </c>
      <c r="C40" s="10">
        <v>584.38199999999995</v>
      </c>
      <c r="D40" s="10">
        <v>487.52370000000002</v>
      </c>
      <c r="E40" s="10">
        <v>0.373</v>
      </c>
      <c r="F40" s="10">
        <v>0.374</v>
      </c>
      <c r="G40" s="10">
        <v>0.373</v>
      </c>
      <c r="H40" s="10">
        <f t="shared" si="0"/>
        <v>1.0000000000000009E-3</v>
      </c>
      <c r="I40" s="11">
        <f t="shared" si="1"/>
        <v>2.6809651474530853E-3</v>
      </c>
      <c r="J40" s="10">
        <v>0.40300000000000002</v>
      </c>
      <c r="K40" s="10">
        <v>0.40899999999999997</v>
      </c>
      <c r="L40" s="10">
        <v>0.40600000000000003</v>
      </c>
      <c r="M40" s="10">
        <f t="shared" si="2"/>
        <v>5.9999999999999498E-3</v>
      </c>
      <c r="N40" s="11">
        <f t="shared" si="3"/>
        <v>1.4778325123152585E-2</v>
      </c>
      <c r="O40" s="10">
        <f t="shared" si="4"/>
        <v>0.83425516186330184</v>
      </c>
      <c r="P40" s="10">
        <f t="shared" si="5"/>
        <v>1.0884718498659518</v>
      </c>
      <c r="Q40" s="12" t="s">
        <v>60</v>
      </c>
      <c r="R40" s="6" t="s">
        <v>110</v>
      </c>
      <c r="S40" s="13">
        <v>336</v>
      </c>
    </row>
    <row r="41" spans="1:19" x14ac:dyDescent="0.15">
      <c r="A41" s="8">
        <v>75</v>
      </c>
      <c r="B41" s="9" t="s">
        <v>39</v>
      </c>
      <c r="C41" s="10">
        <v>557.74099999999999</v>
      </c>
      <c r="D41" s="10">
        <v>534.04830000000004</v>
      </c>
      <c r="E41" s="10">
        <v>0.32400000000000001</v>
      </c>
      <c r="F41" s="10">
        <v>0.309</v>
      </c>
      <c r="G41" s="10">
        <v>0.316</v>
      </c>
      <c r="H41" s="10">
        <f t="shared" si="0"/>
        <v>1.5000000000000013E-2</v>
      </c>
      <c r="I41" s="11">
        <f t="shared" si="1"/>
        <v>4.7468354430379792E-2</v>
      </c>
      <c r="J41" s="10">
        <v>0.40500000000000003</v>
      </c>
      <c r="K41" s="10">
        <v>0.36699999999999999</v>
      </c>
      <c r="L41" s="10">
        <v>0.38600000000000001</v>
      </c>
      <c r="M41" s="10">
        <f t="shared" si="2"/>
        <v>3.8000000000000034E-2</v>
      </c>
      <c r="N41" s="11">
        <f t="shared" si="3"/>
        <v>9.8445595854922366E-2</v>
      </c>
      <c r="O41" s="10">
        <f t="shared" si="4"/>
        <v>0.95752024685293002</v>
      </c>
      <c r="P41" s="10">
        <f t="shared" si="5"/>
        <v>1.2215189873417722</v>
      </c>
      <c r="Q41" s="12" t="s">
        <v>60</v>
      </c>
      <c r="R41" s="6" t="s">
        <v>110</v>
      </c>
      <c r="S41" s="13">
        <v>298</v>
      </c>
    </row>
    <row r="42" spans="1:19" x14ac:dyDescent="0.15">
      <c r="A42" s="8">
        <v>75</v>
      </c>
      <c r="B42" s="9" t="s">
        <v>40</v>
      </c>
      <c r="C42" s="10">
        <v>504.86500000000001</v>
      </c>
      <c r="D42" s="10">
        <v>446.19240000000002</v>
      </c>
      <c r="E42" s="10">
        <v>0.40300000000000002</v>
      </c>
      <c r="F42" s="10">
        <v>0.33</v>
      </c>
      <c r="G42" s="10">
        <v>0.36599999999999999</v>
      </c>
      <c r="H42" s="10">
        <f t="shared" si="0"/>
        <v>7.3000000000000009E-2</v>
      </c>
      <c r="I42" s="11">
        <f t="shared" si="1"/>
        <v>0.19945355191256833</v>
      </c>
      <c r="J42" s="10">
        <v>0.433</v>
      </c>
      <c r="K42" s="10">
        <v>0.34300000000000003</v>
      </c>
      <c r="L42" s="10">
        <v>0.38800000000000001</v>
      </c>
      <c r="M42" s="10">
        <f t="shared" si="2"/>
        <v>8.9999999999999969E-2</v>
      </c>
      <c r="N42" s="11">
        <f t="shared" si="3"/>
        <v>0.23195876288659786</v>
      </c>
      <c r="O42" s="10">
        <f t="shared" si="4"/>
        <v>0.88378556643855288</v>
      </c>
      <c r="P42" s="10">
        <f t="shared" si="5"/>
        <v>1.0601092896174864</v>
      </c>
      <c r="Q42" s="12" t="s">
        <v>60</v>
      </c>
      <c r="R42" s="6" t="s">
        <v>110</v>
      </c>
      <c r="S42" s="13">
        <v>278</v>
      </c>
    </row>
    <row r="43" spans="1:19" x14ac:dyDescent="0.15">
      <c r="A43" s="8">
        <v>75</v>
      </c>
      <c r="B43" s="9" t="s">
        <v>41</v>
      </c>
      <c r="C43" s="10">
        <v>576.76700000000005</v>
      </c>
      <c r="D43" s="10">
        <v>517.97370000000001</v>
      </c>
      <c r="E43" s="10">
        <v>0.376</v>
      </c>
      <c r="F43" s="10">
        <v>0.40400000000000003</v>
      </c>
      <c r="G43" s="10">
        <v>0.39</v>
      </c>
      <c r="H43" s="10">
        <f t="shared" si="0"/>
        <v>2.8000000000000025E-2</v>
      </c>
      <c r="I43" s="11">
        <f t="shared" si="1"/>
        <v>7.1794871794871859E-2</v>
      </c>
      <c r="J43" s="10">
        <v>0.41699999999999998</v>
      </c>
      <c r="K43" s="10">
        <v>0.44800000000000001</v>
      </c>
      <c r="L43" s="10">
        <v>0.432</v>
      </c>
      <c r="M43" s="10">
        <f t="shared" si="2"/>
        <v>3.1000000000000028E-2</v>
      </c>
      <c r="N43" s="11">
        <f t="shared" si="3"/>
        <v>7.1759259259259328E-2</v>
      </c>
      <c r="O43" s="10">
        <f t="shared" si="4"/>
        <v>0.89806403625727538</v>
      </c>
      <c r="P43" s="10">
        <f t="shared" si="5"/>
        <v>1.1076923076923075</v>
      </c>
      <c r="Q43" s="12" t="s">
        <v>60</v>
      </c>
      <c r="R43" s="6" t="s">
        <v>110</v>
      </c>
      <c r="S43" s="13">
        <v>357</v>
      </c>
    </row>
    <row r="44" spans="1:19" x14ac:dyDescent="0.15">
      <c r="A44" s="8">
        <v>75</v>
      </c>
      <c r="B44" s="9" t="s">
        <v>42</v>
      </c>
      <c r="C44" s="10">
        <v>548.47199999999998</v>
      </c>
      <c r="D44" s="10">
        <v>502.48050000000001</v>
      </c>
      <c r="E44" s="10">
        <v>0.311</v>
      </c>
      <c r="F44" s="10">
        <v>0.30199999999999999</v>
      </c>
      <c r="G44" s="10">
        <v>0.30599999999999999</v>
      </c>
      <c r="H44" s="10">
        <f t="shared" si="0"/>
        <v>9.000000000000008E-3</v>
      </c>
      <c r="I44" s="11">
        <f t="shared" si="1"/>
        <v>2.941176470588238E-2</v>
      </c>
      <c r="J44" s="10">
        <v>0.33300000000000002</v>
      </c>
      <c r="K44" s="10">
        <v>0.32100000000000001</v>
      </c>
      <c r="L44" s="10">
        <v>0.32700000000000001</v>
      </c>
      <c r="M44" s="10">
        <f t="shared" si="2"/>
        <v>1.2000000000000011E-2</v>
      </c>
      <c r="N44" s="11">
        <f t="shared" si="3"/>
        <v>3.6697247706422048E-2</v>
      </c>
      <c r="O44" s="10">
        <f t="shared" si="4"/>
        <v>0.91614612961099207</v>
      </c>
      <c r="P44" s="10">
        <f t="shared" si="5"/>
        <v>1.0686274509803921</v>
      </c>
      <c r="Q44" s="12" t="s">
        <v>60</v>
      </c>
      <c r="R44" s="6" t="s">
        <v>110</v>
      </c>
      <c r="S44" s="13">
        <v>336</v>
      </c>
    </row>
    <row r="45" spans="1:19" x14ac:dyDescent="0.15">
      <c r="A45" s="8">
        <v>90</v>
      </c>
      <c r="B45" s="16" t="s">
        <v>43</v>
      </c>
      <c r="C45" s="17">
        <v>571.57907999999998</v>
      </c>
      <c r="D45" s="17">
        <v>539.654</v>
      </c>
      <c r="E45" s="17">
        <v>0.40388000000000002</v>
      </c>
      <c r="F45" s="17">
        <v>0.33095999999999925</v>
      </c>
      <c r="G45" s="17">
        <v>0.36741999999999964</v>
      </c>
      <c r="H45" s="17">
        <f t="shared" si="0"/>
        <v>7.2920000000000762E-2</v>
      </c>
      <c r="I45" s="18">
        <f t="shared" si="1"/>
        <v>0.19846497196668889</v>
      </c>
      <c r="J45" s="17">
        <v>0.44902599999999993</v>
      </c>
      <c r="K45" s="17">
        <v>0.35319900000000004</v>
      </c>
      <c r="L45" s="17">
        <v>0.40111249999999998</v>
      </c>
      <c r="M45" s="17">
        <f t="shared" si="2"/>
        <v>9.5826999999999884E-2</v>
      </c>
      <c r="N45" s="18">
        <f t="shared" si="3"/>
        <v>0.2389030508897127</v>
      </c>
      <c r="O45" s="17">
        <f t="shared" si="4"/>
        <v>0.94414582143209302</v>
      </c>
      <c r="P45" s="17">
        <f t="shared" si="5"/>
        <v>1.0917002340645594</v>
      </c>
      <c r="Q45" s="5" t="s">
        <v>60</v>
      </c>
      <c r="R45" s="6" t="s">
        <v>110</v>
      </c>
      <c r="S45" s="6">
        <v>297</v>
      </c>
    </row>
    <row r="46" spans="1:19" x14ac:dyDescent="0.15">
      <c r="A46" s="8">
        <v>90</v>
      </c>
      <c r="B46" s="16" t="s">
        <v>44</v>
      </c>
      <c r="C46" s="20">
        <v>501.33820000000003</v>
      </c>
      <c r="D46" s="20">
        <v>481.93680000000001</v>
      </c>
      <c r="E46" s="20">
        <v>0.31137199999999954</v>
      </c>
      <c r="F46" s="20">
        <v>0.2558069999999999</v>
      </c>
      <c r="G46" s="20">
        <v>0.28358949999999972</v>
      </c>
      <c r="H46" s="17">
        <f t="shared" si="0"/>
        <v>5.5564999999999642E-2</v>
      </c>
      <c r="I46" s="18">
        <f t="shared" si="1"/>
        <v>0.19593461676119778</v>
      </c>
      <c r="J46" s="20">
        <v>0.32394500000000015</v>
      </c>
      <c r="K46" s="20">
        <v>0.26347400000000043</v>
      </c>
      <c r="L46" s="20">
        <v>0.29370950000000029</v>
      </c>
      <c r="M46" s="17">
        <f t="shared" si="2"/>
        <v>6.0470999999999719E-2</v>
      </c>
      <c r="N46" s="18">
        <f t="shared" si="3"/>
        <v>0.20588710954191014</v>
      </c>
      <c r="O46" s="17">
        <f t="shared" si="4"/>
        <v>0.96130077460684216</v>
      </c>
      <c r="P46" s="17">
        <f t="shared" si="5"/>
        <v>1.0356853832740653</v>
      </c>
      <c r="Q46" s="5" t="s">
        <v>60</v>
      </c>
      <c r="R46" s="6" t="s">
        <v>110</v>
      </c>
      <c r="S46" s="6">
        <v>132</v>
      </c>
    </row>
    <row r="47" spans="1:19" x14ac:dyDescent="0.15">
      <c r="A47" s="8">
        <v>90</v>
      </c>
      <c r="B47" s="16" t="s">
        <v>45</v>
      </c>
      <c r="C47" s="20">
        <v>551.51509999999996</v>
      </c>
      <c r="D47" s="20">
        <v>519.49249999999995</v>
      </c>
      <c r="E47" s="20">
        <v>0.41459199999999985</v>
      </c>
      <c r="F47" s="20">
        <v>0.40360499999999977</v>
      </c>
      <c r="G47" s="20">
        <v>0.40909849999999981</v>
      </c>
      <c r="H47" s="17">
        <f t="shared" si="0"/>
        <v>1.098700000000008E-2</v>
      </c>
      <c r="I47" s="18">
        <f t="shared" si="1"/>
        <v>2.6856612771740999E-2</v>
      </c>
      <c r="J47" s="20">
        <v>0.4437730000000002</v>
      </c>
      <c r="K47" s="20">
        <v>0.44533000000000023</v>
      </c>
      <c r="L47" s="20">
        <v>0.44455150000000021</v>
      </c>
      <c r="M47" s="17">
        <f t="shared" si="2"/>
        <v>1.5570000000000306E-3</v>
      </c>
      <c r="N47" s="18">
        <f t="shared" si="3"/>
        <v>3.5024063578686154E-3</v>
      </c>
      <c r="O47" s="17">
        <f t="shared" si="4"/>
        <v>0.94193703853258048</v>
      </c>
      <c r="P47" s="17">
        <f t="shared" si="5"/>
        <v>1.0866612808406788</v>
      </c>
      <c r="Q47" s="5" t="s">
        <v>60</v>
      </c>
      <c r="R47" s="6" t="s">
        <v>110</v>
      </c>
      <c r="S47" s="6">
        <v>236</v>
      </c>
    </row>
    <row r="48" spans="1:19" x14ac:dyDescent="0.15">
      <c r="A48" s="8">
        <v>90</v>
      </c>
      <c r="B48" s="16" t="s">
        <v>46</v>
      </c>
      <c r="C48" s="20">
        <v>549.40609999999992</v>
      </c>
      <c r="D48" s="20">
        <v>526.8854</v>
      </c>
      <c r="E48" s="20">
        <v>0.36550700000000003</v>
      </c>
      <c r="F48" s="20">
        <v>0.30331699999999984</v>
      </c>
      <c r="G48" s="20">
        <v>0.33441199999999993</v>
      </c>
      <c r="H48" s="17">
        <f t="shared" si="0"/>
        <v>6.219000000000019E-2</v>
      </c>
      <c r="I48" s="18">
        <f t="shared" si="1"/>
        <v>0.18596820688252874</v>
      </c>
      <c r="J48" s="20">
        <v>0.41599800000000009</v>
      </c>
      <c r="K48" s="20">
        <v>0.33811099999999961</v>
      </c>
      <c r="L48" s="20">
        <v>0.37705449999999985</v>
      </c>
      <c r="M48" s="17">
        <f t="shared" si="2"/>
        <v>7.7887000000000484E-2</v>
      </c>
      <c r="N48" s="18">
        <f t="shared" si="3"/>
        <v>0.20656695517491641</v>
      </c>
      <c r="O48" s="17">
        <f t="shared" si="4"/>
        <v>0.95900900991088389</v>
      </c>
      <c r="P48" s="17">
        <f t="shared" si="5"/>
        <v>1.1275148619068691</v>
      </c>
      <c r="Q48" s="5" t="s">
        <v>60</v>
      </c>
      <c r="R48" s="6" t="s">
        <v>110</v>
      </c>
      <c r="S48" s="6">
        <v>294</v>
      </c>
    </row>
    <row r="49" spans="1:19" x14ac:dyDescent="0.15">
      <c r="A49" s="8">
        <v>90</v>
      </c>
      <c r="B49" s="16" t="s">
        <v>47</v>
      </c>
      <c r="C49" s="17">
        <v>598.71299999999997</v>
      </c>
      <c r="D49" s="17">
        <v>572.31979999999999</v>
      </c>
      <c r="E49" s="17">
        <v>0.31900000000000001</v>
      </c>
      <c r="F49" s="17">
        <v>0.33100000000000002</v>
      </c>
      <c r="G49" s="17">
        <v>0.32500000000000001</v>
      </c>
      <c r="H49" s="17">
        <f t="shared" si="0"/>
        <v>1.2000000000000011E-2</v>
      </c>
      <c r="I49" s="18">
        <f t="shared" si="1"/>
        <v>3.6923076923076954E-2</v>
      </c>
      <c r="J49" s="17">
        <v>0.33100000000000002</v>
      </c>
      <c r="K49" s="17">
        <v>0.34499999999999997</v>
      </c>
      <c r="L49" s="17">
        <v>0.33800000000000002</v>
      </c>
      <c r="M49" s="17">
        <f t="shared" si="2"/>
        <v>1.3999999999999957E-2</v>
      </c>
      <c r="N49" s="18">
        <f t="shared" si="3"/>
        <v>4.1420118343195138E-2</v>
      </c>
      <c r="O49" s="17">
        <f t="shared" si="4"/>
        <v>0.95591677481531223</v>
      </c>
      <c r="P49" s="17">
        <f t="shared" si="5"/>
        <v>1.04</v>
      </c>
      <c r="Q49" s="5" t="s">
        <v>60</v>
      </c>
      <c r="R49" s="6" t="s">
        <v>110</v>
      </c>
      <c r="S49" s="6">
        <v>349</v>
      </c>
    </row>
    <row r="50" spans="1:19" x14ac:dyDescent="0.15">
      <c r="A50" s="8">
        <v>90</v>
      </c>
      <c r="B50" s="16" t="s">
        <v>48</v>
      </c>
      <c r="C50" s="17">
        <v>566.20899999999995</v>
      </c>
      <c r="D50" s="17">
        <v>556.79669999999999</v>
      </c>
      <c r="E50" s="17">
        <v>0.26600000000000001</v>
      </c>
      <c r="F50" s="17">
        <v>0.33100000000000002</v>
      </c>
      <c r="G50" s="17">
        <v>0.29799999999999999</v>
      </c>
      <c r="H50" s="17">
        <f t="shared" si="0"/>
        <v>6.5000000000000002E-2</v>
      </c>
      <c r="I50" s="18">
        <f t="shared" si="1"/>
        <v>0.21812080536912754</v>
      </c>
      <c r="J50" s="17">
        <v>0.27400000000000002</v>
      </c>
      <c r="K50" s="17">
        <v>0.34300000000000003</v>
      </c>
      <c r="L50" s="17">
        <v>0.308</v>
      </c>
      <c r="M50" s="17">
        <f t="shared" si="2"/>
        <v>6.9000000000000006E-2</v>
      </c>
      <c r="N50" s="18">
        <f t="shared" si="3"/>
        <v>0.22402597402597405</v>
      </c>
      <c r="O50" s="17">
        <f t="shared" si="4"/>
        <v>0.98337663301007228</v>
      </c>
      <c r="P50" s="17">
        <f t="shared" si="5"/>
        <v>1.0335570469798658</v>
      </c>
      <c r="Q50" s="5" t="s">
        <v>60</v>
      </c>
      <c r="R50" s="6" t="s">
        <v>110</v>
      </c>
      <c r="S50" s="6">
        <v>324</v>
      </c>
    </row>
    <row r="51" spans="1:19" x14ac:dyDescent="0.15">
      <c r="B51" s="16"/>
    </row>
    <row r="52" spans="1:19" x14ac:dyDescent="0.15">
      <c r="B52" s="16"/>
    </row>
    <row r="53" spans="1:19" x14ac:dyDescent="0.15">
      <c r="B53" s="16"/>
    </row>
    <row r="54" spans="1:19" x14ac:dyDescent="0.15">
      <c r="B54" s="16"/>
    </row>
    <row r="55" spans="1:19" x14ac:dyDescent="0.15">
      <c r="B55" s="16"/>
    </row>
    <row r="56" spans="1:19" x14ac:dyDescent="0.15">
      <c r="B56" s="16"/>
    </row>
    <row r="57" spans="1:19" x14ac:dyDescent="0.15">
      <c r="B57" s="16"/>
    </row>
    <row r="58" spans="1:19" x14ac:dyDescent="0.15">
      <c r="B58" s="16"/>
    </row>
    <row r="59" spans="1:19" x14ac:dyDescent="0.15">
      <c r="B59" s="16"/>
    </row>
  </sheetData>
  <mergeCells count="22">
    <mergeCell ref="AE1:AE2"/>
    <mergeCell ref="AF1:AJ1"/>
    <mergeCell ref="AK1:AO1"/>
    <mergeCell ref="AP1:AP2"/>
    <mergeCell ref="AQ1:AQ2"/>
    <mergeCell ref="W1:W2"/>
    <mergeCell ref="X1:X2"/>
    <mergeCell ref="V1:V2"/>
    <mergeCell ref="AD1:AD2"/>
    <mergeCell ref="O1:O2"/>
    <mergeCell ref="P1:P2"/>
    <mergeCell ref="Q1:Q2"/>
    <mergeCell ref="Y1:Y2"/>
    <mergeCell ref="Z1:Z2"/>
    <mergeCell ref="AA1:AA2"/>
    <mergeCell ref="AB1:AB2"/>
    <mergeCell ref="R1:R2"/>
    <mergeCell ref="B1:B2"/>
    <mergeCell ref="E1:I1"/>
    <mergeCell ref="J1:N1"/>
    <mergeCell ref="C1:C2"/>
    <mergeCell ref="D1:D2"/>
  </mergeCells>
  <phoneticPr fontId="3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6" sqref="L26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4" width="11.25" style="28" customWidth="1"/>
    <col min="5" max="7" width="9" style="28"/>
    <col min="8" max="8" width="9.5" style="28" bestFit="1" customWidth="1"/>
    <col min="9" max="9" width="9" style="28"/>
    <col min="10" max="10" width="8.125" style="5" customWidth="1"/>
    <col min="11" max="11" width="9.625" style="5" customWidth="1"/>
    <col min="12" max="13" width="9" style="28"/>
    <col min="14" max="14" width="11.5" style="28" customWidth="1"/>
    <col min="15" max="15" width="10.75" style="28" customWidth="1"/>
    <col min="16" max="17" width="9" style="28"/>
    <col min="18" max="18" width="9" style="28" bestFit="1" customWidth="1"/>
    <col min="19" max="19" width="12.25" style="28" customWidth="1"/>
    <col min="20" max="21" width="9" style="28"/>
    <col min="22" max="22" width="10" style="28" customWidth="1"/>
    <col min="23" max="23" width="10.75" style="28" customWidth="1"/>
    <col min="24" max="24" width="10.375" style="28" customWidth="1"/>
    <col min="25" max="30" width="9" style="28"/>
    <col min="31" max="31" width="9.5" style="28" bestFit="1" customWidth="1"/>
    <col min="32" max="16384" width="9" style="28"/>
  </cols>
  <sheetData>
    <row r="1" spans="1:31" s="22" customFormat="1" ht="13.5" customHeight="1" x14ac:dyDescent="0.15">
      <c r="A1" s="1"/>
      <c r="B1" s="87" t="s">
        <v>0</v>
      </c>
      <c r="C1" s="88" t="s">
        <v>49</v>
      </c>
      <c r="D1" s="86" t="s">
        <v>67</v>
      </c>
      <c r="G1" s="22" t="s">
        <v>68</v>
      </c>
      <c r="I1" s="86" t="s">
        <v>69</v>
      </c>
      <c r="J1" s="86" t="s">
        <v>80</v>
      </c>
      <c r="K1" s="86" t="s">
        <v>81</v>
      </c>
      <c r="L1" s="89" t="s">
        <v>82</v>
      </c>
      <c r="M1" s="89" t="s">
        <v>83</v>
      </c>
      <c r="N1" s="89" t="s">
        <v>84</v>
      </c>
      <c r="O1" s="89" t="s">
        <v>85</v>
      </c>
      <c r="R1" s="88" t="s">
        <v>49</v>
      </c>
      <c r="S1" s="86" t="s">
        <v>67</v>
      </c>
      <c r="Y1" s="86" t="s">
        <v>80</v>
      </c>
      <c r="Z1" s="86" t="s">
        <v>81</v>
      </c>
      <c r="AA1" s="89" t="s">
        <v>82</v>
      </c>
      <c r="AB1" s="89" t="s">
        <v>83</v>
      </c>
      <c r="AC1" s="89" t="s">
        <v>84</v>
      </c>
      <c r="AD1" s="89" t="s">
        <v>85</v>
      </c>
    </row>
    <row r="2" spans="1:31" s="22" customFormat="1" ht="19.5" customHeight="1" x14ac:dyDescent="0.15">
      <c r="A2" s="1"/>
      <c r="B2" s="87"/>
      <c r="C2" s="88"/>
      <c r="D2" s="86"/>
      <c r="I2" s="86"/>
      <c r="J2" s="86"/>
      <c r="K2" s="86"/>
      <c r="L2" s="90"/>
      <c r="M2" s="90"/>
      <c r="N2" s="90"/>
      <c r="O2" s="90"/>
      <c r="Q2" s="16"/>
      <c r="R2" s="88"/>
      <c r="S2" s="86"/>
      <c r="U2" s="23"/>
      <c r="V2" s="23"/>
      <c r="X2" s="22" t="s">
        <v>69</v>
      </c>
      <c r="Y2" s="86"/>
      <c r="Z2" s="86"/>
      <c r="AA2" s="90"/>
      <c r="AB2" s="90"/>
      <c r="AC2" s="90"/>
      <c r="AD2" s="90"/>
    </row>
    <row r="3" spans="1:31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111.06811961503509</v>
      </c>
      <c r="F3" s="25">
        <f>D3*10^3/E3</f>
        <v>1097.8690412932267</v>
      </c>
      <c r="G3" s="26">
        <v>147.27171931070814</v>
      </c>
      <c r="H3" s="25">
        <f>D3*10^3/G3</f>
        <v>827.98143846436278</v>
      </c>
      <c r="I3" s="27">
        <v>51.792500000000004</v>
      </c>
      <c r="J3" s="17">
        <v>0.52</v>
      </c>
      <c r="K3" s="17">
        <v>0.91300000000000003</v>
      </c>
      <c r="L3" s="25">
        <v>29.892499999999998</v>
      </c>
      <c r="M3" s="25">
        <v>52.565000000000005</v>
      </c>
      <c r="N3" s="79">
        <f>J3/L3</f>
        <v>1.7395667809651252E-2</v>
      </c>
      <c r="O3" s="79">
        <f>K3/L3</f>
        <v>3.054277828886845E-2</v>
      </c>
      <c r="Q3" s="23">
        <v>0</v>
      </c>
      <c r="R3" s="29">
        <f t="shared" ref="R3:Y3" si="0">SUMIF($A$3:$A$50,$Q3,C$3:C$50)/COUNTIF($A$3:$A$50,$Q3)</f>
        <v>536.15533333333337</v>
      </c>
      <c r="S3" s="29">
        <f t="shared" si="0"/>
        <v>134.03883333333334</v>
      </c>
      <c r="T3" s="29">
        <f t="shared" si="0"/>
        <v>110.74327332244597</v>
      </c>
      <c r="U3" s="29">
        <f t="shared" si="0"/>
        <v>1213.4807985299014</v>
      </c>
      <c r="V3" s="29">
        <f t="shared" si="0"/>
        <v>144.09470522625733</v>
      </c>
      <c r="W3" s="29">
        <f t="shared" si="0"/>
        <v>933.40267787620178</v>
      </c>
      <c r="X3" s="29">
        <f t="shared" si="0"/>
        <v>54.895416666666655</v>
      </c>
      <c r="Y3" s="29">
        <f t="shared" si="0"/>
        <v>0.38399883333333351</v>
      </c>
      <c r="Z3" s="29">
        <f t="shared" ref="Z3:AD3" si="1">SUMIF($A$3:$A$50,$Q3,K$3:K$50)/COUNTIF($A$3:$A$50,$Q3)</f>
        <v>0.83051558333333342</v>
      </c>
      <c r="AA3" s="29">
        <f t="shared" si="1"/>
        <v>32.142083333333332</v>
      </c>
      <c r="AB3" s="29">
        <f t="shared" si="1"/>
        <v>52.01</v>
      </c>
      <c r="AC3" s="38">
        <f t="shared" si="1"/>
        <v>1.2017239823689095E-2</v>
      </c>
      <c r="AD3" s="38">
        <f t="shared" si="1"/>
        <v>2.5792682167472717E-2</v>
      </c>
      <c r="AE3" s="25">
        <f>U3/W3</f>
        <v>1.3000614068206549</v>
      </c>
    </row>
    <row r="4" spans="1:31" x14ac:dyDescent="0.15">
      <c r="A4" s="24">
        <v>0</v>
      </c>
      <c r="B4" s="2" t="s">
        <v>2</v>
      </c>
      <c r="C4" s="3">
        <v>456.00200000000001</v>
      </c>
      <c r="D4" s="25">
        <f t="shared" ref="D4:D26" si="2">C4/4</f>
        <v>114.0005</v>
      </c>
      <c r="E4" s="25">
        <v>107.44850758862282</v>
      </c>
      <c r="F4" s="25">
        <f t="shared" ref="F4:F26" si="3">D4*10^3/E4</f>
        <v>1060.9779750172252</v>
      </c>
      <c r="G4" s="25">
        <v>135.71929999448633</v>
      </c>
      <c r="H4" s="25">
        <f t="shared" ref="H4:H50" si="4">D4*10^3/G4</f>
        <v>839.97264946570851</v>
      </c>
      <c r="I4" s="27">
        <v>53.917500000000004</v>
      </c>
      <c r="J4" s="17">
        <v>0.30326750000000047</v>
      </c>
      <c r="K4" s="17">
        <v>0.38317550000000011</v>
      </c>
      <c r="L4" s="25">
        <v>31.32</v>
      </c>
      <c r="M4" s="25">
        <v>49.212499999999999</v>
      </c>
      <c r="N4" s="79">
        <f t="shared" ref="N4:N50" si="5">J4/L4</f>
        <v>9.6828703703703851E-3</v>
      </c>
      <c r="O4" s="79">
        <f t="shared" ref="O4:O50" si="6">K4/L4</f>
        <v>1.2234211366538955E-2</v>
      </c>
      <c r="Q4" s="23">
        <v>15</v>
      </c>
      <c r="R4" s="29">
        <f t="shared" ref="R4:X10" si="7">SUMIF($A$3:$A$50,$Q4,C$3:C$50)/COUNTIF($A$3:$A$50,$Q4)</f>
        <v>776.48683333333327</v>
      </c>
      <c r="S4" s="29">
        <f t="shared" si="7"/>
        <v>194.12170833333332</v>
      </c>
      <c r="T4" s="29">
        <f t="shared" si="7"/>
        <v>149.81571595177064</v>
      </c>
      <c r="U4" s="29">
        <f t="shared" si="7"/>
        <v>1297.1792836002139</v>
      </c>
      <c r="V4" s="29">
        <f t="shared" si="7"/>
        <v>218.46120196672936</v>
      </c>
      <c r="W4" s="29">
        <f t="shared" si="7"/>
        <v>891.42309172684418</v>
      </c>
      <c r="X4" s="29">
        <f t="shared" si="7"/>
        <v>39.492916666666666</v>
      </c>
      <c r="Y4" s="29">
        <f t="shared" ref="Y4:Y10" si="8">SUMIF($A$3:$A$50,$Q4,J$3:J$50)/COUNTIF($A$3:$A$50,$Q4)</f>
        <v>0.317</v>
      </c>
      <c r="Z4" s="29">
        <f t="shared" ref="Z4:Z10" si="9">SUMIF($A$3:$A$50,$Q4,K$3:K$50)/COUNTIF($A$3:$A$50,$Q4)</f>
        <v>0.434</v>
      </c>
      <c r="AA4" s="29">
        <f t="shared" ref="AA4:AA10" si="10">SUMIF($A$3:$A$50,$Q4,L$3:L$50)/COUNTIF($A$3:$A$50,$Q4)</f>
        <v>49.837499999999999</v>
      </c>
      <c r="AB4" s="29">
        <f t="shared" ref="AB4:AB10" si="11">SUMIF($A$3:$A$50,$Q4,M$3:M$50)/COUNTIF($A$3:$A$50,$Q4)</f>
        <v>61.397500000000008</v>
      </c>
      <c r="AC4" s="38">
        <f t="shared" ref="AC4:AC10" si="12">SUMIF($A$3:$A$50,$Q4,N$3:N$50)/COUNTIF($A$3:$A$50,$Q4)</f>
        <v>6.3563428247570058E-3</v>
      </c>
      <c r="AD4" s="38">
        <f t="shared" ref="AD4:AD10" si="13">SUMIF($A$3:$A$50,$Q4,O$3:O$50)/COUNTIF($A$3:$A$50,$Q4)</f>
        <v>8.7078783697092359E-3</v>
      </c>
      <c r="AE4" s="25">
        <f t="shared" ref="AE4:AE10" si="14">U4/W4</f>
        <v>1.4551780132679177</v>
      </c>
    </row>
    <row r="5" spans="1:31" x14ac:dyDescent="0.15">
      <c r="A5" s="24">
        <v>0</v>
      </c>
      <c r="B5" s="2" t="s">
        <v>3</v>
      </c>
      <c r="C5" s="3">
        <v>603.63400000000001</v>
      </c>
      <c r="D5" s="25">
        <f t="shared" si="2"/>
        <v>150.9085</v>
      </c>
      <c r="E5" s="25">
        <v>122.46883920717835</v>
      </c>
      <c r="F5" s="25">
        <f t="shared" si="3"/>
        <v>1232.2195668459858</v>
      </c>
      <c r="G5" s="25">
        <v>164.20705979620806</v>
      </c>
      <c r="H5" s="25">
        <f t="shared" si="4"/>
        <v>919.01347108515029</v>
      </c>
      <c r="I5" s="27">
        <v>53.914999999999999</v>
      </c>
      <c r="J5" s="17">
        <v>0.19719400000000009</v>
      </c>
      <c r="K5" s="17">
        <v>0.97687499999999972</v>
      </c>
      <c r="L5" s="25">
        <v>32.75</v>
      </c>
      <c r="M5" s="25">
        <v>49.125</v>
      </c>
      <c r="N5" s="79">
        <f t="shared" si="5"/>
        <v>6.0211908396946593E-3</v>
      </c>
      <c r="O5" s="79">
        <f t="shared" si="6"/>
        <v>2.9828244274809151E-2</v>
      </c>
      <c r="Q5" s="23">
        <v>30</v>
      </c>
      <c r="R5" s="29">
        <f t="shared" si="7"/>
        <v>1079.0108333333335</v>
      </c>
      <c r="S5" s="29">
        <f t="shared" si="7"/>
        <v>269.75270833333337</v>
      </c>
      <c r="T5" s="29">
        <f t="shared" si="7"/>
        <v>190.50317929028515</v>
      </c>
      <c r="U5" s="29">
        <f t="shared" si="7"/>
        <v>1418.2041609350308</v>
      </c>
      <c r="V5" s="29">
        <f t="shared" si="7"/>
        <v>280.03729841193018</v>
      </c>
      <c r="W5" s="29">
        <f t="shared" si="7"/>
        <v>964.58523729905266</v>
      </c>
      <c r="X5" s="29">
        <f t="shared" si="7"/>
        <v>27.750833333333333</v>
      </c>
      <c r="Y5" s="29">
        <f t="shared" si="8"/>
        <v>0.39683333333333337</v>
      </c>
      <c r="Z5" s="29">
        <f t="shared" si="9"/>
        <v>0.46083333333333326</v>
      </c>
      <c r="AA5" s="29">
        <f t="shared" si="10"/>
        <v>61.294999999999995</v>
      </c>
      <c r="AB5" s="29">
        <f t="shared" si="11"/>
        <v>78.808333333333337</v>
      </c>
      <c r="AC5" s="38">
        <f t="shared" si="12"/>
        <v>6.4843028054332565E-3</v>
      </c>
      <c r="AD5" s="38">
        <f t="shared" si="13"/>
        <v>7.5226948962984616E-3</v>
      </c>
      <c r="AE5" s="25">
        <f t="shared" si="14"/>
        <v>1.4702735498069224</v>
      </c>
    </row>
    <row r="6" spans="1:31" x14ac:dyDescent="0.15">
      <c r="A6" s="24">
        <v>0</v>
      </c>
      <c r="B6" s="2" t="s">
        <v>4</v>
      </c>
      <c r="C6" s="3">
        <v>512.16099999999994</v>
      </c>
      <c r="D6" s="25">
        <f t="shared" si="2"/>
        <v>128.04024999999999</v>
      </c>
      <c r="E6" s="25">
        <v>104.3323775616029</v>
      </c>
      <c r="F6" s="25">
        <f t="shared" si="3"/>
        <v>1227.2340858368611</v>
      </c>
      <c r="G6" s="25">
        <v>133.68115359566463</v>
      </c>
      <c r="H6" s="25">
        <f t="shared" si="4"/>
        <v>957.80329953819626</v>
      </c>
      <c r="I6" s="27">
        <v>55</v>
      </c>
      <c r="J6" s="17">
        <v>0.26122699999999988</v>
      </c>
      <c r="K6" s="17">
        <v>0.87507950000000045</v>
      </c>
      <c r="L6" s="25">
        <v>33.269999999999996</v>
      </c>
      <c r="M6" s="25">
        <v>53.73</v>
      </c>
      <c r="N6" s="79">
        <f t="shared" si="5"/>
        <v>7.8517282837391022E-3</v>
      </c>
      <c r="O6" s="79">
        <f t="shared" si="6"/>
        <v>2.6302359483017752E-2</v>
      </c>
      <c r="Q6" s="24" t="s">
        <v>64</v>
      </c>
      <c r="R6" s="29">
        <f t="shared" si="7"/>
        <v>959.43433333333348</v>
      </c>
      <c r="S6" s="29">
        <f t="shared" si="7"/>
        <v>239.85858333333337</v>
      </c>
      <c r="T6" s="29">
        <f t="shared" si="7"/>
        <v>161.69515650622586</v>
      </c>
      <c r="U6" s="29">
        <f t="shared" si="7"/>
        <v>1484.2876634108954</v>
      </c>
      <c r="V6" s="29">
        <f t="shared" si="7"/>
        <v>229.11064507548312</v>
      </c>
      <c r="W6" s="29">
        <f t="shared" si="7"/>
        <v>1048.6090881664729</v>
      </c>
      <c r="X6" s="29">
        <f t="shared" si="7"/>
        <v>24.827500000000001</v>
      </c>
      <c r="Y6" s="29">
        <f t="shared" si="8"/>
        <v>0.27392608333333329</v>
      </c>
      <c r="Z6" s="29">
        <f t="shared" si="9"/>
        <v>0.28883358333333337</v>
      </c>
      <c r="AA6" s="29">
        <f t="shared" si="10"/>
        <v>50.761250000000011</v>
      </c>
      <c r="AB6" s="29">
        <f t="shared" si="11"/>
        <v>68.212083333333325</v>
      </c>
      <c r="AC6" s="38">
        <f t="shared" si="12"/>
        <v>5.3944098535067325E-3</v>
      </c>
      <c r="AD6" s="38">
        <f t="shared" si="13"/>
        <v>5.6872943238928456E-3</v>
      </c>
      <c r="AE6" s="25">
        <f t="shared" si="14"/>
        <v>1.4154823567343104</v>
      </c>
    </row>
    <row r="7" spans="1:31" x14ac:dyDescent="0.15">
      <c r="A7" s="24">
        <v>0</v>
      </c>
      <c r="B7" s="2" t="s">
        <v>5</v>
      </c>
      <c r="C7" s="3">
        <v>576.15200000000004</v>
      </c>
      <c r="D7" s="25">
        <f t="shared" si="2"/>
        <v>144.03800000000001</v>
      </c>
      <c r="E7" s="25">
        <v>119.26561983348813</v>
      </c>
      <c r="F7" s="25">
        <f t="shared" si="3"/>
        <v>1207.7076378012175</v>
      </c>
      <c r="G7" s="25">
        <v>153.96217437048148</v>
      </c>
      <c r="H7" s="25">
        <f t="shared" si="4"/>
        <v>935.54147691756555</v>
      </c>
      <c r="I7" s="27">
        <v>58.582499999999996</v>
      </c>
      <c r="J7" s="17">
        <v>0.52676150000000055</v>
      </c>
      <c r="K7" s="17">
        <v>0.9985735</v>
      </c>
      <c r="L7" s="25">
        <v>33.49</v>
      </c>
      <c r="M7" s="25">
        <v>54.487500000000004</v>
      </c>
      <c r="N7" s="79">
        <f t="shared" si="5"/>
        <v>1.57289190803225E-2</v>
      </c>
      <c r="O7" s="79">
        <f t="shared" si="6"/>
        <v>2.981706479546133E-2</v>
      </c>
      <c r="Q7" s="24" t="s">
        <v>70</v>
      </c>
      <c r="R7" s="29">
        <f t="shared" si="7"/>
        <v>665.54166666666663</v>
      </c>
      <c r="S7" s="29">
        <f t="shared" si="7"/>
        <v>332.77083333333331</v>
      </c>
      <c r="T7" s="29">
        <f t="shared" si="7"/>
        <v>235.74130211038997</v>
      </c>
      <c r="U7" s="29">
        <f t="shared" si="7"/>
        <v>1411.9849029068398</v>
      </c>
      <c r="V7" s="29">
        <f t="shared" si="7"/>
        <v>362.18340433634125</v>
      </c>
      <c r="W7" s="29">
        <f t="shared" si="7"/>
        <v>919.113843099885</v>
      </c>
      <c r="X7" s="29">
        <f t="shared" si="7"/>
        <v>17.945000000000004</v>
      </c>
      <c r="Y7" s="29">
        <f t="shared" si="8"/>
        <v>0.37533333333333335</v>
      </c>
      <c r="Z7" s="29">
        <f t="shared" si="9"/>
        <v>0.40033333333333337</v>
      </c>
      <c r="AA7" s="29">
        <f t="shared" si="10"/>
        <v>69.359166666666667</v>
      </c>
      <c r="AB7" s="29">
        <f t="shared" si="11"/>
        <v>0</v>
      </c>
      <c r="AC7" s="38">
        <f t="shared" si="12"/>
        <v>5.4137040500002098E-3</v>
      </c>
      <c r="AD7" s="38">
        <f t="shared" si="13"/>
        <v>5.7739854679517179E-3</v>
      </c>
      <c r="AE7" s="25">
        <f t="shared" si="14"/>
        <v>1.5362459324349356</v>
      </c>
    </row>
    <row r="8" spans="1:31" x14ac:dyDescent="0.15">
      <c r="A8" s="24">
        <v>0</v>
      </c>
      <c r="B8" s="2" t="s">
        <v>6</v>
      </c>
      <c r="C8" s="3">
        <v>581.23</v>
      </c>
      <c r="D8" s="25">
        <f t="shared" si="2"/>
        <v>145.3075</v>
      </c>
      <c r="E8" s="25">
        <v>99.876176128748497</v>
      </c>
      <c r="F8" s="25">
        <f t="shared" si="3"/>
        <v>1454.876484384893</v>
      </c>
      <c r="G8" s="25">
        <v>129.72682428999531</v>
      </c>
      <c r="H8" s="25">
        <f t="shared" si="4"/>
        <v>1120.1037317862279</v>
      </c>
      <c r="I8" s="27">
        <v>56.164999999999992</v>
      </c>
      <c r="J8" s="17">
        <v>0.49554300000000007</v>
      </c>
      <c r="K8" s="17">
        <v>0.83639000000000019</v>
      </c>
      <c r="L8" s="25">
        <v>32.130000000000003</v>
      </c>
      <c r="M8" s="25">
        <v>52.940000000000005</v>
      </c>
      <c r="N8" s="79">
        <f t="shared" si="5"/>
        <v>1.5423062558356676E-2</v>
      </c>
      <c r="O8" s="79">
        <f t="shared" si="6"/>
        <v>2.6031434796140684E-2</v>
      </c>
      <c r="Q8" s="23">
        <v>60</v>
      </c>
      <c r="R8" s="29">
        <f t="shared" si="7"/>
        <v>605.673</v>
      </c>
      <c r="S8" s="29">
        <f t="shared" si="7"/>
        <v>302.8365</v>
      </c>
      <c r="T8" s="29">
        <f t="shared" si="7"/>
        <v>201.88493056696669</v>
      </c>
      <c r="U8" s="29">
        <f t="shared" si="7"/>
        <v>1499.8376530441208</v>
      </c>
      <c r="V8" s="29">
        <f t="shared" si="7"/>
        <v>294.7555781411865</v>
      </c>
      <c r="W8" s="29">
        <f t="shared" si="7"/>
        <v>1029.2796136098423</v>
      </c>
      <c r="X8" s="29">
        <f t="shared" si="7"/>
        <v>17.556666666666668</v>
      </c>
      <c r="Y8" s="29">
        <f t="shared" si="8"/>
        <v>0.29916666666666664</v>
      </c>
      <c r="Z8" s="29">
        <f t="shared" si="9"/>
        <v>0.31083333333333335</v>
      </c>
      <c r="AA8" s="29">
        <f t="shared" si="10"/>
        <v>57.96</v>
      </c>
      <c r="AB8" s="29">
        <f t="shared" si="11"/>
        <v>0</v>
      </c>
      <c r="AC8" s="38">
        <f t="shared" si="12"/>
        <v>5.1599084973803422E-3</v>
      </c>
      <c r="AD8" s="38">
        <f t="shared" si="13"/>
        <v>5.3612533027765632E-3</v>
      </c>
      <c r="AE8" s="25">
        <f t="shared" si="14"/>
        <v>1.4571722136650107</v>
      </c>
    </row>
    <row r="9" spans="1:31" x14ac:dyDescent="0.15">
      <c r="A9" s="24">
        <v>15</v>
      </c>
      <c r="B9" s="2" t="s">
        <v>7</v>
      </c>
      <c r="C9" s="3">
        <v>717.56200000000001</v>
      </c>
      <c r="D9" s="25">
        <f t="shared" si="2"/>
        <v>179.3905</v>
      </c>
      <c r="E9" s="25">
        <v>150.29402102992452</v>
      </c>
      <c r="F9" s="25">
        <f t="shared" si="3"/>
        <v>1193.597049108708</v>
      </c>
      <c r="G9" s="25">
        <v>210.34234228588329</v>
      </c>
      <c r="H9" s="25">
        <f t="shared" si="4"/>
        <v>852.85015870073551</v>
      </c>
      <c r="I9" s="27">
        <v>38.542500000000004</v>
      </c>
      <c r="J9" s="17">
        <v>0.18</v>
      </c>
      <c r="K9" s="17">
        <v>0.185</v>
      </c>
      <c r="L9" s="25">
        <v>49.432499999999997</v>
      </c>
      <c r="M9" s="25">
        <v>59.337499999999999</v>
      </c>
      <c r="N9" s="79">
        <f t="shared" si="5"/>
        <v>3.6413290851160674E-3</v>
      </c>
      <c r="O9" s="79">
        <f t="shared" si="6"/>
        <v>3.7424771152581803E-3</v>
      </c>
      <c r="Q9" s="23">
        <v>75</v>
      </c>
      <c r="R9" s="29">
        <f t="shared" si="7"/>
        <v>558.80316666666658</v>
      </c>
      <c r="S9" s="29">
        <f t="shared" si="7"/>
        <v>279.40158333333329</v>
      </c>
      <c r="T9" s="29">
        <f t="shared" si="7"/>
        <v>175.13170063499749</v>
      </c>
      <c r="U9" s="29">
        <f t="shared" si="7"/>
        <v>1595.4826607348325</v>
      </c>
      <c r="V9" s="29">
        <f t="shared" si="7"/>
        <v>273.75793041232811</v>
      </c>
      <c r="W9" s="29">
        <f t="shared" si="7"/>
        <v>1024.2781526205415</v>
      </c>
      <c r="X9" s="29">
        <f t="shared" si="7"/>
        <v>16.25</v>
      </c>
      <c r="Y9" s="29">
        <f t="shared" si="8"/>
        <v>0.33900000000000002</v>
      </c>
      <c r="Z9" s="29">
        <f t="shared" si="9"/>
        <v>0.37033333333333335</v>
      </c>
      <c r="AA9" s="29">
        <f t="shared" si="10"/>
        <v>52.35</v>
      </c>
      <c r="AB9" s="29">
        <f t="shared" si="11"/>
        <v>0</v>
      </c>
      <c r="AC9" s="38">
        <f t="shared" si="12"/>
        <v>6.4770036288546232E-3</v>
      </c>
      <c r="AD9" s="38">
        <f t="shared" si="13"/>
        <v>7.0759986553555337E-3</v>
      </c>
      <c r="AE9" s="25">
        <f t="shared" si="14"/>
        <v>1.5576654218904362</v>
      </c>
    </row>
    <row r="10" spans="1:31" x14ac:dyDescent="0.15">
      <c r="A10" s="24">
        <v>15</v>
      </c>
      <c r="B10" s="2" t="s">
        <v>8</v>
      </c>
      <c r="C10" s="3">
        <v>746.93100000000004</v>
      </c>
      <c r="D10" s="25">
        <f t="shared" si="2"/>
        <v>186.73275000000001</v>
      </c>
      <c r="E10" s="25">
        <v>152.52422270229056</v>
      </c>
      <c r="F10" s="25">
        <f t="shared" si="3"/>
        <v>1224.282587327001</v>
      </c>
      <c r="G10" s="25">
        <v>217.93469503677872</v>
      </c>
      <c r="H10" s="25">
        <f t="shared" si="4"/>
        <v>856.82892284997081</v>
      </c>
      <c r="I10" s="27">
        <v>39.582499999999996</v>
      </c>
      <c r="J10" s="17">
        <v>0.31900000000000001</v>
      </c>
      <c r="K10" s="17">
        <v>0.38200000000000001</v>
      </c>
      <c r="L10" s="25">
        <v>50.16</v>
      </c>
      <c r="M10" s="25">
        <v>61.104999999999997</v>
      </c>
      <c r="N10" s="79">
        <f t="shared" si="5"/>
        <v>6.3596491228070182E-3</v>
      </c>
      <c r="O10" s="79">
        <f t="shared" si="6"/>
        <v>7.6156299840510373E-3</v>
      </c>
      <c r="Q10" s="23">
        <v>90</v>
      </c>
      <c r="R10" s="29">
        <f t="shared" si="7"/>
        <v>556.46007999999995</v>
      </c>
      <c r="S10" s="29">
        <f t="shared" si="7"/>
        <v>278.23003999999997</v>
      </c>
      <c r="T10" s="29">
        <f t="shared" si="7"/>
        <v>173.01792084784881</v>
      </c>
      <c r="U10" s="29">
        <f t="shared" si="7"/>
        <v>1608.1672975387903</v>
      </c>
      <c r="V10" s="29">
        <f t="shared" si="7"/>
        <v>269.50819954603958</v>
      </c>
      <c r="W10" s="29">
        <f t="shared" si="7"/>
        <v>1032.7617282375045</v>
      </c>
      <c r="X10" s="29">
        <f t="shared" si="7"/>
        <v>17.25</v>
      </c>
      <c r="Y10" s="29">
        <f t="shared" si="8"/>
        <v>0.33625333333333313</v>
      </c>
      <c r="Z10" s="29">
        <f t="shared" si="9"/>
        <v>0.36040466666666671</v>
      </c>
      <c r="AA10" s="29">
        <f t="shared" si="10"/>
        <v>50.00333333333333</v>
      </c>
      <c r="AB10" s="29">
        <f t="shared" si="11"/>
        <v>0</v>
      </c>
      <c r="AC10" s="38">
        <f t="shared" si="12"/>
        <v>6.7247590979094473E-3</v>
      </c>
      <c r="AD10" s="38">
        <f t="shared" si="13"/>
        <v>7.2078785253693592E-3</v>
      </c>
      <c r="AE10" s="25">
        <f t="shared" si="14"/>
        <v>1.5571522971549927</v>
      </c>
    </row>
    <row r="11" spans="1:31" x14ac:dyDescent="0.15">
      <c r="A11" s="24">
        <v>15</v>
      </c>
      <c r="B11" s="2" t="s">
        <v>9</v>
      </c>
      <c r="C11" s="3">
        <v>770.63800000000003</v>
      </c>
      <c r="D11" s="25">
        <f t="shared" si="2"/>
        <v>192.65950000000001</v>
      </c>
      <c r="E11" s="25">
        <v>151.26485830143051</v>
      </c>
      <c r="F11" s="25">
        <f t="shared" si="3"/>
        <v>1273.6566983461619</v>
      </c>
      <c r="G11" s="25">
        <v>209.86023374473058</v>
      </c>
      <c r="H11" s="25">
        <f t="shared" si="4"/>
        <v>918.03719343201931</v>
      </c>
      <c r="I11" s="27">
        <v>42.084999999999994</v>
      </c>
      <c r="J11" s="17">
        <v>0.26900000000000002</v>
      </c>
      <c r="K11" s="17">
        <v>0.33700000000000002</v>
      </c>
      <c r="L11" s="25">
        <v>49.9375</v>
      </c>
      <c r="M11" s="25">
        <v>58.922499999999999</v>
      </c>
      <c r="N11" s="79">
        <f t="shared" si="5"/>
        <v>5.3867334167709644E-3</v>
      </c>
      <c r="O11" s="79">
        <f t="shared" si="6"/>
        <v>6.7484355444305385E-3</v>
      </c>
    </row>
    <row r="12" spans="1:31" x14ac:dyDescent="0.15">
      <c r="A12" s="24">
        <v>15</v>
      </c>
      <c r="B12" s="2" t="s">
        <v>10</v>
      </c>
      <c r="C12" s="3">
        <v>772.72900000000004</v>
      </c>
      <c r="D12" s="25">
        <f t="shared" si="2"/>
        <v>193.18225000000001</v>
      </c>
      <c r="E12" s="25">
        <v>150.74818432727804</v>
      </c>
      <c r="F12" s="25">
        <f t="shared" si="3"/>
        <v>1281.4897297906855</v>
      </c>
      <c r="G12" s="25">
        <v>238.29665426232373</v>
      </c>
      <c r="H12" s="25">
        <f t="shared" si="4"/>
        <v>810.67965724495434</v>
      </c>
      <c r="I12" s="27">
        <v>40.96</v>
      </c>
      <c r="J12" s="17">
        <v>0.46300000000000002</v>
      </c>
      <c r="K12" s="17">
        <v>0.55800000000000005</v>
      </c>
      <c r="L12" s="25">
        <v>50.230000000000004</v>
      </c>
      <c r="M12" s="25">
        <v>63.045000000000002</v>
      </c>
      <c r="N12" s="79">
        <f t="shared" si="5"/>
        <v>9.2175990443957787E-3</v>
      </c>
      <c r="O12" s="79">
        <f t="shared" si="6"/>
        <v>1.1108899064304201E-2</v>
      </c>
    </row>
    <row r="13" spans="1:31" x14ac:dyDescent="0.15">
      <c r="A13" s="24">
        <v>15</v>
      </c>
      <c r="B13" s="2" t="s">
        <v>11</v>
      </c>
      <c r="C13" s="3">
        <v>811.85299999999995</v>
      </c>
      <c r="D13" s="25">
        <f t="shared" si="2"/>
        <v>202.96324999999999</v>
      </c>
      <c r="E13" s="25">
        <v>150.55177901198164</v>
      </c>
      <c r="F13" s="25">
        <f t="shared" si="3"/>
        <v>1348.129203998627</v>
      </c>
      <c r="G13" s="25">
        <v>230.76248553600533</v>
      </c>
      <c r="H13" s="25">
        <f t="shared" si="4"/>
        <v>879.53312484291177</v>
      </c>
      <c r="I13" s="27">
        <v>40.29</v>
      </c>
      <c r="J13" s="17">
        <v>0.32900000000000001</v>
      </c>
      <c r="K13" s="17">
        <v>0.56000000000000005</v>
      </c>
      <c r="L13" s="25">
        <v>50.784999999999997</v>
      </c>
      <c r="M13" s="25">
        <v>63.989999999999995</v>
      </c>
      <c r="N13" s="79">
        <f t="shared" si="5"/>
        <v>6.4782908339076507E-3</v>
      </c>
      <c r="O13" s="79">
        <f t="shared" si="6"/>
        <v>1.1026878015161959E-2</v>
      </c>
    </row>
    <row r="14" spans="1:31" x14ac:dyDescent="0.15">
      <c r="A14" s="24">
        <v>15</v>
      </c>
      <c r="B14" s="2" t="s">
        <v>12</v>
      </c>
      <c r="C14" s="3">
        <v>839.20799999999997</v>
      </c>
      <c r="D14" s="25">
        <f t="shared" si="2"/>
        <v>209.80199999999999</v>
      </c>
      <c r="E14" s="25">
        <v>143.51123033771856</v>
      </c>
      <c r="F14" s="25">
        <f t="shared" si="3"/>
        <v>1461.9204330301004</v>
      </c>
      <c r="G14" s="25">
        <v>203.57080093465436</v>
      </c>
      <c r="H14" s="25">
        <f t="shared" si="4"/>
        <v>1030.6094932904737</v>
      </c>
      <c r="I14" s="27">
        <v>35.497500000000002</v>
      </c>
      <c r="J14" s="17">
        <v>0.34200000000000003</v>
      </c>
      <c r="K14" s="17">
        <v>0.58199999999999996</v>
      </c>
      <c r="L14" s="25">
        <v>48.480000000000004</v>
      </c>
      <c r="M14" s="25">
        <v>61.984999999999999</v>
      </c>
      <c r="N14" s="79">
        <f t="shared" si="5"/>
        <v>7.0544554455445546E-3</v>
      </c>
      <c r="O14" s="79">
        <f t="shared" si="6"/>
        <v>1.2004950495049503E-2</v>
      </c>
    </row>
    <row r="15" spans="1:31" x14ac:dyDescent="0.15">
      <c r="A15" s="24">
        <v>30</v>
      </c>
      <c r="B15" s="2" t="s">
        <v>13</v>
      </c>
      <c r="C15" s="3">
        <v>1077.3050000000001</v>
      </c>
      <c r="D15" s="25">
        <f t="shared" si="2"/>
        <v>269.32625000000002</v>
      </c>
      <c r="E15" s="25">
        <v>184.96252998138743</v>
      </c>
      <c r="F15" s="25">
        <f t="shared" si="3"/>
        <v>1456.112489524781</v>
      </c>
      <c r="G15" s="25">
        <v>288.31881483469004</v>
      </c>
      <c r="H15" s="25">
        <f t="shared" si="4"/>
        <v>934.12651600423794</v>
      </c>
      <c r="I15" s="27">
        <v>33.127499999999998</v>
      </c>
      <c r="J15" s="17">
        <v>0.42299999999999999</v>
      </c>
      <c r="K15" s="17">
        <v>0.51900000000000002</v>
      </c>
      <c r="L15" s="25">
        <v>60.872499999999995</v>
      </c>
      <c r="M15" s="25">
        <v>80.732499999999987</v>
      </c>
      <c r="N15" s="79">
        <f t="shared" si="5"/>
        <v>6.9489506755924272E-3</v>
      </c>
      <c r="O15" s="79">
        <f t="shared" si="6"/>
        <v>8.5260174955850351E-3</v>
      </c>
    </row>
    <row r="16" spans="1:31" x14ac:dyDescent="0.15">
      <c r="A16" s="24">
        <v>30</v>
      </c>
      <c r="B16" s="2" t="s">
        <v>14</v>
      </c>
      <c r="C16" s="3">
        <v>1149.1479999999999</v>
      </c>
      <c r="D16" s="25">
        <f t="shared" si="2"/>
        <v>287.28699999999998</v>
      </c>
      <c r="E16" s="25">
        <v>186.99336419831354</v>
      </c>
      <c r="F16" s="25">
        <f t="shared" si="3"/>
        <v>1536.3486358549133</v>
      </c>
      <c r="G16" s="25">
        <v>277.46801992559313</v>
      </c>
      <c r="H16" s="25">
        <f t="shared" si="4"/>
        <v>1035.3877901930464</v>
      </c>
      <c r="I16" s="27">
        <v>23.875</v>
      </c>
      <c r="J16" s="17">
        <v>0.51600000000000001</v>
      </c>
      <c r="K16" s="17">
        <v>0.55000000000000004</v>
      </c>
      <c r="L16" s="25">
        <v>60.727499999999999</v>
      </c>
      <c r="M16" s="25">
        <v>78.959999999999994</v>
      </c>
      <c r="N16" s="79">
        <f t="shared" si="5"/>
        <v>8.4969741879708533E-3</v>
      </c>
      <c r="O16" s="79">
        <f t="shared" si="6"/>
        <v>9.0568523321394763E-3</v>
      </c>
    </row>
    <row r="17" spans="1:18" x14ac:dyDescent="0.15">
      <c r="A17" s="24">
        <v>30</v>
      </c>
      <c r="B17" s="2" t="s">
        <v>15</v>
      </c>
      <c r="C17" s="3">
        <v>1149.5640000000001</v>
      </c>
      <c r="D17" s="25">
        <f t="shared" si="2"/>
        <v>287.39100000000002</v>
      </c>
      <c r="E17" s="25">
        <v>192.69199894363777</v>
      </c>
      <c r="F17" s="25">
        <f t="shared" si="3"/>
        <v>1491.4526891386995</v>
      </c>
      <c r="G17" s="25">
        <v>279.2968860399136</v>
      </c>
      <c r="H17" s="25">
        <f t="shared" si="4"/>
        <v>1028.9803229633205</v>
      </c>
      <c r="I17" s="27">
        <v>23.9175</v>
      </c>
      <c r="J17" s="17">
        <v>0.39300000000000002</v>
      </c>
      <c r="K17" s="17">
        <v>0.54500000000000004</v>
      </c>
      <c r="L17" s="25">
        <v>62.362500000000004</v>
      </c>
      <c r="M17" s="25">
        <v>83.91</v>
      </c>
      <c r="N17" s="79">
        <f t="shared" si="5"/>
        <v>6.3018641010222486E-3</v>
      </c>
      <c r="O17" s="79">
        <f t="shared" si="6"/>
        <v>8.7392262978552814E-3</v>
      </c>
      <c r="Q17" s="23"/>
      <c r="R17" s="29"/>
    </row>
    <row r="18" spans="1:18" x14ac:dyDescent="0.15">
      <c r="A18" s="24">
        <v>30</v>
      </c>
      <c r="B18" s="2" t="s">
        <v>16</v>
      </c>
      <c r="C18" s="3">
        <v>1153.413</v>
      </c>
      <c r="D18" s="25">
        <f t="shared" si="2"/>
        <v>288.35325</v>
      </c>
      <c r="E18" s="25">
        <v>191.19013349928889</v>
      </c>
      <c r="F18" s="25">
        <f t="shared" si="3"/>
        <v>1508.2015202477617</v>
      </c>
      <c r="G18" s="25">
        <v>304.87968674419432</v>
      </c>
      <c r="H18" s="25">
        <f t="shared" si="4"/>
        <v>945.79357870417709</v>
      </c>
      <c r="I18" s="27">
        <v>31.5</v>
      </c>
      <c r="J18" s="17">
        <v>0.38900000000000001</v>
      </c>
      <c r="K18" s="17">
        <v>0.439</v>
      </c>
      <c r="L18" s="25">
        <v>62.042500000000004</v>
      </c>
      <c r="M18" s="25">
        <v>77.435000000000002</v>
      </c>
      <c r="N18" s="79">
        <f t="shared" si="5"/>
        <v>6.2698956360559294E-3</v>
      </c>
      <c r="O18" s="79">
        <f t="shared" si="6"/>
        <v>7.0757948180682588E-3</v>
      </c>
      <c r="Q18" s="23"/>
      <c r="R18" s="29"/>
    </row>
    <row r="19" spans="1:18" x14ac:dyDescent="0.15">
      <c r="A19" s="24">
        <v>30</v>
      </c>
      <c r="B19" s="2" t="s">
        <v>17</v>
      </c>
      <c r="C19" s="3">
        <v>879.72299999999996</v>
      </c>
      <c r="D19" s="25">
        <f t="shared" si="2"/>
        <v>219.93074999999999</v>
      </c>
      <c r="E19" s="25">
        <v>197.48868418528946</v>
      </c>
      <c r="F19" s="25">
        <f t="shared" si="3"/>
        <v>1113.637223860658</v>
      </c>
      <c r="G19" s="25">
        <v>275.42775870094636</v>
      </c>
      <c r="H19" s="25">
        <f t="shared" si="4"/>
        <v>798.50611658498872</v>
      </c>
      <c r="I19" s="27">
        <v>26.9175</v>
      </c>
      <c r="J19" s="17">
        <v>0.20499999999999999</v>
      </c>
      <c r="K19" s="17">
        <v>0.24199999999999999</v>
      </c>
      <c r="L19" s="25">
        <v>61.567499999999995</v>
      </c>
      <c r="M19" s="25">
        <v>75.454999999999998</v>
      </c>
      <c r="N19" s="79">
        <f t="shared" si="5"/>
        <v>3.3296788078125633E-3</v>
      </c>
      <c r="O19" s="79">
        <f t="shared" si="6"/>
        <v>3.9306452267836118E-3</v>
      </c>
      <c r="Q19" s="23"/>
      <c r="R19" s="29"/>
    </row>
    <row r="20" spans="1:18" x14ac:dyDescent="0.15">
      <c r="A20" s="24">
        <v>30</v>
      </c>
      <c r="B20" s="2" t="s">
        <v>18</v>
      </c>
      <c r="C20" s="3">
        <v>1064.912</v>
      </c>
      <c r="D20" s="25">
        <f t="shared" si="2"/>
        <v>266.22800000000001</v>
      </c>
      <c r="E20" s="25">
        <v>189.69236493379387</v>
      </c>
      <c r="F20" s="25">
        <f t="shared" si="3"/>
        <v>1403.4724069833726</v>
      </c>
      <c r="G20" s="25">
        <v>254.83262422624369</v>
      </c>
      <c r="H20" s="25">
        <f t="shared" si="4"/>
        <v>1044.7170993445461</v>
      </c>
      <c r="I20" s="27">
        <v>27.1675</v>
      </c>
      <c r="J20" s="17">
        <v>0.45500000000000002</v>
      </c>
      <c r="K20" s="17">
        <v>0.47</v>
      </c>
      <c r="L20" s="25">
        <v>60.197500000000005</v>
      </c>
      <c r="M20" s="25">
        <v>76.357500000000002</v>
      </c>
      <c r="N20" s="79">
        <f t="shared" si="5"/>
        <v>7.5584534241455205E-3</v>
      </c>
      <c r="O20" s="79">
        <f t="shared" si="6"/>
        <v>7.8076332073591086E-3</v>
      </c>
      <c r="Q20" s="24"/>
      <c r="R20" s="29"/>
    </row>
    <row r="21" spans="1:18" x14ac:dyDescent="0.15">
      <c r="A21" s="24" t="s">
        <v>61</v>
      </c>
      <c r="B21" s="2" t="s">
        <v>19</v>
      </c>
      <c r="C21" s="3">
        <v>943.81399999999996</v>
      </c>
      <c r="D21" s="25">
        <f t="shared" si="2"/>
        <v>235.95349999999999</v>
      </c>
      <c r="E21" s="25">
        <v>162.77153307637545</v>
      </c>
      <c r="F21" s="25">
        <f t="shared" si="3"/>
        <v>1449.5992974968553</v>
      </c>
      <c r="G21" s="25">
        <v>212.91532813938088</v>
      </c>
      <c r="H21" s="25">
        <f t="shared" si="4"/>
        <v>1108.2034443548266</v>
      </c>
      <c r="I21" s="27">
        <v>24.164999999999999</v>
      </c>
      <c r="J21" s="17">
        <v>0.26800000000000002</v>
      </c>
      <c r="K21" s="17">
        <v>0.28899999999999998</v>
      </c>
      <c r="L21" s="25">
        <v>50.894999999999996</v>
      </c>
      <c r="M21" s="25">
        <v>68.973333333333343</v>
      </c>
      <c r="N21" s="79">
        <f t="shared" si="5"/>
        <v>5.2657431967776799E-3</v>
      </c>
      <c r="O21" s="79">
        <f t="shared" si="6"/>
        <v>5.6783574024953333E-3</v>
      </c>
      <c r="Q21" s="24"/>
      <c r="R21" s="29"/>
    </row>
    <row r="22" spans="1:18" x14ac:dyDescent="0.15">
      <c r="A22" s="24" t="s">
        <v>61</v>
      </c>
      <c r="B22" s="2" t="s">
        <v>20</v>
      </c>
      <c r="C22" s="3">
        <v>963.27800000000002</v>
      </c>
      <c r="D22" s="25">
        <f t="shared" si="2"/>
        <v>240.81950000000001</v>
      </c>
      <c r="E22" s="25">
        <v>161.68127548647485</v>
      </c>
      <c r="F22" s="25">
        <f t="shared" si="3"/>
        <v>1489.4705603689113</v>
      </c>
      <c r="G22" s="25">
        <v>249.06973238928663</v>
      </c>
      <c r="H22" s="25">
        <f t="shared" si="4"/>
        <v>966.87581300970032</v>
      </c>
      <c r="I22" s="27">
        <v>29.0825</v>
      </c>
      <c r="J22" s="17">
        <v>0.186</v>
      </c>
      <c r="K22" s="17">
        <v>0.2</v>
      </c>
      <c r="L22" s="25">
        <v>51.537499999999994</v>
      </c>
      <c r="M22" s="25">
        <v>70.069999999999993</v>
      </c>
      <c r="N22" s="79">
        <f t="shared" si="5"/>
        <v>3.6090225563909779E-3</v>
      </c>
      <c r="O22" s="79">
        <f t="shared" si="6"/>
        <v>3.88066941547417E-3</v>
      </c>
      <c r="Q22" s="23"/>
      <c r="R22" s="29"/>
    </row>
    <row r="23" spans="1:18" x14ac:dyDescent="0.15">
      <c r="A23" s="24" t="s">
        <v>61</v>
      </c>
      <c r="B23" s="2" t="s">
        <v>21</v>
      </c>
      <c r="C23" s="3">
        <v>957.755</v>
      </c>
      <c r="D23" s="25">
        <f t="shared" si="2"/>
        <v>239.43875</v>
      </c>
      <c r="E23" s="25">
        <v>159.64350270315691</v>
      </c>
      <c r="F23" s="25">
        <f t="shared" si="3"/>
        <v>1499.8339797468323</v>
      </c>
      <c r="G23" s="25">
        <v>224.49520950188548</v>
      </c>
      <c r="H23" s="25">
        <f t="shared" si="4"/>
        <v>1066.5650751803191</v>
      </c>
      <c r="I23" s="27">
        <v>20.252500000000001</v>
      </c>
      <c r="J23" s="17">
        <v>0.29599999999999999</v>
      </c>
      <c r="K23" s="17">
        <v>0.30299999999999999</v>
      </c>
      <c r="L23" s="25">
        <v>50.035000000000004</v>
      </c>
      <c r="M23" s="25">
        <v>66.884999999999991</v>
      </c>
      <c r="N23" s="79">
        <f t="shared" si="5"/>
        <v>5.9158588987708594E-3</v>
      </c>
      <c r="O23" s="79">
        <f t="shared" si="6"/>
        <v>6.0557609673228732E-3</v>
      </c>
      <c r="Q23" s="23"/>
      <c r="R23" s="29"/>
    </row>
    <row r="24" spans="1:18" x14ac:dyDescent="0.15">
      <c r="A24" s="24" t="s">
        <v>61</v>
      </c>
      <c r="B24" s="2" t="s">
        <v>22</v>
      </c>
      <c r="C24" s="3">
        <v>995.41700000000003</v>
      </c>
      <c r="D24" s="25">
        <f t="shared" si="2"/>
        <v>248.85425000000001</v>
      </c>
      <c r="E24" s="25">
        <v>160.27705446976856</v>
      </c>
      <c r="F24" s="25">
        <f t="shared" si="3"/>
        <v>1552.6505077302807</v>
      </c>
      <c r="G24" s="25">
        <v>235.37868406038208</v>
      </c>
      <c r="H24" s="25">
        <f t="shared" si="4"/>
        <v>1057.2505789698484</v>
      </c>
      <c r="I24" s="27">
        <v>20.049999999999997</v>
      </c>
      <c r="J24" s="17">
        <v>0.40400000000000003</v>
      </c>
      <c r="K24" s="17">
        <v>0.41499999999999998</v>
      </c>
      <c r="L24" s="25">
        <v>51.325000000000003</v>
      </c>
      <c r="M24" s="25">
        <v>67.819999999999993</v>
      </c>
      <c r="N24" s="79">
        <f t="shared" si="5"/>
        <v>7.8714076960545547E-3</v>
      </c>
      <c r="O24" s="79">
        <f t="shared" si="6"/>
        <v>8.0857282026302966E-3</v>
      </c>
      <c r="Q24" s="23"/>
      <c r="R24" s="29"/>
    </row>
    <row r="25" spans="1:18" x14ac:dyDescent="0.15">
      <c r="A25" s="24" t="s">
        <v>61</v>
      </c>
      <c r="B25" s="2" t="s">
        <v>23</v>
      </c>
      <c r="C25" s="3">
        <v>1004.676</v>
      </c>
      <c r="D25" s="25">
        <f t="shared" si="2"/>
        <v>251.16900000000001</v>
      </c>
      <c r="E25" s="25">
        <v>160.08546022494752</v>
      </c>
      <c r="F25" s="25">
        <f t="shared" si="3"/>
        <v>1568.9682226422342</v>
      </c>
      <c r="G25" s="25">
        <v>229.23876060012168</v>
      </c>
      <c r="H25" s="25">
        <f t="shared" si="4"/>
        <v>1095.6654945370817</v>
      </c>
      <c r="I25" s="27">
        <v>28.08</v>
      </c>
      <c r="J25" s="17">
        <v>0.221</v>
      </c>
      <c r="K25" s="17">
        <v>0.23100000000000001</v>
      </c>
      <c r="L25" s="25">
        <v>49.674999999999997</v>
      </c>
      <c r="M25" s="25">
        <v>69.016666666666666</v>
      </c>
      <c r="N25" s="79">
        <f t="shared" si="5"/>
        <v>4.4489179667840965E-3</v>
      </c>
      <c r="O25" s="79">
        <f t="shared" si="6"/>
        <v>4.6502264720684455E-3</v>
      </c>
    </row>
    <row r="26" spans="1:18" x14ac:dyDescent="0.15">
      <c r="A26" s="24" t="s">
        <v>61</v>
      </c>
      <c r="B26" s="2" t="s">
        <v>24</v>
      </c>
      <c r="C26" s="3">
        <v>891.66600000000005</v>
      </c>
      <c r="D26" s="25">
        <f t="shared" si="2"/>
        <v>222.91650000000001</v>
      </c>
      <c r="E26" s="25">
        <v>165.71211307663191</v>
      </c>
      <c r="F26" s="25">
        <f t="shared" si="3"/>
        <v>1345.2034124802603</v>
      </c>
      <c r="G26" s="25">
        <v>223.56615576184188</v>
      </c>
      <c r="H26" s="25">
        <f t="shared" si="4"/>
        <v>997.09412294706203</v>
      </c>
      <c r="I26" s="27">
        <v>27.335000000000001</v>
      </c>
      <c r="J26" s="17">
        <v>0.26855649999999986</v>
      </c>
      <c r="K26" s="17">
        <v>0.29500150000000014</v>
      </c>
      <c r="L26" s="25">
        <v>51.100000000000009</v>
      </c>
      <c r="M26" s="25">
        <v>66.507500000000007</v>
      </c>
      <c r="N26" s="79">
        <f t="shared" si="5"/>
        <v>5.255508806262227E-3</v>
      </c>
      <c r="O26" s="79">
        <f t="shared" si="6"/>
        <v>5.773023483365951E-3</v>
      </c>
    </row>
    <row r="27" spans="1:18" x14ac:dyDescent="0.15">
      <c r="A27" s="24" t="s">
        <v>63</v>
      </c>
      <c r="B27" s="2" t="s">
        <v>25</v>
      </c>
      <c r="C27" s="3">
        <v>635.51800000000003</v>
      </c>
      <c r="D27" s="25">
        <f>C27/2</f>
        <v>317.75900000000001</v>
      </c>
      <c r="E27" s="25">
        <v>230.13099652601034</v>
      </c>
      <c r="F27" s="27">
        <f>D27*10^3/E27</f>
        <v>1380.7744493214568</v>
      </c>
      <c r="G27" s="25">
        <v>352.09925978505407</v>
      </c>
      <c r="H27" s="25">
        <f t="shared" si="4"/>
        <v>902.46994609980788</v>
      </c>
      <c r="I27" s="27">
        <v>16.5</v>
      </c>
      <c r="J27" s="17">
        <v>0.22600000000000001</v>
      </c>
      <c r="K27" s="17">
        <v>0.22800000000000001</v>
      </c>
      <c r="L27" s="25">
        <v>69.35499999999999</v>
      </c>
      <c r="M27" s="25"/>
      <c r="N27" s="79">
        <f t="shared" si="5"/>
        <v>3.2585970730300631E-3</v>
      </c>
      <c r="O27" s="79">
        <f t="shared" si="6"/>
        <v>3.2874342152692674E-3</v>
      </c>
    </row>
    <row r="28" spans="1:18" x14ac:dyDescent="0.15">
      <c r="A28" s="24" t="s">
        <v>63</v>
      </c>
      <c r="B28" s="2" t="s">
        <v>26</v>
      </c>
      <c r="C28" s="3">
        <v>675.87099999999998</v>
      </c>
      <c r="D28" s="25">
        <f t="shared" ref="D28:D50" si="15">C28/2</f>
        <v>337.93549999999999</v>
      </c>
      <c r="E28" s="25">
        <v>238.96453483108141</v>
      </c>
      <c r="F28" s="27">
        <f t="shared" ref="F28:F50" si="16">D28*10^3/E28</f>
        <v>1414.1659147826222</v>
      </c>
      <c r="G28" s="25">
        <v>374.7246459131016</v>
      </c>
      <c r="H28" s="25">
        <f t="shared" si="4"/>
        <v>901.82352211326668</v>
      </c>
      <c r="I28" s="27">
        <v>17.670000000000002</v>
      </c>
      <c r="J28" s="17">
        <v>0.33800000000000002</v>
      </c>
      <c r="K28" s="17">
        <v>0.36899999999999999</v>
      </c>
      <c r="L28" s="25">
        <v>69.545000000000002</v>
      </c>
      <c r="M28" s="25"/>
      <c r="N28" s="79">
        <f t="shared" si="5"/>
        <v>4.8601624847221222E-3</v>
      </c>
      <c r="O28" s="79">
        <f t="shared" si="6"/>
        <v>5.3059170321374648E-3</v>
      </c>
    </row>
    <row r="29" spans="1:18" x14ac:dyDescent="0.15">
      <c r="A29" s="24" t="s">
        <v>63</v>
      </c>
      <c r="B29" s="2" t="s">
        <v>27</v>
      </c>
      <c r="C29" s="3">
        <v>658.32899999999995</v>
      </c>
      <c r="D29" s="25">
        <f t="shared" si="15"/>
        <v>329.16449999999998</v>
      </c>
      <c r="E29" s="25">
        <v>240.87193779946875</v>
      </c>
      <c r="F29" s="27">
        <f t="shared" si="16"/>
        <v>1366.5539581204216</v>
      </c>
      <c r="G29" s="25">
        <v>353.15304965908575</v>
      </c>
      <c r="H29" s="25">
        <f t="shared" si="4"/>
        <v>932.07321957932129</v>
      </c>
      <c r="I29" s="27">
        <v>19.829999999999998</v>
      </c>
      <c r="J29" s="17">
        <v>0.312</v>
      </c>
      <c r="K29" s="17">
        <v>0.33400000000000002</v>
      </c>
      <c r="L29" s="25">
        <v>69.60499999999999</v>
      </c>
      <c r="M29" s="25"/>
      <c r="N29" s="79">
        <f t="shared" si="5"/>
        <v>4.4824366065656209E-3</v>
      </c>
      <c r="O29" s="79">
        <f t="shared" si="6"/>
        <v>4.798505854464479E-3</v>
      </c>
    </row>
    <row r="30" spans="1:18" x14ac:dyDescent="0.15">
      <c r="A30" s="24" t="s">
        <v>63</v>
      </c>
      <c r="B30" s="2" t="s">
        <v>28</v>
      </c>
      <c r="C30" s="3">
        <v>681.18200000000002</v>
      </c>
      <c r="D30" s="25">
        <f t="shared" si="15"/>
        <v>340.59100000000001</v>
      </c>
      <c r="E30" s="25">
        <v>242.52626422940904</v>
      </c>
      <c r="F30" s="27">
        <f t="shared" si="16"/>
        <v>1404.3468697387352</v>
      </c>
      <c r="G30" s="25">
        <v>366.62517568573321</v>
      </c>
      <c r="H30" s="25">
        <f t="shared" si="4"/>
        <v>928.98966734338671</v>
      </c>
      <c r="I30" s="27">
        <v>16.835000000000001</v>
      </c>
      <c r="J30" s="17">
        <v>0.44600000000000001</v>
      </c>
      <c r="K30" s="17">
        <v>0.47599999999999998</v>
      </c>
      <c r="L30" s="25">
        <v>70</v>
      </c>
      <c r="M30" s="25"/>
      <c r="N30" s="79">
        <f t="shared" si="5"/>
        <v>6.3714285714285713E-3</v>
      </c>
      <c r="O30" s="79">
        <f t="shared" si="6"/>
        <v>6.7999999999999996E-3</v>
      </c>
    </row>
    <row r="31" spans="1:18" x14ac:dyDescent="0.15">
      <c r="A31" s="24" t="s">
        <v>63</v>
      </c>
      <c r="B31" s="2" t="s">
        <v>29</v>
      </c>
      <c r="C31" s="3">
        <v>677.05100000000004</v>
      </c>
      <c r="D31" s="25">
        <f t="shared" si="15"/>
        <v>338.52550000000002</v>
      </c>
      <c r="E31" s="25">
        <v>229.58099805621774</v>
      </c>
      <c r="F31" s="27">
        <f t="shared" si="16"/>
        <v>1474.5362328162059</v>
      </c>
      <c r="G31" s="25">
        <v>375.73177679844281</v>
      </c>
      <c r="H31" s="25">
        <f t="shared" si="4"/>
        <v>900.97649680984603</v>
      </c>
      <c r="I31" s="27">
        <v>17.835000000000001</v>
      </c>
      <c r="J31" s="17">
        <v>0.42299999999999999</v>
      </c>
      <c r="K31" s="17">
        <v>0.42799999999999999</v>
      </c>
      <c r="L31" s="25">
        <v>68.655000000000001</v>
      </c>
      <c r="M31" s="25"/>
      <c r="N31" s="79">
        <f t="shared" si="5"/>
        <v>6.1612409875464276E-3</v>
      </c>
      <c r="O31" s="79">
        <f t="shared" si="6"/>
        <v>6.2340688952006408E-3</v>
      </c>
    </row>
    <row r="32" spans="1:18" x14ac:dyDescent="0.15">
      <c r="A32" s="24" t="s">
        <v>63</v>
      </c>
      <c r="B32" s="2" t="s">
        <v>30</v>
      </c>
      <c r="C32" s="3">
        <v>665.29899999999998</v>
      </c>
      <c r="D32" s="25">
        <f t="shared" si="15"/>
        <v>332.64949999999999</v>
      </c>
      <c r="E32" s="25">
        <v>232.37308122015241</v>
      </c>
      <c r="F32" s="27">
        <f t="shared" si="16"/>
        <v>1431.5319926615973</v>
      </c>
      <c r="G32" s="25">
        <v>350.76651817663026</v>
      </c>
      <c r="H32" s="25">
        <f t="shared" si="4"/>
        <v>948.35020665368256</v>
      </c>
      <c r="I32" s="27">
        <v>19</v>
      </c>
      <c r="J32" s="17">
        <v>0.50700000000000001</v>
      </c>
      <c r="K32" s="17">
        <v>0.56699999999999995</v>
      </c>
      <c r="L32" s="25">
        <v>68.995000000000005</v>
      </c>
      <c r="M32" s="25"/>
      <c r="N32" s="79">
        <f t="shared" si="5"/>
        <v>7.3483585767084563E-3</v>
      </c>
      <c r="O32" s="79">
        <f t="shared" si="6"/>
        <v>8.2179868106384505E-3</v>
      </c>
    </row>
    <row r="33" spans="1:15" x14ac:dyDescent="0.15">
      <c r="A33" s="24">
        <v>60</v>
      </c>
      <c r="B33" s="2" t="s">
        <v>31</v>
      </c>
      <c r="C33" s="3">
        <v>612.69399999999996</v>
      </c>
      <c r="D33" s="25">
        <f t="shared" si="15"/>
        <v>306.34699999999998</v>
      </c>
      <c r="E33" s="25">
        <v>201.16609462131902</v>
      </c>
      <c r="F33" s="27">
        <f t="shared" si="16"/>
        <v>1522.8560288784083</v>
      </c>
      <c r="G33" s="25">
        <v>276.3115284916733</v>
      </c>
      <c r="H33" s="25">
        <f t="shared" si="4"/>
        <v>1108.701477901715</v>
      </c>
      <c r="I33" s="27">
        <v>17.670000000000002</v>
      </c>
      <c r="J33" s="17">
        <v>0.308</v>
      </c>
      <c r="K33" s="17">
        <v>0.32500000000000001</v>
      </c>
      <c r="L33" s="25">
        <v>57.54</v>
      </c>
      <c r="M33" s="25"/>
      <c r="N33" s="79">
        <f t="shared" si="5"/>
        <v>5.3527980535279804E-3</v>
      </c>
      <c r="O33" s="79">
        <f t="shared" si="6"/>
        <v>5.6482446993395899E-3</v>
      </c>
    </row>
    <row r="34" spans="1:15" x14ac:dyDescent="0.15">
      <c r="A34" s="24">
        <v>60</v>
      </c>
      <c r="B34" s="2" t="s">
        <v>32</v>
      </c>
      <c r="C34" s="3">
        <v>612.72799999999995</v>
      </c>
      <c r="D34" s="25">
        <f t="shared" si="15"/>
        <v>306.36399999999998</v>
      </c>
      <c r="E34" s="25">
        <v>201.77567376352368</v>
      </c>
      <c r="F34" s="27">
        <f t="shared" si="16"/>
        <v>1518.3396208556408</v>
      </c>
      <c r="G34" s="25">
        <v>300.03788302391428</v>
      </c>
      <c r="H34" s="25">
        <f t="shared" si="4"/>
        <v>1021.0843941182637</v>
      </c>
      <c r="I34" s="27">
        <v>16.335000000000001</v>
      </c>
      <c r="J34" s="17">
        <v>0.33</v>
      </c>
      <c r="K34" s="17">
        <v>0.35399999999999998</v>
      </c>
      <c r="L34" s="25">
        <v>58.195</v>
      </c>
      <c r="M34" s="25"/>
      <c r="N34" s="79">
        <f t="shared" si="5"/>
        <v>5.6705902568949225E-3</v>
      </c>
      <c r="O34" s="79">
        <f t="shared" si="6"/>
        <v>6.0829968210327342E-3</v>
      </c>
    </row>
    <row r="35" spans="1:15" x14ac:dyDescent="0.15">
      <c r="A35" s="24">
        <v>60</v>
      </c>
      <c r="B35" s="2" t="s">
        <v>33</v>
      </c>
      <c r="C35" s="3">
        <v>578.34699999999998</v>
      </c>
      <c r="D35" s="25">
        <f t="shared" si="15"/>
        <v>289.17349999999999</v>
      </c>
      <c r="E35" s="25">
        <v>201.51028304521432</v>
      </c>
      <c r="F35" s="27">
        <f t="shared" si="16"/>
        <v>1435.0309851687125</v>
      </c>
      <c r="G35" s="25">
        <v>311.41564603653887</v>
      </c>
      <c r="H35" s="25">
        <f t="shared" si="4"/>
        <v>928.57730072454626</v>
      </c>
      <c r="I35" s="27">
        <v>19</v>
      </c>
      <c r="J35" s="17">
        <v>0.23100000000000001</v>
      </c>
      <c r="K35" s="17">
        <v>0.24199999999999999</v>
      </c>
      <c r="L35" s="25">
        <v>57.66</v>
      </c>
      <c r="M35" s="25"/>
      <c r="N35" s="79">
        <f t="shared" si="5"/>
        <v>4.0062434963579613E-3</v>
      </c>
      <c r="O35" s="79">
        <f t="shared" si="6"/>
        <v>4.1970169961845303E-3</v>
      </c>
    </row>
    <row r="36" spans="1:15" x14ac:dyDescent="0.15">
      <c r="A36" s="24">
        <v>60</v>
      </c>
      <c r="B36" s="2" t="s">
        <v>34</v>
      </c>
      <c r="C36" s="3">
        <v>636.55499999999995</v>
      </c>
      <c r="D36" s="25">
        <f t="shared" si="15"/>
        <v>318.27749999999997</v>
      </c>
      <c r="E36" s="25">
        <v>203.66438149257692</v>
      </c>
      <c r="F36" s="27">
        <f t="shared" si="16"/>
        <v>1562.7548502466075</v>
      </c>
      <c r="G36" s="25">
        <v>305.46588855298216</v>
      </c>
      <c r="H36" s="25">
        <f t="shared" si="4"/>
        <v>1041.9412180774341</v>
      </c>
      <c r="I36" s="27">
        <v>17.335000000000001</v>
      </c>
      <c r="J36" s="17">
        <v>0.35399999999999998</v>
      </c>
      <c r="K36" s="17">
        <v>0.36099999999999999</v>
      </c>
      <c r="L36" s="25">
        <v>58.269999999999996</v>
      </c>
      <c r="M36" s="25"/>
      <c r="N36" s="79">
        <f t="shared" si="5"/>
        <v>6.0751673245237683E-3</v>
      </c>
      <c r="O36" s="79">
        <f t="shared" si="6"/>
        <v>6.1952977518448605E-3</v>
      </c>
    </row>
    <row r="37" spans="1:15" x14ac:dyDescent="0.15">
      <c r="A37" s="24">
        <v>60</v>
      </c>
      <c r="B37" s="2" t="s">
        <v>35</v>
      </c>
      <c r="C37" s="3">
        <v>575.70500000000004</v>
      </c>
      <c r="D37" s="25">
        <f t="shared" si="15"/>
        <v>287.85250000000002</v>
      </c>
      <c r="E37" s="25">
        <v>200.13187525016963</v>
      </c>
      <c r="F37" s="27">
        <f t="shared" si="16"/>
        <v>1438.3141098347153</v>
      </c>
      <c r="G37" s="25">
        <v>275.95714148023308</v>
      </c>
      <c r="H37" s="25">
        <f t="shared" si="4"/>
        <v>1043.1058187367801</v>
      </c>
      <c r="I37" s="27">
        <v>18.5</v>
      </c>
      <c r="J37" s="17">
        <v>0.29399999999999998</v>
      </c>
      <c r="K37" s="17">
        <v>0.29699999999999999</v>
      </c>
      <c r="L37" s="25">
        <v>57.92</v>
      </c>
      <c r="M37" s="25"/>
      <c r="N37" s="79">
        <f t="shared" si="5"/>
        <v>5.075966850828729E-3</v>
      </c>
      <c r="O37" s="79">
        <f t="shared" si="6"/>
        <v>5.1277624309392263E-3</v>
      </c>
    </row>
    <row r="38" spans="1:15" x14ac:dyDescent="0.15">
      <c r="A38" s="24">
        <v>60</v>
      </c>
      <c r="B38" s="2" t="s">
        <v>36</v>
      </c>
      <c r="C38" s="3">
        <v>618.00900000000001</v>
      </c>
      <c r="D38" s="25">
        <f t="shared" si="15"/>
        <v>309.00450000000001</v>
      </c>
      <c r="E38" s="25">
        <v>203.06127522899658</v>
      </c>
      <c r="F38" s="27">
        <f t="shared" si="16"/>
        <v>1521.7303232806401</v>
      </c>
      <c r="G38" s="25">
        <v>299.34538126177745</v>
      </c>
      <c r="H38" s="25">
        <f t="shared" si="4"/>
        <v>1032.267472100315</v>
      </c>
      <c r="I38" s="27">
        <v>16.5</v>
      </c>
      <c r="J38" s="17">
        <v>0.27800000000000002</v>
      </c>
      <c r="K38" s="17">
        <v>0.28599999999999998</v>
      </c>
      <c r="L38" s="25">
        <v>58.174999999999997</v>
      </c>
      <c r="M38" s="25"/>
      <c r="N38" s="79">
        <f t="shared" si="5"/>
        <v>4.7786850021486896E-3</v>
      </c>
      <c r="O38" s="79">
        <f t="shared" si="6"/>
        <v>4.9162011173184356E-3</v>
      </c>
    </row>
    <row r="39" spans="1:15" x14ac:dyDescent="0.15">
      <c r="A39" s="24">
        <v>75</v>
      </c>
      <c r="B39" s="2" t="s">
        <v>37</v>
      </c>
      <c r="C39" s="3">
        <v>580.59199999999998</v>
      </c>
      <c r="D39" s="25">
        <f t="shared" si="15"/>
        <v>290.29599999999999</v>
      </c>
      <c r="E39" s="25">
        <v>174.06983596472708</v>
      </c>
      <c r="F39" s="27">
        <f t="shared" si="16"/>
        <v>1667.6984751041221</v>
      </c>
      <c r="G39" s="25">
        <v>276.63131256506819</v>
      </c>
      <c r="H39" s="25">
        <f t="shared" si="4"/>
        <v>1049.3967487202581</v>
      </c>
      <c r="I39" s="27">
        <v>15</v>
      </c>
      <c r="J39" s="17">
        <v>0.28299999999999997</v>
      </c>
      <c r="K39" s="17">
        <v>0.28299999999999997</v>
      </c>
      <c r="L39" s="25">
        <v>51.805</v>
      </c>
      <c r="M39" s="25"/>
      <c r="N39" s="79">
        <f t="shared" si="5"/>
        <v>5.4627931666827523E-3</v>
      </c>
      <c r="O39" s="79">
        <f t="shared" si="6"/>
        <v>5.4627931666827523E-3</v>
      </c>
    </row>
    <row r="40" spans="1:15" x14ac:dyDescent="0.15">
      <c r="A40" s="24">
        <v>75</v>
      </c>
      <c r="B40" s="2" t="s">
        <v>38</v>
      </c>
      <c r="C40" s="3">
        <v>584.38199999999995</v>
      </c>
      <c r="D40" s="25">
        <f t="shared" si="15"/>
        <v>292.19099999999997</v>
      </c>
      <c r="E40" s="25">
        <v>174.69484203253995</v>
      </c>
      <c r="F40" s="27">
        <f t="shared" si="16"/>
        <v>1672.5794339455904</v>
      </c>
      <c r="G40" s="25">
        <v>248.89345944338842</v>
      </c>
      <c r="H40" s="25">
        <f t="shared" si="4"/>
        <v>1173.9601380182501</v>
      </c>
      <c r="I40" s="27">
        <v>16.5</v>
      </c>
      <c r="J40" s="17">
        <v>0.373</v>
      </c>
      <c r="K40" s="17">
        <v>0.40600000000000003</v>
      </c>
      <c r="L40" s="25">
        <v>52.32</v>
      </c>
      <c r="M40" s="25"/>
      <c r="N40" s="79">
        <f t="shared" si="5"/>
        <v>7.1292048929663607E-3</v>
      </c>
      <c r="O40" s="79">
        <f t="shared" si="6"/>
        <v>7.75993883792049E-3</v>
      </c>
    </row>
    <row r="41" spans="1:15" x14ac:dyDescent="0.15">
      <c r="A41" s="24">
        <v>75</v>
      </c>
      <c r="B41" s="2" t="s">
        <v>39</v>
      </c>
      <c r="C41" s="3">
        <v>557.74099999999999</v>
      </c>
      <c r="D41" s="25">
        <f t="shared" si="15"/>
        <v>278.87049999999999</v>
      </c>
      <c r="E41" s="25">
        <v>175.80161050621103</v>
      </c>
      <c r="F41" s="27">
        <f t="shared" si="16"/>
        <v>1586.2795522578422</v>
      </c>
      <c r="G41" s="25">
        <v>268.13015319734438</v>
      </c>
      <c r="H41" s="25">
        <f t="shared" si="4"/>
        <v>1040.0564676317874</v>
      </c>
      <c r="I41" s="27">
        <v>17</v>
      </c>
      <c r="J41" s="17">
        <v>0.316</v>
      </c>
      <c r="K41" s="17">
        <v>0.38600000000000001</v>
      </c>
      <c r="L41" s="25">
        <v>51.989999999999995</v>
      </c>
      <c r="M41" s="25"/>
      <c r="N41" s="79">
        <f t="shared" si="5"/>
        <v>6.0780919407578387E-3</v>
      </c>
      <c r="O41" s="79">
        <f t="shared" si="6"/>
        <v>7.4245047124447015E-3</v>
      </c>
    </row>
    <row r="42" spans="1:15" x14ac:dyDescent="0.15">
      <c r="A42" s="24">
        <v>75</v>
      </c>
      <c r="B42" s="2" t="s">
        <v>40</v>
      </c>
      <c r="C42" s="3">
        <v>504.86500000000001</v>
      </c>
      <c r="D42" s="25">
        <f t="shared" si="15"/>
        <v>252.4325</v>
      </c>
      <c r="E42" s="25">
        <v>174.2528224310974</v>
      </c>
      <c r="F42" s="27">
        <f t="shared" si="16"/>
        <v>1448.6565926346254</v>
      </c>
      <c r="G42" s="25">
        <v>286.51247596568862</v>
      </c>
      <c r="H42" s="25">
        <f t="shared" si="4"/>
        <v>881.05238401635995</v>
      </c>
      <c r="I42" s="27">
        <v>17</v>
      </c>
      <c r="J42" s="17">
        <v>0.36599999999999999</v>
      </c>
      <c r="K42" s="17">
        <v>0.38800000000000001</v>
      </c>
      <c r="L42" s="25">
        <v>52.05</v>
      </c>
      <c r="M42" s="25"/>
      <c r="N42" s="79">
        <f t="shared" si="5"/>
        <v>7.0317002881844382E-3</v>
      </c>
      <c r="O42" s="79">
        <f t="shared" si="6"/>
        <v>7.4543707973102795E-3</v>
      </c>
    </row>
    <row r="43" spans="1:15" x14ac:dyDescent="0.15">
      <c r="A43" s="24">
        <v>75</v>
      </c>
      <c r="B43" s="2" t="s">
        <v>41</v>
      </c>
      <c r="C43" s="3">
        <v>576.76700000000005</v>
      </c>
      <c r="D43" s="25">
        <f t="shared" si="15"/>
        <v>288.38350000000003</v>
      </c>
      <c r="E43" s="25">
        <v>181.63927664202777</v>
      </c>
      <c r="F43" s="27">
        <f t="shared" si="16"/>
        <v>1587.6714845564063</v>
      </c>
      <c r="G43" s="25">
        <v>279.586221835537</v>
      </c>
      <c r="H43" s="25">
        <f t="shared" si="4"/>
        <v>1031.4653494249724</v>
      </c>
      <c r="I43" s="27">
        <v>14.5</v>
      </c>
      <c r="J43" s="17">
        <v>0.39</v>
      </c>
      <c r="K43" s="17">
        <v>0.432</v>
      </c>
      <c r="L43" s="25">
        <v>52.355000000000004</v>
      </c>
      <c r="M43" s="25"/>
      <c r="N43" s="79">
        <f t="shared" si="5"/>
        <v>7.4491452583325376E-3</v>
      </c>
      <c r="O43" s="79">
        <f t="shared" si="6"/>
        <v>8.25136090153758E-3</v>
      </c>
    </row>
    <row r="44" spans="1:15" x14ac:dyDescent="0.15">
      <c r="A44" s="24">
        <v>75</v>
      </c>
      <c r="B44" s="2" t="s">
        <v>42</v>
      </c>
      <c r="C44" s="3">
        <v>548.47199999999998</v>
      </c>
      <c r="D44" s="25">
        <f t="shared" si="15"/>
        <v>274.23599999999999</v>
      </c>
      <c r="E44" s="25">
        <v>170.33181623338157</v>
      </c>
      <c r="F44" s="27">
        <f t="shared" si="16"/>
        <v>1610.010425910408</v>
      </c>
      <c r="G44" s="25">
        <v>282.79395946694251</v>
      </c>
      <c r="H44" s="25">
        <f t="shared" si="4"/>
        <v>969.73782791162159</v>
      </c>
      <c r="I44" s="27">
        <v>17.5</v>
      </c>
      <c r="J44" s="17">
        <v>0.30599999999999999</v>
      </c>
      <c r="K44" s="17">
        <v>0.32700000000000001</v>
      </c>
      <c r="L44" s="25">
        <v>53.58</v>
      </c>
      <c r="M44" s="25"/>
      <c r="N44" s="79">
        <f t="shared" si="5"/>
        <v>5.7110862262038072E-3</v>
      </c>
      <c r="O44" s="79">
        <f t="shared" si="6"/>
        <v>6.1030235162374026E-3</v>
      </c>
    </row>
    <row r="45" spans="1:15" x14ac:dyDescent="0.15">
      <c r="A45" s="24">
        <v>90</v>
      </c>
      <c r="B45" s="2" t="s">
        <v>43</v>
      </c>
      <c r="C45" s="3">
        <v>571.57907999999998</v>
      </c>
      <c r="D45" s="25">
        <f t="shared" si="15"/>
        <v>285.78953999999999</v>
      </c>
      <c r="E45" s="25">
        <v>170.56896109834474</v>
      </c>
      <c r="F45" s="27">
        <f t="shared" si="16"/>
        <v>1675.5073030855986</v>
      </c>
      <c r="G45" s="25">
        <v>285.20033720701434</v>
      </c>
      <c r="H45" s="25">
        <f t="shared" si="4"/>
        <v>1002.0659260040003</v>
      </c>
      <c r="I45" s="27">
        <v>19.5</v>
      </c>
      <c r="J45" s="17">
        <v>0.36741999999999964</v>
      </c>
      <c r="K45" s="17">
        <v>0.40111249999999998</v>
      </c>
      <c r="L45" s="25">
        <v>49.959999999999994</v>
      </c>
      <c r="M45" s="25"/>
      <c r="N45" s="79">
        <f t="shared" si="5"/>
        <v>7.3542834267413867E-3</v>
      </c>
      <c r="O45" s="79">
        <f t="shared" si="6"/>
        <v>8.0286729383506807E-3</v>
      </c>
    </row>
    <row r="46" spans="1:15" x14ac:dyDescent="0.15">
      <c r="A46" s="24">
        <v>90</v>
      </c>
      <c r="B46" s="2" t="s">
        <v>44</v>
      </c>
      <c r="C46" s="4">
        <v>501.33820000000003</v>
      </c>
      <c r="D46" s="25">
        <f t="shared" si="15"/>
        <v>250.66910000000001</v>
      </c>
      <c r="E46" s="25">
        <v>171.62446786279637</v>
      </c>
      <c r="F46" s="27">
        <f t="shared" si="16"/>
        <v>1460.5673836692981</v>
      </c>
      <c r="G46" s="25">
        <v>263.66276181335093</v>
      </c>
      <c r="H46" s="25">
        <f t="shared" si="4"/>
        <v>950.71863116358747</v>
      </c>
      <c r="I46" s="27">
        <v>17.5</v>
      </c>
      <c r="J46" s="20">
        <v>0.28358949999999972</v>
      </c>
      <c r="K46" s="20">
        <v>0.29370950000000029</v>
      </c>
      <c r="L46" s="25">
        <v>50</v>
      </c>
      <c r="M46" s="25"/>
      <c r="N46" s="79">
        <f t="shared" si="5"/>
        <v>5.6717899999999943E-3</v>
      </c>
      <c r="O46" s="79">
        <f t="shared" si="6"/>
        <v>5.8741900000000057E-3</v>
      </c>
    </row>
    <row r="47" spans="1:15" x14ac:dyDescent="0.15">
      <c r="A47" s="24">
        <v>90</v>
      </c>
      <c r="B47" s="2" t="s">
        <v>45</v>
      </c>
      <c r="C47" s="4">
        <v>551.51509999999996</v>
      </c>
      <c r="D47" s="25">
        <f t="shared" si="15"/>
        <v>275.75754999999998</v>
      </c>
      <c r="E47" s="25">
        <v>171.41635719637907</v>
      </c>
      <c r="F47" s="27">
        <f t="shared" si="16"/>
        <v>1608.7003277294298</v>
      </c>
      <c r="G47" s="25">
        <v>254.46314874484506</v>
      </c>
      <c r="H47" s="25">
        <f t="shared" si="4"/>
        <v>1083.6836349789385</v>
      </c>
      <c r="I47" s="27">
        <v>16</v>
      </c>
      <c r="J47" s="20">
        <v>0.40909849999999981</v>
      </c>
      <c r="K47" s="20">
        <v>0.44455150000000021</v>
      </c>
      <c r="L47" s="25">
        <v>50.015000000000001</v>
      </c>
      <c r="M47" s="25"/>
      <c r="N47" s="79">
        <f t="shared" si="5"/>
        <v>8.1795161451564489E-3</v>
      </c>
      <c r="O47" s="79">
        <f t="shared" si="6"/>
        <v>8.8883634909527175E-3</v>
      </c>
    </row>
    <row r="48" spans="1:15" x14ac:dyDescent="0.15">
      <c r="A48" s="24">
        <v>90</v>
      </c>
      <c r="B48" s="2" t="s">
        <v>46</v>
      </c>
      <c r="C48" s="4">
        <v>549.40609999999992</v>
      </c>
      <c r="D48" s="25">
        <f t="shared" si="15"/>
        <v>274.70304999999996</v>
      </c>
      <c r="E48" s="25">
        <v>177.00029095403286</v>
      </c>
      <c r="F48" s="27">
        <f t="shared" si="16"/>
        <v>1551.9920815912139</v>
      </c>
      <c r="G48" s="25">
        <v>263.46428050943769</v>
      </c>
      <c r="H48" s="25">
        <f t="shared" si="4"/>
        <v>1042.657659204621</v>
      </c>
      <c r="I48" s="27">
        <v>16</v>
      </c>
      <c r="J48" s="20">
        <v>0.33441199999999993</v>
      </c>
      <c r="K48" s="20">
        <v>0.37705449999999985</v>
      </c>
      <c r="L48" s="25">
        <v>49.965000000000003</v>
      </c>
      <c r="M48" s="25"/>
      <c r="N48" s="79">
        <f t="shared" si="5"/>
        <v>6.6929250475332713E-3</v>
      </c>
      <c r="O48" s="79">
        <f t="shared" si="6"/>
        <v>7.5463724607225018E-3</v>
      </c>
    </row>
    <row r="49" spans="1:15" x14ac:dyDescent="0.15">
      <c r="A49" s="24">
        <v>90</v>
      </c>
      <c r="B49" s="2" t="s">
        <v>47</v>
      </c>
      <c r="C49" s="3">
        <v>598.71299999999997</v>
      </c>
      <c r="D49" s="25">
        <f t="shared" si="15"/>
        <v>299.35649999999998</v>
      </c>
      <c r="E49" s="25">
        <v>173.90507196502054</v>
      </c>
      <c r="F49" s="27">
        <f t="shared" si="16"/>
        <v>1721.3787764638221</v>
      </c>
      <c r="G49" s="25">
        <v>284.35525007595089</v>
      </c>
      <c r="H49" s="25">
        <f t="shared" si="4"/>
        <v>1052.7553119558802</v>
      </c>
      <c r="I49" s="27">
        <v>18</v>
      </c>
      <c r="J49" s="17">
        <v>0.32500000000000001</v>
      </c>
      <c r="K49" s="17">
        <v>0.33800000000000002</v>
      </c>
      <c r="L49" s="25">
        <v>50.04</v>
      </c>
      <c r="M49" s="25"/>
      <c r="N49" s="79">
        <f t="shared" si="5"/>
        <v>6.4948041566746609E-3</v>
      </c>
      <c r="O49" s="79">
        <f t="shared" si="6"/>
        <v>6.7545963229416472E-3</v>
      </c>
    </row>
    <row r="50" spans="1:15" x14ac:dyDescent="0.15">
      <c r="A50" s="24">
        <v>90</v>
      </c>
      <c r="B50" s="2" t="s">
        <v>48</v>
      </c>
      <c r="C50" s="3">
        <v>566.20899999999995</v>
      </c>
      <c r="D50" s="25">
        <f t="shared" si="15"/>
        <v>283.10449999999997</v>
      </c>
      <c r="E50" s="25">
        <v>173.59237601051939</v>
      </c>
      <c r="F50" s="27">
        <f t="shared" si="16"/>
        <v>1630.8579126933798</v>
      </c>
      <c r="G50" s="25">
        <v>265.90341892563862</v>
      </c>
      <c r="H50" s="25">
        <f t="shared" si="4"/>
        <v>1064.6892061179994</v>
      </c>
      <c r="I50" s="27">
        <v>16.5</v>
      </c>
      <c r="J50" s="17">
        <v>0.29799999999999999</v>
      </c>
      <c r="K50" s="17">
        <v>0.308</v>
      </c>
      <c r="L50" s="25">
        <v>50.040000000000006</v>
      </c>
      <c r="M50" s="25"/>
      <c r="N50" s="79">
        <f t="shared" si="5"/>
        <v>5.9552358113509184E-3</v>
      </c>
      <c r="O50" s="79">
        <f t="shared" si="6"/>
        <v>6.1550759392486002E-3</v>
      </c>
    </row>
    <row r="51" spans="1:15" x14ac:dyDescent="0.15">
      <c r="B51" s="2"/>
    </row>
    <row r="52" spans="1:15" x14ac:dyDescent="0.15">
      <c r="B52" s="2"/>
    </row>
    <row r="53" spans="1:15" x14ac:dyDescent="0.15">
      <c r="B53" s="2"/>
    </row>
    <row r="54" spans="1:15" x14ac:dyDescent="0.15">
      <c r="B54" s="2"/>
    </row>
    <row r="55" spans="1:15" x14ac:dyDescent="0.15">
      <c r="B55" s="2"/>
    </row>
    <row r="56" spans="1:15" x14ac:dyDescent="0.15">
      <c r="B56" s="2"/>
    </row>
    <row r="57" spans="1:15" x14ac:dyDescent="0.15">
      <c r="B57" s="2"/>
    </row>
    <row r="58" spans="1:15" x14ac:dyDescent="0.15">
      <c r="B58" s="2"/>
    </row>
  </sheetData>
  <mergeCells count="18">
    <mergeCell ref="AD1:AD2"/>
    <mergeCell ref="Y1:Y2"/>
    <mergeCell ref="Z1:Z2"/>
    <mergeCell ref="AA1:AA2"/>
    <mergeCell ref="AB1:AB2"/>
    <mergeCell ref="AC1:AC2"/>
    <mergeCell ref="S1:S2"/>
    <mergeCell ref="B1:B2"/>
    <mergeCell ref="C1:C2"/>
    <mergeCell ref="D1:D2"/>
    <mergeCell ref="I1:I2"/>
    <mergeCell ref="R1:R2"/>
    <mergeCell ref="J1:J2"/>
    <mergeCell ref="K1:K2"/>
    <mergeCell ref="L1:L2"/>
    <mergeCell ref="M1:M2"/>
    <mergeCell ref="O1:O2"/>
    <mergeCell ref="N1:N2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167-D66F-4141-8BC0-46D39F1A6B32}">
  <dimension ref="A1:AN58"/>
  <sheetViews>
    <sheetView zoomScaleNormal="100" workbookViewId="0">
      <selection activeCell="E42" sqref="E42:E43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6" width="11.25" style="28" customWidth="1"/>
    <col min="7" max="7" width="9.625" style="28" customWidth="1"/>
    <col min="8" max="8" width="11.625" style="28" customWidth="1"/>
    <col min="9" max="10" width="16.125" style="28" customWidth="1"/>
    <col min="11" max="11" width="15.75" style="28" customWidth="1"/>
    <col min="12" max="12" width="18.375" style="28" customWidth="1"/>
    <col min="13" max="13" width="12.625" style="28" customWidth="1"/>
    <col min="14" max="14" width="10.25" style="28" customWidth="1"/>
    <col min="15" max="15" width="12.375" style="28" customWidth="1"/>
    <col min="16" max="16" width="13.25" style="28" customWidth="1"/>
    <col min="17" max="17" width="9.5" style="28" customWidth="1"/>
    <col min="18" max="18" width="9" style="28"/>
    <col min="19" max="19" width="8.125" style="5" customWidth="1"/>
    <col min="20" max="20" width="9.625" style="5" customWidth="1"/>
    <col min="21" max="22" width="9" style="28"/>
    <col min="23" max="23" width="11.5" style="28" customWidth="1"/>
    <col min="24" max="24" width="10.75" style="28" customWidth="1"/>
    <col min="25" max="26" width="9" style="28"/>
    <col min="27" max="27" width="9" style="28" bestFit="1" customWidth="1"/>
    <col min="28" max="28" width="12.25" style="28" customWidth="1"/>
    <col min="29" max="30" width="9" style="28"/>
    <col min="31" max="31" width="10" style="28" customWidth="1"/>
    <col min="32" max="32" width="10.75" style="28" customWidth="1"/>
    <col min="33" max="33" width="10.375" style="28" customWidth="1"/>
    <col min="34" max="39" width="9" style="28"/>
    <col min="40" max="40" width="9.5" style="28" bestFit="1" customWidth="1"/>
    <col min="41" max="16384" width="9" style="28"/>
  </cols>
  <sheetData>
    <row r="1" spans="1:40" s="56" customFormat="1" ht="13.5" customHeight="1" x14ac:dyDescent="0.15">
      <c r="A1" s="57"/>
      <c r="B1" s="87" t="s">
        <v>0</v>
      </c>
      <c r="C1" s="88" t="s">
        <v>49</v>
      </c>
      <c r="D1" s="86" t="s">
        <v>67</v>
      </c>
      <c r="E1" s="86" t="s">
        <v>113</v>
      </c>
      <c r="F1" s="86" t="s">
        <v>114</v>
      </c>
      <c r="G1" s="86" t="s">
        <v>116</v>
      </c>
      <c r="H1" s="86" t="s">
        <v>115</v>
      </c>
      <c r="I1" s="56">
        <v>1</v>
      </c>
      <c r="J1" s="69">
        <v>2</v>
      </c>
      <c r="K1" s="56">
        <v>3</v>
      </c>
      <c r="L1" s="56">
        <v>4</v>
      </c>
      <c r="M1" s="56">
        <v>1</v>
      </c>
      <c r="N1" s="56">
        <v>2</v>
      </c>
      <c r="O1" s="56">
        <v>3</v>
      </c>
      <c r="P1" s="56">
        <v>4</v>
      </c>
      <c r="Q1" s="55"/>
      <c r="R1" s="89" t="s">
        <v>69</v>
      </c>
      <c r="S1" s="89" t="s">
        <v>75</v>
      </c>
      <c r="T1" s="89" t="s">
        <v>76</v>
      </c>
      <c r="U1" s="89" t="s">
        <v>82</v>
      </c>
      <c r="V1" s="89" t="s">
        <v>83</v>
      </c>
      <c r="W1" s="89" t="s">
        <v>84</v>
      </c>
      <c r="X1" s="89" t="s">
        <v>85</v>
      </c>
      <c r="AA1" s="91" t="s">
        <v>49</v>
      </c>
      <c r="AB1" s="89" t="s">
        <v>67</v>
      </c>
      <c r="AH1" s="89" t="s">
        <v>75</v>
      </c>
      <c r="AI1" s="89" t="s">
        <v>76</v>
      </c>
      <c r="AJ1" s="89" t="s">
        <v>82</v>
      </c>
      <c r="AK1" s="89" t="s">
        <v>83</v>
      </c>
      <c r="AL1" s="89" t="s">
        <v>84</v>
      </c>
      <c r="AM1" s="89" t="s">
        <v>85</v>
      </c>
    </row>
    <row r="2" spans="1:40" s="22" customFormat="1" ht="19.5" customHeight="1" x14ac:dyDescent="0.15">
      <c r="A2" s="1"/>
      <c r="B2" s="87"/>
      <c r="C2" s="88"/>
      <c r="D2" s="86"/>
      <c r="E2" s="86"/>
      <c r="F2" s="86"/>
      <c r="G2" s="86"/>
      <c r="H2" s="86"/>
      <c r="I2" s="56"/>
      <c r="J2" s="28"/>
      <c r="K2" s="28"/>
      <c r="L2" s="28"/>
      <c r="N2" s="28"/>
      <c r="O2" s="28"/>
      <c r="P2" s="28"/>
      <c r="Q2" s="68"/>
      <c r="R2" s="90"/>
      <c r="S2" s="90"/>
      <c r="T2" s="90"/>
      <c r="U2" s="90"/>
      <c r="V2" s="90"/>
      <c r="W2" s="90"/>
      <c r="X2" s="90"/>
      <c r="Z2" s="16"/>
      <c r="AA2" s="92"/>
      <c r="AB2" s="90"/>
      <c r="AD2" s="23"/>
      <c r="AE2" s="23"/>
      <c r="AG2" s="22" t="s">
        <v>69</v>
      </c>
      <c r="AH2" s="90"/>
      <c r="AI2" s="90"/>
      <c r="AJ2" s="90"/>
      <c r="AK2" s="90"/>
      <c r="AL2" s="90"/>
      <c r="AM2" s="90"/>
    </row>
    <row r="3" spans="1:40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29.892499999999998</v>
      </c>
      <c r="F3" s="25">
        <v>52.565000000000005</v>
      </c>
      <c r="G3" s="25">
        <v>3.7115798977871104</v>
      </c>
      <c r="H3" s="25">
        <v>4.9420470002003878</v>
      </c>
      <c r="I3" s="25">
        <f>G3*E3</f>
        <v>110.94840209460119</v>
      </c>
      <c r="J3" s="25">
        <f>G3*F3</f>
        <v>195.09919732717947</v>
      </c>
      <c r="K3" s="25">
        <f>H3*E3</f>
        <v>147.7301399534901</v>
      </c>
      <c r="L3" s="25">
        <f t="shared" ref="L3:L26" si="0">H3*F3</f>
        <v>259.77870056553343</v>
      </c>
      <c r="M3" s="25">
        <f t="shared" ref="M3:M26" si="1">D3*10^3/I3</f>
        <v>1099.0536834953982</v>
      </c>
      <c r="N3" s="25">
        <f t="shared" ref="N3:N26" si="2">D3*10^3/J3</f>
        <v>625.00641555952041</v>
      </c>
      <c r="O3" s="25">
        <f t="shared" ref="O3:O26" si="3">D3*10^3/K3</f>
        <v>825.41213349144482</v>
      </c>
      <c r="P3" s="25">
        <f t="shared" ref="P3:P26" si="4">D3*10^3/L3</f>
        <v>469.39279369148699</v>
      </c>
      <c r="Q3" s="25"/>
      <c r="R3" s="27">
        <v>51.792500000000004</v>
      </c>
      <c r="S3" s="17">
        <v>0.52</v>
      </c>
      <c r="T3" s="17">
        <v>0.91300000000000003</v>
      </c>
      <c r="U3" s="25">
        <v>29.892499999999998</v>
      </c>
      <c r="V3" s="25">
        <v>52.565000000000005</v>
      </c>
      <c r="W3" s="37">
        <f>S3/U3</f>
        <v>1.7395667809651252E-2</v>
      </c>
      <c r="X3" s="37">
        <f>T3/U3</f>
        <v>3.054277828886845E-2</v>
      </c>
      <c r="Z3" s="23">
        <v>0</v>
      </c>
      <c r="AA3" s="29">
        <f t="shared" ref="AA3:AB10" si="5">SUMIF($A$3:$A$50,$Z3,C$3:C$50)/COUNTIF($A$3:$A$50,$Z3)</f>
        <v>536.15533333333337</v>
      </c>
      <c r="AB3" s="29">
        <f t="shared" si="5"/>
        <v>134.03883333333334</v>
      </c>
      <c r="AC3" s="29" t="e">
        <f>SUMIF($A$3:$A$50,$Z3,#REF!)/COUNTIF($A$3:$A$50,$Z3)</f>
        <v>#REF!</v>
      </c>
      <c r="AD3" s="29">
        <f t="shared" ref="AD3:AD10" si="6">SUMIF($A$3:$A$50,$Z3,M$3:M$50)/COUNTIF($A$3:$A$50,$Z3)</f>
        <v>1215.002566128667</v>
      </c>
      <c r="AE3" s="29" t="e">
        <f>SUMIF($A$3:$A$50,$Z3,#REF!)/COUNTIF($A$3:$A$50,$Z3)</f>
        <v>#REF!</v>
      </c>
      <c r="AF3" s="29">
        <f t="shared" ref="AF3:AF10" si="7">SUMIF($A$3:$A$50,$Z3,N$3:N$50)/COUNTIF($A$3:$A$50,$Z3)</f>
        <v>751.99652797513636</v>
      </c>
      <c r="AG3" s="29">
        <f t="shared" ref="AG3:AM10" si="8">SUMIF($A$3:$A$50,$Z3,R$3:R$50)/COUNTIF($A$3:$A$50,$Z3)</f>
        <v>54.895416666666655</v>
      </c>
      <c r="AH3" s="29">
        <f t="shared" si="8"/>
        <v>0.38399883333333351</v>
      </c>
      <c r="AI3" s="29">
        <f t="shared" si="8"/>
        <v>0.83051558333333342</v>
      </c>
      <c r="AJ3" s="29">
        <f t="shared" si="8"/>
        <v>32.142083333333332</v>
      </c>
      <c r="AK3" s="29">
        <f t="shared" si="8"/>
        <v>52.01</v>
      </c>
      <c r="AL3" s="38">
        <f t="shared" si="8"/>
        <v>1.2017239823689095E-2</v>
      </c>
      <c r="AM3" s="38">
        <f t="shared" si="8"/>
        <v>2.5792682167472717E-2</v>
      </c>
      <c r="AN3" s="25">
        <f>AD3/AF3</f>
        <v>1.6157023615524448</v>
      </c>
    </row>
    <row r="4" spans="1:40" x14ac:dyDescent="0.15">
      <c r="A4" s="24">
        <v>0</v>
      </c>
      <c r="B4" s="2" t="s">
        <v>2</v>
      </c>
      <c r="C4" s="3">
        <v>456.00200000000001</v>
      </c>
      <c r="D4" s="25">
        <f t="shared" ref="D4:D26" si="9">C4/4</f>
        <v>114.0005</v>
      </c>
      <c r="E4" s="25">
        <v>31.32</v>
      </c>
      <c r="F4" s="25">
        <v>49.212499999999999</v>
      </c>
      <c r="G4" s="25">
        <v>3.4166925548092406</v>
      </c>
      <c r="H4" s="25">
        <v>4.3180461916238047</v>
      </c>
      <c r="I4" s="25">
        <f t="shared" ref="I4:I26" si="10">G4*E4</f>
        <v>107.01081081662542</v>
      </c>
      <c r="J4" s="25">
        <f t="shared" ref="J4:J26" si="11">G4*F4</f>
        <v>168.14398235354975</v>
      </c>
      <c r="K4" s="25">
        <f t="shared" ref="K4:K26" si="12">H4*E4</f>
        <v>135.24120672165756</v>
      </c>
      <c r="L4" s="25">
        <f t="shared" si="0"/>
        <v>212.50184820528648</v>
      </c>
      <c r="M4" s="25">
        <f t="shared" si="1"/>
        <v>1065.3175985681687</v>
      </c>
      <c r="N4" s="25">
        <f t="shared" si="2"/>
        <v>677.99333882966823</v>
      </c>
      <c r="O4" s="25">
        <f t="shared" si="3"/>
        <v>842.94204971585725</v>
      </c>
      <c r="P4" s="25">
        <f t="shared" si="4"/>
        <v>536.46827527763583</v>
      </c>
      <c r="Q4" s="25"/>
      <c r="R4" s="27">
        <v>53.917500000000004</v>
      </c>
      <c r="S4" s="17">
        <v>0.30326750000000047</v>
      </c>
      <c r="T4" s="17">
        <v>0.38317550000000011</v>
      </c>
      <c r="U4" s="25">
        <v>31.32</v>
      </c>
      <c r="V4" s="25">
        <v>49.212499999999999</v>
      </c>
      <c r="W4" s="37">
        <f t="shared" ref="W4:W26" si="13">S4/U4</f>
        <v>9.6828703703703851E-3</v>
      </c>
      <c r="X4" s="37">
        <f t="shared" ref="X4:X26" si="14">T4/U4</f>
        <v>1.2234211366538955E-2</v>
      </c>
      <c r="Z4" s="23">
        <v>15</v>
      </c>
      <c r="AA4" s="29">
        <f t="shared" si="5"/>
        <v>776.48683333333327</v>
      </c>
      <c r="AB4" s="29">
        <f t="shared" si="5"/>
        <v>194.12170833333332</v>
      </c>
      <c r="AC4" s="29" t="e">
        <f>SUMIF($A$3:$A$50,$Z4,#REF!)/COUNTIF($A$3:$A$50,$Z4)</f>
        <v>#REF!</v>
      </c>
      <c r="AD4" s="29">
        <f t="shared" si="6"/>
        <v>1297.9532492561714</v>
      </c>
      <c r="AE4" s="29" t="e">
        <f>SUMIF($A$3:$A$50,$Z4,#REF!)/COUNTIF($A$3:$A$50,$Z4)</f>
        <v>#REF!</v>
      </c>
      <c r="AF4" s="29">
        <f t="shared" si="7"/>
        <v>1052.7990449283982</v>
      </c>
      <c r="AG4" s="29">
        <f t="shared" si="8"/>
        <v>39.492916666666666</v>
      </c>
      <c r="AH4" s="29">
        <f t="shared" si="8"/>
        <v>0.317</v>
      </c>
      <c r="AI4" s="29">
        <f t="shared" si="8"/>
        <v>0.434</v>
      </c>
      <c r="AJ4" s="29">
        <f t="shared" si="8"/>
        <v>49.837499999999999</v>
      </c>
      <c r="AK4" s="29">
        <f t="shared" si="8"/>
        <v>61.397500000000008</v>
      </c>
      <c r="AL4" s="38">
        <f t="shared" si="8"/>
        <v>6.3563428247570058E-3</v>
      </c>
      <c r="AM4" s="38">
        <f t="shared" si="8"/>
        <v>8.7078783697092359E-3</v>
      </c>
      <c r="AN4" s="25">
        <f t="shared" ref="AN4:AN10" si="15">AD4/AF4</f>
        <v>1.2328594478772978</v>
      </c>
    </row>
    <row r="5" spans="1:40" x14ac:dyDescent="0.15">
      <c r="A5" s="24">
        <v>0</v>
      </c>
      <c r="B5" s="2" t="s">
        <v>3</v>
      </c>
      <c r="C5" s="3">
        <v>603.63400000000001</v>
      </c>
      <c r="D5" s="25">
        <f t="shared" si="9"/>
        <v>150.9085</v>
      </c>
      <c r="E5" s="25">
        <v>32.75</v>
      </c>
      <c r="F5" s="25">
        <v>49.125</v>
      </c>
      <c r="G5" s="25">
        <v>3.7342193637907068</v>
      </c>
      <c r="H5" s="25">
        <v>4.9807530832783398</v>
      </c>
      <c r="I5" s="25">
        <f t="shared" si="10"/>
        <v>122.29568416414565</v>
      </c>
      <c r="J5" s="25">
        <f t="shared" si="11"/>
        <v>183.44352624621848</v>
      </c>
      <c r="K5" s="25">
        <f t="shared" si="12"/>
        <v>163.11966347736563</v>
      </c>
      <c r="L5" s="25">
        <f t="shared" si="0"/>
        <v>244.67949521604845</v>
      </c>
      <c r="M5" s="25">
        <f t="shared" si="1"/>
        <v>1233.9642321101874</v>
      </c>
      <c r="N5" s="25">
        <f t="shared" si="2"/>
        <v>822.64282140679165</v>
      </c>
      <c r="O5" s="25">
        <f t="shared" si="3"/>
        <v>925.13984386033235</v>
      </c>
      <c r="P5" s="25">
        <f t="shared" si="4"/>
        <v>616.75989590688823</v>
      </c>
      <c r="Q5" s="25"/>
      <c r="R5" s="27">
        <v>53.914999999999999</v>
      </c>
      <c r="S5" s="17">
        <v>0.19719400000000009</v>
      </c>
      <c r="T5" s="17">
        <v>0.97687499999999972</v>
      </c>
      <c r="U5" s="25">
        <v>32.75</v>
      </c>
      <c r="V5" s="25">
        <v>49.125</v>
      </c>
      <c r="W5" s="37">
        <f t="shared" si="13"/>
        <v>6.0211908396946593E-3</v>
      </c>
      <c r="X5" s="37">
        <f t="shared" si="14"/>
        <v>2.9828244274809151E-2</v>
      </c>
      <c r="Z5" s="23">
        <v>30</v>
      </c>
      <c r="AA5" s="29">
        <f t="shared" si="5"/>
        <v>1079.0108333333335</v>
      </c>
      <c r="AB5" s="29">
        <f t="shared" si="5"/>
        <v>269.75270833333337</v>
      </c>
      <c r="AC5" s="29" t="e">
        <f>SUMIF($A$3:$A$50,$Z5,#REF!)/COUNTIF($A$3:$A$50,$Z5)</f>
        <v>#REF!</v>
      </c>
      <c r="AD5" s="29">
        <f t="shared" si="6"/>
        <v>1417.8666951863022</v>
      </c>
      <c r="AE5" s="29" t="e">
        <f>SUMIF($A$3:$A$50,$Z5,#REF!)/COUNTIF($A$3:$A$50,$Z5)</f>
        <v>#REF!</v>
      </c>
      <c r="AF5" s="29">
        <f t="shared" si="7"/>
        <v>1101.6435365724547</v>
      </c>
      <c r="AG5" s="29">
        <f t="shared" si="8"/>
        <v>27.750833333333333</v>
      </c>
      <c r="AH5" s="29">
        <f t="shared" si="8"/>
        <v>0.39683333333333337</v>
      </c>
      <c r="AI5" s="29">
        <f t="shared" si="8"/>
        <v>0.46083333333333326</v>
      </c>
      <c r="AJ5" s="29">
        <f t="shared" si="8"/>
        <v>61.294999999999995</v>
      </c>
      <c r="AK5" s="29">
        <f t="shared" si="8"/>
        <v>78.808333333333337</v>
      </c>
      <c r="AL5" s="38">
        <f t="shared" si="8"/>
        <v>6.4843028054332565E-3</v>
      </c>
      <c r="AM5" s="38">
        <f t="shared" si="8"/>
        <v>7.5226948962984616E-3</v>
      </c>
      <c r="AN5" s="25">
        <f t="shared" si="15"/>
        <v>1.2870467153083958</v>
      </c>
    </row>
    <row r="6" spans="1:40" x14ac:dyDescent="0.15">
      <c r="A6" s="24">
        <v>0</v>
      </c>
      <c r="B6" s="2" t="s">
        <v>4</v>
      </c>
      <c r="C6" s="3">
        <v>512.16099999999994</v>
      </c>
      <c r="D6" s="25">
        <f t="shared" si="9"/>
        <v>128.04024999999999</v>
      </c>
      <c r="E6" s="25">
        <v>33.269999999999996</v>
      </c>
      <c r="F6" s="25">
        <v>53.73</v>
      </c>
      <c r="G6" s="25">
        <v>3.1351644524329458</v>
      </c>
      <c r="H6" s="25">
        <v>4.0234955394752729</v>
      </c>
      <c r="I6" s="25">
        <f t="shared" si="10"/>
        <v>104.30692133244409</v>
      </c>
      <c r="J6" s="25">
        <f t="shared" si="11"/>
        <v>168.45238602922217</v>
      </c>
      <c r="K6" s="25">
        <f t="shared" si="12"/>
        <v>133.86169659834232</v>
      </c>
      <c r="L6" s="25">
        <f t="shared" si="0"/>
        <v>216.18241533600641</v>
      </c>
      <c r="M6" s="25">
        <f t="shared" si="1"/>
        <v>1227.5335937863001</v>
      </c>
      <c r="N6" s="25">
        <f t="shared" si="2"/>
        <v>760.09757426521867</v>
      </c>
      <c r="O6" s="25">
        <f t="shared" si="3"/>
        <v>956.51148352160942</v>
      </c>
      <c r="P6" s="25">
        <f t="shared" si="4"/>
        <v>592.27874663621708</v>
      </c>
      <c r="Q6" s="25"/>
      <c r="R6" s="27">
        <v>55</v>
      </c>
      <c r="S6" s="17">
        <v>0.26122699999999988</v>
      </c>
      <c r="T6" s="17">
        <v>0.87507950000000045</v>
      </c>
      <c r="U6" s="25">
        <v>33.269999999999996</v>
      </c>
      <c r="V6" s="25">
        <v>53.73</v>
      </c>
      <c r="W6" s="37">
        <f t="shared" si="13"/>
        <v>7.8517282837391022E-3</v>
      </c>
      <c r="X6" s="37">
        <f t="shared" si="14"/>
        <v>2.6302359483017752E-2</v>
      </c>
      <c r="Z6" s="24" t="s">
        <v>61</v>
      </c>
      <c r="AA6" s="29">
        <f t="shared" si="5"/>
        <v>959.43433333333348</v>
      </c>
      <c r="AB6" s="29">
        <f t="shared" si="5"/>
        <v>239.85858333333337</v>
      </c>
      <c r="AC6" s="29" t="e">
        <f>SUMIF($A$3:$A$50,$Z6,#REF!)/COUNTIF($A$3:$A$50,$Z6)</f>
        <v>#REF!</v>
      </c>
      <c r="AD6" s="29">
        <f t="shared" si="6"/>
        <v>1484.4547912082701</v>
      </c>
      <c r="AE6" s="29" t="e">
        <f>SUMIF($A$3:$A$50,$Z6,#REF!)/COUNTIF($A$3:$A$50,$Z6)</f>
        <v>#REF!</v>
      </c>
      <c r="AF6" s="29">
        <f t="shared" si="7"/>
        <v>1104.290710191058</v>
      </c>
      <c r="AG6" s="29">
        <f t="shared" si="8"/>
        <v>24.827500000000001</v>
      </c>
      <c r="AH6" s="29">
        <f t="shared" si="8"/>
        <v>0.27392608333333329</v>
      </c>
      <c r="AI6" s="29">
        <f t="shared" si="8"/>
        <v>0.28883358333333337</v>
      </c>
      <c r="AJ6" s="29">
        <f t="shared" si="8"/>
        <v>50.761250000000011</v>
      </c>
      <c r="AK6" s="29">
        <f t="shared" si="8"/>
        <v>68.212083333333325</v>
      </c>
      <c r="AL6" s="38">
        <f t="shared" si="8"/>
        <v>5.3944098535067325E-3</v>
      </c>
      <c r="AM6" s="38">
        <f t="shared" si="8"/>
        <v>5.6872943238928456E-3</v>
      </c>
      <c r="AN6" s="25">
        <f t="shared" si="15"/>
        <v>1.3442608703567183</v>
      </c>
    </row>
    <row r="7" spans="1:40" x14ac:dyDescent="0.15">
      <c r="A7" s="24">
        <v>0</v>
      </c>
      <c r="B7" s="2" t="s">
        <v>5</v>
      </c>
      <c r="C7" s="3">
        <v>576.15200000000004</v>
      </c>
      <c r="D7" s="25">
        <f t="shared" si="9"/>
        <v>144.03800000000001</v>
      </c>
      <c r="E7" s="25">
        <v>33.49</v>
      </c>
      <c r="F7" s="25">
        <v>54.487500000000004</v>
      </c>
      <c r="G7" s="25">
        <v>3.559055184860513</v>
      </c>
      <c r="H7" s="25">
        <v>4.5956361284597227</v>
      </c>
      <c r="I7" s="25">
        <f t="shared" si="10"/>
        <v>119.19275814097858</v>
      </c>
      <c r="J7" s="25">
        <f t="shared" si="11"/>
        <v>193.92401938508721</v>
      </c>
      <c r="K7" s="25">
        <f t="shared" si="12"/>
        <v>153.90785394211613</v>
      </c>
      <c r="L7" s="25">
        <f t="shared" si="0"/>
        <v>250.40472354944916</v>
      </c>
      <c r="M7" s="25">
        <f t="shared" si="1"/>
        <v>1208.445900963505</v>
      </c>
      <c r="N7" s="25">
        <f t="shared" si="2"/>
        <v>742.75481942221211</v>
      </c>
      <c r="O7" s="25">
        <f t="shared" si="3"/>
        <v>935.87166808376048</v>
      </c>
      <c r="P7" s="25">
        <f t="shared" si="4"/>
        <v>575.22077841936482</v>
      </c>
      <c r="Q7" s="25"/>
      <c r="R7" s="27">
        <v>58.582499999999996</v>
      </c>
      <c r="S7" s="17">
        <v>0.52676150000000055</v>
      </c>
      <c r="T7" s="17">
        <v>0.9985735</v>
      </c>
      <c r="U7" s="25">
        <v>33.49</v>
      </c>
      <c r="V7" s="25">
        <v>54.487500000000004</v>
      </c>
      <c r="W7" s="37">
        <f t="shared" si="13"/>
        <v>1.57289190803225E-2</v>
      </c>
      <c r="X7" s="37">
        <f t="shared" si="14"/>
        <v>2.981706479546133E-2</v>
      </c>
      <c r="Z7" s="24" t="s">
        <v>63</v>
      </c>
      <c r="AA7" s="29">
        <f t="shared" si="5"/>
        <v>665.54166666666663</v>
      </c>
      <c r="AB7" s="29">
        <f t="shared" si="5"/>
        <v>332.77083333333331</v>
      </c>
      <c r="AC7" s="29" t="e">
        <f>SUMIF($A$3:$A$50,$Z7,#REF!)/COUNTIF($A$3:$A$50,$Z7)</f>
        <v>#REF!</v>
      </c>
      <c r="AD7" s="29">
        <f t="shared" si="6"/>
        <v>1411.9849029068398</v>
      </c>
      <c r="AE7" s="29" t="e">
        <f>SUMIF($A$3:$A$50,$Z7,#REF!)/COUNTIF($A$3:$A$50,$Z7)</f>
        <v>#REF!</v>
      </c>
      <c r="AF7" s="29">
        <f t="shared" si="7"/>
        <v>0</v>
      </c>
      <c r="AG7" s="29">
        <f t="shared" si="8"/>
        <v>0</v>
      </c>
      <c r="AH7" s="29">
        <f t="shared" si="8"/>
        <v>0</v>
      </c>
      <c r="AI7" s="29">
        <f t="shared" si="8"/>
        <v>0</v>
      </c>
      <c r="AJ7" s="29">
        <f t="shared" si="8"/>
        <v>0</v>
      </c>
      <c r="AK7" s="29">
        <f t="shared" si="8"/>
        <v>0</v>
      </c>
      <c r="AL7" s="38">
        <f t="shared" si="8"/>
        <v>0</v>
      </c>
      <c r="AM7" s="38">
        <f t="shared" si="8"/>
        <v>0</v>
      </c>
      <c r="AN7" s="25" t="e">
        <f t="shared" si="15"/>
        <v>#DIV/0!</v>
      </c>
    </row>
    <row r="8" spans="1:40" x14ac:dyDescent="0.15">
      <c r="A8" s="24">
        <v>0</v>
      </c>
      <c r="B8" s="2" t="s">
        <v>6</v>
      </c>
      <c r="C8" s="3">
        <v>581.23</v>
      </c>
      <c r="D8" s="25">
        <f t="shared" si="9"/>
        <v>145.3075</v>
      </c>
      <c r="E8" s="25">
        <v>32.130000000000003</v>
      </c>
      <c r="F8" s="25">
        <v>52.940000000000005</v>
      </c>
      <c r="G8" s="25">
        <v>3.1067428505470849</v>
      </c>
      <c r="H8" s="25">
        <v>4.0313248653799381</v>
      </c>
      <c r="I8" s="25">
        <f t="shared" si="10"/>
        <v>99.819647788077845</v>
      </c>
      <c r="J8" s="25">
        <f t="shared" si="11"/>
        <v>164.47096650796269</v>
      </c>
      <c r="K8" s="25">
        <f t="shared" si="12"/>
        <v>129.52646792465742</v>
      </c>
      <c r="L8" s="25">
        <f t="shared" si="0"/>
        <v>213.41833837321394</v>
      </c>
      <c r="M8" s="25">
        <f t="shared" si="1"/>
        <v>1455.7003878484441</v>
      </c>
      <c r="N8" s="25">
        <f t="shared" si="2"/>
        <v>883.48419836740663</v>
      </c>
      <c r="O8" s="25">
        <f t="shared" si="3"/>
        <v>1121.8363499614768</v>
      </c>
      <c r="P8" s="25">
        <f t="shared" si="4"/>
        <v>680.85761096075282</v>
      </c>
      <c r="Q8" s="25"/>
      <c r="R8" s="27">
        <v>56.164999999999992</v>
      </c>
      <c r="S8" s="17">
        <v>0.49554300000000007</v>
      </c>
      <c r="T8" s="17">
        <v>0.83639000000000019</v>
      </c>
      <c r="U8" s="25">
        <v>32.130000000000003</v>
      </c>
      <c r="V8" s="25">
        <v>52.940000000000005</v>
      </c>
      <c r="W8" s="37">
        <f t="shared" si="13"/>
        <v>1.5423062558356676E-2</v>
      </c>
      <c r="X8" s="37">
        <f t="shared" si="14"/>
        <v>2.6031434796140684E-2</v>
      </c>
      <c r="Z8" s="23">
        <v>60</v>
      </c>
      <c r="AA8" s="29">
        <f t="shared" si="5"/>
        <v>605.673</v>
      </c>
      <c r="AB8" s="29">
        <f t="shared" si="5"/>
        <v>302.8365</v>
      </c>
      <c r="AC8" s="29" t="e">
        <f>SUMIF($A$3:$A$50,$Z8,#REF!)/COUNTIF($A$3:$A$50,$Z8)</f>
        <v>#REF!</v>
      </c>
      <c r="AD8" s="29">
        <f t="shared" si="6"/>
        <v>1499.8376530441208</v>
      </c>
      <c r="AE8" s="29" t="e">
        <f>SUMIF($A$3:$A$50,$Z8,#REF!)/COUNTIF($A$3:$A$50,$Z8)</f>
        <v>#REF!</v>
      </c>
      <c r="AF8" s="29">
        <f t="shared" si="7"/>
        <v>0</v>
      </c>
      <c r="AG8" s="29">
        <f t="shared" si="8"/>
        <v>0</v>
      </c>
      <c r="AH8" s="29">
        <f t="shared" si="8"/>
        <v>0</v>
      </c>
      <c r="AI8" s="29">
        <f t="shared" si="8"/>
        <v>0</v>
      </c>
      <c r="AJ8" s="29">
        <f t="shared" si="8"/>
        <v>0</v>
      </c>
      <c r="AK8" s="29">
        <f t="shared" si="8"/>
        <v>0</v>
      </c>
      <c r="AL8" s="38">
        <f t="shared" si="8"/>
        <v>0</v>
      </c>
      <c r="AM8" s="38">
        <f t="shared" si="8"/>
        <v>0</v>
      </c>
      <c r="AN8" s="25" t="e">
        <f t="shared" si="15"/>
        <v>#DIV/0!</v>
      </c>
    </row>
    <row r="9" spans="1:40" x14ac:dyDescent="0.15">
      <c r="A9" s="24">
        <v>15</v>
      </c>
      <c r="B9" s="2" t="s">
        <v>7</v>
      </c>
      <c r="C9" s="3">
        <v>717.56200000000001</v>
      </c>
      <c r="D9" s="25">
        <f t="shared" si="9"/>
        <v>179.3905</v>
      </c>
      <c r="E9" s="25">
        <v>49.432499999999997</v>
      </c>
      <c r="F9" s="25">
        <v>59.337499999999999</v>
      </c>
      <c r="G9" s="25">
        <v>3.0412187251557881</v>
      </c>
      <c r="H9" s="25">
        <v>4.2415203583398222</v>
      </c>
      <c r="I9" s="25">
        <f t="shared" si="10"/>
        <v>150.33504463126349</v>
      </c>
      <c r="J9" s="25">
        <f t="shared" si="11"/>
        <v>180.45831610393157</v>
      </c>
      <c r="K9" s="25">
        <f t="shared" si="12"/>
        <v>209.66895511363325</v>
      </c>
      <c r="L9" s="25">
        <f t="shared" si="0"/>
        <v>251.68121426298919</v>
      </c>
      <c r="M9" s="25">
        <f t="shared" si="1"/>
        <v>1193.2713389616022</v>
      </c>
      <c r="N9" s="25">
        <f t="shared" si="2"/>
        <v>994.08275480462441</v>
      </c>
      <c r="O9" s="25">
        <f t="shared" si="3"/>
        <v>855.58923066496243</v>
      </c>
      <c r="P9" s="25">
        <f t="shared" si="4"/>
        <v>712.76873216508534</v>
      </c>
      <c r="Q9" s="25"/>
      <c r="R9" s="27">
        <v>38.542500000000004</v>
      </c>
      <c r="S9" s="17">
        <v>0.18</v>
      </c>
      <c r="T9" s="17">
        <v>0.185</v>
      </c>
      <c r="U9" s="25">
        <v>49.432499999999997</v>
      </c>
      <c r="V9" s="25">
        <v>59.337499999999999</v>
      </c>
      <c r="W9" s="37">
        <f t="shared" si="13"/>
        <v>3.6413290851160674E-3</v>
      </c>
      <c r="X9" s="37">
        <f t="shared" si="14"/>
        <v>3.7424771152581803E-3</v>
      </c>
      <c r="Z9" s="23">
        <v>75</v>
      </c>
      <c r="AA9" s="29">
        <f t="shared" si="5"/>
        <v>558.80316666666658</v>
      </c>
      <c r="AB9" s="29">
        <f t="shared" si="5"/>
        <v>279.40158333333329</v>
      </c>
      <c r="AC9" s="29" t="e">
        <f>SUMIF($A$3:$A$50,$Z9,#REF!)/COUNTIF($A$3:$A$50,$Z9)</f>
        <v>#REF!</v>
      </c>
      <c r="AD9" s="29">
        <f t="shared" si="6"/>
        <v>1595.4826607348325</v>
      </c>
      <c r="AE9" s="29" t="e">
        <f>SUMIF($A$3:$A$50,$Z9,#REF!)/COUNTIF($A$3:$A$50,$Z9)</f>
        <v>#REF!</v>
      </c>
      <c r="AF9" s="29">
        <f t="shared" si="7"/>
        <v>0</v>
      </c>
      <c r="AG9" s="29">
        <f t="shared" si="8"/>
        <v>0</v>
      </c>
      <c r="AH9" s="29">
        <f t="shared" si="8"/>
        <v>0</v>
      </c>
      <c r="AI9" s="29">
        <f t="shared" si="8"/>
        <v>0</v>
      </c>
      <c r="AJ9" s="29">
        <f t="shared" si="8"/>
        <v>0</v>
      </c>
      <c r="AK9" s="29">
        <f t="shared" si="8"/>
        <v>0</v>
      </c>
      <c r="AL9" s="38">
        <f t="shared" si="8"/>
        <v>0</v>
      </c>
      <c r="AM9" s="38">
        <f t="shared" si="8"/>
        <v>0</v>
      </c>
      <c r="AN9" s="25" t="e">
        <f t="shared" si="15"/>
        <v>#DIV/0!</v>
      </c>
    </row>
    <row r="10" spans="1:40" x14ac:dyDescent="0.15">
      <c r="A10" s="24">
        <v>15</v>
      </c>
      <c r="B10" s="2" t="s">
        <v>8</v>
      </c>
      <c r="C10" s="3">
        <v>746.93100000000004</v>
      </c>
      <c r="D10" s="25">
        <f t="shared" si="9"/>
        <v>186.73275000000001</v>
      </c>
      <c r="E10" s="25">
        <v>50.16</v>
      </c>
      <c r="F10" s="25">
        <v>61.104999999999997</v>
      </c>
      <c r="G10" s="25">
        <v>3.0376094025852991</v>
      </c>
      <c r="H10" s="25">
        <v>4.357657414438437</v>
      </c>
      <c r="I10" s="25">
        <f t="shared" si="10"/>
        <v>152.36648763367859</v>
      </c>
      <c r="J10" s="25">
        <f t="shared" si="11"/>
        <v>185.61312254497469</v>
      </c>
      <c r="K10" s="25">
        <f t="shared" si="12"/>
        <v>218.58009590823198</v>
      </c>
      <c r="L10" s="25">
        <f t="shared" si="0"/>
        <v>266.27465630926071</v>
      </c>
      <c r="M10" s="25">
        <f t="shared" si="1"/>
        <v>1225.550007091751</v>
      </c>
      <c r="N10" s="25">
        <f t="shared" si="2"/>
        <v>1006.0320490258118</v>
      </c>
      <c r="O10" s="25">
        <f t="shared" si="3"/>
        <v>854.29896635417947</v>
      </c>
      <c r="P10" s="25">
        <f t="shared" si="4"/>
        <v>701.27871945545598</v>
      </c>
      <c r="Q10" s="25"/>
      <c r="R10" s="27">
        <v>39.582499999999996</v>
      </c>
      <c r="S10" s="17">
        <v>0.31900000000000001</v>
      </c>
      <c r="T10" s="17">
        <v>0.38200000000000001</v>
      </c>
      <c r="U10" s="25">
        <v>50.16</v>
      </c>
      <c r="V10" s="25">
        <v>61.104999999999997</v>
      </c>
      <c r="W10" s="37">
        <f t="shared" si="13"/>
        <v>6.3596491228070182E-3</v>
      </c>
      <c r="X10" s="37">
        <f t="shared" si="14"/>
        <v>7.6156299840510373E-3</v>
      </c>
      <c r="Z10" s="23">
        <v>90</v>
      </c>
      <c r="AA10" s="29">
        <f t="shared" si="5"/>
        <v>554.51029600000004</v>
      </c>
      <c r="AB10" s="29">
        <f t="shared" si="5"/>
        <v>277.25514800000002</v>
      </c>
      <c r="AC10" s="29" t="e">
        <f>SUMIF($A$3:$A$50,$Z10,#REF!)/COUNTIF($A$3:$A$50,$Z10)</f>
        <v>#REF!</v>
      </c>
      <c r="AD10" s="29">
        <f t="shared" si="6"/>
        <v>1603.6291745078724</v>
      </c>
      <c r="AE10" s="29" t="e">
        <f>SUMIF($A$3:$A$50,$Z10,#REF!)/COUNTIF($A$3:$A$50,$Z10)</f>
        <v>#REF!</v>
      </c>
      <c r="AF10" s="29">
        <f t="shared" si="7"/>
        <v>0</v>
      </c>
      <c r="AG10" s="29">
        <f t="shared" si="8"/>
        <v>0</v>
      </c>
      <c r="AH10" s="29">
        <f t="shared" si="8"/>
        <v>0</v>
      </c>
      <c r="AI10" s="29">
        <f t="shared" si="8"/>
        <v>0</v>
      </c>
      <c r="AJ10" s="29">
        <f t="shared" si="8"/>
        <v>0</v>
      </c>
      <c r="AK10" s="29">
        <f t="shared" si="8"/>
        <v>0</v>
      </c>
      <c r="AL10" s="38">
        <f t="shared" si="8"/>
        <v>0</v>
      </c>
      <c r="AM10" s="38">
        <f t="shared" si="8"/>
        <v>0</v>
      </c>
      <c r="AN10" s="25" t="e">
        <f t="shared" si="15"/>
        <v>#DIV/0!</v>
      </c>
    </row>
    <row r="11" spans="1:40" x14ac:dyDescent="0.15">
      <c r="A11" s="24">
        <v>15</v>
      </c>
      <c r="B11" s="2" t="s">
        <v>9</v>
      </c>
      <c r="C11" s="3">
        <v>770.63800000000003</v>
      </c>
      <c r="D11" s="25">
        <f t="shared" si="9"/>
        <v>192.65950000000001</v>
      </c>
      <c r="E11" s="25">
        <v>49.9375</v>
      </c>
      <c r="F11" s="25">
        <v>58.922499999999999</v>
      </c>
      <c r="G11" s="25">
        <v>3.0295142512809141</v>
      </c>
      <c r="H11" s="25">
        <v>4.2027106790704298</v>
      </c>
      <c r="I11" s="25">
        <f t="shared" si="10"/>
        <v>151.28636792334066</v>
      </c>
      <c r="J11" s="25">
        <f t="shared" si="11"/>
        <v>178.50655347109966</v>
      </c>
      <c r="K11" s="25">
        <f t="shared" si="12"/>
        <v>209.87286453607959</v>
      </c>
      <c r="L11" s="25">
        <f t="shared" si="0"/>
        <v>247.63421998752739</v>
      </c>
      <c r="M11" s="25">
        <f t="shared" si="1"/>
        <v>1273.4756121425546</v>
      </c>
      <c r="N11" s="25">
        <f t="shared" si="2"/>
        <v>1079.2853049576788</v>
      </c>
      <c r="O11" s="25">
        <f t="shared" si="3"/>
        <v>917.9819431438674</v>
      </c>
      <c r="P11" s="25">
        <f t="shared" si="4"/>
        <v>778.0003103355574</v>
      </c>
      <c r="Q11" s="25"/>
      <c r="R11" s="27">
        <v>42.084999999999994</v>
      </c>
      <c r="S11" s="17">
        <v>0.26900000000000002</v>
      </c>
      <c r="T11" s="17">
        <v>0.33700000000000002</v>
      </c>
      <c r="U11" s="25">
        <v>49.9375</v>
      </c>
      <c r="V11" s="25">
        <v>58.922499999999999</v>
      </c>
      <c r="W11" s="37">
        <f t="shared" si="13"/>
        <v>5.3867334167709644E-3</v>
      </c>
      <c r="X11" s="37">
        <f t="shared" si="14"/>
        <v>6.7484355444305385E-3</v>
      </c>
    </row>
    <row r="12" spans="1:40" x14ac:dyDescent="0.15">
      <c r="A12" s="24">
        <v>15</v>
      </c>
      <c r="B12" s="2" t="s">
        <v>10</v>
      </c>
      <c r="C12" s="3">
        <v>772.72900000000004</v>
      </c>
      <c r="D12" s="25">
        <f t="shared" si="9"/>
        <v>193.18225000000001</v>
      </c>
      <c r="E12" s="25">
        <v>50.230000000000004</v>
      </c>
      <c r="F12" s="25">
        <v>63.045000000000002</v>
      </c>
      <c r="G12" s="25">
        <v>2.9984546727313761</v>
      </c>
      <c r="H12" s="25">
        <v>4.7388238976053261</v>
      </c>
      <c r="I12" s="25">
        <f t="shared" si="10"/>
        <v>150.61237821129703</v>
      </c>
      <c r="J12" s="25">
        <f t="shared" si="11"/>
        <v>189.03757484234961</v>
      </c>
      <c r="K12" s="25">
        <f t="shared" si="12"/>
        <v>238.03112437671555</v>
      </c>
      <c r="L12" s="25">
        <f t="shared" si="0"/>
        <v>298.75915262452781</v>
      </c>
      <c r="M12" s="25">
        <f t="shared" si="1"/>
        <v>1282.6452400146081</v>
      </c>
      <c r="N12" s="25">
        <f t="shared" si="2"/>
        <v>1021.925139280415</v>
      </c>
      <c r="O12" s="25">
        <f t="shared" si="3"/>
        <v>811.58399140384552</v>
      </c>
      <c r="P12" s="25">
        <f t="shared" si="4"/>
        <v>646.61533647735996</v>
      </c>
      <c r="Q12" s="25"/>
      <c r="R12" s="27">
        <v>40.96</v>
      </c>
      <c r="S12" s="17">
        <v>0.46300000000000002</v>
      </c>
      <c r="T12" s="17">
        <v>0.55800000000000005</v>
      </c>
      <c r="U12" s="25">
        <v>50.230000000000004</v>
      </c>
      <c r="V12" s="25">
        <v>63.045000000000002</v>
      </c>
      <c r="W12" s="37">
        <f t="shared" si="13"/>
        <v>9.2175990443957787E-3</v>
      </c>
      <c r="X12" s="37">
        <f t="shared" si="14"/>
        <v>1.1108899064304201E-2</v>
      </c>
    </row>
    <row r="13" spans="1:40" x14ac:dyDescent="0.15">
      <c r="A13" s="24">
        <v>15</v>
      </c>
      <c r="B13" s="2" t="s">
        <v>11</v>
      </c>
      <c r="C13" s="3">
        <v>811.85299999999995</v>
      </c>
      <c r="D13" s="25">
        <f t="shared" si="9"/>
        <v>202.96324999999999</v>
      </c>
      <c r="E13" s="25">
        <v>50.784999999999997</v>
      </c>
      <c r="F13" s="25">
        <v>63.989999999999995</v>
      </c>
      <c r="G13" s="25">
        <v>2.963959283459924</v>
      </c>
      <c r="H13" s="25">
        <v>4.5595855926982072</v>
      </c>
      <c r="I13" s="25">
        <f t="shared" si="10"/>
        <v>150.52467221051222</v>
      </c>
      <c r="J13" s="25">
        <f t="shared" si="11"/>
        <v>189.66375454860051</v>
      </c>
      <c r="K13" s="25">
        <f t="shared" si="12"/>
        <v>231.55855432517845</v>
      </c>
      <c r="L13" s="25">
        <f t="shared" si="0"/>
        <v>291.76788207675827</v>
      </c>
      <c r="M13" s="25">
        <f t="shared" si="1"/>
        <v>1348.3719779582129</v>
      </c>
      <c r="N13" s="25">
        <f t="shared" si="2"/>
        <v>1070.1214392968877</v>
      </c>
      <c r="O13" s="25">
        <f t="shared" si="3"/>
        <v>876.5094020883289</v>
      </c>
      <c r="P13" s="25">
        <f t="shared" si="4"/>
        <v>695.6325986100295</v>
      </c>
      <c r="Q13" s="25"/>
      <c r="R13" s="27">
        <v>40.29</v>
      </c>
      <c r="S13" s="17">
        <v>0.32900000000000001</v>
      </c>
      <c r="T13" s="17">
        <v>0.56000000000000005</v>
      </c>
      <c r="U13" s="25">
        <v>50.784999999999997</v>
      </c>
      <c r="V13" s="25">
        <v>63.989999999999995</v>
      </c>
      <c r="W13" s="37">
        <f t="shared" si="13"/>
        <v>6.4782908339076507E-3</v>
      </c>
      <c r="X13" s="37">
        <f t="shared" si="14"/>
        <v>1.1026878015161959E-2</v>
      </c>
    </row>
    <row r="14" spans="1:40" x14ac:dyDescent="0.15">
      <c r="A14" s="24">
        <v>15</v>
      </c>
      <c r="B14" s="2" t="s">
        <v>12</v>
      </c>
      <c r="C14" s="3">
        <v>839.20799999999997</v>
      </c>
      <c r="D14" s="25">
        <f t="shared" si="9"/>
        <v>209.80199999999999</v>
      </c>
      <c r="E14" s="25">
        <v>48.480000000000004</v>
      </c>
      <c r="F14" s="25">
        <v>61.984999999999999</v>
      </c>
      <c r="G14" s="25">
        <v>2.9551920855953924</v>
      </c>
      <c r="H14" s="25">
        <v>4.1803668012655395</v>
      </c>
      <c r="I14" s="25">
        <f t="shared" si="10"/>
        <v>143.26771230966463</v>
      </c>
      <c r="J14" s="25">
        <f t="shared" si="11"/>
        <v>183.17758142563039</v>
      </c>
      <c r="K14" s="25">
        <f t="shared" si="12"/>
        <v>202.66418252535337</v>
      </c>
      <c r="L14" s="25">
        <f t="shared" si="0"/>
        <v>259.12003617644444</v>
      </c>
      <c r="M14" s="25">
        <f t="shared" si="1"/>
        <v>1464.4053193682989</v>
      </c>
      <c r="N14" s="25">
        <f t="shared" si="2"/>
        <v>1145.3475822049711</v>
      </c>
      <c r="O14" s="25">
        <f t="shared" si="3"/>
        <v>1035.2199258186813</v>
      </c>
      <c r="P14" s="25">
        <f t="shared" si="4"/>
        <v>809.67108177284308</v>
      </c>
      <c r="Q14" s="25"/>
      <c r="R14" s="27">
        <v>35.497500000000002</v>
      </c>
      <c r="S14" s="17">
        <v>0.34200000000000003</v>
      </c>
      <c r="T14" s="17">
        <v>0.58199999999999996</v>
      </c>
      <c r="U14" s="25">
        <v>48.480000000000004</v>
      </c>
      <c r="V14" s="25">
        <v>61.984999999999999</v>
      </c>
      <c r="W14" s="37">
        <f t="shared" si="13"/>
        <v>7.0544554455445546E-3</v>
      </c>
      <c r="X14" s="37">
        <f t="shared" si="14"/>
        <v>1.2004950495049503E-2</v>
      </c>
    </row>
    <row r="15" spans="1:40" x14ac:dyDescent="0.15">
      <c r="A15" s="24">
        <v>30</v>
      </c>
      <c r="B15" s="2" t="s">
        <v>13</v>
      </c>
      <c r="C15" s="3">
        <v>1077.3050000000001</v>
      </c>
      <c r="D15" s="25">
        <f t="shared" si="9"/>
        <v>269.32625000000002</v>
      </c>
      <c r="E15" s="25">
        <v>60.872499999999995</v>
      </c>
      <c r="F15" s="25">
        <v>80.732499999999987</v>
      </c>
      <c r="G15" s="25">
        <v>3.0386084073197952</v>
      </c>
      <c r="H15" s="25">
        <v>4.7305976198218946</v>
      </c>
      <c r="I15" s="25">
        <f t="shared" si="10"/>
        <v>184.96769027457421</v>
      </c>
      <c r="J15" s="25">
        <f t="shared" si="11"/>
        <v>245.31445324394534</v>
      </c>
      <c r="K15" s="25">
        <f t="shared" si="12"/>
        <v>287.96330361260829</v>
      </c>
      <c r="L15" s="25">
        <f t="shared" si="0"/>
        <v>381.91297234227108</v>
      </c>
      <c r="M15" s="25">
        <f t="shared" si="1"/>
        <v>1456.0718663902881</v>
      </c>
      <c r="N15" s="25">
        <f t="shared" si="2"/>
        <v>1097.8817042311684</v>
      </c>
      <c r="O15" s="25">
        <f t="shared" si="3"/>
        <v>935.27976176547702</v>
      </c>
      <c r="P15" s="25">
        <f t="shared" si="4"/>
        <v>705.20319943107177</v>
      </c>
      <c r="Q15" s="25"/>
      <c r="R15" s="27">
        <v>33.127499999999998</v>
      </c>
      <c r="S15" s="17">
        <v>0.42299999999999999</v>
      </c>
      <c r="T15" s="17">
        <v>0.51900000000000002</v>
      </c>
      <c r="U15" s="25">
        <v>60.872499999999995</v>
      </c>
      <c r="V15" s="25">
        <v>80.732499999999987</v>
      </c>
      <c r="W15" s="37">
        <f t="shared" si="13"/>
        <v>6.9489506755924272E-3</v>
      </c>
      <c r="X15" s="37">
        <f t="shared" si="14"/>
        <v>8.5260174955850351E-3</v>
      </c>
    </row>
    <row r="16" spans="1:40" x14ac:dyDescent="0.15">
      <c r="A16" s="24">
        <v>30</v>
      </c>
      <c r="B16" s="2" t="s">
        <v>14</v>
      </c>
      <c r="C16" s="3">
        <v>1149.1479999999999</v>
      </c>
      <c r="D16" s="25">
        <f t="shared" si="9"/>
        <v>287.28699999999998</v>
      </c>
      <c r="E16" s="25">
        <v>60.727499999999999</v>
      </c>
      <c r="F16" s="25">
        <v>78.959999999999994</v>
      </c>
      <c r="G16" s="25">
        <v>3.07982771025108</v>
      </c>
      <c r="H16" s="25">
        <v>4.5713740417230344</v>
      </c>
      <c r="I16" s="25">
        <f t="shared" si="10"/>
        <v>187.03023727427245</v>
      </c>
      <c r="J16" s="25">
        <f t="shared" si="11"/>
        <v>243.18319600142527</v>
      </c>
      <c r="K16" s="25">
        <f t="shared" si="12"/>
        <v>277.60811711873555</v>
      </c>
      <c r="L16" s="25">
        <f t="shared" si="0"/>
        <v>360.95569433445075</v>
      </c>
      <c r="M16" s="25">
        <f t="shared" si="1"/>
        <v>1536.0457441900421</v>
      </c>
      <c r="N16" s="25">
        <f t="shared" si="2"/>
        <v>1181.3604094516311</v>
      </c>
      <c r="O16" s="25">
        <f t="shared" si="3"/>
        <v>1034.8652733274535</v>
      </c>
      <c r="P16" s="25">
        <f t="shared" si="4"/>
        <v>795.90654617518919</v>
      </c>
      <c r="Q16" s="25"/>
      <c r="R16" s="27">
        <v>23.875</v>
      </c>
      <c r="S16" s="17">
        <v>0.51600000000000001</v>
      </c>
      <c r="T16" s="17">
        <v>0.55000000000000004</v>
      </c>
      <c r="U16" s="25">
        <v>60.727499999999999</v>
      </c>
      <c r="V16" s="25">
        <v>78.959999999999994</v>
      </c>
      <c r="W16" s="37">
        <f t="shared" si="13"/>
        <v>8.4969741879708533E-3</v>
      </c>
      <c r="X16" s="37">
        <f t="shared" si="14"/>
        <v>9.0568523321394763E-3</v>
      </c>
    </row>
    <row r="17" spans="1:27" x14ac:dyDescent="0.15">
      <c r="A17" s="24">
        <v>30</v>
      </c>
      <c r="B17" s="2" t="s">
        <v>15</v>
      </c>
      <c r="C17" s="3">
        <v>1149.5640000000001</v>
      </c>
      <c r="D17" s="25">
        <f t="shared" si="9"/>
        <v>287.39100000000002</v>
      </c>
      <c r="E17" s="25">
        <v>62.362500000000004</v>
      </c>
      <c r="F17" s="25">
        <v>83.91</v>
      </c>
      <c r="G17" s="25">
        <v>3.0893264225928161</v>
      </c>
      <c r="H17" s="25">
        <v>4.4778909092911707</v>
      </c>
      <c r="I17" s="25">
        <f t="shared" si="10"/>
        <v>192.6581190289445</v>
      </c>
      <c r="J17" s="25">
        <f t="shared" si="11"/>
        <v>259.2253801197632</v>
      </c>
      <c r="K17" s="25">
        <f t="shared" si="12"/>
        <v>279.25247183067063</v>
      </c>
      <c r="L17" s="25">
        <f t="shared" si="0"/>
        <v>375.7398261986221</v>
      </c>
      <c r="M17" s="25">
        <f t="shared" si="1"/>
        <v>1491.7149687152455</v>
      </c>
      <c r="N17" s="25">
        <f t="shared" si="2"/>
        <v>1108.6530179538136</v>
      </c>
      <c r="O17" s="25">
        <f t="shared" si="3"/>
        <v>1029.1439789806564</v>
      </c>
      <c r="P17" s="25">
        <f t="shared" si="4"/>
        <v>764.86701691313533</v>
      </c>
      <c r="Q17" s="25"/>
      <c r="R17" s="27">
        <v>23.9175</v>
      </c>
      <c r="S17" s="17">
        <v>0.39300000000000002</v>
      </c>
      <c r="T17" s="17">
        <v>0.54500000000000004</v>
      </c>
      <c r="U17" s="25">
        <v>62.362500000000004</v>
      </c>
      <c r="V17" s="25">
        <v>83.91</v>
      </c>
      <c r="W17" s="37">
        <f t="shared" si="13"/>
        <v>6.3018641010222486E-3</v>
      </c>
      <c r="X17" s="37">
        <f t="shared" si="14"/>
        <v>8.7392262978552814E-3</v>
      </c>
      <c r="Z17" s="23"/>
      <c r="AA17" s="29"/>
    </row>
    <row r="18" spans="1:27" x14ac:dyDescent="0.15">
      <c r="A18" s="24">
        <v>30</v>
      </c>
      <c r="B18" s="2" t="s">
        <v>16</v>
      </c>
      <c r="C18" s="3">
        <v>1153.413</v>
      </c>
      <c r="D18" s="25">
        <f t="shared" si="9"/>
        <v>288.35325</v>
      </c>
      <c r="E18" s="25">
        <v>62.042500000000004</v>
      </c>
      <c r="F18" s="25">
        <v>77.435000000000002</v>
      </c>
      <c r="G18" s="25">
        <v>3.0819515912951743</v>
      </c>
      <c r="H18" s="25">
        <v>4.9156620119778811</v>
      </c>
      <c r="I18" s="25">
        <f t="shared" si="10"/>
        <v>191.21198160293085</v>
      </c>
      <c r="J18" s="25">
        <f t="shared" si="11"/>
        <v>238.65092147194181</v>
      </c>
      <c r="K18" s="25">
        <f t="shared" si="12"/>
        <v>304.97996037813772</v>
      </c>
      <c r="L18" s="25">
        <f t="shared" si="0"/>
        <v>380.64428789750724</v>
      </c>
      <c r="M18" s="25">
        <f t="shared" si="1"/>
        <v>1508.0291913860915</v>
      </c>
      <c r="N18" s="25">
        <f t="shared" si="2"/>
        <v>1208.2637193332675</v>
      </c>
      <c r="O18" s="25">
        <f t="shared" si="3"/>
        <v>945.48261348869403</v>
      </c>
      <c r="P18" s="25">
        <f t="shared" si="4"/>
        <v>757.53993733288951</v>
      </c>
      <c r="Q18" s="25"/>
      <c r="R18" s="27">
        <v>31.5</v>
      </c>
      <c r="S18" s="17">
        <v>0.38900000000000001</v>
      </c>
      <c r="T18" s="17">
        <v>0.439</v>
      </c>
      <c r="U18" s="25">
        <v>62.042500000000004</v>
      </c>
      <c r="V18" s="25">
        <v>77.435000000000002</v>
      </c>
      <c r="W18" s="37">
        <f t="shared" si="13"/>
        <v>6.2698956360559294E-3</v>
      </c>
      <c r="X18" s="37">
        <f t="shared" si="14"/>
        <v>7.0757948180682588E-3</v>
      </c>
      <c r="Z18" s="23"/>
      <c r="AA18" s="29"/>
    </row>
    <row r="19" spans="1:27" x14ac:dyDescent="0.15">
      <c r="A19" s="24">
        <v>30</v>
      </c>
      <c r="B19" s="2" t="s">
        <v>17</v>
      </c>
      <c r="C19" s="3">
        <v>879.72299999999996</v>
      </c>
      <c r="D19" s="25">
        <f t="shared" si="9"/>
        <v>219.93074999999999</v>
      </c>
      <c r="E19" s="25">
        <v>61.567499999999995</v>
      </c>
      <c r="F19" s="25">
        <v>75.454999999999998</v>
      </c>
      <c r="G19" s="25">
        <v>3.209818146824182</v>
      </c>
      <c r="H19" s="25">
        <v>4.465847018305233</v>
      </c>
      <c r="I19" s="25">
        <f t="shared" si="10"/>
        <v>197.6204787545978</v>
      </c>
      <c r="J19" s="25">
        <f t="shared" si="11"/>
        <v>242.19682826861865</v>
      </c>
      <c r="K19" s="25">
        <f t="shared" si="12"/>
        <v>274.95103629950739</v>
      </c>
      <c r="L19" s="25">
        <f t="shared" si="0"/>
        <v>336.97048676622137</v>
      </c>
      <c r="M19" s="25">
        <f t="shared" si="1"/>
        <v>1112.8945309008525</v>
      </c>
      <c r="N19" s="25">
        <f t="shared" si="2"/>
        <v>908.06618555746115</v>
      </c>
      <c r="O19" s="25">
        <f t="shared" si="3"/>
        <v>799.89060219590101</v>
      </c>
      <c r="P19" s="25">
        <f t="shared" si="4"/>
        <v>652.67066000524983</v>
      </c>
      <c r="Q19" s="25"/>
      <c r="R19" s="27">
        <v>26.9175</v>
      </c>
      <c r="S19" s="17">
        <v>0.20499999999999999</v>
      </c>
      <c r="T19" s="17">
        <v>0.24199999999999999</v>
      </c>
      <c r="U19" s="25">
        <v>61.567499999999995</v>
      </c>
      <c r="V19" s="25">
        <v>75.454999999999998</v>
      </c>
      <c r="W19" s="37">
        <f t="shared" si="13"/>
        <v>3.3296788078125633E-3</v>
      </c>
      <c r="X19" s="37">
        <f t="shared" si="14"/>
        <v>3.9306452267836118E-3</v>
      </c>
      <c r="Z19" s="23"/>
      <c r="AA19" s="29"/>
    </row>
    <row r="20" spans="1:27" x14ac:dyDescent="0.15">
      <c r="A20" s="24">
        <v>30</v>
      </c>
      <c r="B20" s="2" t="s">
        <v>18</v>
      </c>
      <c r="C20" s="3">
        <v>1064.912</v>
      </c>
      <c r="D20" s="25">
        <f t="shared" si="9"/>
        <v>266.22800000000001</v>
      </c>
      <c r="E20" s="25">
        <v>60.197500000000005</v>
      </c>
      <c r="F20" s="25">
        <v>76.357500000000002</v>
      </c>
      <c r="G20" s="25">
        <v>3.153477857067176</v>
      </c>
      <c r="H20" s="25">
        <v>4.2262707047621948</v>
      </c>
      <c r="I20" s="25">
        <f t="shared" si="10"/>
        <v>189.83148330080135</v>
      </c>
      <c r="J20" s="25">
        <f t="shared" si="11"/>
        <v>240.7916854710069</v>
      </c>
      <c r="K20" s="25">
        <f t="shared" si="12"/>
        <v>254.41093074992224</v>
      </c>
      <c r="L20" s="25">
        <f t="shared" si="0"/>
        <v>322.70746533887927</v>
      </c>
      <c r="M20" s="25">
        <f t="shared" si="1"/>
        <v>1402.4438695352919</v>
      </c>
      <c r="N20" s="25">
        <f t="shared" si="2"/>
        <v>1105.6361829073862</v>
      </c>
      <c r="O20" s="25">
        <f t="shared" si="3"/>
        <v>1046.448748154196</v>
      </c>
      <c r="P20" s="25">
        <f t="shared" si="4"/>
        <v>824.9824642898501</v>
      </c>
      <c r="Q20" s="25"/>
      <c r="R20" s="27">
        <v>27.1675</v>
      </c>
      <c r="S20" s="17">
        <v>0.45500000000000002</v>
      </c>
      <c r="T20" s="17">
        <v>0.47</v>
      </c>
      <c r="U20" s="25">
        <v>60.197500000000005</v>
      </c>
      <c r="V20" s="25">
        <v>76.357500000000002</v>
      </c>
      <c r="W20" s="37">
        <f t="shared" si="13"/>
        <v>7.5584534241455205E-3</v>
      </c>
      <c r="X20" s="37">
        <f t="shared" si="14"/>
        <v>7.8076332073591086E-3</v>
      </c>
      <c r="Z20" s="24"/>
      <c r="AA20" s="29"/>
    </row>
    <row r="21" spans="1:27" x14ac:dyDescent="0.15">
      <c r="A21" s="24" t="s">
        <v>61</v>
      </c>
      <c r="B21" s="2" t="s">
        <v>19</v>
      </c>
      <c r="C21" s="3">
        <v>943.81399999999996</v>
      </c>
      <c r="D21" s="25">
        <f t="shared" si="9"/>
        <v>235.95349999999999</v>
      </c>
      <c r="E21" s="25">
        <v>50.894999999999996</v>
      </c>
      <c r="F21" s="25">
        <v>68.973333333333343</v>
      </c>
      <c r="G21" s="25">
        <v>3.1951387712472119</v>
      </c>
      <c r="H21" s="25">
        <v>4.191288004595588</v>
      </c>
      <c r="I21" s="25">
        <f t="shared" si="10"/>
        <v>162.61658776262684</v>
      </c>
      <c r="J21" s="25">
        <f t="shared" si="11"/>
        <v>220.37937151549107</v>
      </c>
      <c r="K21" s="25">
        <f t="shared" si="12"/>
        <v>213.31560299389244</v>
      </c>
      <c r="L21" s="25">
        <f t="shared" si="0"/>
        <v>289.08710463697309</v>
      </c>
      <c r="M21" s="25">
        <f t="shared" si="1"/>
        <v>1450.9805134050889</v>
      </c>
      <c r="N21" s="25">
        <f t="shared" si="2"/>
        <v>1070.6696292734193</v>
      </c>
      <c r="O21" s="25">
        <f t="shared" si="3"/>
        <v>1106.1239622811638</v>
      </c>
      <c r="P21" s="25">
        <f t="shared" si="4"/>
        <v>816.20209347042066</v>
      </c>
      <c r="Q21" s="25"/>
      <c r="R21" s="27">
        <v>24.164999999999999</v>
      </c>
      <c r="S21" s="17">
        <v>0.26800000000000002</v>
      </c>
      <c r="T21" s="17">
        <v>0.28899999999999998</v>
      </c>
      <c r="U21" s="25">
        <v>50.894999999999996</v>
      </c>
      <c r="V21" s="25">
        <v>68.973333333333343</v>
      </c>
      <c r="W21" s="37">
        <f t="shared" si="13"/>
        <v>5.2657431967776799E-3</v>
      </c>
      <c r="X21" s="37">
        <f t="shared" si="14"/>
        <v>5.6783574024953333E-3</v>
      </c>
      <c r="Z21" s="24"/>
      <c r="AA21" s="29"/>
    </row>
    <row r="22" spans="1:27" x14ac:dyDescent="0.15">
      <c r="A22" s="24" t="s">
        <v>61</v>
      </c>
      <c r="B22" s="2" t="s">
        <v>20</v>
      </c>
      <c r="C22" s="3">
        <v>963.27800000000002</v>
      </c>
      <c r="D22" s="25">
        <f t="shared" si="9"/>
        <v>240.81950000000001</v>
      </c>
      <c r="E22" s="25">
        <v>51.537499999999994</v>
      </c>
      <c r="F22" s="25">
        <v>70.069999999999993</v>
      </c>
      <c r="G22" s="25">
        <v>3.1367309297966335</v>
      </c>
      <c r="H22" s="25">
        <v>4.8328683394036203</v>
      </c>
      <c r="I22" s="25">
        <f t="shared" si="10"/>
        <v>161.65927029439399</v>
      </c>
      <c r="J22" s="25">
        <f t="shared" si="11"/>
        <v>219.79073625085007</v>
      </c>
      <c r="K22" s="25">
        <f t="shared" si="12"/>
        <v>249.07395204201404</v>
      </c>
      <c r="L22" s="25">
        <f t="shared" si="0"/>
        <v>338.63908454201163</v>
      </c>
      <c r="M22" s="25">
        <f t="shared" si="1"/>
        <v>1489.6733083197093</v>
      </c>
      <c r="N22" s="25">
        <f t="shared" si="2"/>
        <v>1095.6762969534327</v>
      </c>
      <c r="O22" s="25">
        <f t="shared" si="3"/>
        <v>966.85943281366622</v>
      </c>
      <c r="P22" s="25">
        <f t="shared" si="4"/>
        <v>711.13911829077097</v>
      </c>
      <c r="Q22" s="25"/>
      <c r="R22" s="27">
        <v>29.0825</v>
      </c>
      <c r="S22" s="17">
        <v>0.186</v>
      </c>
      <c r="T22" s="17">
        <v>0.2</v>
      </c>
      <c r="U22" s="25">
        <v>51.537499999999994</v>
      </c>
      <c r="V22" s="25">
        <v>70.069999999999993</v>
      </c>
      <c r="W22" s="37">
        <f t="shared" si="13"/>
        <v>3.6090225563909779E-3</v>
      </c>
      <c r="X22" s="37">
        <f t="shared" si="14"/>
        <v>3.88066941547417E-3</v>
      </c>
      <c r="Z22" s="23"/>
      <c r="AA22" s="29"/>
    </row>
    <row r="23" spans="1:27" x14ac:dyDescent="0.15">
      <c r="A23" s="24" t="s">
        <v>61</v>
      </c>
      <c r="B23" s="2" t="s">
        <v>21</v>
      </c>
      <c r="C23" s="3">
        <v>957.755</v>
      </c>
      <c r="D23" s="25">
        <f t="shared" si="9"/>
        <v>239.43875</v>
      </c>
      <c r="E23" s="25">
        <v>50.035000000000004</v>
      </c>
      <c r="F23" s="25">
        <v>66.884999999999991</v>
      </c>
      <c r="G23" s="25">
        <v>3.190198286411114</v>
      </c>
      <c r="H23" s="25">
        <v>4.4856507301009909</v>
      </c>
      <c r="I23" s="25">
        <f t="shared" si="10"/>
        <v>159.62157126058011</v>
      </c>
      <c r="J23" s="25">
        <f t="shared" si="11"/>
        <v>213.37641238660734</v>
      </c>
      <c r="K23" s="25">
        <f t="shared" si="12"/>
        <v>224.43953428060308</v>
      </c>
      <c r="L23" s="25">
        <f t="shared" si="0"/>
        <v>300.02274908280475</v>
      </c>
      <c r="M23" s="25">
        <f t="shared" si="1"/>
        <v>1500.040051661435</v>
      </c>
      <c r="N23" s="25">
        <f t="shared" si="2"/>
        <v>1122.1425429450537</v>
      </c>
      <c r="O23" s="25">
        <f t="shared" si="3"/>
        <v>1066.8296508789058</v>
      </c>
      <c r="P23" s="25">
        <f t="shared" si="4"/>
        <v>798.06864890074098</v>
      </c>
      <c r="Q23" s="25"/>
      <c r="R23" s="27">
        <v>20.252500000000001</v>
      </c>
      <c r="S23" s="17">
        <v>0.29599999999999999</v>
      </c>
      <c r="T23" s="17">
        <v>0.30299999999999999</v>
      </c>
      <c r="U23" s="25">
        <v>50.035000000000004</v>
      </c>
      <c r="V23" s="25">
        <v>66.884999999999991</v>
      </c>
      <c r="W23" s="37">
        <f t="shared" si="13"/>
        <v>5.9158588987708594E-3</v>
      </c>
      <c r="X23" s="37">
        <f t="shared" si="14"/>
        <v>6.0557609673228732E-3</v>
      </c>
      <c r="Z23" s="23"/>
      <c r="AA23" s="29"/>
    </row>
    <row r="24" spans="1:27" x14ac:dyDescent="0.15">
      <c r="A24" s="24" t="s">
        <v>61</v>
      </c>
      <c r="B24" s="2" t="s">
        <v>22</v>
      </c>
      <c r="C24" s="3">
        <v>995.41700000000003</v>
      </c>
      <c r="D24" s="25">
        <f t="shared" si="9"/>
        <v>248.85425000000001</v>
      </c>
      <c r="E24" s="25">
        <v>51.325000000000003</v>
      </c>
      <c r="F24" s="25">
        <v>67.819999999999993</v>
      </c>
      <c r="G24" s="25">
        <v>3.123738090216027</v>
      </c>
      <c r="H24" s="25">
        <v>4.5877634230700961</v>
      </c>
      <c r="I24" s="25">
        <f t="shared" si="10"/>
        <v>160.32585748033759</v>
      </c>
      <c r="J24" s="25">
        <f t="shared" si="11"/>
        <v>211.85191727845094</v>
      </c>
      <c r="K24" s="25">
        <f t="shared" si="12"/>
        <v>235.4669576890727</v>
      </c>
      <c r="L24" s="25">
        <f t="shared" si="0"/>
        <v>311.14211535261387</v>
      </c>
      <c r="M24" s="25">
        <f t="shared" si="1"/>
        <v>1552.1778826632476</v>
      </c>
      <c r="N24" s="25">
        <f t="shared" si="2"/>
        <v>1174.6613068075965</v>
      </c>
      <c r="O24" s="25">
        <f t="shared" si="3"/>
        <v>1056.8542289003658</v>
      </c>
      <c r="P24" s="25">
        <f t="shared" si="4"/>
        <v>799.80895456076803</v>
      </c>
      <c r="Q24" s="25"/>
      <c r="R24" s="27">
        <v>20.049999999999997</v>
      </c>
      <c r="S24" s="17">
        <v>0.40400000000000003</v>
      </c>
      <c r="T24" s="17">
        <v>0.41499999999999998</v>
      </c>
      <c r="U24" s="25">
        <v>51.325000000000003</v>
      </c>
      <c r="V24" s="25">
        <v>67.819999999999993</v>
      </c>
      <c r="W24" s="37">
        <f t="shared" si="13"/>
        <v>7.8714076960545547E-3</v>
      </c>
      <c r="X24" s="37">
        <f t="shared" si="14"/>
        <v>8.0857282026302966E-3</v>
      </c>
      <c r="Z24" s="23"/>
      <c r="AA24" s="29"/>
    </row>
    <row r="25" spans="1:27" x14ac:dyDescent="0.15">
      <c r="A25" s="24" t="s">
        <v>61</v>
      </c>
      <c r="B25" s="2" t="s">
        <v>23</v>
      </c>
      <c r="C25" s="3">
        <v>1004.676</v>
      </c>
      <c r="D25" s="25">
        <f t="shared" si="9"/>
        <v>251.16900000000001</v>
      </c>
      <c r="E25" s="25">
        <v>49.674999999999997</v>
      </c>
      <c r="F25" s="25">
        <v>69.016666666666666</v>
      </c>
      <c r="G25" s="25">
        <v>3.2226364322375569</v>
      </c>
      <c r="H25" s="25">
        <v>4.6181985580332494</v>
      </c>
      <c r="I25" s="25">
        <f t="shared" si="10"/>
        <v>160.08446477140063</v>
      </c>
      <c r="J25" s="25">
        <f t="shared" si="11"/>
        <v>222.41562443159538</v>
      </c>
      <c r="K25" s="25">
        <f t="shared" si="12"/>
        <v>229.40901337030166</v>
      </c>
      <c r="L25" s="25">
        <f t="shared" si="0"/>
        <v>318.73267048026145</v>
      </c>
      <c r="M25" s="25">
        <f t="shared" si="1"/>
        <v>1568.9779789604654</v>
      </c>
      <c r="N25" s="25">
        <f t="shared" si="2"/>
        <v>1129.2776784089997</v>
      </c>
      <c r="O25" s="25">
        <f t="shared" si="3"/>
        <v>1094.852361334968</v>
      </c>
      <c r="P25" s="25">
        <f t="shared" si="4"/>
        <v>788.02401906758553</v>
      </c>
      <c r="Q25" s="25"/>
      <c r="R25" s="27">
        <v>28.08</v>
      </c>
      <c r="S25" s="17">
        <v>0.221</v>
      </c>
      <c r="T25" s="17">
        <v>0.23100000000000001</v>
      </c>
      <c r="U25" s="25">
        <v>49.674999999999997</v>
      </c>
      <c r="V25" s="25">
        <v>69.016666666666666</v>
      </c>
      <c r="W25" s="37">
        <f t="shared" si="13"/>
        <v>4.4489179667840965E-3</v>
      </c>
      <c r="X25" s="37">
        <f t="shared" si="14"/>
        <v>4.6502264720684455E-3</v>
      </c>
    </row>
    <row r="26" spans="1:27" x14ac:dyDescent="0.15">
      <c r="A26" s="24" t="s">
        <v>61</v>
      </c>
      <c r="B26" s="2" t="s">
        <v>24</v>
      </c>
      <c r="C26" s="3">
        <v>891.66600000000005</v>
      </c>
      <c r="D26" s="25">
        <f t="shared" si="9"/>
        <v>222.91650000000001</v>
      </c>
      <c r="E26" s="25">
        <v>51.100000000000009</v>
      </c>
      <c r="F26" s="25">
        <v>66.507500000000007</v>
      </c>
      <c r="G26" s="25">
        <v>3.2436807189562211</v>
      </c>
      <c r="H26" s="25">
        <v>4.376042575550259</v>
      </c>
      <c r="I26" s="25">
        <f t="shared" si="10"/>
        <v>165.75208473866292</v>
      </c>
      <c r="J26" s="25">
        <f t="shared" si="11"/>
        <v>215.72909541598091</v>
      </c>
      <c r="K26" s="25">
        <f t="shared" si="12"/>
        <v>223.61577561061827</v>
      </c>
      <c r="L26" s="25">
        <f t="shared" si="0"/>
        <v>291.03965159340891</v>
      </c>
      <c r="M26" s="25">
        <f t="shared" si="1"/>
        <v>1344.8790122396756</v>
      </c>
      <c r="N26" s="25">
        <f t="shared" si="2"/>
        <v>1033.3168067578456</v>
      </c>
      <c r="O26" s="25">
        <f t="shared" si="3"/>
        <v>996.87286995423824</v>
      </c>
      <c r="P26" s="25">
        <f t="shared" si="4"/>
        <v>765.93171679376871</v>
      </c>
      <c r="Q26" s="25"/>
      <c r="R26" s="27">
        <v>27.335000000000001</v>
      </c>
      <c r="S26" s="17">
        <v>0.26855649999999986</v>
      </c>
      <c r="T26" s="17">
        <v>0.29500150000000014</v>
      </c>
      <c r="U26" s="25">
        <v>51.100000000000009</v>
      </c>
      <c r="V26" s="25">
        <v>66.507500000000007</v>
      </c>
      <c r="W26" s="37">
        <f t="shared" si="13"/>
        <v>5.255508806262227E-3</v>
      </c>
      <c r="X26" s="37">
        <f t="shared" si="14"/>
        <v>5.773023483365951E-3</v>
      </c>
    </row>
    <row r="27" spans="1:27" s="76" customFormat="1" x14ac:dyDescent="0.15">
      <c r="A27" s="70"/>
      <c r="B27" s="71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4"/>
      <c r="N27" s="73"/>
      <c r="O27" s="73"/>
      <c r="P27" s="73"/>
      <c r="Q27" s="73"/>
      <c r="R27" s="74"/>
      <c r="S27" s="10"/>
      <c r="T27" s="10"/>
      <c r="U27" s="73"/>
      <c r="V27" s="73"/>
      <c r="W27" s="75"/>
      <c r="X27" s="75"/>
    </row>
    <row r="28" spans="1:27" x14ac:dyDescent="0.15">
      <c r="A28" s="24" t="s">
        <v>63</v>
      </c>
      <c r="B28" s="2" t="s">
        <v>25</v>
      </c>
      <c r="C28" s="3">
        <v>635.51800000000003</v>
      </c>
      <c r="D28" s="25">
        <f>C28/2</f>
        <v>317.75900000000001</v>
      </c>
      <c r="E28" s="25"/>
      <c r="F28" s="25"/>
      <c r="G28" s="25"/>
      <c r="H28" s="25"/>
      <c r="I28" s="25">
        <v>230.13099652601034</v>
      </c>
      <c r="J28" s="25"/>
      <c r="K28" s="25">
        <v>352.09925978505407</v>
      </c>
      <c r="L28" s="25"/>
      <c r="M28" s="25">
        <f>D28*10^3/I28</f>
        <v>1380.7744493214568</v>
      </c>
      <c r="N28" s="25"/>
      <c r="O28" s="25">
        <f t="shared" ref="O28:O51" si="16">D28*10^3/K28</f>
        <v>902.46994609980788</v>
      </c>
      <c r="P28" s="25"/>
      <c r="Q28" s="25"/>
      <c r="R28" s="27"/>
      <c r="S28" s="17"/>
      <c r="T28" s="17"/>
      <c r="U28" s="25"/>
      <c r="V28" s="25"/>
      <c r="W28" s="37"/>
      <c r="X28" s="37"/>
    </row>
    <row r="29" spans="1:27" x14ac:dyDescent="0.15">
      <c r="A29" s="24" t="s">
        <v>63</v>
      </c>
      <c r="B29" s="2" t="s">
        <v>26</v>
      </c>
      <c r="C29" s="3">
        <v>675.87099999999998</v>
      </c>
      <c r="D29" s="25">
        <f t="shared" ref="D29:D51" si="17">C29/2</f>
        <v>337.93549999999999</v>
      </c>
      <c r="E29" s="25"/>
      <c r="F29" s="25"/>
      <c r="G29" s="25"/>
      <c r="H29" s="25"/>
      <c r="I29" s="25">
        <v>238.96453483108141</v>
      </c>
      <c r="J29" s="25"/>
      <c r="K29" s="25">
        <v>374.7246459131016</v>
      </c>
      <c r="L29" s="25"/>
      <c r="M29" s="25">
        <f t="shared" ref="M29:M51" si="18">D29*10^3/I29</f>
        <v>1414.1659147826222</v>
      </c>
      <c r="N29" s="25"/>
      <c r="O29" s="25">
        <f t="shared" si="16"/>
        <v>901.82352211326668</v>
      </c>
      <c r="P29" s="25"/>
      <c r="Q29" s="25"/>
      <c r="R29" s="27"/>
      <c r="S29" s="17"/>
      <c r="T29" s="17"/>
      <c r="U29" s="25"/>
      <c r="V29" s="25"/>
      <c r="W29" s="37"/>
      <c r="X29" s="37"/>
    </row>
    <row r="30" spans="1:27" x14ac:dyDescent="0.15">
      <c r="A30" s="24" t="s">
        <v>63</v>
      </c>
      <c r="B30" s="2" t="s">
        <v>27</v>
      </c>
      <c r="C30" s="3">
        <v>658.32899999999995</v>
      </c>
      <c r="D30" s="25">
        <f t="shared" si="17"/>
        <v>329.16449999999998</v>
      </c>
      <c r="E30" s="25"/>
      <c r="F30" s="25"/>
      <c r="G30" s="25"/>
      <c r="H30" s="25"/>
      <c r="I30" s="25">
        <v>240.87193779946875</v>
      </c>
      <c r="J30" s="25"/>
      <c r="K30" s="25">
        <v>353.15304965908575</v>
      </c>
      <c r="L30" s="25"/>
      <c r="M30" s="25">
        <f t="shared" si="18"/>
        <v>1366.5539581204216</v>
      </c>
      <c r="N30" s="25"/>
      <c r="O30" s="25">
        <f t="shared" si="16"/>
        <v>932.07321957932129</v>
      </c>
      <c r="P30" s="25"/>
      <c r="Q30" s="25"/>
      <c r="R30" s="27"/>
      <c r="S30" s="17"/>
      <c r="T30" s="17"/>
      <c r="U30" s="25"/>
      <c r="V30" s="25"/>
      <c r="W30" s="37"/>
      <c r="X30" s="37"/>
    </row>
    <row r="31" spans="1:27" x14ac:dyDescent="0.15">
      <c r="A31" s="24" t="s">
        <v>63</v>
      </c>
      <c r="B31" s="2" t="s">
        <v>28</v>
      </c>
      <c r="C31" s="3">
        <v>681.18200000000002</v>
      </c>
      <c r="D31" s="25">
        <f t="shared" si="17"/>
        <v>340.59100000000001</v>
      </c>
      <c r="E31" s="25"/>
      <c r="F31" s="25"/>
      <c r="G31" s="25"/>
      <c r="H31" s="25"/>
      <c r="I31" s="25">
        <v>242.52626422940904</v>
      </c>
      <c r="J31" s="25"/>
      <c r="K31" s="25">
        <v>366.62517568573321</v>
      </c>
      <c r="L31" s="25"/>
      <c r="M31" s="25">
        <f t="shared" si="18"/>
        <v>1404.3468697387352</v>
      </c>
      <c r="N31" s="25"/>
      <c r="O31" s="25">
        <f t="shared" si="16"/>
        <v>928.98966734338671</v>
      </c>
      <c r="P31" s="25"/>
      <c r="Q31" s="25"/>
      <c r="R31" s="27"/>
      <c r="S31" s="17"/>
      <c r="T31" s="17"/>
      <c r="U31" s="25"/>
      <c r="V31" s="25"/>
      <c r="W31" s="37"/>
      <c r="X31" s="37"/>
    </row>
    <row r="32" spans="1:27" x14ac:dyDescent="0.15">
      <c r="A32" s="24" t="s">
        <v>63</v>
      </c>
      <c r="B32" s="2" t="s">
        <v>29</v>
      </c>
      <c r="C32" s="3">
        <v>677.05100000000004</v>
      </c>
      <c r="D32" s="25">
        <f t="shared" si="17"/>
        <v>338.52550000000002</v>
      </c>
      <c r="E32" s="25"/>
      <c r="F32" s="25"/>
      <c r="G32" s="25"/>
      <c r="H32" s="25"/>
      <c r="I32" s="25">
        <v>229.58099805621774</v>
      </c>
      <c r="J32" s="25"/>
      <c r="K32" s="25">
        <v>375.73177679844281</v>
      </c>
      <c r="L32" s="25"/>
      <c r="M32" s="25">
        <f t="shared" si="18"/>
        <v>1474.5362328162059</v>
      </c>
      <c r="N32" s="25"/>
      <c r="O32" s="25">
        <f t="shared" si="16"/>
        <v>900.97649680984603</v>
      </c>
      <c r="P32" s="25"/>
      <c r="Q32" s="25"/>
      <c r="R32" s="27"/>
      <c r="S32" s="17"/>
      <c r="T32" s="17"/>
      <c r="U32" s="25"/>
      <c r="V32" s="25"/>
      <c r="W32" s="37"/>
      <c r="X32" s="37"/>
    </row>
    <row r="33" spans="1:24" x14ac:dyDescent="0.15">
      <c r="A33" s="24" t="s">
        <v>63</v>
      </c>
      <c r="B33" s="2" t="s">
        <v>30</v>
      </c>
      <c r="C33" s="3">
        <v>665.29899999999998</v>
      </c>
      <c r="D33" s="25">
        <f t="shared" si="17"/>
        <v>332.64949999999999</v>
      </c>
      <c r="E33" s="25"/>
      <c r="F33" s="25"/>
      <c r="G33" s="25"/>
      <c r="H33" s="25"/>
      <c r="I33" s="25">
        <v>232.37308122015241</v>
      </c>
      <c r="J33" s="25"/>
      <c r="K33" s="25">
        <v>350.76651817663026</v>
      </c>
      <c r="L33" s="25"/>
      <c r="M33" s="25">
        <f t="shared" si="18"/>
        <v>1431.5319926615973</v>
      </c>
      <c r="N33" s="25"/>
      <c r="O33" s="25">
        <f t="shared" si="16"/>
        <v>948.35020665368256</v>
      </c>
      <c r="P33" s="25"/>
      <c r="Q33" s="25"/>
      <c r="R33" s="27"/>
      <c r="S33" s="17"/>
      <c r="T33" s="17"/>
      <c r="U33" s="25"/>
      <c r="V33" s="25"/>
      <c r="W33" s="37"/>
      <c r="X33" s="37"/>
    </row>
    <row r="34" spans="1:24" x14ac:dyDescent="0.15">
      <c r="A34" s="24">
        <v>60</v>
      </c>
      <c r="B34" s="2" t="s">
        <v>31</v>
      </c>
      <c r="C34" s="3">
        <v>612.69399999999996</v>
      </c>
      <c r="D34" s="25">
        <f t="shared" si="17"/>
        <v>306.34699999999998</v>
      </c>
      <c r="E34" s="25"/>
      <c r="F34" s="25"/>
      <c r="G34" s="25"/>
      <c r="H34" s="25"/>
      <c r="I34" s="25">
        <v>201.16609462131902</v>
      </c>
      <c r="J34" s="25"/>
      <c r="K34" s="25">
        <v>276.3115284916733</v>
      </c>
      <c r="L34" s="25"/>
      <c r="M34" s="25">
        <f t="shared" si="18"/>
        <v>1522.8560288784083</v>
      </c>
      <c r="N34" s="25"/>
      <c r="O34" s="25">
        <f t="shared" si="16"/>
        <v>1108.701477901715</v>
      </c>
      <c r="P34" s="25"/>
      <c r="Q34" s="25"/>
      <c r="R34" s="27"/>
      <c r="S34" s="17"/>
      <c r="T34" s="17"/>
      <c r="U34" s="25"/>
      <c r="V34" s="25"/>
      <c r="W34" s="37"/>
      <c r="X34" s="37"/>
    </row>
    <row r="35" spans="1:24" x14ac:dyDescent="0.15">
      <c r="A35" s="24">
        <v>60</v>
      </c>
      <c r="B35" s="2" t="s">
        <v>32</v>
      </c>
      <c r="C35" s="3">
        <v>612.72799999999995</v>
      </c>
      <c r="D35" s="25">
        <f t="shared" si="17"/>
        <v>306.36399999999998</v>
      </c>
      <c r="E35" s="25"/>
      <c r="F35" s="25"/>
      <c r="G35" s="25"/>
      <c r="H35" s="25"/>
      <c r="I35" s="25">
        <v>201.77567376352368</v>
      </c>
      <c r="J35" s="25"/>
      <c r="K35" s="25">
        <v>300.03788302391428</v>
      </c>
      <c r="L35" s="25"/>
      <c r="M35" s="25">
        <f t="shared" si="18"/>
        <v>1518.3396208556408</v>
      </c>
      <c r="N35" s="25"/>
      <c r="O35" s="25">
        <f t="shared" si="16"/>
        <v>1021.0843941182637</v>
      </c>
      <c r="P35" s="25"/>
      <c r="Q35" s="25"/>
      <c r="R35" s="27"/>
      <c r="S35" s="17"/>
      <c r="T35" s="17"/>
      <c r="U35" s="25"/>
      <c r="V35" s="25"/>
      <c r="W35" s="37"/>
      <c r="X35" s="37"/>
    </row>
    <row r="36" spans="1:24" x14ac:dyDescent="0.15">
      <c r="A36" s="24">
        <v>60</v>
      </c>
      <c r="B36" s="2" t="s">
        <v>33</v>
      </c>
      <c r="C36" s="3">
        <v>578.34699999999998</v>
      </c>
      <c r="D36" s="25">
        <f t="shared" si="17"/>
        <v>289.17349999999999</v>
      </c>
      <c r="E36" s="25"/>
      <c r="F36" s="25"/>
      <c r="G36" s="25"/>
      <c r="H36" s="25"/>
      <c r="I36" s="25">
        <v>201.51028304521432</v>
      </c>
      <c r="J36" s="25"/>
      <c r="K36" s="25">
        <v>311.41564603653887</v>
      </c>
      <c r="L36" s="25"/>
      <c r="M36" s="25">
        <f t="shared" si="18"/>
        <v>1435.0309851687125</v>
      </c>
      <c r="N36" s="25"/>
      <c r="O36" s="25">
        <f t="shared" si="16"/>
        <v>928.57730072454626</v>
      </c>
      <c r="P36" s="25"/>
      <c r="Q36" s="25"/>
      <c r="R36" s="27"/>
      <c r="S36" s="17"/>
      <c r="T36" s="17"/>
      <c r="U36" s="25"/>
      <c r="V36" s="25"/>
      <c r="W36" s="37"/>
      <c r="X36" s="37"/>
    </row>
    <row r="37" spans="1:24" x14ac:dyDescent="0.15">
      <c r="A37" s="24">
        <v>60</v>
      </c>
      <c r="B37" s="2" t="s">
        <v>34</v>
      </c>
      <c r="C37" s="3">
        <v>636.55499999999995</v>
      </c>
      <c r="D37" s="25">
        <f t="shared" si="17"/>
        <v>318.27749999999997</v>
      </c>
      <c r="E37" s="25"/>
      <c r="F37" s="25"/>
      <c r="G37" s="25"/>
      <c r="H37" s="25"/>
      <c r="I37" s="25">
        <v>203.66438149257692</v>
      </c>
      <c r="J37" s="25"/>
      <c r="K37" s="25">
        <v>305.46588855298216</v>
      </c>
      <c r="L37" s="25"/>
      <c r="M37" s="25">
        <f t="shared" si="18"/>
        <v>1562.7548502466075</v>
      </c>
      <c r="N37" s="25"/>
      <c r="O37" s="25">
        <f t="shared" si="16"/>
        <v>1041.9412180774341</v>
      </c>
      <c r="P37" s="25"/>
      <c r="Q37" s="25"/>
      <c r="R37" s="27"/>
      <c r="S37" s="17"/>
      <c r="T37" s="17"/>
      <c r="U37" s="25"/>
      <c r="V37" s="25"/>
      <c r="W37" s="37"/>
      <c r="X37" s="37"/>
    </row>
    <row r="38" spans="1:24" x14ac:dyDescent="0.15">
      <c r="A38" s="24">
        <v>60</v>
      </c>
      <c r="B38" s="2" t="s">
        <v>35</v>
      </c>
      <c r="C38" s="3">
        <v>575.70500000000004</v>
      </c>
      <c r="D38" s="25">
        <f t="shared" si="17"/>
        <v>287.85250000000002</v>
      </c>
      <c r="E38" s="25"/>
      <c r="F38" s="25"/>
      <c r="G38" s="25"/>
      <c r="H38" s="25"/>
      <c r="I38" s="25">
        <v>200.13187525016963</v>
      </c>
      <c r="J38" s="25"/>
      <c r="K38" s="25">
        <v>275.95714148023308</v>
      </c>
      <c r="L38" s="25"/>
      <c r="M38" s="25">
        <f t="shared" si="18"/>
        <v>1438.3141098347153</v>
      </c>
      <c r="N38" s="25"/>
      <c r="O38" s="25">
        <f t="shared" si="16"/>
        <v>1043.1058187367801</v>
      </c>
      <c r="P38" s="25"/>
      <c r="Q38" s="25"/>
      <c r="R38" s="27"/>
      <c r="S38" s="17"/>
      <c r="T38" s="17"/>
      <c r="U38" s="25"/>
      <c r="V38" s="25"/>
      <c r="W38" s="37"/>
      <c r="X38" s="37"/>
    </row>
    <row r="39" spans="1:24" x14ac:dyDescent="0.15">
      <c r="A39" s="24">
        <v>60</v>
      </c>
      <c r="B39" s="2" t="s">
        <v>36</v>
      </c>
      <c r="C39" s="3">
        <v>618.00900000000001</v>
      </c>
      <c r="D39" s="25">
        <f t="shared" si="17"/>
        <v>309.00450000000001</v>
      </c>
      <c r="E39" s="25"/>
      <c r="F39" s="25"/>
      <c r="G39" s="25"/>
      <c r="H39" s="25"/>
      <c r="I39" s="25">
        <v>203.06127522899658</v>
      </c>
      <c r="J39" s="25"/>
      <c r="K39" s="25">
        <v>299.34538126177745</v>
      </c>
      <c r="L39" s="25"/>
      <c r="M39" s="25">
        <f t="shared" si="18"/>
        <v>1521.7303232806401</v>
      </c>
      <c r="N39" s="25"/>
      <c r="O39" s="25">
        <f t="shared" si="16"/>
        <v>1032.267472100315</v>
      </c>
      <c r="P39" s="25"/>
      <c r="Q39" s="25"/>
      <c r="R39" s="27"/>
      <c r="S39" s="17"/>
      <c r="T39" s="17"/>
      <c r="U39" s="25"/>
      <c r="V39" s="25"/>
      <c r="W39" s="37"/>
      <c r="X39" s="37"/>
    </row>
    <row r="40" spans="1:24" x14ac:dyDescent="0.15">
      <c r="A40" s="24">
        <v>75</v>
      </c>
      <c r="B40" s="2" t="s">
        <v>37</v>
      </c>
      <c r="C40" s="3">
        <v>580.59199999999998</v>
      </c>
      <c r="D40" s="25">
        <f t="shared" si="17"/>
        <v>290.29599999999999</v>
      </c>
      <c r="E40" s="25"/>
      <c r="F40" s="25"/>
      <c r="G40" s="25"/>
      <c r="H40" s="25"/>
      <c r="I40" s="25">
        <v>174.06983596472708</v>
      </c>
      <c r="J40" s="25"/>
      <c r="K40" s="25">
        <v>276.63131256506819</v>
      </c>
      <c r="L40" s="25"/>
      <c r="M40" s="25">
        <f t="shared" si="18"/>
        <v>1667.6984751041221</v>
      </c>
      <c r="N40" s="25"/>
      <c r="O40" s="25">
        <f t="shared" si="16"/>
        <v>1049.3967487202581</v>
      </c>
      <c r="P40" s="25"/>
      <c r="Q40" s="25"/>
      <c r="R40" s="27"/>
      <c r="S40" s="17"/>
      <c r="T40" s="17"/>
      <c r="U40" s="25"/>
      <c r="V40" s="25"/>
      <c r="W40" s="37"/>
      <c r="X40" s="37"/>
    </row>
    <row r="41" spans="1:24" x14ac:dyDescent="0.15">
      <c r="A41" s="24">
        <v>75</v>
      </c>
      <c r="B41" s="2" t="s">
        <v>38</v>
      </c>
      <c r="C41" s="3">
        <v>584.38199999999995</v>
      </c>
      <c r="D41" s="25">
        <f t="shared" si="17"/>
        <v>292.19099999999997</v>
      </c>
      <c r="E41" s="25"/>
      <c r="F41" s="25"/>
      <c r="G41" s="25"/>
      <c r="H41" s="25"/>
      <c r="I41" s="25">
        <v>174.69484203253995</v>
      </c>
      <c r="J41" s="25"/>
      <c r="K41" s="25">
        <v>248.89345944338842</v>
      </c>
      <c r="L41" s="25"/>
      <c r="M41" s="25">
        <f t="shared" si="18"/>
        <v>1672.5794339455904</v>
      </c>
      <c r="N41" s="25"/>
      <c r="O41" s="25">
        <f t="shared" si="16"/>
        <v>1173.9601380182501</v>
      </c>
      <c r="P41" s="25"/>
      <c r="Q41" s="25"/>
      <c r="R41" s="27"/>
      <c r="S41" s="17"/>
      <c r="T41" s="17"/>
      <c r="U41" s="25"/>
      <c r="V41" s="25"/>
      <c r="W41" s="37"/>
      <c r="X41" s="37"/>
    </row>
    <row r="42" spans="1:24" x14ac:dyDescent="0.15">
      <c r="A42" s="24">
        <v>75</v>
      </c>
      <c r="B42" s="2" t="s">
        <v>39</v>
      </c>
      <c r="C42" s="3">
        <v>557.74099999999999</v>
      </c>
      <c r="D42" s="25">
        <f t="shared" si="17"/>
        <v>278.87049999999999</v>
      </c>
      <c r="E42" s="25"/>
      <c r="F42" s="25"/>
      <c r="G42" s="25"/>
      <c r="H42" s="25"/>
      <c r="I42" s="25">
        <v>175.80161050621103</v>
      </c>
      <c r="J42" s="25"/>
      <c r="K42" s="25">
        <v>268.13015319734438</v>
      </c>
      <c r="L42" s="25"/>
      <c r="M42" s="25">
        <f t="shared" si="18"/>
        <v>1586.2795522578422</v>
      </c>
      <c r="N42" s="25"/>
      <c r="O42" s="25">
        <f t="shared" si="16"/>
        <v>1040.0564676317874</v>
      </c>
      <c r="P42" s="25"/>
      <c r="Q42" s="25"/>
      <c r="R42" s="27"/>
      <c r="S42" s="17"/>
      <c r="T42" s="17"/>
      <c r="U42" s="25"/>
      <c r="V42" s="25"/>
      <c r="W42" s="37"/>
      <c r="X42" s="37"/>
    </row>
    <row r="43" spans="1:24" x14ac:dyDescent="0.15">
      <c r="A43" s="24">
        <v>75</v>
      </c>
      <c r="B43" s="2" t="s">
        <v>40</v>
      </c>
      <c r="C43" s="3">
        <v>504.86500000000001</v>
      </c>
      <c r="D43" s="25">
        <f t="shared" si="17"/>
        <v>252.4325</v>
      </c>
      <c r="E43" s="25"/>
      <c r="F43" s="25"/>
      <c r="G43" s="25"/>
      <c r="H43" s="25"/>
      <c r="I43" s="25">
        <v>174.2528224310974</v>
      </c>
      <c r="J43" s="25"/>
      <c r="K43" s="25">
        <v>286.51247596568862</v>
      </c>
      <c r="L43" s="25"/>
      <c r="M43" s="25">
        <f t="shared" si="18"/>
        <v>1448.6565926346254</v>
      </c>
      <c r="N43" s="25"/>
      <c r="O43" s="25">
        <f t="shared" si="16"/>
        <v>881.05238401635995</v>
      </c>
      <c r="P43" s="25"/>
      <c r="Q43" s="25"/>
      <c r="R43" s="27"/>
      <c r="S43" s="17"/>
      <c r="T43" s="17"/>
      <c r="U43" s="25"/>
      <c r="V43" s="25"/>
      <c r="W43" s="37"/>
      <c r="X43" s="37"/>
    </row>
    <row r="44" spans="1:24" x14ac:dyDescent="0.15">
      <c r="A44" s="24">
        <v>75</v>
      </c>
      <c r="B44" s="2" t="s">
        <v>41</v>
      </c>
      <c r="C44" s="3">
        <v>576.76700000000005</v>
      </c>
      <c r="D44" s="25">
        <f t="shared" si="17"/>
        <v>288.38350000000003</v>
      </c>
      <c r="E44" s="25"/>
      <c r="F44" s="25"/>
      <c r="G44" s="25"/>
      <c r="H44" s="25"/>
      <c r="I44" s="25">
        <v>181.63927664202777</v>
      </c>
      <c r="J44" s="25"/>
      <c r="K44" s="25">
        <v>279.586221835537</v>
      </c>
      <c r="L44" s="25"/>
      <c r="M44" s="25">
        <f t="shared" si="18"/>
        <v>1587.6714845564063</v>
      </c>
      <c r="N44" s="25"/>
      <c r="O44" s="25">
        <f t="shared" si="16"/>
        <v>1031.4653494249724</v>
      </c>
      <c r="P44" s="25"/>
      <c r="Q44" s="25"/>
      <c r="R44" s="27"/>
      <c r="S44" s="17"/>
      <c r="T44" s="17"/>
      <c r="U44" s="25"/>
      <c r="V44" s="25"/>
      <c r="W44" s="37"/>
      <c r="X44" s="37"/>
    </row>
    <row r="45" spans="1:24" x14ac:dyDescent="0.15">
      <c r="A45" s="24">
        <v>75</v>
      </c>
      <c r="B45" s="2" t="s">
        <v>42</v>
      </c>
      <c r="C45" s="3">
        <v>548.47199999999998</v>
      </c>
      <c r="D45" s="25">
        <f t="shared" si="17"/>
        <v>274.23599999999999</v>
      </c>
      <c r="E45" s="25"/>
      <c r="F45" s="25"/>
      <c r="G45" s="25"/>
      <c r="H45" s="25"/>
      <c r="I45" s="25">
        <v>170.33181623338157</v>
      </c>
      <c r="J45" s="25"/>
      <c r="K45" s="25">
        <v>282.79395946694251</v>
      </c>
      <c r="L45" s="25"/>
      <c r="M45" s="25">
        <f t="shared" si="18"/>
        <v>1610.010425910408</v>
      </c>
      <c r="N45" s="25"/>
      <c r="O45" s="25">
        <f t="shared" si="16"/>
        <v>969.73782791162159</v>
      </c>
      <c r="P45" s="25"/>
      <c r="Q45" s="25"/>
      <c r="R45" s="27"/>
      <c r="S45" s="17"/>
      <c r="T45" s="17"/>
      <c r="U45" s="25"/>
      <c r="V45" s="25"/>
      <c r="W45" s="37"/>
      <c r="X45" s="37"/>
    </row>
    <row r="46" spans="1:24" x14ac:dyDescent="0.15">
      <c r="A46" s="24">
        <v>90</v>
      </c>
      <c r="B46" s="2" t="s">
        <v>43</v>
      </c>
      <c r="C46" s="3">
        <v>571.57907999999998</v>
      </c>
      <c r="D46" s="25">
        <f t="shared" si="17"/>
        <v>285.78953999999999</v>
      </c>
      <c r="E46" s="25"/>
      <c r="F46" s="25"/>
      <c r="G46" s="25"/>
      <c r="H46" s="25"/>
      <c r="I46" s="25">
        <v>170.56896109834474</v>
      </c>
      <c r="J46" s="25"/>
      <c r="K46" s="25">
        <v>285.20033720701434</v>
      </c>
      <c r="L46" s="25"/>
      <c r="M46" s="25">
        <f t="shared" si="18"/>
        <v>1675.5073030855986</v>
      </c>
      <c r="N46" s="25"/>
      <c r="O46" s="25">
        <f t="shared" si="16"/>
        <v>1002.0659260040003</v>
      </c>
      <c r="P46" s="25"/>
      <c r="Q46" s="25"/>
      <c r="R46" s="27"/>
      <c r="S46" s="20"/>
      <c r="T46" s="20"/>
      <c r="U46" s="25"/>
      <c r="V46" s="25"/>
      <c r="W46" s="37"/>
      <c r="X46" s="37"/>
    </row>
    <row r="47" spans="1:24" x14ac:dyDescent="0.15">
      <c r="A47" s="24">
        <v>90</v>
      </c>
      <c r="B47" s="2" t="s">
        <v>44</v>
      </c>
      <c r="C47" s="4">
        <v>501.33820000000003</v>
      </c>
      <c r="D47" s="25">
        <f t="shared" si="17"/>
        <v>250.66910000000001</v>
      </c>
      <c r="E47" s="25"/>
      <c r="F47" s="25"/>
      <c r="G47" s="25"/>
      <c r="H47" s="25"/>
      <c r="I47" s="25">
        <v>171.62446786279637</v>
      </c>
      <c r="J47" s="25"/>
      <c r="K47" s="25">
        <v>263.66276181335093</v>
      </c>
      <c r="L47" s="25"/>
      <c r="M47" s="25">
        <f t="shared" si="18"/>
        <v>1460.5673836692981</v>
      </c>
      <c r="N47" s="25"/>
      <c r="O47" s="25">
        <f t="shared" si="16"/>
        <v>950.71863116358747</v>
      </c>
      <c r="P47" s="25"/>
      <c r="Q47" s="25"/>
      <c r="R47" s="27"/>
      <c r="S47" s="20"/>
      <c r="T47" s="20"/>
      <c r="U47" s="25"/>
      <c r="V47" s="25"/>
      <c r="W47" s="37"/>
      <c r="X47" s="37"/>
    </row>
    <row r="48" spans="1:24" x14ac:dyDescent="0.15">
      <c r="A48" s="24">
        <v>90</v>
      </c>
      <c r="B48" s="2" t="s">
        <v>45</v>
      </c>
      <c r="C48" s="4">
        <v>551.51509999999996</v>
      </c>
      <c r="D48" s="25">
        <f t="shared" si="17"/>
        <v>275.75754999999998</v>
      </c>
      <c r="E48" s="25"/>
      <c r="F48" s="25"/>
      <c r="G48" s="25"/>
      <c r="H48" s="25"/>
      <c r="I48" s="25">
        <v>171.41635719637907</v>
      </c>
      <c r="J48" s="25"/>
      <c r="K48" s="25">
        <v>254.46314874484506</v>
      </c>
      <c r="L48" s="25"/>
      <c r="M48" s="25">
        <f t="shared" si="18"/>
        <v>1608.7003277294298</v>
      </c>
      <c r="N48" s="25"/>
      <c r="O48" s="25">
        <f t="shared" si="16"/>
        <v>1083.6836349789385</v>
      </c>
      <c r="P48" s="25"/>
      <c r="Q48" s="25"/>
      <c r="R48" s="27"/>
      <c r="S48" s="20"/>
      <c r="T48" s="20"/>
      <c r="U48" s="25"/>
      <c r="V48" s="25"/>
      <c r="W48" s="37"/>
      <c r="X48" s="37"/>
    </row>
    <row r="49" spans="1:24" x14ac:dyDescent="0.15">
      <c r="A49" s="24">
        <v>90</v>
      </c>
      <c r="B49" s="2" t="s">
        <v>46</v>
      </c>
      <c r="C49" s="4">
        <v>549.40609999999992</v>
      </c>
      <c r="D49" s="25">
        <f t="shared" si="17"/>
        <v>274.70304999999996</v>
      </c>
      <c r="E49" s="25"/>
      <c r="F49" s="25"/>
      <c r="G49" s="25"/>
      <c r="H49" s="25"/>
      <c r="I49" s="25">
        <v>177.00029095403286</v>
      </c>
      <c r="J49" s="25"/>
      <c r="K49" s="25">
        <v>263.46428050943769</v>
      </c>
      <c r="L49" s="25"/>
      <c r="M49" s="25">
        <f t="shared" si="18"/>
        <v>1551.9920815912139</v>
      </c>
      <c r="N49" s="25"/>
      <c r="O49" s="25">
        <f t="shared" si="16"/>
        <v>1042.657659204621</v>
      </c>
      <c r="P49" s="25"/>
      <c r="Q49" s="25"/>
      <c r="R49" s="27"/>
      <c r="S49" s="17"/>
      <c r="T49" s="17"/>
      <c r="U49" s="25"/>
      <c r="V49" s="25"/>
      <c r="W49" s="37"/>
      <c r="X49" s="37"/>
    </row>
    <row r="50" spans="1:24" x14ac:dyDescent="0.15">
      <c r="A50" s="24">
        <v>90</v>
      </c>
      <c r="B50" s="2" t="s">
        <v>47</v>
      </c>
      <c r="C50" s="3">
        <v>598.71299999999997</v>
      </c>
      <c r="D50" s="25">
        <f t="shared" si="17"/>
        <v>299.35649999999998</v>
      </c>
      <c r="E50" s="25"/>
      <c r="F50" s="25"/>
      <c r="G50" s="25"/>
      <c r="H50" s="25"/>
      <c r="I50" s="25">
        <v>173.90507196502054</v>
      </c>
      <c r="J50" s="25"/>
      <c r="K50" s="25">
        <v>284.35525007595089</v>
      </c>
      <c r="L50" s="25"/>
      <c r="M50" s="25">
        <f t="shared" si="18"/>
        <v>1721.3787764638221</v>
      </c>
      <c r="N50" s="25"/>
      <c r="O50" s="25">
        <f t="shared" si="16"/>
        <v>1052.7553119558802</v>
      </c>
      <c r="P50" s="25"/>
      <c r="Q50" s="25"/>
      <c r="R50" s="27"/>
      <c r="S50" s="17"/>
      <c r="T50" s="17"/>
      <c r="U50" s="25"/>
      <c r="V50" s="25"/>
      <c r="W50" s="37"/>
      <c r="X50" s="37"/>
    </row>
    <row r="51" spans="1:24" x14ac:dyDescent="0.15">
      <c r="A51" s="24">
        <v>90</v>
      </c>
      <c r="B51" s="2" t="s">
        <v>48</v>
      </c>
      <c r="C51" s="3">
        <v>566.20899999999995</v>
      </c>
      <c r="D51" s="25">
        <f t="shared" si="17"/>
        <v>283.10449999999997</v>
      </c>
      <c r="I51" s="25">
        <v>173.59237601051939</v>
      </c>
      <c r="K51" s="25">
        <v>265.90341892563862</v>
      </c>
      <c r="M51" s="25">
        <f t="shared" si="18"/>
        <v>1630.8579126933798</v>
      </c>
      <c r="O51" s="25">
        <f t="shared" si="16"/>
        <v>1064.6892061179994</v>
      </c>
    </row>
    <row r="52" spans="1:24" x14ac:dyDescent="0.15">
      <c r="B52" s="2"/>
    </row>
    <row r="53" spans="1:24" x14ac:dyDescent="0.15">
      <c r="B53" s="2"/>
    </row>
    <row r="54" spans="1:24" x14ac:dyDescent="0.15">
      <c r="B54" s="2"/>
    </row>
    <row r="55" spans="1:24" x14ac:dyDescent="0.15">
      <c r="B55" s="2"/>
    </row>
    <row r="56" spans="1:24" x14ac:dyDescent="0.15">
      <c r="B56" s="2"/>
    </row>
    <row r="57" spans="1:24" x14ac:dyDescent="0.15">
      <c r="B57" s="2"/>
    </row>
    <row r="58" spans="1:24" x14ac:dyDescent="0.15">
      <c r="B58" s="2"/>
    </row>
  </sheetData>
  <mergeCells count="22">
    <mergeCell ref="AM1:AM2"/>
    <mergeCell ref="U1:U2"/>
    <mergeCell ref="V1:V2"/>
    <mergeCell ref="W1:W2"/>
    <mergeCell ref="X1:X2"/>
    <mergeCell ref="AA1:AA2"/>
    <mergeCell ref="AB1:AB2"/>
    <mergeCell ref="AH1:AH2"/>
    <mergeCell ref="AI1:AI2"/>
    <mergeCell ref="AJ1:AJ2"/>
    <mergeCell ref="AK1:AK2"/>
    <mergeCell ref="AL1:AL2"/>
    <mergeCell ref="B1:B2"/>
    <mergeCell ref="C1:C2"/>
    <mergeCell ref="D1:D2"/>
    <mergeCell ref="R1:R2"/>
    <mergeCell ref="S1:S2"/>
    <mergeCell ref="T1:T2"/>
    <mergeCell ref="E1:E2"/>
    <mergeCell ref="F1:F2"/>
    <mergeCell ref="G1:G2"/>
    <mergeCell ref="H1:H2"/>
  </mergeCells>
  <phoneticPr fontId="3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2" r:id="rId4">
          <objectPr defaultSize="0" autoPict="0" r:id="rId5">
            <anchor moveWithCells="1" sizeWithCells="1">
              <from>
                <xdr:col>8</xdr:col>
                <xdr:colOff>0</xdr:colOff>
                <xdr:row>0</xdr:row>
                <xdr:rowOff>133350</xdr:rowOff>
              </from>
              <to>
                <xdr:col>8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5122" r:id="rId4"/>
      </mc:Fallback>
    </mc:AlternateContent>
    <mc:AlternateContent xmlns:mc="http://schemas.openxmlformats.org/markup-compatibility/2006">
      <mc:Choice Requires="x14">
        <oleObject progId="Equation.DSMT4" shapeId="5123" r:id="rId6">
          <objectPr defaultSize="0" autoPict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5123" r:id="rId6"/>
      </mc:Fallback>
    </mc:AlternateContent>
    <mc:AlternateContent xmlns:mc="http://schemas.openxmlformats.org/markup-compatibility/2006">
      <mc:Choice Requires="x14">
        <oleObject progId="Equation.DSMT4" shapeId="5124" r:id="rId8">
          <objectPr defaultSize="0" autoPict="0" r:id="rId9">
            <anchor moveWithCells="1" sizeWithCells="1">
              <from>
                <xdr:col>10</xdr:col>
                <xdr:colOff>0</xdr:colOff>
                <xdr:row>0</xdr:row>
                <xdr:rowOff>171450</xdr:rowOff>
              </from>
              <to>
                <xdr:col>10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5124" r:id="rId8"/>
      </mc:Fallback>
    </mc:AlternateContent>
    <mc:AlternateContent xmlns:mc="http://schemas.openxmlformats.org/markup-compatibility/2006">
      <mc:Choice Requires="x14">
        <oleObject progId="Equation.DSMT4" shapeId="5125" r:id="rId10">
          <objectPr defaultSize="0" autoPict="0" r:id="rId11">
            <anchor moveWithCells="1" sizeWithCells="1">
              <from>
                <xdr:col>11</xdr:col>
                <xdr:colOff>47625</xdr:colOff>
                <xdr:row>1</xdr:row>
                <xdr:rowOff>28575</xdr:rowOff>
              </from>
              <to>
                <xdr:col>11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5125" r:id="rId10"/>
      </mc:Fallback>
    </mc:AlternateContent>
    <mc:AlternateContent xmlns:mc="http://schemas.openxmlformats.org/markup-compatibility/2006">
      <mc:Choice Requires="x14">
        <oleObject progId="Equation.DSMT4" shapeId="5126" r:id="rId12">
          <objectPr defaultSize="0" autoPict="0" r:id="rId13">
            <anchor moveWithCells="1" sizeWithCells="1">
              <from>
                <xdr:col>12</xdr:col>
                <xdr:colOff>57150</xdr:colOff>
                <xdr:row>1</xdr:row>
                <xdr:rowOff>28575</xdr:rowOff>
              </from>
              <to>
                <xdr:col>12</xdr:col>
                <xdr:colOff>781050</xdr:colOff>
                <xdr:row>1</xdr:row>
                <xdr:rowOff>238125</xdr:rowOff>
              </to>
            </anchor>
          </objectPr>
        </oleObject>
      </mc:Choice>
      <mc:Fallback>
        <oleObject progId="Equation.DSMT4" shapeId="5126" r:id="rId12"/>
      </mc:Fallback>
    </mc:AlternateContent>
    <mc:AlternateContent xmlns:mc="http://schemas.openxmlformats.org/markup-compatibility/2006">
      <mc:Choice Requires="x14">
        <oleObject progId="Equation.DSMT4" shapeId="5127" r:id="rId14">
          <objectPr defaultSize="0" autoPict="0" r:id="rId1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5127" r:id="rId14"/>
      </mc:Fallback>
    </mc:AlternateContent>
    <mc:AlternateContent xmlns:mc="http://schemas.openxmlformats.org/markup-compatibility/2006">
      <mc:Choice Requires="x14">
        <oleObject progId="Equation.DSMT4" shapeId="5128" r:id="rId16">
          <objectPr defaultSize="0" autoPict="0" r:id="rId17">
            <anchor moveWithCells="1" sizeWithCells="1">
              <from>
                <xdr:col>14</xdr:col>
                <xdr:colOff>0</xdr:colOff>
                <xdr:row>1</xdr:row>
                <xdr:rowOff>28575</xdr:rowOff>
              </from>
              <to>
                <xdr:col>14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5128" r:id="rId16"/>
      </mc:Fallback>
    </mc:AlternateContent>
    <mc:AlternateContent xmlns:mc="http://schemas.openxmlformats.org/markup-compatibility/2006">
      <mc:Choice Requires="x14">
        <oleObject progId="Equation.DSMT4" shapeId="5129" r:id="rId18">
          <objectPr defaultSize="0" autoPict="0" r:id="rId19">
            <anchor moveWithCells="1" sizeWithCells="1">
              <from>
                <xdr:col>15</xdr:col>
                <xdr:colOff>0</xdr:colOff>
                <xdr:row>1</xdr:row>
                <xdr:rowOff>0</xdr:rowOff>
              </from>
              <to>
                <xdr:col>16</xdr:col>
                <xdr:colOff>85725</xdr:colOff>
                <xdr:row>1</xdr:row>
                <xdr:rowOff>219075</xdr:rowOff>
              </to>
            </anchor>
          </objectPr>
        </oleObject>
      </mc:Choice>
      <mc:Fallback>
        <oleObject progId="Equation.DSMT4" shapeId="5129" r:id="rId1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829-444E-4B6C-B1FF-F9660049D654}">
  <dimension ref="A1:BI58"/>
  <sheetViews>
    <sheetView topLeftCell="AA1" zoomScale="85" zoomScaleNormal="85" workbookViewId="0">
      <selection activeCell="AV4" sqref="AV4"/>
    </sheetView>
  </sheetViews>
  <sheetFormatPr defaultRowHeight="13.5" x14ac:dyDescent="0.15"/>
  <cols>
    <col min="1" max="2" width="4.5" style="1" bestFit="1" customWidth="1"/>
    <col min="3" max="3" width="8.625" style="1" customWidth="1"/>
    <col min="4" max="4" width="5.875" style="1" bestFit="1" customWidth="1"/>
    <col min="5" max="5" width="8.5" style="1" bestFit="1" customWidth="1"/>
    <col min="6" max="6" width="11.25" style="28" customWidth="1"/>
    <col min="7" max="7" width="7.375" style="28" customWidth="1"/>
    <col min="8" max="9" width="7.625" style="28" customWidth="1"/>
    <col min="10" max="11" width="9.375" style="28" customWidth="1"/>
    <col min="12" max="12" width="9.625" style="28" customWidth="1"/>
    <col min="13" max="13" width="13.5" style="28" customWidth="1"/>
    <col min="14" max="15" width="16.125" style="28" customWidth="1"/>
    <col min="16" max="16" width="15.75" style="28" customWidth="1"/>
    <col min="17" max="17" width="18.375" style="28" customWidth="1"/>
    <col min="18" max="18" width="12.625" style="28" customWidth="1"/>
    <col min="19" max="19" width="10.25" style="28" customWidth="1"/>
    <col min="20" max="20" width="12.375" style="28" customWidth="1"/>
    <col min="21" max="21" width="11.375" style="28" customWidth="1"/>
    <col min="22" max="25" width="5.5" style="28" bestFit="1" customWidth="1"/>
    <col min="26" max="26" width="5.5" style="28" customWidth="1"/>
    <col min="27" max="27" width="9.5" style="28" customWidth="1"/>
    <col min="28" max="28" width="9" style="28"/>
    <col min="29" max="29" width="8.125" style="5" customWidth="1"/>
    <col min="30" max="30" width="9.625" style="5" customWidth="1"/>
    <col min="31" max="32" width="9" style="28"/>
    <col min="33" max="33" width="11.5" style="28" customWidth="1"/>
    <col min="34" max="38" width="10.75" style="28" customWidth="1"/>
    <col min="39" max="41" width="9" style="28"/>
    <col min="42" max="44" width="10.75" style="28" customWidth="1"/>
    <col min="45" max="47" width="9" style="28"/>
    <col min="48" max="48" width="9" style="28" bestFit="1" customWidth="1"/>
    <col min="49" max="49" width="12.25" style="28" customWidth="1"/>
    <col min="50" max="51" width="9" style="28"/>
    <col min="52" max="52" width="10" style="28" customWidth="1"/>
    <col min="53" max="53" width="10.75" style="28" customWidth="1"/>
    <col min="54" max="54" width="10.375" style="28" customWidth="1"/>
    <col min="55" max="60" width="9" style="28"/>
    <col min="61" max="61" width="9.5" style="28" bestFit="1" customWidth="1"/>
    <col min="62" max="16384" width="9" style="28"/>
  </cols>
  <sheetData>
    <row r="1" spans="1:61" x14ac:dyDescent="0.15">
      <c r="AM1" s="28" t="s">
        <v>131</v>
      </c>
      <c r="AN1" s="28" t="s">
        <v>130</v>
      </c>
      <c r="AS1" s="28" t="s">
        <v>131</v>
      </c>
      <c r="AT1" s="28" t="s">
        <v>130</v>
      </c>
    </row>
    <row r="2" spans="1:61" s="56" customFormat="1" ht="13.5" customHeight="1" x14ac:dyDescent="0.15">
      <c r="A2" s="57"/>
      <c r="B2" s="57"/>
      <c r="C2" s="57"/>
      <c r="D2" s="87" t="s">
        <v>0</v>
      </c>
      <c r="E2" s="88" t="s">
        <v>49</v>
      </c>
      <c r="F2" s="86" t="s">
        <v>67</v>
      </c>
      <c r="G2" s="86" t="s">
        <v>113</v>
      </c>
      <c r="H2" s="86" t="s">
        <v>114</v>
      </c>
      <c r="J2" s="86" t="s">
        <v>117</v>
      </c>
      <c r="L2" s="86" t="s">
        <v>116</v>
      </c>
      <c r="M2" s="86" t="s">
        <v>115</v>
      </c>
      <c r="N2" s="56">
        <v>1</v>
      </c>
      <c r="O2" s="69">
        <v>2</v>
      </c>
      <c r="P2" s="56">
        <v>3</v>
      </c>
      <c r="Q2" s="56">
        <v>4</v>
      </c>
      <c r="R2" s="56">
        <v>1</v>
      </c>
      <c r="S2" s="56">
        <v>2</v>
      </c>
      <c r="T2" s="56">
        <v>3</v>
      </c>
      <c r="U2" s="56">
        <v>4</v>
      </c>
      <c r="V2" s="56">
        <v>1</v>
      </c>
      <c r="W2" s="56">
        <v>2</v>
      </c>
      <c r="X2" s="56">
        <v>3</v>
      </c>
      <c r="Y2" s="56">
        <v>4</v>
      </c>
      <c r="Z2" s="56" t="s">
        <v>139</v>
      </c>
      <c r="AB2" s="86" t="s">
        <v>69</v>
      </c>
      <c r="AC2" s="86" t="s">
        <v>75</v>
      </c>
      <c r="AD2" s="86" t="s">
        <v>76</v>
      </c>
      <c r="AE2" s="86" t="s">
        <v>82</v>
      </c>
      <c r="AF2" s="86" t="s">
        <v>83</v>
      </c>
      <c r="AG2" s="86" t="s">
        <v>84</v>
      </c>
      <c r="AH2" s="86" t="s">
        <v>85</v>
      </c>
      <c r="AJ2" s="22"/>
      <c r="AK2" s="22" t="s">
        <v>86</v>
      </c>
      <c r="AL2" s="22" t="s">
        <v>88</v>
      </c>
      <c r="AM2" s="22" t="s">
        <v>128</v>
      </c>
      <c r="AN2" s="22" t="s">
        <v>129</v>
      </c>
      <c r="AO2" s="22"/>
      <c r="AP2" s="22"/>
      <c r="AQ2" s="22" t="s">
        <v>86</v>
      </c>
      <c r="AR2" s="22" t="s">
        <v>88</v>
      </c>
      <c r="AS2" s="22" t="s">
        <v>128</v>
      </c>
      <c r="AT2" s="22" t="s">
        <v>129</v>
      </c>
      <c r="AV2" s="88" t="s">
        <v>49</v>
      </c>
      <c r="AW2" s="86" t="s">
        <v>67</v>
      </c>
      <c r="BC2" s="86" t="s">
        <v>75</v>
      </c>
      <c r="BD2" s="86" t="s">
        <v>76</v>
      </c>
      <c r="BE2" s="86" t="s">
        <v>82</v>
      </c>
      <c r="BF2" s="86" t="s">
        <v>83</v>
      </c>
      <c r="BG2" s="86" t="s">
        <v>84</v>
      </c>
      <c r="BH2" s="86" t="s">
        <v>85</v>
      </c>
    </row>
    <row r="3" spans="1:61" s="22" customFormat="1" ht="34.5" customHeight="1" x14ac:dyDescent="0.15">
      <c r="A3" s="1"/>
      <c r="B3" s="1"/>
      <c r="C3" s="1"/>
      <c r="D3" s="87"/>
      <c r="E3" s="88"/>
      <c r="F3" s="86"/>
      <c r="G3" s="86"/>
      <c r="H3" s="86"/>
      <c r="I3" s="56"/>
      <c r="J3" s="86"/>
      <c r="K3" s="56"/>
      <c r="L3" s="86"/>
      <c r="M3" s="86"/>
      <c r="N3" s="56"/>
      <c r="O3" s="28"/>
      <c r="P3" s="28"/>
      <c r="Q3" s="28"/>
      <c r="S3" s="28"/>
      <c r="T3" s="28"/>
      <c r="U3"/>
      <c r="V3" s="28"/>
      <c r="W3" s="28"/>
      <c r="X3" s="28"/>
      <c r="Y3" s="28"/>
      <c r="Z3" s="28"/>
      <c r="AB3" s="86"/>
      <c r="AC3" s="86"/>
      <c r="AD3" s="86"/>
      <c r="AE3" s="86"/>
      <c r="AF3" s="86"/>
      <c r="AG3" s="86"/>
      <c r="AH3" s="86"/>
      <c r="AI3" s="56"/>
      <c r="AJ3" s="28">
        <v>0</v>
      </c>
      <c r="AK3" s="77">
        <f>SIN(RADIANS(AJ3))</f>
        <v>0</v>
      </c>
      <c r="AL3" s="77">
        <f t="shared" ref="AL3:AL48" si="0">COS(RADIANS(AJ3))</f>
        <v>1</v>
      </c>
      <c r="AM3" s="77">
        <f>1+AK3^1.5*(0.65+0.18*AL3)</f>
        <v>1</v>
      </c>
      <c r="AN3" s="77">
        <f>1+0.5*AK3^1.5</f>
        <v>1</v>
      </c>
      <c r="AO3" s="77"/>
      <c r="AP3" s="103">
        <v>0</v>
      </c>
      <c r="AQ3" s="77">
        <f>SIN(RADIANS(AP3))</f>
        <v>0</v>
      </c>
      <c r="AR3" s="77">
        <f t="shared" ref="AR3:AR50" si="1">COS(RADIANS(AP3))</f>
        <v>1</v>
      </c>
      <c r="AS3" s="77">
        <f>1+AQ3^1.5*(0.65+0.18*AR3)</f>
        <v>1</v>
      </c>
      <c r="AT3" s="77">
        <f>1+0.5*AQ3^1.5</f>
        <v>1</v>
      </c>
      <c r="AU3" s="16"/>
      <c r="AV3" s="88"/>
      <c r="AW3" s="86"/>
      <c r="AY3" s="23"/>
      <c r="AZ3" s="23"/>
      <c r="BB3" s="22" t="s">
        <v>69</v>
      </c>
      <c r="BC3" s="86"/>
      <c r="BD3" s="86"/>
      <c r="BE3" s="86"/>
      <c r="BF3" s="86"/>
      <c r="BG3" s="86"/>
      <c r="BH3" s="86"/>
    </row>
    <row r="4" spans="1:61" x14ac:dyDescent="0.15">
      <c r="A4" s="24">
        <v>0</v>
      </c>
      <c r="B4" s="24">
        <v>0</v>
      </c>
      <c r="C4" s="24" t="s">
        <v>140</v>
      </c>
      <c r="D4" s="2" t="s">
        <v>1</v>
      </c>
      <c r="E4" s="3">
        <v>487.75299999999999</v>
      </c>
      <c r="F4" s="25">
        <f>E4/4</f>
        <v>121.93825</v>
      </c>
      <c r="G4" s="25">
        <v>29.892499999999998</v>
      </c>
      <c r="H4" s="25">
        <v>52.565000000000005</v>
      </c>
      <c r="I4" s="25">
        <f>H4-G4</f>
        <v>22.672500000000007</v>
      </c>
      <c r="J4" s="25">
        <f>AVERAGE(G4:H4)</f>
        <v>41.228750000000005</v>
      </c>
      <c r="K4" s="25">
        <f>J4-G4</f>
        <v>11.336250000000007</v>
      </c>
      <c r="L4" s="25">
        <v>3.7115798977871104</v>
      </c>
      <c r="M4" s="25">
        <v>4.9420470002003878</v>
      </c>
      <c r="N4" s="25">
        <f>L4*G4</f>
        <v>110.94840209460119</v>
      </c>
      <c r="O4" s="25">
        <f>L4*J4</f>
        <v>153.02379971089036</v>
      </c>
      <c r="P4" s="25">
        <f>M4*G4</f>
        <v>147.7301399534901</v>
      </c>
      <c r="Q4" s="25">
        <f>M4*J4</f>
        <v>203.75442025951176</v>
      </c>
      <c r="R4" s="25">
        <f t="shared" ref="R4:R28" si="2">F4*10^3/N4</f>
        <v>1099.0536834953982</v>
      </c>
      <c r="S4" s="25">
        <f t="shared" ref="S4:S27" si="3">F4*10^3/O4</f>
        <v>796.85807194945721</v>
      </c>
      <c r="T4" s="25">
        <f>F4*10^3/P4</f>
        <v>825.41213349144482</v>
      </c>
      <c r="U4" s="25">
        <f>F4*10^3/Q4</f>
        <v>598.45695541079988</v>
      </c>
      <c r="V4" s="25">
        <f>R4/AVERAGE(R$4:R$8)</f>
        <v>0.94188750677191801</v>
      </c>
      <c r="W4" s="25">
        <f t="shared" ref="W4:Y4" si="4">S4/AVERAGE(S$4:S$8)</f>
        <v>0.89103384681639253</v>
      </c>
      <c r="X4" s="25">
        <f t="shared" si="4"/>
        <v>0.9200119626721649</v>
      </c>
      <c r="Y4" s="25">
        <f t="shared" si="4"/>
        <v>0.87027961644428942</v>
      </c>
      <c r="Z4" s="77">
        <v>1.0625291260714933</v>
      </c>
      <c r="AA4" s="25"/>
      <c r="AB4" s="27">
        <v>51.792500000000004</v>
      </c>
      <c r="AC4" s="17">
        <v>0.52</v>
      </c>
      <c r="AD4" s="17">
        <v>0.91300000000000003</v>
      </c>
      <c r="AE4" s="25">
        <v>29.892499999999998</v>
      </c>
      <c r="AF4" s="25">
        <v>52.565000000000005</v>
      </c>
      <c r="AG4" s="37">
        <f>AC4/AE4</f>
        <v>1.7395667809651252E-2</v>
      </c>
      <c r="AH4" s="37">
        <f>AD4/AE4</f>
        <v>3.054277828886845E-2</v>
      </c>
      <c r="AI4" s="37"/>
      <c r="AJ4" s="28">
        <v>2</v>
      </c>
      <c r="AK4" s="77">
        <f t="shared" ref="AK4:AK48" si="5">SIN(RADIANS(AJ4))</f>
        <v>3.4899496702500969E-2</v>
      </c>
      <c r="AL4" s="77">
        <f t="shared" si="0"/>
        <v>0.99939082701909576</v>
      </c>
      <c r="AM4" s="77">
        <f t="shared" ref="AM4:AM48" si="6">1+AK4^1.5*(0.65+0.18*AL4)</f>
        <v>1.0054106502284943</v>
      </c>
      <c r="AN4" s="77">
        <f>1+0.5*AK4^1.5</f>
        <v>1.0032598585077561</v>
      </c>
      <c r="AO4" s="77"/>
      <c r="AP4" s="103">
        <v>0</v>
      </c>
      <c r="AQ4" s="77">
        <f t="shared" ref="AQ4:AQ50" si="7">SIN(RADIANS(AP4))</f>
        <v>0</v>
      </c>
      <c r="AR4" s="77">
        <f t="shared" si="1"/>
        <v>1</v>
      </c>
      <c r="AS4" s="77">
        <f t="shared" ref="AS4:AS50" si="8">1+AQ4^1.5*(0.65+0.18*AR4)</f>
        <v>1</v>
      </c>
      <c r="AT4" s="77">
        <f>1+0.5*AQ4^1.5</f>
        <v>1</v>
      </c>
      <c r="AU4" s="23">
        <v>0</v>
      </c>
      <c r="AV4" s="29">
        <f>SUMIF($A$4:$A$50,$AU4,E$4:E$50)/COUNTIF($A$4:$A$50,$AU4)</f>
        <v>536.15533333333337</v>
      </c>
      <c r="AW4" s="29">
        <f>SUMIF($A$4:$A$50,$AU4,F$4:F$50)/COUNTIF($A$4:$A$50,$AU4)</f>
        <v>134.03883333333334</v>
      </c>
      <c r="AX4" s="29" t="e">
        <f>SUMIF($A$4:$A$50,$AU4,#REF!)/COUNTIF($A$4:$A$50,$AU4)</f>
        <v>#REF!</v>
      </c>
      <c r="AY4" s="29">
        <f t="shared" ref="AY4:AY11" si="9">SUMIF($A$4:$A$50,$AU4,R$4:R$50)/COUNTIF($A$4:$A$50,$AU4)</f>
        <v>1215.002566128667</v>
      </c>
      <c r="AZ4" s="29" t="e">
        <f>SUMIF($A$4:$A$50,$AU4,#REF!)/COUNTIF($A$4:$A$50,$AU4)</f>
        <v>#REF!</v>
      </c>
      <c r="BA4" s="29">
        <f t="shared" ref="BA4:BA11" si="10">SUMIF($A$4:$A$50,$AU4,S$4:S$50)/COUNTIF($A$4:$A$50,$AU4)</f>
        <v>928.52340448306006</v>
      </c>
      <c r="BB4" s="29">
        <f>SUMIF($A$4:$A$50,$AU4,AB$4:AB$50)/COUNTIF($A$4:$A$50,$AU4)</f>
        <v>54.895416666666655</v>
      </c>
      <c r="BC4" s="29">
        <f>SUMIF($A$4:$A$50,$AU4,AC$4:AC$50)/COUNTIF($A$4:$A$50,$AU4)</f>
        <v>0.38399883333333351</v>
      </c>
      <c r="BD4" s="29">
        <f>SUMIF($A$4:$A$50,$AU4,AD$4:AD$50)/COUNTIF($A$4:$A$50,$AU4)</f>
        <v>0.83051558333333342</v>
      </c>
      <c r="BE4" s="29">
        <f>SUMIF($A$4:$A$50,$AU4,AE$4:AE$50)/COUNTIF($A$4:$A$50,$AU4)</f>
        <v>32.142083333333332</v>
      </c>
      <c r="BF4" s="29">
        <f>SUMIF($A$4:$A$50,$AU4,AF$4:AF$50)/COUNTIF($A$4:$A$50,$AU4)</f>
        <v>52.01</v>
      </c>
      <c r="BG4" s="38">
        <f>SUMIF($A$4:$A$50,$AU4,AG$4:AG$50)/COUNTIF($A$4:$A$50,$AU4)</f>
        <v>1.2017239823689095E-2</v>
      </c>
      <c r="BH4" s="38">
        <f>SUMIF($A$4:$A$50,$AU4,AH$4:AH$50)/COUNTIF($A$4:$A$50,$AU4)</f>
        <v>2.5792682167472717E-2</v>
      </c>
      <c r="BI4" s="25">
        <f>AY4/BA4</f>
        <v>1.3085319769673436</v>
      </c>
    </row>
    <row r="5" spans="1:61" x14ac:dyDescent="0.15">
      <c r="A5" s="24">
        <v>0</v>
      </c>
      <c r="B5" s="24">
        <v>0</v>
      </c>
      <c r="C5" s="24"/>
      <c r="D5" s="2" t="s">
        <v>2</v>
      </c>
      <c r="E5" s="3">
        <v>456.00200000000001</v>
      </c>
      <c r="F5" s="25">
        <f t="shared" ref="F5:F27" si="11">E5/4</f>
        <v>114.0005</v>
      </c>
      <c r="G5" s="25">
        <v>31.32</v>
      </c>
      <c r="H5" s="25">
        <v>49.212499999999999</v>
      </c>
      <c r="I5" s="25">
        <f t="shared" ref="I5:I27" si="12">H5-G5</f>
        <v>17.892499999999998</v>
      </c>
      <c r="J5" s="25">
        <f t="shared" ref="J5:J27" si="13">AVERAGE(G5:H5)</f>
        <v>40.266249999999999</v>
      </c>
      <c r="K5" s="25">
        <f t="shared" ref="K5:K27" si="14">J5-G5</f>
        <v>8.9462499999999991</v>
      </c>
      <c r="L5" s="25">
        <v>3.4166925548092406</v>
      </c>
      <c r="M5" s="25">
        <v>4.3180461916238047</v>
      </c>
      <c r="N5" s="25">
        <f t="shared" ref="N5:N27" si="15">L5*G5</f>
        <v>107.01081081662542</v>
      </c>
      <c r="O5" s="25">
        <f t="shared" ref="O5:O27" si="16">L5*J5</f>
        <v>137.57739658508757</v>
      </c>
      <c r="P5" s="25">
        <f t="shared" ref="P5:P27" si="17">M5*G5</f>
        <v>135.24120672165756</v>
      </c>
      <c r="Q5" s="25">
        <f t="shared" ref="Q5:Q27" si="18">M5*J5</f>
        <v>173.87152746347203</v>
      </c>
      <c r="R5" s="25">
        <f t="shared" si="2"/>
        <v>1065.3175985681687</v>
      </c>
      <c r="S5" s="25">
        <f t="shared" si="3"/>
        <v>828.62812373029635</v>
      </c>
      <c r="T5" s="25">
        <f t="shared" ref="T5:T51" si="19">F5*10^3/P5</f>
        <v>842.94204971585725</v>
      </c>
      <c r="U5" s="25">
        <f t="shared" ref="U5:U27" si="20">F5*10^3/Q5</f>
        <v>655.65939209885823</v>
      </c>
      <c r="V5" s="25">
        <f t="shared" ref="V5:V27" si="21">R5/AVERAGE(R$4:R$8)</f>
        <v>0.91297572803214277</v>
      </c>
      <c r="W5" s="25">
        <f t="shared" ref="W5:W27" si="22">S5/AVERAGE(S$4:S$8)</f>
        <v>0.92655860642958576</v>
      </c>
      <c r="X5" s="25">
        <f t="shared" ref="X5:X27" si="23">T5/AVERAGE(T$4:T$8)</f>
        <v>0.93955096867499766</v>
      </c>
      <c r="Y5" s="25">
        <f t="shared" ref="Y5:Y27" si="24">U5/AVERAGE(U$4:U$8)</f>
        <v>0.95346373555339092</v>
      </c>
      <c r="Z5" s="77">
        <v>0.97674813964084073</v>
      </c>
      <c r="AA5" s="25"/>
      <c r="AB5" s="27">
        <v>53.917500000000004</v>
      </c>
      <c r="AC5" s="17">
        <v>0.30326750000000047</v>
      </c>
      <c r="AD5" s="17">
        <v>0.38317550000000011</v>
      </c>
      <c r="AE5" s="25">
        <v>31.32</v>
      </c>
      <c r="AF5" s="25">
        <v>49.212499999999999</v>
      </c>
      <c r="AG5" s="37">
        <f t="shared" ref="AG5:AG27" si="25">AC5/AE5</f>
        <v>9.6828703703703851E-3</v>
      </c>
      <c r="AH5" s="37">
        <f t="shared" ref="AH5:AH27" si="26">AD5/AE5</f>
        <v>1.2234211366538955E-2</v>
      </c>
      <c r="AI5" s="37"/>
      <c r="AJ5" s="28">
        <v>4</v>
      </c>
      <c r="AK5" s="77">
        <f t="shared" si="5"/>
        <v>6.9756473744125302E-2</v>
      </c>
      <c r="AL5" s="77">
        <f t="shared" si="0"/>
        <v>0.9975640502598242</v>
      </c>
      <c r="AM5" s="77">
        <f t="shared" si="6"/>
        <v>1.0152835900853061</v>
      </c>
      <c r="AN5" s="77">
        <f t="shared" ref="AN5:AN48" si="27">1+0.5*AK5^1.5</f>
        <v>1.0092118483983148</v>
      </c>
      <c r="AO5" s="77"/>
      <c r="AP5" s="103">
        <v>0</v>
      </c>
      <c r="AQ5" s="77">
        <f t="shared" si="7"/>
        <v>0</v>
      </c>
      <c r="AR5" s="77">
        <f t="shared" si="1"/>
        <v>1</v>
      </c>
      <c r="AS5" s="77">
        <f t="shared" si="8"/>
        <v>1</v>
      </c>
      <c r="AT5" s="77">
        <f t="shared" ref="AT5:AT50" si="28">1+0.5*AQ5^1.5</f>
        <v>1</v>
      </c>
      <c r="AU5" s="23">
        <v>15</v>
      </c>
      <c r="AV5" s="29">
        <f>SUMIF($A$4:$A$50,$AU5,E$4:E$50)/COUNTIF($A$4:$A$50,$AU5)</f>
        <v>776.48683333333327</v>
      </c>
      <c r="AW5" s="29">
        <f>SUMIF($A$4:$A$50,$AU5,F$4:F$50)/COUNTIF($A$4:$A$50,$AU5)</f>
        <v>194.12170833333332</v>
      </c>
      <c r="AX5" s="29" t="e">
        <f>SUMIF($A$4:$A$50,$AU5,#REF!)/COUNTIF($A$4:$A$50,$AU5)</f>
        <v>#REF!</v>
      </c>
      <c r="AY5" s="29">
        <f t="shared" si="9"/>
        <v>1297.9532492561714</v>
      </c>
      <c r="AZ5" s="29" t="e">
        <f>SUMIF($A$4:$A$50,$AU5,#REF!)/COUNTIF($A$4:$A$50,$AU5)</f>
        <v>#REF!</v>
      </c>
      <c r="BA5" s="29">
        <f t="shared" si="10"/>
        <v>1162.353150337435</v>
      </c>
      <c r="BB5" s="29">
        <f>SUMIF($A$4:$A$50,$AU5,AB$4:AB$50)/COUNTIF($A$4:$A$50,$AU5)</f>
        <v>39.492916666666666</v>
      </c>
      <c r="BC5" s="29">
        <f>SUMIF($A$4:$A$50,$AU5,AC$4:AC$50)/COUNTIF($A$4:$A$50,$AU5)</f>
        <v>0.317</v>
      </c>
      <c r="BD5" s="29">
        <f>SUMIF($A$4:$A$50,$AU5,AD$4:AD$50)/COUNTIF($A$4:$A$50,$AU5)</f>
        <v>0.434</v>
      </c>
      <c r="BE5" s="29">
        <f>SUMIF($A$4:$A$50,$AU5,AE$4:AE$50)/COUNTIF($A$4:$A$50,$AU5)</f>
        <v>49.837499999999999</v>
      </c>
      <c r="BF5" s="29">
        <f>SUMIF($A$4:$A$50,$AU5,AF$4:AF$50)/COUNTIF($A$4:$A$50,$AU5)</f>
        <v>61.397500000000008</v>
      </c>
      <c r="BG5" s="38">
        <f>SUMIF($A$4:$A$50,$AU5,AG$4:AG$50)/COUNTIF($A$4:$A$50,$AU5)</f>
        <v>6.3563428247570058E-3</v>
      </c>
      <c r="BH5" s="38">
        <f>SUMIF($A$4:$A$50,$AU5,AH$4:AH$50)/COUNTIF($A$4:$A$50,$AU5)</f>
        <v>8.7078783697092359E-3</v>
      </c>
      <c r="BI5" s="25">
        <f t="shared" ref="BI5:BI11" si="29">AY5/BA5</f>
        <v>1.1166599831379742</v>
      </c>
    </row>
    <row r="6" spans="1:61" x14ac:dyDescent="0.15">
      <c r="A6" s="24">
        <v>0</v>
      </c>
      <c r="B6" s="24">
        <v>0</v>
      </c>
      <c r="C6" s="24"/>
      <c r="D6" s="2" t="s">
        <v>3</v>
      </c>
      <c r="E6" s="3">
        <v>603.63400000000001</v>
      </c>
      <c r="F6" s="25">
        <f t="shared" si="11"/>
        <v>150.9085</v>
      </c>
      <c r="G6" s="25">
        <v>32.75</v>
      </c>
      <c r="H6" s="25">
        <v>49.125</v>
      </c>
      <c r="I6" s="25">
        <f t="shared" si="12"/>
        <v>16.375</v>
      </c>
      <c r="J6" s="25">
        <f t="shared" si="13"/>
        <v>40.9375</v>
      </c>
      <c r="K6" s="25">
        <f t="shared" si="14"/>
        <v>8.1875</v>
      </c>
      <c r="L6" s="25">
        <v>3.7342193637907068</v>
      </c>
      <c r="M6" s="25">
        <v>4.9807530832783398</v>
      </c>
      <c r="N6" s="25">
        <f t="shared" si="15"/>
        <v>122.29568416414565</v>
      </c>
      <c r="O6" s="25">
        <f t="shared" si="16"/>
        <v>152.86960520518207</v>
      </c>
      <c r="P6" s="25">
        <f t="shared" si="17"/>
        <v>163.11966347736563</v>
      </c>
      <c r="Q6" s="25">
        <f t="shared" si="18"/>
        <v>203.89957934670704</v>
      </c>
      <c r="R6" s="25">
        <f t="shared" si="2"/>
        <v>1233.9642321101874</v>
      </c>
      <c r="S6" s="25">
        <f t="shared" si="3"/>
        <v>987.17138568814994</v>
      </c>
      <c r="T6" s="25">
        <f t="shared" si="19"/>
        <v>925.13984386033235</v>
      </c>
      <c r="U6" s="25">
        <f t="shared" si="20"/>
        <v>740.11187508826583</v>
      </c>
      <c r="V6" s="25">
        <f t="shared" si="21"/>
        <v>1.0575056628094683</v>
      </c>
      <c r="W6" s="25">
        <f t="shared" si="22"/>
        <v>1.1038391254604396</v>
      </c>
      <c r="X6" s="25">
        <f t="shared" si="23"/>
        <v>1.0311693867351981</v>
      </c>
      <c r="Y6" s="25">
        <f t="shared" si="24"/>
        <v>1.0762750319035832</v>
      </c>
      <c r="Z6" s="77">
        <v>0.96072273428766597</v>
      </c>
      <c r="AA6" s="25"/>
      <c r="AB6" s="27">
        <v>53.914999999999999</v>
      </c>
      <c r="AC6" s="17">
        <v>0.19719400000000009</v>
      </c>
      <c r="AD6" s="17">
        <v>0.97687499999999972</v>
      </c>
      <c r="AE6" s="25">
        <v>32.75</v>
      </c>
      <c r="AF6" s="25">
        <v>49.125</v>
      </c>
      <c r="AG6" s="37">
        <f t="shared" si="25"/>
        <v>6.0211908396946593E-3</v>
      </c>
      <c r="AH6" s="37">
        <f t="shared" si="26"/>
        <v>2.9828244274809151E-2</v>
      </c>
      <c r="AI6" s="37"/>
      <c r="AJ6" s="28">
        <v>6</v>
      </c>
      <c r="AK6" s="77">
        <f t="shared" si="5"/>
        <v>0.10452846326765347</v>
      </c>
      <c r="AL6" s="77">
        <f t="shared" si="0"/>
        <v>0.99452189536827329</v>
      </c>
      <c r="AM6" s="77">
        <f t="shared" si="6"/>
        <v>1.0280164872851487</v>
      </c>
      <c r="AN6" s="77">
        <f t="shared" si="27"/>
        <v>1.0168974765645884</v>
      </c>
      <c r="AO6" s="77"/>
      <c r="AP6" s="103">
        <v>0</v>
      </c>
      <c r="AQ6" s="77">
        <f t="shared" si="7"/>
        <v>0</v>
      </c>
      <c r="AR6" s="77">
        <f t="shared" si="1"/>
        <v>1</v>
      </c>
      <c r="AS6" s="77">
        <f t="shared" si="8"/>
        <v>1</v>
      </c>
      <c r="AT6" s="77">
        <f t="shared" si="28"/>
        <v>1</v>
      </c>
      <c r="AU6" s="23">
        <v>30</v>
      </c>
      <c r="AV6" s="29">
        <f>SUMIF($A$4:$A$50,$AU6,E$4:E$50)/COUNTIF($A$4:$A$50,$AU6)</f>
        <v>1079.0108333333335</v>
      </c>
      <c r="AW6" s="29">
        <f>SUMIF($A$4:$A$50,$AU6,F$4:F$50)/COUNTIF($A$4:$A$50,$AU6)</f>
        <v>269.75270833333337</v>
      </c>
      <c r="AX6" s="29" t="e">
        <f>SUMIF($A$4:$A$50,$AU6,#REF!)/COUNTIF($A$4:$A$50,$AU6)</f>
        <v>#REF!</v>
      </c>
      <c r="AY6" s="29">
        <f t="shared" si="9"/>
        <v>1417.8666951863022</v>
      </c>
      <c r="AZ6" s="29" t="e">
        <f>SUMIF($A$4:$A$50,$AU6,#REF!)/COUNTIF($A$4:$A$50,$AU6)</f>
        <v>#REF!</v>
      </c>
      <c r="BA6" s="29">
        <f t="shared" si="10"/>
        <v>1239.5946527902504</v>
      </c>
      <c r="BB6" s="29">
        <f>SUMIF($A$4:$A$50,$AU6,AB$4:AB$50)/COUNTIF($A$4:$A$50,$AU6)</f>
        <v>27.750833333333333</v>
      </c>
      <c r="BC6" s="29">
        <f>SUMIF($A$4:$A$50,$AU6,AC$4:AC$50)/COUNTIF($A$4:$A$50,$AU6)</f>
        <v>0.39683333333333337</v>
      </c>
      <c r="BD6" s="29">
        <f>SUMIF($A$4:$A$50,$AU6,AD$4:AD$50)/COUNTIF($A$4:$A$50,$AU6)</f>
        <v>0.46083333333333326</v>
      </c>
      <c r="BE6" s="29">
        <f>SUMIF($A$4:$A$50,$AU6,AE$4:AE$50)/COUNTIF($A$4:$A$50,$AU6)</f>
        <v>61.294999999999995</v>
      </c>
      <c r="BF6" s="29">
        <f>SUMIF($A$4:$A$50,$AU6,AF$4:AF$50)/COUNTIF($A$4:$A$50,$AU6)</f>
        <v>78.808333333333337</v>
      </c>
      <c r="BG6" s="38">
        <f>SUMIF($A$4:$A$50,$AU6,AG$4:AG$50)/COUNTIF($A$4:$A$50,$AU6)</f>
        <v>6.4843028054332565E-3</v>
      </c>
      <c r="BH6" s="38">
        <f>SUMIF($A$4:$A$50,$AU6,AH$4:AH$50)/COUNTIF($A$4:$A$50,$AU6)</f>
        <v>7.5226948962984616E-3</v>
      </c>
      <c r="BI6" s="25">
        <f t="shared" si="29"/>
        <v>1.1438147881606076</v>
      </c>
    </row>
    <row r="7" spans="1:61" x14ac:dyDescent="0.15">
      <c r="A7" s="24">
        <v>0</v>
      </c>
      <c r="B7" s="24">
        <v>0</v>
      </c>
      <c r="C7" s="24"/>
      <c r="D7" s="2" t="s">
        <v>4</v>
      </c>
      <c r="E7" s="3">
        <v>512.16099999999994</v>
      </c>
      <c r="F7" s="25">
        <f t="shared" si="11"/>
        <v>128.04024999999999</v>
      </c>
      <c r="G7" s="25">
        <v>33.269999999999996</v>
      </c>
      <c r="H7" s="25">
        <v>53.73</v>
      </c>
      <c r="I7" s="25">
        <f t="shared" si="12"/>
        <v>20.46</v>
      </c>
      <c r="J7" s="25">
        <f t="shared" si="13"/>
        <v>43.5</v>
      </c>
      <c r="K7" s="25">
        <f t="shared" si="14"/>
        <v>10.230000000000004</v>
      </c>
      <c r="L7" s="25">
        <v>3.1351644524329458</v>
      </c>
      <c r="M7" s="25">
        <v>4.0234955394752729</v>
      </c>
      <c r="N7" s="25">
        <f t="shared" si="15"/>
        <v>104.30692133244409</v>
      </c>
      <c r="O7" s="25">
        <f t="shared" si="16"/>
        <v>136.37965368083314</v>
      </c>
      <c r="P7" s="25">
        <f t="shared" si="17"/>
        <v>133.86169659834232</v>
      </c>
      <c r="Q7" s="25">
        <f t="shared" si="18"/>
        <v>175.02205596717437</v>
      </c>
      <c r="R7" s="25">
        <f t="shared" si="2"/>
        <v>1227.5335937863001</v>
      </c>
      <c r="S7" s="25">
        <f t="shared" si="3"/>
        <v>938.85155552345282</v>
      </c>
      <c r="T7" s="25">
        <f t="shared" si="19"/>
        <v>956.51148352160942</v>
      </c>
      <c r="U7" s="25">
        <f t="shared" si="20"/>
        <v>731.56636912101021</v>
      </c>
      <c r="V7" s="25">
        <f t="shared" si="21"/>
        <v>1.0519946145424039</v>
      </c>
      <c r="W7" s="25">
        <f t="shared" si="22"/>
        <v>1.0498086705215384</v>
      </c>
      <c r="X7" s="25">
        <f t="shared" si="23"/>
        <v>1.0661365051066347</v>
      </c>
      <c r="Y7" s="25">
        <f t="shared" si="24"/>
        <v>1.0638481069789649</v>
      </c>
      <c r="AA7" s="25"/>
      <c r="AB7" s="27">
        <v>55</v>
      </c>
      <c r="AC7" s="17">
        <v>0.26122699999999988</v>
      </c>
      <c r="AD7" s="17">
        <v>0.87507950000000045</v>
      </c>
      <c r="AE7" s="25">
        <v>33.269999999999996</v>
      </c>
      <c r="AF7" s="25">
        <v>53.73</v>
      </c>
      <c r="AG7" s="37">
        <f t="shared" si="25"/>
        <v>7.8517282837391022E-3</v>
      </c>
      <c r="AH7" s="37">
        <f t="shared" si="26"/>
        <v>2.6302359483017752E-2</v>
      </c>
      <c r="AI7" s="37"/>
      <c r="AJ7" s="28">
        <v>8</v>
      </c>
      <c r="AK7" s="77">
        <f t="shared" si="5"/>
        <v>0.13917310096006544</v>
      </c>
      <c r="AL7" s="77">
        <f t="shared" si="0"/>
        <v>0.99026806874157036</v>
      </c>
      <c r="AM7" s="77">
        <f t="shared" si="6"/>
        <v>1.0430024781822405</v>
      </c>
      <c r="AN7" s="77">
        <f t="shared" si="27"/>
        <v>1.0259598967211883</v>
      </c>
      <c r="AO7" s="77"/>
      <c r="AP7" s="103">
        <v>0</v>
      </c>
      <c r="AQ7" s="77">
        <f t="shared" si="7"/>
        <v>0</v>
      </c>
      <c r="AR7" s="77">
        <f t="shared" si="1"/>
        <v>1</v>
      </c>
      <c r="AS7" s="77">
        <f t="shared" si="8"/>
        <v>1</v>
      </c>
      <c r="AT7" s="77">
        <f t="shared" si="28"/>
        <v>1</v>
      </c>
      <c r="AU7" s="24" t="s">
        <v>61</v>
      </c>
      <c r="AV7" s="29">
        <f>SUMIF($A$4:$A$50,$AU7,E$4:E$50)/COUNTIF($A$4:$A$50,$AU7)</f>
        <v>959.43433333333348</v>
      </c>
      <c r="AW7" s="29">
        <f>SUMIF($A$4:$A$50,$AU7,F$4:F$50)/COUNTIF($A$4:$A$50,$AU7)</f>
        <v>239.85858333333337</v>
      </c>
      <c r="AX7" s="29" t="e">
        <f>SUMIF($A$4:$A$50,$AU7,#REF!)/COUNTIF($A$4:$A$50,$AU7)</f>
        <v>#REF!</v>
      </c>
      <c r="AY7" s="29">
        <f t="shared" si="9"/>
        <v>1484.4547912082701</v>
      </c>
      <c r="AZ7" s="29" t="e">
        <f>SUMIF($A$4:$A$50,$AU7,#REF!)/COUNTIF($A$4:$A$50,$AU7)</f>
        <v>#REF!</v>
      </c>
      <c r="BA7" s="29">
        <f t="shared" si="10"/>
        <v>1266.3230039481402</v>
      </c>
      <c r="BB7" s="29">
        <f>SUMIF($A$4:$A$50,$AU7,AB$4:AB$50)/COUNTIF($A$4:$A$50,$AU7)</f>
        <v>24.827500000000001</v>
      </c>
      <c r="BC7" s="29">
        <f>SUMIF($A$4:$A$50,$AU7,AC$4:AC$50)/COUNTIF($A$4:$A$50,$AU7)</f>
        <v>0.27392608333333329</v>
      </c>
      <c r="BD7" s="29">
        <f>SUMIF($A$4:$A$50,$AU7,AD$4:AD$50)/COUNTIF($A$4:$A$50,$AU7)</f>
        <v>0.28883358333333337</v>
      </c>
      <c r="BE7" s="29">
        <f>SUMIF($A$4:$A$50,$AU7,AE$4:AE$50)/COUNTIF($A$4:$A$50,$AU7)</f>
        <v>50.761250000000011</v>
      </c>
      <c r="BF7" s="29">
        <f>SUMIF($A$4:$A$50,$AU7,AF$4:AF$50)/COUNTIF($A$4:$A$50,$AU7)</f>
        <v>68.212083333333325</v>
      </c>
      <c r="BG7" s="38">
        <f>SUMIF($A$4:$A$50,$AU7,AG$4:AG$50)/COUNTIF($A$4:$A$50,$AU7)</f>
        <v>5.3944098535067325E-3</v>
      </c>
      <c r="BH7" s="38">
        <f>SUMIF($A$4:$A$50,$AU7,AH$4:AH$50)/COUNTIF($A$4:$A$50,$AU7)</f>
        <v>5.6872943238928456E-3</v>
      </c>
      <c r="BI7" s="25">
        <f t="shared" si="29"/>
        <v>1.1722560409785172</v>
      </c>
    </row>
    <row r="8" spans="1:61" x14ac:dyDescent="0.15">
      <c r="A8" s="24">
        <v>0</v>
      </c>
      <c r="B8" s="24">
        <v>0</v>
      </c>
      <c r="C8" s="24"/>
      <c r="D8" s="2" t="s">
        <v>5</v>
      </c>
      <c r="E8" s="3">
        <v>576.15200000000004</v>
      </c>
      <c r="F8" s="25">
        <f t="shared" si="11"/>
        <v>144.03800000000001</v>
      </c>
      <c r="G8" s="25">
        <v>33.49</v>
      </c>
      <c r="H8" s="25">
        <v>54.487500000000004</v>
      </c>
      <c r="I8" s="25">
        <f t="shared" si="12"/>
        <v>20.997500000000002</v>
      </c>
      <c r="J8" s="25">
        <f t="shared" si="13"/>
        <v>43.988750000000003</v>
      </c>
      <c r="K8" s="25">
        <f t="shared" si="14"/>
        <v>10.498750000000001</v>
      </c>
      <c r="L8" s="25">
        <v>3.559055184860513</v>
      </c>
      <c r="M8" s="25">
        <v>4.5956361284597227</v>
      </c>
      <c r="N8" s="25">
        <f t="shared" si="15"/>
        <v>119.19275814097858</v>
      </c>
      <c r="O8" s="25">
        <f t="shared" si="16"/>
        <v>156.55838876303289</v>
      </c>
      <c r="P8" s="25">
        <f t="shared" si="17"/>
        <v>153.90785394211613</v>
      </c>
      <c r="Q8" s="25">
        <f t="shared" si="18"/>
        <v>202.15628874578263</v>
      </c>
      <c r="R8" s="25">
        <f t="shared" si="2"/>
        <v>1208.445900963505</v>
      </c>
      <c r="S8" s="25">
        <f t="shared" si="3"/>
        <v>920.02735297701759</v>
      </c>
      <c r="T8" s="25">
        <f t="shared" si="19"/>
        <v>935.87166808376048</v>
      </c>
      <c r="U8" s="25">
        <f t="shared" si="20"/>
        <v>712.50813365065255</v>
      </c>
      <c r="V8" s="25">
        <f t="shared" si="21"/>
        <v>1.0356364878440678</v>
      </c>
      <c r="W8" s="25">
        <f t="shared" si="22"/>
        <v>1.0287597507720438</v>
      </c>
      <c r="X8" s="25">
        <f t="shared" si="23"/>
        <v>1.0431311768110052</v>
      </c>
      <c r="Y8" s="25">
        <f t="shared" si="24"/>
        <v>1.036133509119771</v>
      </c>
      <c r="AA8" s="25"/>
      <c r="AB8" s="27">
        <v>58.582499999999996</v>
      </c>
      <c r="AC8" s="17">
        <v>0.52676150000000055</v>
      </c>
      <c r="AD8" s="17">
        <v>0.9985735</v>
      </c>
      <c r="AE8" s="25">
        <v>33.49</v>
      </c>
      <c r="AF8" s="25">
        <v>54.487500000000004</v>
      </c>
      <c r="AG8" s="37">
        <f t="shared" si="25"/>
        <v>1.57289190803225E-2</v>
      </c>
      <c r="AH8" s="37">
        <f t="shared" si="26"/>
        <v>2.981706479546133E-2</v>
      </c>
      <c r="AI8" s="37"/>
      <c r="AJ8" s="28">
        <v>10</v>
      </c>
      <c r="AK8" s="77">
        <f t="shared" si="5"/>
        <v>0.17364817766693033</v>
      </c>
      <c r="AL8" s="77">
        <f t="shared" si="0"/>
        <v>0.98480775301220802</v>
      </c>
      <c r="AM8" s="77">
        <f t="shared" si="6"/>
        <v>1.0598618594905307</v>
      </c>
      <c r="AN8" s="77">
        <f t="shared" si="27"/>
        <v>1.0361805653984213</v>
      </c>
      <c r="AO8" s="77"/>
      <c r="AP8" s="103">
        <v>0</v>
      </c>
      <c r="AQ8" s="77">
        <f t="shared" si="7"/>
        <v>0</v>
      </c>
      <c r="AR8" s="77">
        <f t="shared" si="1"/>
        <v>1</v>
      </c>
      <c r="AS8" s="77">
        <f t="shared" si="8"/>
        <v>1</v>
      </c>
      <c r="AT8" s="77">
        <f t="shared" si="28"/>
        <v>1</v>
      </c>
      <c r="AU8" s="24" t="s">
        <v>63</v>
      </c>
      <c r="AV8" s="29">
        <f>SUMIF($A$4:$A$50,$AU8,E$4:E$50)/COUNTIF($A$4:$A$50,$AU8)</f>
        <v>665.54166666666663</v>
      </c>
      <c r="AW8" s="29">
        <f>SUMIF($A$4:$A$50,$AU8,F$4:F$50)/COUNTIF($A$4:$A$50,$AU8)</f>
        <v>332.77083333333331</v>
      </c>
      <c r="AX8" s="29" t="e">
        <f>SUMIF($A$4:$A$50,$AU8,#REF!)/COUNTIF($A$4:$A$50,$AU8)</f>
        <v>#REF!</v>
      </c>
      <c r="AY8" s="29">
        <f t="shared" si="9"/>
        <v>1411.9849029068398</v>
      </c>
      <c r="AZ8" s="29" t="e">
        <f>SUMIF($A$4:$A$50,$AU8,#REF!)/COUNTIF($A$4:$A$50,$AU8)</f>
        <v>#REF!</v>
      </c>
      <c r="BA8" s="29">
        <f t="shared" si="10"/>
        <v>1411.9849029068398</v>
      </c>
      <c r="BB8" s="29">
        <f>SUMIF($A$4:$A$50,$AU8,AB$4:AB$50)/COUNTIF($A$4:$A$50,$AU8)</f>
        <v>0</v>
      </c>
      <c r="BC8" s="29">
        <f>SUMIF($A$4:$A$50,$AU8,AC$4:AC$50)/COUNTIF($A$4:$A$50,$AU8)</f>
        <v>0</v>
      </c>
      <c r="BD8" s="29">
        <f>SUMIF($A$4:$A$50,$AU8,AD$4:AD$50)/COUNTIF($A$4:$A$50,$AU8)</f>
        <v>0</v>
      </c>
      <c r="BE8" s="29">
        <f>SUMIF($A$4:$A$50,$AU8,AE$4:AE$50)/COUNTIF($A$4:$A$50,$AU8)</f>
        <v>0</v>
      </c>
      <c r="BF8" s="29">
        <f>SUMIF($A$4:$A$50,$AU8,AF$4:AF$50)/COUNTIF($A$4:$A$50,$AU8)</f>
        <v>0</v>
      </c>
      <c r="BG8" s="38">
        <f>SUMIF($A$4:$A$50,$AU8,AG$4:AG$50)/COUNTIF($A$4:$A$50,$AU8)</f>
        <v>0</v>
      </c>
      <c r="BH8" s="38">
        <f>SUMIF($A$4:$A$50,$AU8,AH$4:AH$50)/COUNTIF($A$4:$A$50,$AU8)</f>
        <v>0</v>
      </c>
      <c r="BI8" s="25">
        <f t="shared" si="29"/>
        <v>1</v>
      </c>
    </row>
    <row r="9" spans="1:61" x14ac:dyDescent="0.15">
      <c r="A9" s="24">
        <v>0</v>
      </c>
      <c r="B9" s="24">
        <v>0</v>
      </c>
      <c r="C9" s="24"/>
      <c r="D9" s="2" t="s">
        <v>6</v>
      </c>
      <c r="E9" s="3">
        <v>581.23</v>
      </c>
      <c r="F9" s="25">
        <f t="shared" si="11"/>
        <v>145.3075</v>
      </c>
      <c r="G9" s="25">
        <v>32.130000000000003</v>
      </c>
      <c r="H9" s="25">
        <v>52.940000000000005</v>
      </c>
      <c r="I9" s="25">
        <f t="shared" si="12"/>
        <v>20.810000000000002</v>
      </c>
      <c r="J9" s="25">
        <f t="shared" si="13"/>
        <v>42.535000000000004</v>
      </c>
      <c r="K9" s="25">
        <f t="shared" si="14"/>
        <v>10.405000000000001</v>
      </c>
      <c r="L9" s="25">
        <v>3.1067428505470849</v>
      </c>
      <c r="M9" s="25">
        <v>4.0313248653799381</v>
      </c>
      <c r="N9" s="25">
        <f t="shared" si="15"/>
        <v>99.819647788077845</v>
      </c>
      <c r="O9" s="25">
        <f t="shared" si="16"/>
        <v>132.14530714802027</v>
      </c>
      <c r="P9" s="25">
        <f t="shared" si="17"/>
        <v>129.52646792465742</v>
      </c>
      <c r="Q9" s="25">
        <f t="shared" si="18"/>
        <v>171.47240314893568</v>
      </c>
      <c r="R9" s="25">
        <f t="shared" si="2"/>
        <v>1455.7003878484441</v>
      </c>
      <c r="S9" s="25">
        <f t="shared" si="3"/>
        <v>1099.6039370299873</v>
      </c>
      <c r="T9" s="25">
        <f t="shared" si="19"/>
        <v>1121.8363499614768</v>
      </c>
      <c r="U9" s="25">
        <f t="shared" si="20"/>
        <v>847.41041317179395</v>
      </c>
      <c r="V9" s="25">
        <f t="shared" si="21"/>
        <v>1.2475332456526231</v>
      </c>
      <c r="W9" s="25">
        <f t="shared" si="22"/>
        <v>1.2295593914099487</v>
      </c>
      <c r="X9" s="25">
        <f t="shared" si="23"/>
        <v>1.2504091232089132</v>
      </c>
      <c r="Y9" s="25">
        <f t="shared" si="24"/>
        <v>1.2323091956376599</v>
      </c>
      <c r="AA9" s="25"/>
      <c r="AB9" s="27">
        <v>56.164999999999992</v>
      </c>
      <c r="AC9" s="17">
        <v>0.49554300000000007</v>
      </c>
      <c r="AD9" s="17">
        <v>0.83639000000000019</v>
      </c>
      <c r="AE9" s="25">
        <v>32.130000000000003</v>
      </c>
      <c r="AF9" s="25">
        <v>52.940000000000005</v>
      </c>
      <c r="AG9" s="37">
        <f t="shared" si="25"/>
        <v>1.5423062558356676E-2</v>
      </c>
      <c r="AH9" s="37">
        <f t="shared" si="26"/>
        <v>2.6031434796140684E-2</v>
      </c>
      <c r="AI9" s="37"/>
      <c r="AJ9" s="28">
        <v>12</v>
      </c>
      <c r="AK9" s="77">
        <f t="shared" si="5"/>
        <v>0.20791169081775934</v>
      </c>
      <c r="AL9" s="77">
        <f t="shared" si="0"/>
        <v>0.97814760073380569</v>
      </c>
      <c r="AM9" s="77">
        <f t="shared" si="6"/>
        <v>1.0783129189230376</v>
      </c>
      <c r="AN9" s="77">
        <f t="shared" si="27"/>
        <v>1.0474010945026622</v>
      </c>
      <c r="AO9" s="77"/>
      <c r="AP9" s="103">
        <v>15</v>
      </c>
      <c r="AQ9" s="77">
        <f t="shared" si="7"/>
        <v>0.25881904510252074</v>
      </c>
      <c r="AR9" s="77">
        <f t="shared" si="1"/>
        <v>0.96592582628906831</v>
      </c>
      <c r="AS9" s="77">
        <f t="shared" si="8"/>
        <v>1.1084803975825583</v>
      </c>
      <c r="AT9" s="77">
        <f t="shared" si="28"/>
        <v>1.0658361384997892</v>
      </c>
      <c r="AU9" s="23">
        <v>60</v>
      </c>
      <c r="AV9" s="29">
        <f>SUMIF($A$4:$A$50,$AU9,E$4:E$50)/COUNTIF($A$4:$A$50,$AU9)</f>
        <v>605.673</v>
      </c>
      <c r="AW9" s="29">
        <f>SUMIF($A$4:$A$50,$AU9,F$4:F$50)/COUNTIF($A$4:$A$50,$AU9)</f>
        <v>302.8365</v>
      </c>
      <c r="AX9" s="29" t="e">
        <f>SUMIF($A$4:$A$50,$AU9,#REF!)/COUNTIF($A$4:$A$50,$AU9)</f>
        <v>#REF!</v>
      </c>
      <c r="AY9" s="29">
        <f t="shared" si="9"/>
        <v>1499.8376530441208</v>
      </c>
      <c r="AZ9" s="29" t="e">
        <f>SUMIF($A$4:$A$50,$AU9,#REF!)/COUNTIF($A$4:$A$50,$AU9)</f>
        <v>#REF!</v>
      </c>
      <c r="BA9" s="29">
        <f t="shared" si="10"/>
        <v>1499.8376530441208</v>
      </c>
      <c r="BB9" s="29">
        <f>SUMIF($A$4:$A$50,$AU9,AB$4:AB$50)/COUNTIF($A$4:$A$50,$AU9)</f>
        <v>0</v>
      </c>
      <c r="BC9" s="29">
        <f>SUMIF($A$4:$A$50,$AU9,AC$4:AC$50)/COUNTIF($A$4:$A$50,$AU9)</f>
        <v>0</v>
      </c>
      <c r="BD9" s="29">
        <f>SUMIF($A$4:$A$50,$AU9,AD$4:AD$50)/COUNTIF($A$4:$A$50,$AU9)</f>
        <v>0</v>
      </c>
      <c r="BE9" s="29">
        <f>SUMIF($A$4:$A$50,$AU9,AE$4:AE$50)/COUNTIF($A$4:$A$50,$AU9)</f>
        <v>0</v>
      </c>
      <c r="BF9" s="29">
        <f>SUMIF($A$4:$A$50,$AU9,AF$4:AF$50)/COUNTIF($A$4:$A$50,$AU9)</f>
        <v>0</v>
      </c>
      <c r="BG9" s="38">
        <f>SUMIF($A$4:$A$50,$AU9,AG$4:AG$50)/COUNTIF($A$4:$A$50,$AU9)</f>
        <v>0</v>
      </c>
      <c r="BH9" s="38">
        <f>SUMIF($A$4:$A$50,$AU9,AH$4:AH$50)/COUNTIF($A$4:$A$50,$AU9)</f>
        <v>0</v>
      </c>
      <c r="BI9" s="25">
        <f t="shared" si="29"/>
        <v>1</v>
      </c>
    </row>
    <row r="10" spans="1:61" x14ac:dyDescent="0.15">
      <c r="A10" s="70">
        <v>15</v>
      </c>
      <c r="B10" s="70">
        <v>15</v>
      </c>
      <c r="C10" s="70" t="s">
        <v>141</v>
      </c>
      <c r="D10" s="71" t="s">
        <v>7</v>
      </c>
      <c r="E10" s="72">
        <v>717.56200000000001</v>
      </c>
      <c r="F10" s="73">
        <f t="shared" si="11"/>
        <v>179.3905</v>
      </c>
      <c r="G10" s="73">
        <v>49.432499999999997</v>
      </c>
      <c r="H10" s="73">
        <v>59.337499999999999</v>
      </c>
      <c r="I10" s="25">
        <f t="shared" si="12"/>
        <v>9.9050000000000011</v>
      </c>
      <c r="J10" s="73">
        <f t="shared" si="13"/>
        <v>54.384999999999998</v>
      </c>
      <c r="K10" s="25">
        <f t="shared" si="14"/>
        <v>4.9525000000000006</v>
      </c>
      <c r="L10" s="73">
        <v>3.0412187251557881</v>
      </c>
      <c r="M10" s="73">
        <v>4.2415203583398222</v>
      </c>
      <c r="N10" s="73">
        <f t="shared" si="15"/>
        <v>150.33504463126349</v>
      </c>
      <c r="O10" s="73">
        <f t="shared" si="16"/>
        <v>165.39668036759753</v>
      </c>
      <c r="P10" s="73">
        <f t="shared" si="17"/>
        <v>209.66895511363325</v>
      </c>
      <c r="Q10" s="73">
        <f t="shared" si="18"/>
        <v>230.67508468831122</v>
      </c>
      <c r="R10" s="73">
        <f t="shared" si="2"/>
        <v>1193.2713389616022</v>
      </c>
      <c r="S10" s="73">
        <f t="shared" si="3"/>
        <v>1084.607620910534</v>
      </c>
      <c r="T10" s="73">
        <f t="shared" si="19"/>
        <v>855.58923066496243</v>
      </c>
      <c r="U10" s="73">
        <f t="shared" si="20"/>
        <v>777.67609901343667</v>
      </c>
      <c r="V10" s="73">
        <f t="shared" si="21"/>
        <v>1.0226319089186124</v>
      </c>
      <c r="W10" s="73">
        <f t="shared" si="22"/>
        <v>1.2127907525389121</v>
      </c>
      <c r="X10" s="73">
        <f t="shared" si="23"/>
        <v>0.95364763298987576</v>
      </c>
      <c r="Y10" s="73">
        <f t="shared" si="24"/>
        <v>1.1309011467712509</v>
      </c>
      <c r="Z10" s="77">
        <v>0.98672698708851592</v>
      </c>
      <c r="AA10" s="25"/>
      <c r="AB10" s="27">
        <v>38.542500000000004</v>
      </c>
      <c r="AC10" s="17">
        <v>0.18</v>
      </c>
      <c r="AD10" s="17">
        <v>0.185</v>
      </c>
      <c r="AE10" s="25">
        <v>49.432499999999997</v>
      </c>
      <c r="AF10" s="25">
        <v>59.337499999999999</v>
      </c>
      <c r="AG10" s="37">
        <f t="shared" si="25"/>
        <v>3.6413290851160674E-3</v>
      </c>
      <c r="AH10" s="37">
        <f t="shared" si="26"/>
        <v>3.7424771152581803E-3</v>
      </c>
      <c r="AI10" s="37"/>
      <c r="AJ10" s="28">
        <v>14</v>
      </c>
      <c r="AK10" s="77">
        <f t="shared" si="5"/>
        <v>0.24192189559966773</v>
      </c>
      <c r="AL10" s="77">
        <f t="shared" si="0"/>
        <v>0.97029572627599647</v>
      </c>
      <c r="AM10" s="77">
        <f t="shared" si="6"/>
        <v>1.0981260077410357</v>
      </c>
      <c r="AN10" s="77">
        <f t="shared" si="27"/>
        <v>1.0594953151727853</v>
      </c>
      <c r="AO10" s="77"/>
      <c r="AP10" s="103">
        <v>15</v>
      </c>
      <c r="AQ10" s="77">
        <f t="shared" si="7"/>
        <v>0.25881904510252074</v>
      </c>
      <c r="AR10" s="77">
        <f t="shared" si="1"/>
        <v>0.96592582628906831</v>
      </c>
      <c r="AS10" s="77">
        <f t="shared" si="8"/>
        <v>1.1084803975825583</v>
      </c>
      <c r="AT10" s="77">
        <f t="shared" si="28"/>
        <v>1.0658361384997892</v>
      </c>
      <c r="AU10" s="23">
        <v>75</v>
      </c>
      <c r="AV10" s="29">
        <f>SUMIF($A$4:$A$50,$AU10,E$4:E$50)/COUNTIF($A$4:$A$50,$AU10)</f>
        <v>558.80316666666658</v>
      </c>
      <c r="AW10" s="29">
        <f>SUMIF($A$4:$A$50,$AU10,F$4:F$50)/COUNTIF($A$4:$A$50,$AU10)</f>
        <v>279.40158333333329</v>
      </c>
      <c r="AX10" s="29" t="e">
        <f>SUMIF($A$4:$A$50,$AU10,#REF!)/COUNTIF($A$4:$A$50,$AU10)</f>
        <v>#REF!</v>
      </c>
      <c r="AY10" s="29">
        <f t="shared" si="9"/>
        <v>1595.4826607348325</v>
      </c>
      <c r="AZ10" s="29" t="e">
        <f>SUMIF($A$4:$A$50,$AU10,#REF!)/COUNTIF($A$4:$A$50,$AU10)</f>
        <v>#REF!</v>
      </c>
      <c r="BA10" s="29">
        <f t="shared" si="10"/>
        <v>1595.4826607348325</v>
      </c>
      <c r="BB10" s="29">
        <f>SUMIF($A$4:$A$50,$AU10,AB$4:AB$50)/COUNTIF($A$4:$A$50,$AU10)</f>
        <v>0</v>
      </c>
      <c r="BC10" s="29">
        <f>SUMIF($A$4:$A$50,$AU10,AC$4:AC$50)/COUNTIF($A$4:$A$50,$AU10)</f>
        <v>0</v>
      </c>
      <c r="BD10" s="29">
        <f>SUMIF($A$4:$A$50,$AU10,AD$4:AD$50)/COUNTIF($A$4:$A$50,$AU10)</f>
        <v>0</v>
      </c>
      <c r="BE10" s="29">
        <f>SUMIF($A$4:$A$50,$AU10,AE$4:AE$50)/COUNTIF($A$4:$A$50,$AU10)</f>
        <v>0</v>
      </c>
      <c r="BF10" s="29">
        <f>SUMIF($A$4:$A$50,$AU10,AF$4:AF$50)/COUNTIF($A$4:$A$50,$AU10)</f>
        <v>0</v>
      </c>
      <c r="BG10" s="38">
        <f>SUMIF($A$4:$A$50,$AU10,AG$4:AG$50)/COUNTIF($A$4:$A$50,$AU10)</f>
        <v>0</v>
      </c>
      <c r="BH10" s="38">
        <f>SUMIF($A$4:$A$50,$AU10,AH$4:AH$50)/COUNTIF($A$4:$A$50,$AU10)</f>
        <v>0</v>
      </c>
      <c r="BI10" s="25">
        <f t="shared" si="29"/>
        <v>1</v>
      </c>
    </row>
    <row r="11" spans="1:61" x14ac:dyDescent="0.15">
      <c r="A11" s="70">
        <v>15</v>
      </c>
      <c r="B11" s="70">
        <v>15</v>
      </c>
      <c r="C11" s="70"/>
      <c r="D11" s="71" t="s">
        <v>8</v>
      </c>
      <c r="E11" s="72">
        <v>746.93100000000004</v>
      </c>
      <c r="F11" s="73">
        <f t="shared" si="11"/>
        <v>186.73275000000001</v>
      </c>
      <c r="G11" s="73">
        <v>50.16</v>
      </c>
      <c r="H11" s="73">
        <v>61.104999999999997</v>
      </c>
      <c r="I11" s="25">
        <f t="shared" si="12"/>
        <v>10.945</v>
      </c>
      <c r="J11" s="73">
        <f t="shared" si="13"/>
        <v>55.632499999999993</v>
      </c>
      <c r="K11" s="25">
        <f t="shared" si="14"/>
        <v>5.4724999999999966</v>
      </c>
      <c r="L11" s="73">
        <v>3.0376094025852991</v>
      </c>
      <c r="M11" s="73">
        <v>4.357657414438437</v>
      </c>
      <c r="N11" s="73">
        <f t="shared" si="15"/>
        <v>152.36648763367859</v>
      </c>
      <c r="O11" s="73">
        <f t="shared" si="16"/>
        <v>168.98980508932664</v>
      </c>
      <c r="P11" s="73">
        <f t="shared" si="17"/>
        <v>218.58009590823198</v>
      </c>
      <c r="Q11" s="73">
        <f t="shared" si="18"/>
        <v>242.42737610874633</v>
      </c>
      <c r="R11" s="73">
        <f t="shared" si="2"/>
        <v>1225.550007091751</v>
      </c>
      <c r="S11" s="73">
        <f t="shared" si="3"/>
        <v>1104.9941734727404</v>
      </c>
      <c r="T11" s="73">
        <f t="shared" si="19"/>
        <v>854.29896635417947</v>
      </c>
      <c r="U11" s="73">
        <f t="shared" si="20"/>
        <v>770.26263698963089</v>
      </c>
      <c r="V11" s="73">
        <f t="shared" si="21"/>
        <v>1.0502946834523657</v>
      </c>
      <c r="W11" s="73">
        <f t="shared" si="22"/>
        <v>1.235586666883342</v>
      </c>
      <c r="X11" s="73">
        <f t="shared" si="23"/>
        <v>0.95220949251099996</v>
      </c>
      <c r="Y11" s="73">
        <f t="shared" si="24"/>
        <v>1.1201204467922969</v>
      </c>
      <c r="Z11" s="77">
        <v>0.95955954112853059</v>
      </c>
      <c r="AA11" s="25"/>
      <c r="AB11" s="27">
        <v>39.582499999999996</v>
      </c>
      <c r="AC11" s="17">
        <v>0.31900000000000001</v>
      </c>
      <c r="AD11" s="17">
        <v>0.38200000000000001</v>
      </c>
      <c r="AE11" s="25">
        <v>50.16</v>
      </c>
      <c r="AF11" s="25">
        <v>61.104999999999997</v>
      </c>
      <c r="AG11" s="37">
        <f t="shared" si="25"/>
        <v>6.3596491228070182E-3</v>
      </c>
      <c r="AH11" s="37">
        <f t="shared" si="26"/>
        <v>7.6156299840510373E-3</v>
      </c>
      <c r="AI11" s="37"/>
      <c r="AJ11" s="28">
        <v>16</v>
      </c>
      <c r="AK11" s="77">
        <f t="shared" si="5"/>
        <v>0.27563735581699916</v>
      </c>
      <c r="AL11" s="77">
        <f t="shared" si="0"/>
        <v>0.96126169593831889</v>
      </c>
      <c r="AM11" s="77">
        <f t="shared" si="6"/>
        <v>1.1191026024050463</v>
      </c>
      <c r="AN11" s="77">
        <f t="shared" si="27"/>
        <v>1.0723564276574666</v>
      </c>
      <c r="AO11" s="77"/>
      <c r="AP11" s="103">
        <v>15</v>
      </c>
      <c r="AQ11" s="77">
        <f t="shared" si="7"/>
        <v>0.25881904510252074</v>
      </c>
      <c r="AR11" s="77">
        <f t="shared" si="1"/>
        <v>0.96592582628906831</v>
      </c>
      <c r="AS11" s="77">
        <f t="shared" si="8"/>
        <v>1.1084803975825583</v>
      </c>
      <c r="AT11" s="77">
        <f t="shared" si="28"/>
        <v>1.0658361384997892</v>
      </c>
      <c r="AU11" s="23">
        <v>90</v>
      </c>
      <c r="AV11" s="29">
        <f>SUMIF($A$4:$A$50,$AU11,E$4:E$50)/COUNTIF($A$4:$A$50,$AU11)</f>
        <v>554.51029600000004</v>
      </c>
      <c r="AW11" s="29">
        <f>SUMIF($A$4:$A$50,$AU11,F$4:F$50)/COUNTIF($A$4:$A$50,$AU11)</f>
        <v>277.25514800000002</v>
      </c>
      <c r="AX11" s="29" t="e">
        <f>SUMIF($A$4:$A$50,$AU11,#REF!)/COUNTIF($A$4:$A$50,$AU11)</f>
        <v>#REF!</v>
      </c>
      <c r="AY11" s="29">
        <f t="shared" si="9"/>
        <v>1603.6291745078724</v>
      </c>
      <c r="AZ11" s="29" t="e">
        <f>SUMIF($A$4:$A$50,$AU11,#REF!)/COUNTIF($A$4:$A$50,$AU11)</f>
        <v>#REF!</v>
      </c>
      <c r="BA11" s="29">
        <f t="shared" si="10"/>
        <v>1603.6291745078724</v>
      </c>
      <c r="BB11" s="29">
        <f>SUMIF($A$4:$A$50,$AU11,AB$4:AB$50)/COUNTIF($A$4:$A$50,$AU11)</f>
        <v>0</v>
      </c>
      <c r="BC11" s="29">
        <f>SUMIF($A$4:$A$50,$AU11,AC$4:AC$50)/COUNTIF($A$4:$A$50,$AU11)</f>
        <v>0</v>
      </c>
      <c r="BD11" s="29">
        <f>SUMIF($A$4:$A$50,$AU11,AD$4:AD$50)/COUNTIF($A$4:$A$50,$AU11)</f>
        <v>0</v>
      </c>
      <c r="BE11" s="29">
        <f>SUMIF($A$4:$A$50,$AU11,AE$4:AE$50)/COUNTIF($A$4:$A$50,$AU11)</f>
        <v>0</v>
      </c>
      <c r="BF11" s="29">
        <f>SUMIF($A$4:$A$50,$AU11,AF$4:AF$50)/COUNTIF($A$4:$A$50,$AU11)</f>
        <v>0</v>
      </c>
      <c r="BG11" s="38">
        <f>SUMIF($A$4:$A$50,$AU11,AG$4:AG$50)/COUNTIF($A$4:$A$50,$AU11)</f>
        <v>0</v>
      </c>
      <c r="BH11" s="38">
        <f>SUMIF($A$4:$A$50,$AU11,AH$4:AH$50)/COUNTIF($A$4:$A$50,$AU11)</f>
        <v>0</v>
      </c>
      <c r="BI11" s="25">
        <f t="shared" si="29"/>
        <v>1</v>
      </c>
    </row>
    <row r="12" spans="1:61" x14ac:dyDescent="0.15">
      <c r="A12" s="70">
        <v>15</v>
      </c>
      <c r="B12" s="70">
        <v>15</v>
      </c>
      <c r="C12" s="70"/>
      <c r="D12" s="71" t="s">
        <v>9</v>
      </c>
      <c r="E12" s="72">
        <v>770.63800000000003</v>
      </c>
      <c r="F12" s="73">
        <f t="shared" si="11"/>
        <v>192.65950000000001</v>
      </c>
      <c r="G12" s="73">
        <v>49.9375</v>
      </c>
      <c r="H12" s="73">
        <v>58.922499999999999</v>
      </c>
      <c r="I12" s="25">
        <f t="shared" si="12"/>
        <v>8.9849999999999994</v>
      </c>
      <c r="J12" s="73">
        <f t="shared" si="13"/>
        <v>54.43</v>
      </c>
      <c r="K12" s="25">
        <f t="shared" si="14"/>
        <v>4.4924999999999997</v>
      </c>
      <c r="L12" s="73">
        <v>3.0295142512809141</v>
      </c>
      <c r="M12" s="73">
        <v>4.2027106790704298</v>
      </c>
      <c r="N12" s="73">
        <f t="shared" si="15"/>
        <v>151.28636792334066</v>
      </c>
      <c r="O12" s="73">
        <f t="shared" si="16"/>
        <v>164.89646069722016</v>
      </c>
      <c r="P12" s="73">
        <f t="shared" si="17"/>
        <v>209.87286453607959</v>
      </c>
      <c r="Q12" s="73">
        <f t="shared" si="18"/>
        <v>228.75354226180349</v>
      </c>
      <c r="R12" s="73">
        <f t="shared" si="2"/>
        <v>1273.4756121425546</v>
      </c>
      <c r="S12" s="73">
        <f t="shared" si="3"/>
        <v>1168.3664960751209</v>
      </c>
      <c r="T12" s="73">
        <f t="shared" si="19"/>
        <v>917.9819431438674</v>
      </c>
      <c r="U12" s="73">
        <f t="shared" si="20"/>
        <v>842.21428046567848</v>
      </c>
      <c r="V12" s="73">
        <f t="shared" si="21"/>
        <v>1.0913668615722492</v>
      </c>
      <c r="W12" s="73">
        <f t="shared" si="22"/>
        <v>1.3064485761464888</v>
      </c>
      <c r="X12" s="73">
        <f t="shared" si="23"/>
        <v>1.0231911247015255</v>
      </c>
      <c r="Y12" s="73">
        <f t="shared" si="24"/>
        <v>1.2247529489643003</v>
      </c>
      <c r="Z12" s="77">
        <v>0.98523483889231322</v>
      </c>
      <c r="AA12" s="25"/>
      <c r="AB12" s="27">
        <v>42.084999999999994</v>
      </c>
      <c r="AC12" s="17">
        <v>0.26900000000000002</v>
      </c>
      <c r="AD12" s="17">
        <v>0.33700000000000002</v>
      </c>
      <c r="AE12" s="25">
        <v>49.9375</v>
      </c>
      <c r="AF12" s="25">
        <v>58.922499999999999</v>
      </c>
      <c r="AG12" s="37">
        <f t="shared" si="25"/>
        <v>5.3867334167709644E-3</v>
      </c>
      <c r="AH12" s="37">
        <f t="shared" si="26"/>
        <v>6.7484355444305385E-3</v>
      </c>
      <c r="AI12" s="37"/>
      <c r="AJ12" s="28">
        <v>18</v>
      </c>
      <c r="AK12" s="77">
        <f t="shared" si="5"/>
        <v>0.3090169943749474</v>
      </c>
      <c r="AL12" s="77">
        <f t="shared" si="0"/>
        <v>0.95105651629515353</v>
      </c>
      <c r="AM12" s="77">
        <f t="shared" si="6"/>
        <v>1.1410643557388325</v>
      </c>
      <c r="AN12" s="77">
        <f t="shared" si="27"/>
        <v>1.0858901874306282</v>
      </c>
      <c r="AO12" s="77"/>
      <c r="AP12" s="103">
        <v>15</v>
      </c>
      <c r="AQ12" s="77">
        <f t="shared" si="7"/>
        <v>0.25881904510252074</v>
      </c>
      <c r="AR12" s="77">
        <f t="shared" si="1"/>
        <v>0.96592582628906831</v>
      </c>
      <c r="AS12" s="77">
        <f t="shared" si="8"/>
        <v>1.1084803975825583</v>
      </c>
      <c r="AT12" s="77">
        <f t="shared" si="28"/>
        <v>1.0658361384997892</v>
      </c>
    </row>
    <row r="13" spans="1:61" x14ac:dyDescent="0.15">
      <c r="A13" s="70">
        <v>15</v>
      </c>
      <c r="B13" s="70">
        <v>15</v>
      </c>
      <c r="C13" s="70"/>
      <c r="D13" s="71" t="s">
        <v>10</v>
      </c>
      <c r="E13" s="72">
        <v>772.72900000000004</v>
      </c>
      <c r="F13" s="73">
        <f t="shared" si="11"/>
        <v>193.18225000000001</v>
      </c>
      <c r="G13" s="73">
        <v>50.230000000000004</v>
      </c>
      <c r="H13" s="73">
        <v>63.045000000000002</v>
      </c>
      <c r="I13" s="25">
        <f t="shared" si="12"/>
        <v>12.814999999999998</v>
      </c>
      <c r="J13" s="73">
        <f t="shared" si="13"/>
        <v>56.637500000000003</v>
      </c>
      <c r="K13" s="25">
        <f t="shared" si="14"/>
        <v>6.4074999999999989</v>
      </c>
      <c r="L13" s="73">
        <v>2.9984546727313761</v>
      </c>
      <c r="M13" s="73">
        <v>4.7388238976053261</v>
      </c>
      <c r="N13" s="73">
        <f t="shared" si="15"/>
        <v>150.61237821129703</v>
      </c>
      <c r="O13" s="73">
        <f t="shared" si="16"/>
        <v>169.82497652682332</v>
      </c>
      <c r="P13" s="73">
        <f t="shared" si="17"/>
        <v>238.03112437671555</v>
      </c>
      <c r="Q13" s="73">
        <f t="shared" si="18"/>
        <v>268.39513850062167</v>
      </c>
      <c r="R13" s="73">
        <f t="shared" si="2"/>
        <v>1282.6452400146081</v>
      </c>
      <c r="S13" s="73">
        <f t="shared" si="3"/>
        <v>1137.5373278469876</v>
      </c>
      <c r="T13" s="73">
        <f t="shared" si="19"/>
        <v>811.58399140384552</v>
      </c>
      <c r="U13" s="73">
        <f t="shared" si="20"/>
        <v>719.76806688528211</v>
      </c>
      <c r="V13" s="73">
        <f t="shared" si="21"/>
        <v>1.0992252201439312</v>
      </c>
      <c r="W13" s="73">
        <f t="shared" si="22"/>
        <v>1.2719758973503006</v>
      </c>
      <c r="X13" s="73">
        <f t="shared" si="23"/>
        <v>0.90459898820048101</v>
      </c>
      <c r="Y13" s="73">
        <f t="shared" si="24"/>
        <v>1.0466909466325618</v>
      </c>
      <c r="AA13" s="25"/>
      <c r="AB13" s="27">
        <v>40.96</v>
      </c>
      <c r="AC13" s="17">
        <v>0.46300000000000002</v>
      </c>
      <c r="AD13" s="17">
        <v>0.55800000000000005</v>
      </c>
      <c r="AE13" s="25">
        <v>50.230000000000004</v>
      </c>
      <c r="AF13" s="25">
        <v>63.045000000000002</v>
      </c>
      <c r="AG13" s="37">
        <f t="shared" si="25"/>
        <v>9.2175990443957787E-3</v>
      </c>
      <c r="AH13" s="37">
        <f t="shared" si="26"/>
        <v>1.1108899064304201E-2</v>
      </c>
      <c r="AI13" s="37"/>
      <c r="AJ13" s="28">
        <v>20</v>
      </c>
      <c r="AK13" s="77">
        <f t="shared" si="5"/>
        <v>0.34202014332566871</v>
      </c>
      <c r="AL13" s="77">
        <f t="shared" si="0"/>
        <v>0.93969262078590843</v>
      </c>
      <c r="AM13" s="77">
        <f t="shared" si="6"/>
        <v>1.1638468655663823</v>
      </c>
      <c r="AN13" s="77">
        <f t="shared" si="27"/>
        <v>1.1000109450862028</v>
      </c>
      <c r="AO13" s="77"/>
      <c r="AP13" s="103">
        <v>15</v>
      </c>
      <c r="AQ13" s="77">
        <f t="shared" si="7"/>
        <v>0.25881904510252074</v>
      </c>
      <c r="AR13" s="77">
        <f t="shared" si="1"/>
        <v>0.96592582628906831</v>
      </c>
      <c r="AS13" s="77">
        <f t="shared" si="8"/>
        <v>1.1084803975825583</v>
      </c>
      <c r="AT13" s="77">
        <f t="shared" si="28"/>
        <v>1.0658361384997892</v>
      </c>
    </row>
    <row r="14" spans="1:61" x14ac:dyDescent="0.15">
      <c r="A14" s="70">
        <v>15</v>
      </c>
      <c r="B14" s="70">
        <v>15</v>
      </c>
      <c r="C14" s="70"/>
      <c r="D14" s="71" t="s">
        <v>11</v>
      </c>
      <c r="E14" s="72">
        <v>811.85299999999995</v>
      </c>
      <c r="F14" s="73">
        <f t="shared" si="11"/>
        <v>202.96324999999999</v>
      </c>
      <c r="G14" s="73">
        <v>50.784999999999997</v>
      </c>
      <c r="H14" s="73">
        <v>63.989999999999995</v>
      </c>
      <c r="I14" s="25">
        <f t="shared" si="12"/>
        <v>13.204999999999998</v>
      </c>
      <c r="J14" s="73">
        <f t="shared" si="13"/>
        <v>57.387499999999996</v>
      </c>
      <c r="K14" s="25">
        <f t="shared" si="14"/>
        <v>6.6024999999999991</v>
      </c>
      <c r="L14" s="73">
        <v>2.963959283459924</v>
      </c>
      <c r="M14" s="73">
        <v>4.5595855926982072</v>
      </c>
      <c r="N14" s="73">
        <f t="shared" si="15"/>
        <v>150.52467221051222</v>
      </c>
      <c r="O14" s="73">
        <f t="shared" si="16"/>
        <v>170.09421337955638</v>
      </c>
      <c r="P14" s="73">
        <f t="shared" si="17"/>
        <v>231.55855432517845</v>
      </c>
      <c r="Q14" s="73">
        <f t="shared" si="18"/>
        <v>261.66321820096834</v>
      </c>
      <c r="R14" s="73">
        <f t="shared" si="2"/>
        <v>1348.3719779582129</v>
      </c>
      <c r="S14" s="73">
        <f t="shared" si="3"/>
        <v>1193.2401812347259</v>
      </c>
      <c r="T14" s="73">
        <f t="shared" si="19"/>
        <v>876.5094020883289</v>
      </c>
      <c r="U14" s="73">
        <f t="shared" si="20"/>
        <v>775.66595486919255</v>
      </c>
      <c r="V14" s="73">
        <f t="shared" si="21"/>
        <v>1.1555529448580373</v>
      </c>
      <c r="W14" s="73">
        <f t="shared" si="22"/>
        <v>1.3342619298068734</v>
      </c>
      <c r="X14" s="73">
        <f t="shared" si="23"/>
        <v>0.97696544864789936</v>
      </c>
      <c r="Y14" s="73">
        <f t="shared" si="24"/>
        <v>1.1279779833606933</v>
      </c>
      <c r="AA14" s="25"/>
      <c r="AB14" s="27">
        <v>40.29</v>
      </c>
      <c r="AC14" s="17">
        <v>0.32900000000000001</v>
      </c>
      <c r="AD14" s="17">
        <v>0.56000000000000005</v>
      </c>
      <c r="AE14" s="25">
        <v>50.784999999999997</v>
      </c>
      <c r="AF14" s="25">
        <v>63.989999999999995</v>
      </c>
      <c r="AG14" s="37">
        <f t="shared" si="25"/>
        <v>6.4782908339076507E-3</v>
      </c>
      <c r="AH14" s="37">
        <f t="shared" si="26"/>
        <v>1.1026878015161959E-2</v>
      </c>
      <c r="AI14" s="37"/>
      <c r="AJ14" s="28">
        <v>22</v>
      </c>
      <c r="AK14" s="77">
        <f t="shared" si="5"/>
        <v>0.37460659341591201</v>
      </c>
      <c r="AL14" s="77">
        <f t="shared" si="0"/>
        <v>0.92718385456678742</v>
      </c>
      <c r="AM14" s="77">
        <f t="shared" si="6"/>
        <v>1.1872959342983169</v>
      </c>
      <c r="AN14" s="77">
        <f t="shared" si="27"/>
        <v>1.1146391955782182</v>
      </c>
      <c r="AO14" s="77"/>
      <c r="AP14" s="103">
        <v>15</v>
      </c>
      <c r="AQ14" s="77">
        <f t="shared" si="7"/>
        <v>0.25881904510252074</v>
      </c>
      <c r="AR14" s="77">
        <f t="shared" si="1"/>
        <v>0.96592582628906831</v>
      </c>
      <c r="AS14" s="77">
        <f t="shared" si="8"/>
        <v>1.1084803975825583</v>
      </c>
      <c r="AT14" s="77">
        <f t="shared" si="28"/>
        <v>1.0658361384997892</v>
      </c>
    </row>
    <row r="15" spans="1:61" x14ac:dyDescent="0.15">
      <c r="A15" s="70">
        <v>15</v>
      </c>
      <c r="B15" s="70">
        <v>15</v>
      </c>
      <c r="C15" s="70"/>
      <c r="D15" s="71" t="s">
        <v>12</v>
      </c>
      <c r="E15" s="72">
        <v>839.20799999999997</v>
      </c>
      <c r="F15" s="73">
        <f t="shared" si="11"/>
        <v>209.80199999999999</v>
      </c>
      <c r="G15" s="73">
        <v>48.480000000000004</v>
      </c>
      <c r="H15" s="73">
        <v>61.984999999999999</v>
      </c>
      <c r="I15" s="25">
        <f t="shared" si="12"/>
        <v>13.504999999999995</v>
      </c>
      <c r="J15" s="73">
        <f t="shared" si="13"/>
        <v>55.232500000000002</v>
      </c>
      <c r="K15" s="25">
        <f t="shared" si="14"/>
        <v>6.7524999999999977</v>
      </c>
      <c r="L15" s="73">
        <v>2.9551920855953924</v>
      </c>
      <c r="M15" s="73">
        <v>4.1803668012655395</v>
      </c>
      <c r="N15" s="73">
        <f t="shared" si="15"/>
        <v>143.26771230966463</v>
      </c>
      <c r="O15" s="73">
        <f t="shared" si="16"/>
        <v>163.22264686764751</v>
      </c>
      <c r="P15" s="73">
        <f t="shared" si="17"/>
        <v>202.66418252535337</v>
      </c>
      <c r="Q15" s="73">
        <f t="shared" si="18"/>
        <v>230.89210935089892</v>
      </c>
      <c r="R15" s="73">
        <f t="shared" si="2"/>
        <v>1464.4053193682989</v>
      </c>
      <c r="S15" s="73">
        <f t="shared" si="3"/>
        <v>1285.3731024844997</v>
      </c>
      <c r="T15" s="73">
        <f t="shared" si="19"/>
        <v>1035.2199258186813</v>
      </c>
      <c r="U15" s="73">
        <f t="shared" si="20"/>
        <v>908.65816328592166</v>
      </c>
      <c r="V15" s="73">
        <f t="shared" si="21"/>
        <v>1.2549933600846865</v>
      </c>
      <c r="W15" s="73">
        <f t="shared" si="22"/>
        <v>1.4372834767164524</v>
      </c>
      <c r="X15" s="73">
        <f t="shared" si="23"/>
        <v>1.1538656594750063</v>
      </c>
      <c r="Y15" s="73">
        <f t="shared" si="24"/>
        <v>1.3213760332698001</v>
      </c>
      <c r="AA15" s="25"/>
      <c r="AB15" s="27">
        <v>35.497500000000002</v>
      </c>
      <c r="AC15" s="17">
        <v>0.34200000000000003</v>
      </c>
      <c r="AD15" s="17">
        <v>0.58199999999999996</v>
      </c>
      <c r="AE15" s="25">
        <v>48.480000000000004</v>
      </c>
      <c r="AF15" s="25">
        <v>61.984999999999999</v>
      </c>
      <c r="AG15" s="37">
        <f t="shared" si="25"/>
        <v>7.0544554455445546E-3</v>
      </c>
      <c r="AH15" s="37">
        <f t="shared" si="26"/>
        <v>1.2004950495049503E-2</v>
      </c>
      <c r="AI15" s="37"/>
      <c r="AJ15" s="28">
        <v>24</v>
      </c>
      <c r="AK15" s="77">
        <f t="shared" si="5"/>
        <v>0.40673664307580021</v>
      </c>
      <c r="AL15" s="77">
        <f t="shared" si="0"/>
        <v>0.91354545764260087</v>
      </c>
      <c r="AM15" s="77">
        <f t="shared" si="6"/>
        <v>1.21126525388517</v>
      </c>
      <c r="AN15" s="77">
        <f t="shared" si="27"/>
        <v>1.1296999934782783</v>
      </c>
      <c r="AO15" s="77"/>
      <c r="AP15" s="103">
        <v>30</v>
      </c>
      <c r="AQ15" s="77">
        <f t="shared" si="7"/>
        <v>0.49999999999999994</v>
      </c>
      <c r="AR15" s="77">
        <f t="shared" si="1"/>
        <v>0.86602540378443871</v>
      </c>
      <c r="AS15" s="77">
        <f t="shared" si="8"/>
        <v>1.2849232230982495</v>
      </c>
      <c r="AT15" s="77">
        <f t="shared" si="28"/>
        <v>1.176776695296637</v>
      </c>
    </row>
    <row r="16" spans="1:61" x14ac:dyDescent="0.15">
      <c r="A16" s="24">
        <v>30</v>
      </c>
      <c r="B16" s="24">
        <v>30</v>
      </c>
      <c r="C16" s="24" t="s">
        <v>142</v>
      </c>
      <c r="D16" s="2" t="s">
        <v>13</v>
      </c>
      <c r="E16" s="3">
        <v>1077.3050000000001</v>
      </c>
      <c r="F16" s="25">
        <f t="shared" si="11"/>
        <v>269.32625000000002</v>
      </c>
      <c r="G16" s="25">
        <v>60.872499999999995</v>
      </c>
      <c r="H16" s="25">
        <v>80.732499999999987</v>
      </c>
      <c r="I16" s="25">
        <f t="shared" si="12"/>
        <v>19.859999999999992</v>
      </c>
      <c r="J16" s="25">
        <f t="shared" si="13"/>
        <v>70.802499999999995</v>
      </c>
      <c r="K16" s="25">
        <f t="shared" si="14"/>
        <v>9.93</v>
      </c>
      <c r="L16" s="25">
        <v>3.0386084073197952</v>
      </c>
      <c r="M16" s="25">
        <v>4.7305976198218946</v>
      </c>
      <c r="N16" s="25">
        <f t="shared" si="15"/>
        <v>184.96769027457421</v>
      </c>
      <c r="O16" s="25">
        <f t="shared" si="16"/>
        <v>215.14107175925977</v>
      </c>
      <c r="P16" s="25">
        <f t="shared" si="17"/>
        <v>287.96330361260829</v>
      </c>
      <c r="Q16" s="25">
        <f t="shared" si="18"/>
        <v>334.93813797743968</v>
      </c>
      <c r="R16" s="25">
        <f t="shared" si="2"/>
        <v>1456.0718663902881</v>
      </c>
      <c r="S16" s="25">
        <f t="shared" si="3"/>
        <v>1251.85882824537</v>
      </c>
      <c r="T16" s="25">
        <f t="shared" si="19"/>
        <v>935.27976176547702</v>
      </c>
      <c r="U16" s="25">
        <f t="shared" si="20"/>
        <v>804.10744391891535</v>
      </c>
      <c r="V16" s="25">
        <f t="shared" si="21"/>
        <v>1.2478516022559911</v>
      </c>
      <c r="W16" s="25">
        <f t="shared" si="22"/>
        <v>1.3998083556757694</v>
      </c>
      <c r="X16" s="25">
        <f t="shared" si="23"/>
        <v>1.042471432579601</v>
      </c>
      <c r="Y16" s="25">
        <f t="shared" si="24"/>
        <v>1.1693377636381348</v>
      </c>
      <c r="Z16" s="77">
        <v>1.2726728737234454</v>
      </c>
      <c r="AA16" s="25"/>
      <c r="AB16" s="27">
        <v>33.127499999999998</v>
      </c>
      <c r="AC16" s="17">
        <v>0.42299999999999999</v>
      </c>
      <c r="AD16" s="17">
        <v>0.51900000000000002</v>
      </c>
      <c r="AE16" s="25">
        <v>60.872499999999995</v>
      </c>
      <c r="AF16" s="25">
        <v>80.732499999999987</v>
      </c>
      <c r="AG16" s="37">
        <f t="shared" si="25"/>
        <v>6.9489506755924272E-3</v>
      </c>
      <c r="AH16" s="37">
        <f t="shared" si="26"/>
        <v>8.5260174955850351E-3</v>
      </c>
      <c r="AI16" s="37"/>
      <c r="AJ16" s="28">
        <v>26</v>
      </c>
      <c r="AK16" s="77">
        <f t="shared" si="5"/>
        <v>0.4383711467890774</v>
      </c>
      <c r="AL16" s="77">
        <f t="shared" si="0"/>
        <v>0.89879404629916704</v>
      </c>
      <c r="AM16" s="77">
        <f t="shared" si="6"/>
        <v>1.235614956958099</v>
      </c>
      <c r="AN16" s="77">
        <f t="shared" si="27"/>
        <v>1.1451218969593808</v>
      </c>
      <c r="AO16" s="77"/>
      <c r="AP16" s="103">
        <v>30</v>
      </c>
      <c r="AQ16" s="77">
        <f t="shared" si="7"/>
        <v>0.49999999999999994</v>
      </c>
      <c r="AR16" s="77">
        <f t="shared" si="1"/>
        <v>0.86602540378443871</v>
      </c>
      <c r="AS16" s="77">
        <f t="shared" si="8"/>
        <v>1.2849232230982495</v>
      </c>
      <c r="AT16" s="77">
        <f t="shared" si="28"/>
        <v>1.176776695296637</v>
      </c>
    </row>
    <row r="17" spans="1:48" x14ac:dyDescent="0.15">
      <c r="A17" s="24">
        <v>30</v>
      </c>
      <c r="B17" s="24">
        <v>30</v>
      </c>
      <c r="C17" s="24"/>
      <c r="D17" s="2" t="s">
        <v>14</v>
      </c>
      <c r="E17" s="3">
        <v>1149.1479999999999</v>
      </c>
      <c r="F17" s="25">
        <f t="shared" si="11"/>
        <v>287.28699999999998</v>
      </c>
      <c r="G17" s="25">
        <v>60.727499999999999</v>
      </c>
      <c r="H17" s="25">
        <v>78.959999999999994</v>
      </c>
      <c r="I17" s="25">
        <f t="shared" si="12"/>
        <v>18.232499999999995</v>
      </c>
      <c r="J17" s="25">
        <f t="shared" si="13"/>
        <v>69.84375</v>
      </c>
      <c r="K17" s="25">
        <f t="shared" si="14"/>
        <v>9.1162500000000009</v>
      </c>
      <c r="L17" s="25">
        <v>3.07982771025108</v>
      </c>
      <c r="M17" s="25">
        <v>4.5713740417230344</v>
      </c>
      <c r="N17" s="25">
        <f t="shared" si="15"/>
        <v>187.03023727427245</v>
      </c>
      <c r="O17" s="25">
        <f t="shared" si="16"/>
        <v>215.10671663784888</v>
      </c>
      <c r="P17" s="25">
        <f t="shared" si="17"/>
        <v>277.60811711873555</v>
      </c>
      <c r="Q17" s="25">
        <f t="shared" si="18"/>
        <v>319.28190572659321</v>
      </c>
      <c r="R17" s="25">
        <f t="shared" si="2"/>
        <v>1536.0457441900421</v>
      </c>
      <c r="S17" s="25">
        <f t="shared" si="3"/>
        <v>1335.5556929618008</v>
      </c>
      <c r="T17" s="25">
        <f t="shared" si="19"/>
        <v>1034.8652733274535</v>
      </c>
      <c r="U17" s="25">
        <f t="shared" si="20"/>
        <v>899.79104624240426</v>
      </c>
      <c r="V17" s="25">
        <f t="shared" si="21"/>
        <v>1.3163891063823834</v>
      </c>
      <c r="W17" s="25">
        <f t="shared" si="22"/>
        <v>1.4933968402001288</v>
      </c>
      <c r="X17" s="25">
        <f t="shared" si="23"/>
        <v>1.1534703605433794</v>
      </c>
      <c r="Y17" s="25">
        <f t="shared" si="24"/>
        <v>1.3084814196307928</v>
      </c>
      <c r="Z17" s="77">
        <v>1.2205150027228973</v>
      </c>
      <c r="AA17" s="25"/>
      <c r="AB17" s="27">
        <v>23.875</v>
      </c>
      <c r="AC17" s="17">
        <v>0.51600000000000001</v>
      </c>
      <c r="AD17" s="17">
        <v>0.55000000000000004</v>
      </c>
      <c r="AE17" s="25">
        <v>60.727499999999999</v>
      </c>
      <c r="AF17" s="25">
        <v>78.959999999999994</v>
      </c>
      <c r="AG17" s="37">
        <f t="shared" si="25"/>
        <v>8.4969741879708533E-3</v>
      </c>
      <c r="AH17" s="37">
        <f t="shared" si="26"/>
        <v>9.0568523321394763E-3</v>
      </c>
      <c r="AI17" s="37"/>
      <c r="AJ17" s="28">
        <v>28</v>
      </c>
      <c r="AK17" s="77">
        <f t="shared" si="5"/>
        <v>0.46947156278589081</v>
      </c>
      <c r="AL17" s="77">
        <f t="shared" si="0"/>
        <v>0.88294759285892699</v>
      </c>
      <c r="AM17" s="77">
        <f t="shared" si="6"/>
        <v>1.2602107189676954</v>
      </c>
      <c r="AN17" s="77">
        <f t="shared" si="27"/>
        <v>1.1608362507702708</v>
      </c>
      <c r="AO17" s="77"/>
      <c r="AP17" s="103">
        <v>30</v>
      </c>
      <c r="AQ17" s="77">
        <f t="shared" si="7"/>
        <v>0.49999999999999994</v>
      </c>
      <c r="AR17" s="77">
        <f t="shared" si="1"/>
        <v>0.86602540378443871</v>
      </c>
      <c r="AS17" s="77">
        <f t="shared" si="8"/>
        <v>1.2849232230982495</v>
      </c>
      <c r="AT17" s="77">
        <f t="shared" si="28"/>
        <v>1.176776695296637</v>
      </c>
    </row>
    <row r="18" spans="1:48" x14ac:dyDescent="0.15">
      <c r="A18" s="24">
        <v>30</v>
      </c>
      <c r="B18" s="24">
        <v>30</v>
      </c>
      <c r="C18" s="24"/>
      <c r="D18" s="2" t="s">
        <v>15</v>
      </c>
      <c r="E18" s="3">
        <v>1149.5640000000001</v>
      </c>
      <c r="F18" s="25">
        <f t="shared" si="11"/>
        <v>287.39100000000002</v>
      </c>
      <c r="G18" s="25">
        <v>62.362500000000004</v>
      </c>
      <c r="H18" s="25">
        <v>83.91</v>
      </c>
      <c r="I18" s="25">
        <f t="shared" si="12"/>
        <v>21.547499999999992</v>
      </c>
      <c r="J18" s="25">
        <f t="shared" si="13"/>
        <v>73.136250000000004</v>
      </c>
      <c r="K18" s="25">
        <f t="shared" si="14"/>
        <v>10.77375</v>
      </c>
      <c r="L18" s="25">
        <v>3.0893264225928161</v>
      </c>
      <c r="M18" s="25">
        <v>4.4778909092911707</v>
      </c>
      <c r="N18" s="25">
        <f t="shared" si="15"/>
        <v>192.6581190289445</v>
      </c>
      <c r="O18" s="25">
        <f t="shared" si="16"/>
        <v>225.94174957435385</v>
      </c>
      <c r="P18" s="25">
        <f t="shared" si="17"/>
        <v>279.25247183067063</v>
      </c>
      <c r="Q18" s="25">
        <f t="shared" si="18"/>
        <v>327.49614901464639</v>
      </c>
      <c r="R18" s="25">
        <f t="shared" si="2"/>
        <v>1491.7149687152455</v>
      </c>
      <c r="S18" s="25">
        <f t="shared" si="3"/>
        <v>1271.9694369960794</v>
      </c>
      <c r="T18" s="25">
        <f t="shared" si="19"/>
        <v>1029.1439789806564</v>
      </c>
      <c r="U18" s="25">
        <f t="shared" si="20"/>
        <v>877.54008975277202</v>
      </c>
      <c r="V18" s="25">
        <f t="shared" si="21"/>
        <v>1.2783976923029303</v>
      </c>
      <c r="W18" s="25">
        <f t="shared" si="22"/>
        <v>1.422295714099743</v>
      </c>
      <c r="X18" s="25">
        <f t="shared" si="23"/>
        <v>1.1470933531946299</v>
      </c>
      <c r="Y18" s="25">
        <f t="shared" si="24"/>
        <v>1.2761239481297335</v>
      </c>
      <c r="Z18" s="77">
        <v>1.2653693557774905</v>
      </c>
      <c r="AA18" s="25"/>
      <c r="AB18" s="27">
        <v>23.9175</v>
      </c>
      <c r="AC18" s="17">
        <v>0.39300000000000002</v>
      </c>
      <c r="AD18" s="17">
        <v>0.54500000000000004</v>
      </c>
      <c r="AE18" s="25">
        <v>62.362500000000004</v>
      </c>
      <c r="AF18" s="25">
        <v>83.91</v>
      </c>
      <c r="AG18" s="37">
        <f t="shared" si="25"/>
        <v>6.3018641010222486E-3</v>
      </c>
      <c r="AH18" s="37">
        <f t="shared" si="26"/>
        <v>8.7392262978552814E-3</v>
      </c>
      <c r="AI18" s="37"/>
      <c r="AJ18" s="28">
        <v>30</v>
      </c>
      <c r="AK18" s="77">
        <f t="shared" si="5"/>
        <v>0.49999999999999994</v>
      </c>
      <c r="AL18" s="77">
        <f t="shared" si="0"/>
        <v>0.86602540378443871</v>
      </c>
      <c r="AM18" s="77">
        <f t="shared" si="6"/>
        <v>1.2849232230982495</v>
      </c>
      <c r="AN18" s="77">
        <f t="shared" si="27"/>
        <v>1.176776695296637</v>
      </c>
      <c r="AO18" s="77"/>
      <c r="AP18" s="103">
        <v>30</v>
      </c>
      <c r="AQ18" s="77">
        <f t="shared" si="7"/>
        <v>0.49999999999999994</v>
      </c>
      <c r="AR18" s="77">
        <f t="shared" si="1"/>
        <v>0.86602540378443871</v>
      </c>
      <c r="AS18" s="77">
        <f t="shared" si="8"/>
        <v>1.2849232230982495</v>
      </c>
      <c r="AT18" s="77">
        <f t="shared" si="28"/>
        <v>1.176776695296637</v>
      </c>
      <c r="AU18" s="23"/>
      <c r="AV18" s="29"/>
    </row>
    <row r="19" spans="1:48" x14ac:dyDescent="0.15">
      <c r="A19" s="24">
        <v>30</v>
      </c>
      <c r="B19" s="24">
        <v>30</v>
      </c>
      <c r="C19" s="24"/>
      <c r="D19" s="2" t="s">
        <v>16</v>
      </c>
      <c r="E19" s="3">
        <v>1153.413</v>
      </c>
      <c r="F19" s="25">
        <f t="shared" si="11"/>
        <v>288.35325</v>
      </c>
      <c r="G19" s="25">
        <v>62.042500000000004</v>
      </c>
      <c r="H19" s="25">
        <v>77.435000000000002</v>
      </c>
      <c r="I19" s="25">
        <f t="shared" si="12"/>
        <v>15.392499999999998</v>
      </c>
      <c r="J19" s="25">
        <f t="shared" si="13"/>
        <v>69.73875000000001</v>
      </c>
      <c r="K19" s="25">
        <f t="shared" si="14"/>
        <v>7.6962500000000063</v>
      </c>
      <c r="L19" s="25">
        <v>3.0819515912951743</v>
      </c>
      <c r="M19" s="25">
        <v>4.9156620119778811</v>
      </c>
      <c r="N19" s="25">
        <f t="shared" si="15"/>
        <v>191.21198160293085</v>
      </c>
      <c r="O19" s="25">
        <f t="shared" si="16"/>
        <v>214.93145153743637</v>
      </c>
      <c r="P19" s="25">
        <f t="shared" si="17"/>
        <v>304.97996037813772</v>
      </c>
      <c r="Q19" s="25">
        <f t="shared" si="18"/>
        <v>342.81212413782248</v>
      </c>
      <c r="R19" s="25">
        <f t="shared" si="2"/>
        <v>1508.0291913860915</v>
      </c>
      <c r="S19" s="25">
        <f t="shared" si="3"/>
        <v>1341.6056511849088</v>
      </c>
      <c r="T19" s="25">
        <f t="shared" si="19"/>
        <v>945.48261348869403</v>
      </c>
      <c r="U19" s="25">
        <f t="shared" si="20"/>
        <v>841.14075814912508</v>
      </c>
      <c r="V19" s="25">
        <f t="shared" si="21"/>
        <v>1.292378958866266</v>
      </c>
      <c r="W19" s="25">
        <f t="shared" si="22"/>
        <v>1.5001618059303827</v>
      </c>
      <c r="X19" s="25">
        <f t="shared" si="23"/>
        <v>1.0538436250369914</v>
      </c>
      <c r="Y19" s="25">
        <f t="shared" si="24"/>
        <v>1.2231918265118873</v>
      </c>
      <c r="AA19" s="25"/>
      <c r="AB19" s="27">
        <v>31.5</v>
      </c>
      <c r="AC19" s="17">
        <v>0.38900000000000001</v>
      </c>
      <c r="AD19" s="17">
        <v>0.439</v>
      </c>
      <c r="AE19" s="25">
        <v>62.042500000000004</v>
      </c>
      <c r="AF19" s="25">
        <v>77.435000000000002</v>
      </c>
      <c r="AG19" s="37">
        <f t="shared" si="25"/>
        <v>6.2698956360559294E-3</v>
      </c>
      <c r="AH19" s="37">
        <f t="shared" si="26"/>
        <v>7.0757948180682588E-3</v>
      </c>
      <c r="AI19" s="37"/>
      <c r="AJ19" s="28">
        <v>32</v>
      </c>
      <c r="AK19" s="77">
        <f t="shared" si="5"/>
        <v>0.5299192642332049</v>
      </c>
      <c r="AL19" s="77">
        <f t="shared" si="0"/>
        <v>0.84804809615642596</v>
      </c>
      <c r="AM19" s="77">
        <f t="shared" si="6"/>
        <v>1.3096278700135993</v>
      </c>
      <c r="AN19" s="77">
        <f t="shared" si="27"/>
        <v>1.1928788313506924</v>
      </c>
      <c r="AO19" s="77"/>
      <c r="AP19" s="103">
        <v>30</v>
      </c>
      <c r="AQ19" s="77">
        <f t="shared" si="7"/>
        <v>0.49999999999999994</v>
      </c>
      <c r="AR19" s="77">
        <f t="shared" si="1"/>
        <v>0.86602540378443871</v>
      </c>
      <c r="AS19" s="77">
        <f t="shared" si="8"/>
        <v>1.2849232230982495</v>
      </c>
      <c r="AT19" s="77">
        <f t="shared" si="28"/>
        <v>1.176776695296637</v>
      </c>
      <c r="AU19" s="23"/>
      <c r="AV19" s="29"/>
    </row>
    <row r="20" spans="1:48" x14ac:dyDescent="0.15">
      <c r="A20" s="24">
        <v>30</v>
      </c>
      <c r="B20" s="24">
        <v>30</v>
      </c>
      <c r="C20" s="24"/>
      <c r="D20" s="2" t="s">
        <v>17</v>
      </c>
      <c r="E20" s="3">
        <v>879.72299999999996</v>
      </c>
      <c r="F20" s="25">
        <f t="shared" si="11"/>
        <v>219.93074999999999</v>
      </c>
      <c r="G20" s="25">
        <v>61.567499999999995</v>
      </c>
      <c r="H20" s="25">
        <v>75.454999999999998</v>
      </c>
      <c r="I20" s="25">
        <f t="shared" si="12"/>
        <v>13.887500000000003</v>
      </c>
      <c r="J20" s="25">
        <f t="shared" si="13"/>
        <v>68.51124999999999</v>
      </c>
      <c r="K20" s="25">
        <f t="shared" si="14"/>
        <v>6.9437499999999943</v>
      </c>
      <c r="L20" s="25">
        <v>3.209818146824182</v>
      </c>
      <c r="M20" s="25">
        <v>4.465847018305233</v>
      </c>
      <c r="N20" s="25">
        <f t="shared" si="15"/>
        <v>197.6204787545978</v>
      </c>
      <c r="O20" s="25">
        <f t="shared" si="16"/>
        <v>219.90865351160821</v>
      </c>
      <c r="P20" s="25">
        <f t="shared" si="17"/>
        <v>274.95103629950739</v>
      </c>
      <c r="Q20" s="25">
        <f t="shared" si="18"/>
        <v>305.96076153286435</v>
      </c>
      <c r="R20" s="25">
        <f t="shared" si="2"/>
        <v>1112.8945309008525</v>
      </c>
      <c r="S20" s="25">
        <f t="shared" si="3"/>
        <v>1000.1004803041578</v>
      </c>
      <c r="T20" s="25">
        <f t="shared" si="19"/>
        <v>799.89060219590101</v>
      </c>
      <c r="U20" s="25">
        <f t="shared" si="20"/>
        <v>718.82011568459393</v>
      </c>
      <c r="V20" s="25">
        <f t="shared" si="21"/>
        <v>0.95374909410846453</v>
      </c>
      <c r="W20" s="25">
        <f t="shared" si="22"/>
        <v>1.1182962305800139</v>
      </c>
      <c r="X20" s="25">
        <f t="shared" si="23"/>
        <v>0.89156542894083624</v>
      </c>
      <c r="Y20" s="25">
        <f t="shared" si="24"/>
        <v>1.0453124304337209</v>
      </c>
      <c r="AA20" s="25"/>
      <c r="AB20" s="27">
        <v>26.9175</v>
      </c>
      <c r="AC20" s="17">
        <v>0.20499999999999999</v>
      </c>
      <c r="AD20" s="17">
        <v>0.24199999999999999</v>
      </c>
      <c r="AE20" s="25">
        <v>61.567499999999995</v>
      </c>
      <c r="AF20" s="25">
        <v>75.454999999999998</v>
      </c>
      <c r="AG20" s="37">
        <f t="shared" si="25"/>
        <v>3.3296788078125633E-3</v>
      </c>
      <c r="AH20" s="37">
        <f t="shared" si="26"/>
        <v>3.9306452267836118E-3</v>
      </c>
      <c r="AI20" s="37"/>
      <c r="AJ20" s="28">
        <v>34</v>
      </c>
      <c r="AK20" s="77">
        <f t="shared" si="5"/>
        <v>0.5591929034707469</v>
      </c>
      <c r="AL20" s="77">
        <f t="shared" si="0"/>
        <v>0.82903757255504162</v>
      </c>
      <c r="AM20" s="77">
        <f t="shared" si="6"/>
        <v>1.3342046554235638</v>
      </c>
      <c r="AN20" s="77">
        <f t="shared" si="27"/>
        <v>1.2090799951092934</v>
      </c>
      <c r="AO20" s="77"/>
      <c r="AP20" s="103">
        <v>30</v>
      </c>
      <c r="AQ20" s="77">
        <f t="shared" si="7"/>
        <v>0.49999999999999994</v>
      </c>
      <c r="AR20" s="77">
        <f t="shared" si="1"/>
        <v>0.86602540378443871</v>
      </c>
      <c r="AS20" s="77">
        <f t="shared" si="8"/>
        <v>1.2849232230982495</v>
      </c>
      <c r="AT20" s="77">
        <f t="shared" si="28"/>
        <v>1.176776695296637</v>
      </c>
      <c r="AU20" s="23"/>
      <c r="AV20" s="29"/>
    </row>
    <row r="21" spans="1:48" x14ac:dyDescent="0.15">
      <c r="A21" s="24">
        <v>30</v>
      </c>
      <c r="B21" s="24">
        <v>30</v>
      </c>
      <c r="C21" s="24"/>
      <c r="D21" s="2" t="s">
        <v>18</v>
      </c>
      <c r="E21" s="3">
        <v>1064.912</v>
      </c>
      <c r="F21" s="25">
        <f t="shared" si="11"/>
        <v>266.22800000000001</v>
      </c>
      <c r="G21" s="25">
        <v>60.197500000000005</v>
      </c>
      <c r="H21" s="25">
        <v>76.357500000000002</v>
      </c>
      <c r="I21" s="25">
        <f t="shared" si="12"/>
        <v>16.159999999999997</v>
      </c>
      <c r="J21" s="25">
        <f t="shared" si="13"/>
        <v>68.277500000000003</v>
      </c>
      <c r="K21" s="25">
        <f t="shared" si="14"/>
        <v>8.0799999999999983</v>
      </c>
      <c r="L21" s="25">
        <v>3.153477857067176</v>
      </c>
      <c r="M21" s="25">
        <v>4.2262707047621948</v>
      </c>
      <c r="N21" s="25">
        <f t="shared" si="15"/>
        <v>189.83148330080135</v>
      </c>
      <c r="O21" s="25">
        <f t="shared" si="16"/>
        <v>215.31158438590413</v>
      </c>
      <c r="P21" s="25">
        <f t="shared" si="17"/>
        <v>254.41093074992224</v>
      </c>
      <c r="Q21" s="25">
        <f t="shared" si="18"/>
        <v>288.55919804440077</v>
      </c>
      <c r="R21" s="25">
        <f t="shared" si="2"/>
        <v>1402.4438695352919</v>
      </c>
      <c r="S21" s="25">
        <f t="shared" si="3"/>
        <v>1236.4778270491852</v>
      </c>
      <c r="T21" s="25">
        <f t="shared" si="19"/>
        <v>1046.448748154196</v>
      </c>
      <c r="U21" s="25">
        <f t="shared" si="20"/>
        <v>922.61138027918741</v>
      </c>
      <c r="V21" s="25">
        <f t="shared" si="21"/>
        <v>1.2018924821425141</v>
      </c>
      <c r="W21" s="25">
        <f t="shared" si="22"/>
        <v>1.3826095681549304</v>
      </c>
      <c r="X21" s="25">
        <f t="shared" si="23"/>
        <v>1.1663814082218729</v>
      </c>
      <c r="Y21" s="25">
        <f t="shared" si="24"/>
        <v>1.3416668833021601</v>
      </c>
      <c r="AA21" s="25"/>
      <c r="AB21" s="27">
        <v>27.1675</v>
      </c>
      <c r="AC21" s="17">
        <v>0.45500000000000002</v>
      </c>
      <c r="AD21" s="17">
        <v>0.47</v>
      </c>
      <c r="AE21" s="25">
        <v>60.197500000000005</v>
      </c>
      <c r="AF21" s="25">
        <v>76.357500000000002</v>
      </c>
      <c r="AG21" s="37">
        <f t="shared" si="25"/>
        <v>7.5584534241455205E-3</v>
      </c>
      <c r="AH21" s="37">
        <f t="shared" si="26"/>
        <v>7.8076332073591086E-3</v>
      </c>
      <c r="AI21" s="37"/>
      <c r="AJ21" s="28">
        <v>36</v>
      </c>
      <c r="AK21" s="77">
        <f t="shared" si="5"/>
        <v>0.58778525229247314</v>
      </c>
      <c r="AL21" s="77">
        <f t="shared" si="0"/>
        <v>0.80901699437494745</v>
      </c>
      <c r="AM21" s="77">
        <f t="shared" si="6"/>
        <v>1.358538163348751</v>
      </c>
      <c r="AN21" s="77">
        <f t="shared" si="27"/>
        <v>1.2253191126744281</v>
      </c>
      <c r="AO21" s="77"/>
      <c r="AP21" s="103">
        <v>45</v>
      </c>
      <c r="AQ21" s="77">
        <f t="shared" si="7"/>
        <v>0.70710678118654746</v>
      </c>
      <c r="AR21" s="77">
        <f t="shared" si="1"/>
        <v>0.70710678118654757</v>
      </c>
      <c r="AS21" s="77">
        <f t="shared" si="8"/>
        <v>1.4621729897487186</v>
      </c>
      <c r="AT21" s="77">
        <f t="shared" si="28"/>
        <v>1.2973017787506802</v>
      </c>
      <c r="AU21" s="24"/>
      <c r="AV21" s="29"/>
    </row>
    <row r="22" spans="1:48" x14ac:dyDescent="0.15">
      <c r="A22" s="70" t="s">
        <v>61</v>
      </c>
      <c r="B22" s="70">
        <v>45</v>
      </c>
      <c r="C22" s="70"/>
      <c r="D22" s="71" t="s">
        <v>19</v>
      </c>
      <c r="E22" s="72">
        <v>943.81399999999996</v>
      </c>
      <c r="F22" s="73">
        <f t="shared" si="11"/>
        <v>235.95349999999999</v>
      </c>
      <c r="G22" s="73">
        <v>50.894999999999996</v>
      </c>
      <c r="H22" s="73">
        <v>68.973333333333343</v>
      </c>
      <c r="I22" s="25">
        <f t="shared" si="12"/>
        <v>18.078333333333347</v>
      </c>
      <c r="J22" s="73">
        <f t="shared" si="13"/>
        <v>59.93416666666667</v>
      </c>
      <c r="K22" s="25">
        <f t="shared" si="14"/>
        <v>9.0391666666666737</v>
      </c>
      <c r="L22" s="73">
        <v>3.1951387712472119</v>
      </c>
      <c r="M22" s="73">
        <v>4.191288004595588</v>
      </c>
      <c r="N22" s="73">
        <f t="shared" si="15"/>
        <v>162.61658776262684</v>
      </c>
      <c r="O22" s="73">
        <f t="shared" si="16"/>
        <v>191.49797963905894</v>
      </c>
      <c r="P22" s="73">
        <f t="shared" si="17"/>
        <v>213.31560299389244</v>
      </c>
      <c r="Q22" s="73">
        <f t="shared" si="18"/>
        <v>251.20135381543275</v>
      </c>
      <c r="R22" s="73">
        <f t="shared" si="2"/>
        <v>1450.9805134050889</v>
      </c>
      <c r="S22" s="73">
        <f t="shared" si="3"/>
        <v>1232.1461586421547</v>
      </c>
      <c r="T22" s="73">
        <f t="shared" si="19"/>
        <v>1106.1239622811638</v>
      </c>
      <c r="U22" s="73">
        <f t="shared" si="20"/>
        <v>939.30027213692517</v>
      </c>
      <c r="V22" s="73">
        <f t="shared" si="21"/>
        <v>1.2434883196963318</v>
      </c>
      <c r="W22" s="73">
        <f t="shared" si="22"/>
        <v>1.3777659663898043</v>
      </c>
      <c r="X22" s="73">
        <f t="shared" si="23"/>
        <v>1.2328959512533659</v>
      </c>
      <c r="Y22" s="73">
        <f t="shared" si="24"/>
        <v>1.3659359677760177</v>
      </c>
      <c r="AA22" s="25"/>
      <c r="AB22" s="27">
        <v>24.164999999999999</v>
      </c>
      <c r="AC22" s="17">
        <v>0.26800000000000002</v>
      </c>
      <c r="AD22" s="17">
        <v>0.28899999999999998</v>
      </c>
      <c r="AE22" s="25">
        <v>50.894999999999996</v>
      </c>
      <c r="AF22" s="25">
        <v>68.973333333333343</v>
      </c>
      <c r="AG22" s="37">
        <f t="shared" si="25"/>
        <v>5.2657431967776799E-3</v>
      </c>
      <c r="AH22" s="37">
        <f t="shared" si="26"/>
        <v>5.6783574024953333E-3</v>
      </c>
      <c r="AI22" s="37"/>
      <c r="AJ22" s="28">
        <v>38</v>
      </c>
      <c r="AK22" s="77">
        <f t="shared" si="5"/>
        <v>0.61566147532565829</v>
      </c>
      <c r="AL22" s="77">
        <f t="shared" si="0"/>
        <v>0.7880107536067219</v>
      </c>
      <c r="AM22" s="77">
        <f t="shared" si="6"/>
        <v>1.3825176386685292</v>
      </c>
      <c r="AN22" s="77">
        <f t="shared" si="27"/>
        <v>1.2415366132098784</v>
      </c>
      <c r="AO22" s="77"/>
      <c r="AP22" s="103">
        <v>45</v>
      </c>
      <c r="AQ22" s="77">
        <f t="shared" si="7"/>
        <v>0.70710678118654746</v>
      </c>
      <c r="AR22" s="77">
        <f t="shared" si="1"/>
        <v>0.70710678118654757</v>
      </c>
      <c r="AS22" s="77">
        <f t="shared" si="8"/>
        <v>1.4621729897487186</v>
      </c>
      <c r="AT22" s="77">
        <f t="shared" si="28"/>
        <v>1.2973017787506802</v>
      </c>
      <c r="AU22" s="24"/>
      <c r="AV22" s="29"/>
    </row>
    <row r="23" spans="1:48" x14ac:dyDescent="0.15">
      <c r="A23" s="70" t="s">
        <v>61</v>
      </c>
      <c r="B23" s="70">
        <v>45</v>
      </c>
      <c r="C23" s="70"/>
      <c r="D23" s="71" t="s">
        <v>20</v>
      </c>
      <c r="E23" s="72">
        <v>963.27800000000002</v>
      </c>
      <c r="F23" s="73">
        <f t="shared" si="11"/>
        <v>240.81950000000001</v>
      </c>
      <c r="G23" s="73">
        <v>51.537499999999994</v>
      </c>
      <c r="H23" s="73">
        <v>70.069999999999993</v>
      </c>
      <c r="I23" s="25">
        <f t="shared" si="12"/>
        <v>18.532499999999999</v>
      </c>
      <c r="J23" s="73">
        <f t="shared" si="13"/>
        <v>60.803749999999994</v>
      </c>
      <c r="K23" s="25">
        <f t="shared" si="14"/>
        <v>9.2662499999999994</v>
      </c>
      <c r="L23" s="73">
        <v>3.1367309297966335</v>
      </c>
      <c r="M23" s="73">
        <v>4.8328683394036203</v>
      </c>
      <c r="N23" s="73">
        <f t="shared" si="15"/>
        <v>161.65927029439399</v>
      </c>
      <c r="O23" s="73">
        <f t="shared" si="16"/>
        <v>190.72500327262205</v>
      </c>
      <c r="P23" s="73">
        <f t="shared" si="17"/>
        <v>249.07395204201404</v>
      </c>
      <c r="Q23" s="73">
        <f t="shared" si="18"/>
        <v>293.85651829201282</v>
      </c>
      <c r="R23" s="73">
        <f t="shared" si="2"/>
        <v>1489.6733083197093</v>
      </c>
      <c r="S23" s="73">
        <f t="shared" si="3"/>
        <v>1262.6530128080426</v>
      </c>
      <c r="T23" s="73">
        <f t="shared" si="19"/>
        <v>966.85943281366622</v>
      </c>
      <c r="U23" s="73">
        <f t="shared" si="20"/>
        <v>819.51389541984372</v>
      </c>
      <c r="V23" s="73">
        <f t="shared" si="21"/>
        <v>1.276647992130405</v>
      </c>
      <c r="W23" s="73">
        <f t="shared" si="22"/>
        <v>1.4118782387988638</v>
      </c>
      <c r="X23" s="73">
        <f t="shared" si="23"/>
        <v>1.0776704246500113</v>
      </c>
      <c r="Y23" s="73">
        <f t="shared" si="24"/>
        <v>1.1917419158194589</v>
      </c>
      <c r="AA23" s="25"/>
      <c r="AB23" s="27">
        <v>29.0825</v>
      </c>
      <c r="AC23" s="17">
        <v>0.186</v>
      </c>
      <c r="AD23" s="17">
        <v>0.2</v>
      </c>
      <c r="AE23" s="25">
        <v>51.537499999999994</v>
      </c>
      <c r="AF23" s="25">
        <v>70.069999999999993</v>
      </c>
      <c r="AG23" s="37">
        <f t="shared" si="25"/>
        <v>3.6090225563909779E-3</v>
      </c>
      <c r="AH23" s="37">
        <f t="shared" si="26"/>
        <v>3.88066941547417E-3</v>
      </c>
      <c r="AI23" s="37"/>
      <c r="AJ23" s="28">
        <v>40</v>
      </c>
      <c r="AK23" s="77">
        <f t="shared" si="5"/>
        <v>0.64278760968653925</v>
      </c>
      <c r="AL23" s="77">
        <f t="shared" si="0"/>
        <v>0.76604444311897801</v>
      </c>
      <c r="AM23" s="77">
        <f t="shared" si="6"/>
        <v>1.4060371127812796</v>
      </c>
      <c r="AN23" s="77">
        <f t="shared" si="27"/>
        <v>1.2576743857656378</v>
      </c>
      <c r="AO23" s="77"/>
      <c r="AP23" s="103">
        <v>45</v>
      </c>
      <c r="AQ23" s="77">
        <f t="shared" si="7"/>
        <v>0.70710678118654746</v>
      </c>
      <c r="AR23" s="77">
        <f t="shared" si="1"/>
        <v>0.70710678118654757</v>
      </c>
      <c r="AS23" s="77">
        <f t="shared" si="8"/>
        <v>1.4621729897487186</v>
      </c>
      <c r="AT23" s="77">
        <f t="shared" si="28"/>
        <v>1.2973017787506802</v>
      </c>
      <c r="AU23" s="23"/>
      <c r="AV23" s="29"/>
    </row>
    <row r="24" spans="1:48" x14ac:dyDescent="0.15">
      <c r="A24" s="70" t="s">
        <v>61</v>
      </c>
      <c r="B24" s="70">
        <v>45</v>
      </c>
      <c r="C24" s="70"/>
      <c r="D24" s="71" t="s">
        <v>21</v>
      </c>
      <c r="E24" s="72">
        <v>957.755</v>
      </c>
      <c r="F24" s="73">
        <f t="shared" si="11"/>
        <v>239.43875</v>
      </c>
      <c r="G24" s="73">
        <v>50.035000000000004</v>
      </c>
      <c r="H24" s="73">
        <v>66.884999999999991</v>
      </c>
      <c r="I24" s="25">
        <f t="shared" si="12"/>
        <v>16.849999999999987</v>
      </c>
      <c r="J24" s="73">
        <f t="shared" si="13"/>
        <v>58.459999999999994</v>
      </c>
      <c r="K24" s="25">
        <f t="shared" si="14"/>
        <v>8.4249999999999901</v>
      </c>
      <c r="L24" s="73">
        <v>3.190198286411114</v>
      </c>
      <c r="M24" s="73">
        <v>4.4856507301009909</v>
      </c>
      <c r="N24" s="73">
        <f t="shared" si="15"/>
        <v>159.62157126058011</v>
      </c>
      <c r="O24" s="73">
        <f t="shared" si="16"/>
        <v>186.49899182359371</v>
      </c>
      <c r="P24" s="73">
        <f t="shared" si="17"/>
        <v>224.43953428060308</v>
      </c>
      <c r="Q24" s="73">
        <f t="shared" si="18"/>
        <v>262.23114168170389</v>
      </c>
      <c r="R24" s="73">
        <f t="shared" si="2"/>
        <v>1500.040051661435</v>
      </c>
      <c r="S24" s="73">
        <f t="shared" si="3"/>
        <v>1283.8608276578841</v>
      </c>
      <c r="T24" s="73">
        <f t="shared" si="19"/>
        <v>1066.8296508789058</v>
      </c>
      <c r="U24" s="73">
        <f t="shared" si="20"/>
        <v>913.0828187089644</v>
      </c>
      <c r="V24" s="73">
        <f t="shared" si="21"/>
        <v>1.285532277025778</v>
      </c>
      <c r="W24" s="73">
        <f t="shared" si="22"/>
        <v>1.4355924753905749</v>
      </c>
      <c r="X24" s="73">
        <f t="shared" si="23"/>
        <v>1.1890981500239062</v>
      </c>
      <c r="Y24" s="73">
        <f t="shared" si="24"/>
        <v>1.3278103931509058</v>
      </c>
      <c r="AA24" s="25"/>
      <c r="AB24" s="27">
        <v>20.252500000000001</v>
      </c>
      <c r="AC24" s="17">
        <v>0.29599999999999999</v>
      </c>
      <c r="AD24" s="17">
        <v>0.30299999999999999</v>
      </c>
      <c r="AE24" s="25">
        <v>50.035000000000004</v>
      </c>
      <c r="AF24" s="25">
        <v>66.884999999999991</v>
      </c>
      <c r="AG24" s="37">
        <f t="shared" si="25"/>
        <v>5.9158588987708594E-3</v>
      </c>
      <c r="AH24" s="37">
        <f t="shared" si="26"/>
        <v>6.0557609673228732E-3</v>
      </c>
      <c r="AI24" s="37"/>
      <c r="AJ24" s="28">
        <v>42</v>
      </c>
      <c r="AK24" s="77">
        <f t="shared" si="5"/>
        <v>0.66913060635885824</v>
      </c>
      <c r="AL24" s="77">
        <f t="shared" si="0"/>
        <v>0.74314482547739424</v>
      </c>
      <c r="AM24" s="77">
        <f t="shared" si="6"/>
        <v>1.428995563090222</v>
      </c>
      <c r="AN24" s="77">
        <f t="shared" si="27"/>
        <v>1.2736757690111635</v>
      </c>
      <c r="AO24" s="77"/>
      <c r="AP24" s="103">
        <v>45</v>
      </c>
      <c r="AQ24" s="77">
        <f t="shared" si="7"/>
        <v>0.70710678118654746</v>
      </c>
      <c r="AR24" s="77">
        <f t="shared" si="1"/>
        <v>0.70710678118654757</v>
      </c>
      <c r="AS24" s="77">
        <f t="shared" si="8"/>
        <v>1.4621729897487186</v>
      </c>
      <c r="AT24" s="77">
        <f t="shared" si="28"/>
        <v>1.2973017787506802</v>
      </c>
      <c r="AU24" s="23"/>
      <c r="AV24" s="29"/>
    </row>
    <row r="25" spans="1:48" x14ac:dyDescent="0.15">
      <c r="A25" s="70" t="s">
        <v>61</v>
      </c>
      <c r="B25" s="70">
        <v>45</v>
      </c>
      <c r="C25" s="70"/>
      <c r="D25" s="71" t="s">
        <v>22</v>
      </c>
      <c r="E25" s="72">
        <v>995.41700000000003</v>
      </c>
      <c r="F25" s="73">
        <f t="shared" si="11"/>
        <v>248.85425000000001</v>
      </c>
      <c r="G25" s="73">
        <v>51.325000000000003</v>
      </c>
      <c r="H25" s="73">
        <v>67.819999999999993</v>
      </c>
      <c r="I25" s="25">
        <f t="shared" si="12"/>
        <v>16.49499999999999</v>
      </c>
      <c r="J25" s="73">
        <f t="shared" si="13"/>
        <v>59.572499999999998</v>
      </c>
      <c r="K25" s="25">
        <f t="shared" si="14"/>
        <v>8.2474999999999952</v>
      </c>
      <c r="L25" s="73">
        <v>3.123738090216027</v>
      </c>
      <c r="M25" s="73">
        <v>4.5877634230700961</v>
      </c>
      <c r="N25" s="73">
        <f t="shared" si="15"/>
        <v>160.32585748033759</v>
      </c>
      <c r="O25" s="73">
        <f t="shared" si="16"/>
        <v>186.08888737939427</v>
      </c>
      <c r="P25" s="73">
        <f t="shared" si="17"/>
        <v>235.4669576890727</v>
      </c>
      <c r="Q25" s="73">
        <f t="shared" si="18"/>
        <v>273.30453652084327</v>
      </c>
      <c r="R25" s="73">
        <f t="shared" si="2"/>
        <v>1552.1778826632476</v>
      </c>
      <c r="S25" s="73">
        <f t="shared" si="3"/>
        <v>1337.2870003389346</v>
      </c>
      <c r="T25" s="73">
        <f t="shared" si="19"/>
        <v>1056.8542289003658</v>
      </c>
      <c r="U25" s="73">
        <f t="shared" si="20"/>
        <v>910.53830707644113</v>
      </c>
      <c r="V25" s="73">
        <f t="shared" si="21"/>
        <v>1.3302143270368487</v>
      </c>
      <c r="W25" s="73">
        <f t="shared" si="22"/>
        <v>1.4953327601921231</v>
      </c>
      <c r="X25" s="73">
        <f t="shared" si="23"/>
        <v>1.177979452853634</v>
      </c>
      <c r="Y25" s="73">
        <f t="shared" si="24"/>
        <v>1.3241101494030987</v>
      </c>
      <c r="AA25" s="25"/>
      <c r="AB25" s="27">
        <v>20.049999999999997</v>
      </c>
      <c r="AC25" s="17">
        <v>0.40400000000000003</v>
      </c>
      <c r="AD25" s="17">
        <v>0.41499999999999998</v>
      </c>
      <c r="AE25" s="25">
        <v>51.325000000000003</v>
      </c>
      <c r="AF25" s="25">
        <v>67.819999999999993</v>
      </c>
      <c r="AG25" s="37">
        <f t="shared" si="25"/>
        <v>7.8714076960545547E-3</v>
      </c>
      <c r="AH25" s="37">
        <f t="shared" si="26"/>
        <v>8.0857282026302966E-3</v>
      </c>
      <c r="AI25" s="37"/>
      <c r="AJ25" s="28">
        <v>44</v>
      </c>
      <c r="AK25" s="77">
        <f t="shared" si="5"/>
        <v>0.69465837045899725</v>
      </c>
      <c r="AL25" s="77">
        <f t="shared" si="0"/>
        <v>0.71933980033865119</v>
      </c>
      <c r="AM25" s="77">
        <f t="shared" si="6"/>
        <v>1.4512970917846828</v>
      </c>
      <c r="AN25" s="77">
        <f t="shared" si="27"/>
        <v>1.2894855659073952</v>
      </c>
      <c r="AO25" s="77"/>
      <c r="AP25" s="103">
        <v>45</v>
      </c>
      <c r="AQ25" s="77">
        <f t="shared" si="7"/>
        <v>0.70710678118654746</v>
      </c>
      <c r="AR25" s="77">
        <f t="shared" si="1"/>
        <v>0.70710678118654757</v>
      </c>
      <c r="AS25" s="77">
        <f t="shared" si="8"/>
        <v>1.4621729897487186</v>
      </c>
      <c r="AT25" s="77">
        <f t="shared" si="28"/>
        <v>1.2973017787506802</v>
      </c>
      <c r="AU25" s="23"/>
      <c r="AV25" s="29"/>
    </row>
    <row r="26" spans="1:48" x14ac:dyDescent="0.15">
      <c r="A26" s="70" t="s">
        <v>61</v>
      </c>
      <c r="B26" s="70">
        <v>45</v>
      </c>
      <c r="C26" s="70"/>
      <c r="D26" s="71" t="s">
        <v>23</v>
      </c>
      <c r="E26" s="72">
        <v>1004.676</v>
      </c>
      <c r="F26" s="73">
        <f t="shared" si="11"/>
        <v>251.16900000000001</v>
      </c>
      <c r="G26" s="73">
        <v>49.674999999999997</v>
      </c>
      <c r="H26" s="73">
        <v>69.016666666666666</v>
      </c>
      <c r="I26" s="25">
        <f t="shared" si="12"/>
        <v>19.341666666666669</v>
      </c>
      <c r="J26" s="73">
        <f t="shared" si="13"/>
        <v>59.345833333333331</v>
      </c>
      <c r="K26" s="25">
        <f t="shared" si="14"/>
        <v>9.6708333333333343</v>
      </c>
      <c r="L26" s="73">
        <v>3.2226364322375569</v>
      </c>
      <c r="M26" s="73">
        <v>4.6181985580332494</v>
      </c>
      <c r="N26" s="73">
        <f t="shared" si="15"/>
        <v>160.08446477140063</v>
      </c>
      <c r="O26" s="73">
        <f t="shared" si="16"/>
        <v>191.25004460149802</v>
      </c>
      <c r="P26" s="73">
        <f t="shared" si="17"/>
        <v>229.40901337030166</v>
      </c>
      <c r="Q26" s="73">
        <f t="shared" si="18"/>
        <v>274.07084192528151</v>
      </c>
      <c r="R26" s="73">
        <f t="shared" si="2"/>
        <v>1568.9779789604654</v>
      </c>
      <c r="S26" s="73">
        <f t="shared" si="3"/>
        <v>1313.3016545086475</v>
      </c>
      <c r="T26" s="73">
        <f t="shared" si="19"/>
        <v>1094.852361334968</v>
      </c>
      <c r="U26" s="73">
        <f t="shared" si="20"/>
        <v>916.43823996598246</v>
      </c>
      <c r="V26" s="73">
        <f t="shared" si="21"/>
        <v>1.3446119866348669</v>
      </c>
      <c r="W26" s="73">
        <f t="shared" si="22"/>
        <v>1.4685127332454202</v>
      </c>
      <c r="X26" s="73">
        <f t="shared" si="23"/>
        <v>1.2203325210732177</v>
      </c>
      <c r="Y26" s="73">
        <f t="shared" si="24"/>
        <v>1.3326898664332609</v>
      </c>
      <c r="Z26" s="25"/>
      <c r="AA26" s="25"/>
      <c r="AB26" s="27">
        <v>28.08</v>
      </c>
      <c r="AC26" s="17">
        <v>0.221</v>
      </c>
      <c r="AD26" s="17">
        <v>0.23100000000000001</v>
      </c>
      <c r="AE26" s="25">
        <v>49.674999999999997</v>
      </c>
      <c r="AF26" s="25">
        <v>69.016666666666666</v>
      </c>
      <c r="AG26" s="37">
        <f t="shared" si="25"/>
        <v>4.4489179667840965E-3</v>
      </c>
      <c r="AH26" s="37">
        <f t="shared" si="26"/>
        <v>4.6502264720684455E-3</v>
      </c>
      <c r="AI26" s="37"/>
      <c r="AJ26" s="28">
        <v>46</v>
      </c>
      <c r="AK26" s="77">
        <f t="shared" si="5"/>
        <v>0.71933980033865108</v>
      </c>
      <c r="AL26" s="77">
        <f t="shared" si="0"/>
        <v>0.69465837045899725</v>
      </c>
      <c r="AM26" s="77">
        <f t="shared" si="6"/>
        <v>1.4728511127615675</v>
      </c>
      <c r="AN26" s="77">
        <f t="shared" si="27"/>
        <v>1.3050500773087403</v>
      </c>
      <c r="AO26" s="77"/>
      <c r="AP26" s="103">
        <v>45</v>
      </c>
      <c r="AQ26" s="77">
        <f t="shared" si="7"/>
        <v>0.70710678118654746</v>
      </c>
      <c r="AR26" s="77">
        <f t="shared" si="1"/>
        <v>0.70710678118654757</v>
      </c>
      <c r="AS26" s="77">
        <f t="shared" si="8"/>
        <v>1.4621729897487186</v>
      </c>
      <c r="AT26" s="77">
        <f t="shared" si="28"/>
        <v>1.2973017787506802</v>
      </c>
    </row>
    <row r="27" spans="1:48" x14ac:dyDescent="0.15">
      <c r="A27" s="70" t="s">
        <v>61</v>
      </c>
      <c r="B27" s="70">
        <v>45</v>
      </c>
      <c r="C27" s="70"/>
      <c r="D27" s="71" t="s">
        <v>24</v>
      </c>
      <c r="E27" s="72">
        <v>891.66600000000005</v>
      </c>
      <c r="F27" s="73">
        <f t="shared" si="11"/>
        <v>222.91650000000001</v>
      </c>
      <c r="G27" s="73">
        <v>51.100000000000009</v>
      </c>
      <c r="H27" s="73">
        <v>66.507500000000007</v>
      </c>
      <c r="I27" s="25">
        <f t="shared" si="12"/>
        <v>15.407499999999999</v>
      </c>
      <c r="J27" s="73">
        <f t="shared" si="13"/>
        <v>58.803750000000008</v>
      </c>
      <c r="K27" s="25">
        <f t="shared" si="14"/>
        <v>7.7037499999999994</v>
      </c>
      <c r="L27" s="73">
        <v>3.2436807189562211</v>
      </c>
      <c r="M27" s="73">
        <v>4.376042575550259</v>
      </c>
      <c r="N27" s="73">
        <f t="shared" si="15"/>
        <v>165.75208473866292</v>
      </c>
      <c r="O27" s="73">
        <f t="shared" si="16"/>
        <v>190.74059007732191</v>
      </c>
      <c r="P27" s="73">
        <f t="shared" si="17"/>
        <v>223.61577561061827</v>
      </c>
      <c r="Q27" s="73">
        <f t="shared" si="18"/>
        <v>257.3277136020136</v>
      </c>
      <c r="R27" s="73">
        <f t="shared" si="2"/>
        <v>1344.8790122396756</v>
      </c>
      <c r="S27" s="73">
        <f t="shared" si="3"/>
        <v>1168.6893697331791</v>
      </c>
      <c r="T27" s="73">
        <f t="shared" si="19"/>
        <v>996.87286995423824</v>
      </c>
      <c r="U27" s="73">
        <f t="shared" si="20"/>
        <v>866.27474701292988</v>
      </c>
      <c r="V27" s="73">
        <f t="shared" si="21"/>
        <v>1.152559478004435</v>
      </c>
      <c r="W27" s="73">
        <f t="shared" si="22"/>
        <v>1.3068096082646317</v>
      </c>
      <c r="X27" s="73">
        <f t="shared" si="23"/>
        <v>1.1111236779883591</v>
      </c>
      <c r="Y27" s="73">
        <f t="shared" si="24"/>
        <v>1.2597418206097792</v>
      </c>
      <c r="Z27" s="25"/>
      <c r="AA27" s="25"/>
      <c r="AB27" s="27">
        <v>27.335000000000001</v>
      </c>
      <c r="AC27" s="17">
        <v>0.26855649999999986</v>
      </c>
      <c r="AD27" s="17">
        <v>0.29500150000000014</v>
      </c>
      <c r="AE27" s="25">
        <v>51.100000000000009</v>
      </c>
      <c r="AF27" s="25">
        <v>66.507500000000007</v>
      </c>
      <c r="AG27" s="37">
        <f t="shared" si="25"/>
        <v>5.255508806262227E-3</v>
      </c>
      <c r="AH27" s="37">
        <f t="shared" si="26"/>
        <v>5.773023483365951E-3</v>
      </c>
      <c r="AI27" s="37"/>
      <c r="AJ27" s="28">
        <v>48</v>
      </c>
      <c r="AK27" s="77">
        <f t="shared" si="5"/>
        <v>0.74314482547739424</v>
      </c>
      <c r="AL27" s="77">
        <f t="shared" si="0"/>
        <v>0.66913060635885824</v>
      </c>
      <c r="AM27" s="77">
        <f t="shared" si="6"/>
        <v>1.4935725379890574</v>
      </c>
      <c r="AN27" s="77">
        <f t="shared" si="27"/>
        <v>1.3203171498823187</v>
      </c>
      <c r="AO27" s="77"/>
      <c r="AP27" s="103">
        <v>45</v>
      </c>
      <c r="AQ27" s="77">
        <f t="shared" si="7"/>
        <v>0.70710678118654746</v>
      </c>
      <c r="AR27" s="77">
        <f t="shared" si="1"/>
        <v>0.70710678118654757</v>
      </c>
      <c r="AS27" s="77">
        <f t="shared" si="8"/>
        <v>1.4621729897487186</v>
      </c>
      <c r="AT27" s="77">
        <f t="shared" si="28"/>
        <v>1.2973017787506802</v>
      </c>
    </row>
    <row r="28" spans="1:48" s="76" customFormat="1" x14ac:dyDescent="0.15">
      <c r="A28" s="24" t="s">
        <v>63</v>
      </c>
      <c r="B28" s="24">
        <v>45</v>
      </c>
      <c r="C28" s="24" t="s">
        <v>143</v>
      </c>
      <c r="D28" s="2" t="s">
        <v>25</v>
      </c>
      <c r="E28" s="3">
        <v>635.51800000000003</v>
      </c>
      <c r="F28" s="25">
        <f>E28/2</f>
        <v>317.75900000000001</v>
      </c>
      <c r="G28" s="25"/>
      <c r="H28" s="25"/>
      <c r="I28" s="25"/>
      <c r="J28" s="25"/>
      <c r="K28" s="25"/>
      <c r="L28" s="25"/>
      <c r="M28" s="25"/>
      <c r="N28" s="25">
        <v>230.13099652601034</v>
      </c>
      <c r="O28" s="25"/>
      <c r="P28" s="25">
        <v>352.09925978505407</v>
      </c>
      <c r="Q28" s="25"/>
      <c r="R28" s="25">
        <f t="shared" si="2"/>
        <v>1380.7744493214568</v>
      </c>
      <c r="S28" s="25">
        <f>R28</f>
        <v>1380.7744493214568</v>
      </c>
      <c r="T28" s="25">
        <f t="shared" si="19"/>
        <v>902.46994609980788</v>
      </c>
      <c r="U28" s="25">
        <f>T28</f>
        <v>902.46994609980788</v>
      </c>
      <c r="V28" s="25">
        <f t="shared" ref="V28:V51" si="30">R28/AVERAGE(R$4:R$8)</f>
        <v>1.1833218185935868</v>
      </c>
      <c r="W28" s="25">
        <f t="shared" ref="W28" si="31">S28/AVERAGE(S$4:S$8)</f>
        <v>1.543959724414663</v>
      </c>
      <c r="X28" s="25">
        <f t="shared" ref="X28" si="32">T28/AVERAGE(T$4:T$8)</f>
        <v>1.0059013099939278</v>
      </c>
      <c r="Y28" s="25">
        <f t="shared" ref="Y28" si="33">U28/AVERAGE(U$4:U$8)</f>
        <v>1.3123770915238424</v>
      </c>
      <c r="Z28" s="77">
        <v>1.3196917597404023</v>
      </c>
      <c r="AA28" s="25"/>
      <c r="AB28" s="27"/>
      <c r="AC28" s="17"/>
      <c r="AD28" s="17"/>
      <c r="AE28" s="25"/>
      <c r="AF28" s="25"/>
      <c r="AG28" s="37"/>
      <c r="AH28" s="37"/>
      <c r="AI28" s="37"/>
      <c r="AJ28" s="28">
        <v>50</v>
      </c>
      <c r="AK28" s="77">
        <f t="shared" si="5"/>
        <v>0.76604444311897801</v>
      </c>
      <c r="AL28" s="77">
        <f t="shared" si="0"/>
        <v>0.64278760968653936</v>
      </c>
      <c r="AM28" s="77">
        <f t="shared" si="6"/>
        <v>1.513381956450107</v>
      </c>
      <c r="AN28" s="77">
        <f t="shared" si="27"/>
        <v>1.3352362347432156</v>
      </c>
      <c r="AO28" s="77"/>
      <c r="AP28" s="103">
        <v>45</v>
      </c>
      <c r="AQ28" s="77">
        <f t="shared" si="7"/>
        <v>0.70710678118654746</v>
      </c>
      <c r="AR28" s="77">
        <f t="shared" si="1"/>
        <v>0.70710678118654757</v>
      </c>
      <c r="AS28" s="77">
        <f t="shared" si="8"/>
        <v>1.4621729897487186</v>
      </c>
      <c r="AT28" s="77">
        <f t="shared" si="28"/>
        <v>1.2973017787506802</v>
      </c>
    </row>
    <row r="29" spans="1:48" x14ac:dyDescent="0.15">
      <c r="A29" s="24" t="s">
        <v>63</v>
      </c>
      <c r="B29" s="24">
        <v>45</v>
      </c>
      <c r="C29" s="24"/>
      <c r="D29" s="2" t="s">
        <v>26</v>
      </c>
      <c r="E29" s="3">
        <v>675.87099999999998</v>
      </c>
      <c r="F29" s="25">
        <f t="shared" ref="F29:F51" si="34">E29/2</f>
        <v>337.93549999999999</v>
      </c>
      <c r="G29" s="25"/>
      <c r="H29" s="25"/>
      <c r="I29" s="25"/>
      <c r="J29" s="25"/>
      <c r="K29" s="25"/>
      <c r="L29" s="25"/>
      <c r="M29" s="25"/>
      <c r="N29" s="25">
        <v>238.96453483108141</v>
      </c>
      <c r="O29" s="25"/>
      <c r="P29" s="25">
        <v>374.7246459131016</v>
      </c>
      <c r="Q29" s="25"/>
      <c r="R29" s="25">
        <f t="shared" ref="R29:R51" si="35">F29*10^3/N29</f>
        <v>1414.1659147826222</v>
      </c>
      <c r="S29" s="25">
        <f t="shared" ref="S29:S51" si="36">R29</f>
        <v>1414.1659147826222</v>
      </c>
      <c r="T29" s="25">
        <f t="shared" si="19"/>
        <v>901.82352211326668</v>
      </c>
      <c r="U29" s="25">
        <f t="shared" ref="U29:U51" si="37">T29</f>
        <v>901.82352211326668</v>
      </c>
      <c r="V29" s="25">
        <f t="shared" si="30"/>
        <v>1.2119382589212802</v>
      </c>
      <c r="W29" s="25">
        <f t="shared" ref="W29:W51" si="38">S29/AVERAGE(S$4:S$8)</f>
        <v>1.5812975226601027</v>
      </c>
      <c r="X29" s="25">
        <f t="shared" ref="X29:X51" si="39">T29/AVERAGE(T$4:T$8)</f>
        <v>1.0051807998675979</v>
      </c>
      <c r="Y29" s="25">
        <f t="shared" ref="Y29:Y51" si="40">U29/AVERAGE(U$4:U$8)</f>
        <v>1.3114370579692465</v>
      </c>
      <c r="Z29" s="77">
        <v>1.3738797746433764</v>
      </c>
      <c r="AA29" s="25"/>
      <c r="AB29" s="27"/>
      <c r="AC29" s="17"/>
      <c r="AD29" s="17"/>
      <c r="AE29" s="25"/>
      <c r="AF29" s="25"/>
      <c r="AG29" s="37"/>
      <c r="AH29" s="37"/>
      <c r="AI29" s="37"/>
      <c r="AJ29" s="28">
        <v>52</v>
      </c>
      <c r="AK29" s="77">
        <f t="shared" si="5"/>
        <v>0.78801075360672201</v>
      </c>
      <c r="AL29" s="77">
        <f t="shared" si="0"/>
        <v>0.61566147532565829</v>
      </c>
      <c r="AM29" s="77">
        <f t="shared" si="6"/>
        <v>1.5322058002099068</v>
      </c>
      <c r="AN29" s="77">
        <f t="shared" si="27"/>
        <v>1.3497584539493261</v>
      </c>
      <c r="AO29" s="77"/>
      <c r="AP29" s="103">
        <v>45</v>
      </c>
      <c r="AQ29" s="77">
        <f t="shared" si="7"/>
        <v>0.70710678118654746</v>
      </c>
      <c r="AR29" s="77">
        <f t="shared" si="1"/>
        <v>0.70710678118654757</v>
      </c>
      <c r="AS29" s="77">
        <f t="shared" si="8"/>
        <v>1.4621729897487186</v>
      </c>
      <c r="AT29" s="77">
        <f t="shared" si="28"/>
        <v>1.2973017787506802</v>
      </c>
    </row>
    <row r="30" spans="1:48" x14ac:dyDescent="0.15">
      <c r="A30" s="24" t="s">
        <v>63</v>
      </c>
      <c r="B30" s="24">
        <v>45</v>
      </c>
      <c r="C30" s="24"/>
      <c r="D30" s="2" t="s">
        <v>27</v>
      </c>
      <c r="E30" s="3">
        <v>658.32899999999995</v>
      </c>
      <c r="F30" s="25">
        <f t="shared" si="34"/>
        <v>329.16449999999998</v>
      </c>
      <c r="G30" s="25"/>
      <c r="H30" s="25"/>
      <c r="I30" s="25"/>
      <c r="J30" s="25"/>
      <c r="K30" s="25"/>
      <c r="L30" s="25"/>
      <c r="M30" s="25"/>
      <c r="N30" s="25">
        <v>240.87193779946875</v>
      </c>
      <c r="O30" s="25"/>
      <c r="P30" s="25">
        <v>353.15304965908575</v>
      </c>
      <c r="Q30" s="25"/>
      <c r="R30" s="25">
        <f t="shared" si="35"/>
        <v>1366.5539581204216</v>
      </c>
      <c r="S30" s="25">
        <f t="shared" si="36"/>
        <v>1366.5539581204216</v>
      </c>
      <c r="T30" s="25">
        <f t="shared" si="19"/>
        <v>932.07321957932129</v>
      </c>
      <c r="U30" s="25">
        <f t="shared" si="37"/>
        <v>932.07321957932129</v>
      </c>
      <c r="V30" s="25">
        <f t="shared" si="30"/>
        <v>1.1711348770423635</v>
      </c>
      <c r="W30" s="25">
        <f t="shared" si="38"/>
        <v>1.5280586004573209</v>
      </c>
      <c r="X30" s="25">
        <f t="shared" si="39"/>
        <v>1.0388973911397232</v>
      </c>
      <c r="Y30" s="25">
        <f t="shared" si="40"/>
        <v>1.355426345536709</v>
      </c>
      <c r="Z30" s="77">
        <v>1.3512913484191216</v>
      </c>
      <c r="AA30" s="25"/>
      <c r="AB30" s="27"/>
      <c r="AC30" s="17"/>
      <c r="AD30" s="17"/>
      <c r="AE30" s="25"/>
      <c r="AF30" s="25"/>
      <c r="AG30" s="37"/>
      <c r="AH30" s="37"/>
      <c r="AI30" s="37"/>
      <c r="AJ30" s="28">
        <v>54</v>
      </c>
      <c r="AK30" s="77">
        <f t="shared" si="5"/>
        <v>0.80901699437494745</v>
      </c>
      <c r="AL30" s="77">
        <f t="shared" si="0"/>
        <v>0.58778525229247314</v>
      </c>
      <c r="AM30" s="77">
        <f t="shared" si="6"/>
        <v>1.5499764932570819</v>
      </c>
      <c r="AN30" s="77">
        <f t="shared" si="27"/>
        <v>1.3638366725563387</v>
      </c>
      <c r="AO30" s="77"/>
      <c r="AP30" s="103">
        <v>45</v>
      </c>
      <c r="AQ30" s="77">
        <f t="shared" si="7"/>
        <v>0.70710678118654746</v>
      </c>
      <c r="AR30" s="77">
        <f t="shared" si="1"/>
        <v>0.70710678118654757</v>
      </c>
      <c r="AS30" s="77">
        <f t="shared" si="8"/>
        <v>1.4621729897487186</v>
      </c>
      <c r="AT30" s="77">
        <f t="shared" si="28"/>
        <v>1.2973017787506802</v>
      </c>
    </row>
    <row r="31" spans="1:48" x14ac:dyDescent="0.15">
      <c r="A31" s="24" t="s">
        <v>63</v>
      </c>
      <c r="B31" s="24">
        <v>45</v>
      </c>
      <c r="C31" s="24"/>
      <c r="D31" s="2" t="s">
        <v>28</v>
      </c>
      <c r="E31" s="3">
        <v>681.18200000000002</v>
      </c>
      <c r="F31" s="25">
        <f t="shared" si="34"/>
        <v>340.59100000000001</v>
      </c>
      <c r="G31" s="25"/>
      <c r="H31" s="25"/>
      <c r="I31" s="25"/>
      <c r="J31" s="25"/>
      <c r="K31" s="25"/>
      <c r="L31" s="25"/>
      <c r="M31" s="25"/>
      <c r="N31" s="25">
        <v>242.52626422940904</v>
      </c>
      <c r="O31" s="25"/>
      <c r="P31" s="25">
        <v>366.62517568573321</v>
      </c>
      <c r="Q31" s="25"/>
      <c r="R31" s="25">
        <f t="shared" si="35"/>
        <v>1404.3468697387352</v>
      </c>
      <c r="S31" s="25">
        <f t="shared" si="36"/>
        <v>1404.3468697387352</v>
      </c>
      <c r="T31" s="25">
        <f t="shared" si="19"/>
        <v>928.98966734338671</v>
      </c>
      <c r="U31" s="25">
        <f t="shared" si="37"/>
        <v>928.98966734338671</v>
      </c>
      <c r="V31" s="25">
        <f t="shared" si="30"/>
        <v>1.2035233507196585</v>
      </c>
      <c r="W31" s="25">
        <f t="shared" si="38"/>
        <v>1.5703180248229107</v>
      </c>
      <c r="X31" s="25">
        <f t="shared" si="39"/>
        <v>1.0354604354305985</v>
      </c>
      <c r="Y31" s="25">
        <f t="shared" si="40"/>
        <v>1.3509422257802046</v>
      </c>
      <c r="Z31" s="25"/>
      <c r="AA31" s="25"/>
      <c r="AB31" s="27"/>
      <c r="AC31" s="17"/>
      <c r="AD31" s="17"/>
      <c r="AE31" s="25"/>
      <c r="AF31" s="25"/>
      <c r="AG31" s="37"/>
      <c r="AH31" s="37"/>
      <c r="AI31" s="37"/>
      <c r="AJ31" s="28">
        <v>56</v>
      </c>
      <c r="AK31" s="77">
        <f t="shared" si="5"/>
        <v>0.82903757255504174</v>
      </c>
      <c r="AL31" s="77">
        <f t="shared" si="0"/>
        <v>0.55919290347074679</v>
      </c>
      <c r="AM31" s="77">
        <f t="shared" si="6"/>
        <v>1.5666325796593763</v>
      </c>
      <c r="AN31" s="77">
        <f t="shared" si="27"/>
        <v>1.3774255743560051</v>
      </c>
      <c r="AO31" s="77"/>
      <c r="AP31" s="103">
        <v>45</v>
      </c>
      <c r="AQ31" s="77">
        <f t="shared" si="7"/>
        <v>0.70710678118654746</v>
      </c>
      <c r="AR31" s="77">
        <f t="shared" si="1"/>
        <v>0.70710678118654757</v>
      </c>
      <c r="AS31" s="77">
        <f t="shared" si="8"/>
        <v>1.4621729897487186</v>
      </c>
      <c r="AT31" s="77">
        <f t="shared" si="28"/>
        <v>1.2973017787506802</v>
      </c>
    </row>
    <row r="32" spans="1:48" x14ac:dyDescent="0.15">
      <c r="A32" s="24" t="s">
        <v>63</v>
      </c>
      <c r="B32" s="24">
        <v>45</v>
      </c>
      <c r="C32" s="24"/>
      <c r="D32" s="2" t="s">
        <v>29</v>
      </c>
      <c r="E32" s="3">
        <v>677.05100000000004</v>
      </c>
      <c r="F32" s="25">
        <f t="shared" si="34"/>
        <v>338.52550000000002</v>
      </c>
      <c r="G32" s="25"/>
      <c r="H32" s="25"/>
      <c r="I32" s="25"/>
      <c r="J32" s="25"/>
      <c r="K32" s="25"/>
      <c r="L32" s="25"/>
      <c r="M32" s="25"/>
      <c r="N32" s="25">
        <v>229.58099805621774</v>
      </c>
      <c r="O32" s="25"/>
      <c r="P32" s="25">
        <v>375.73177679844281</v>
      </c>
      <c r="Q32" s="25"/>
      <c r="R32" s="25">
        <f t="shared" si="35"/>
        <v>1474.5362328162059</v>
      </c>
      <c r="S32" s="25">
        <f t="shared" si="36"/>
        <v>1474.5362328162059</v>
      </c>
      <c r="T32" s="25">
        <f t="shared" si="19"/>
        <v>900.97649680984603</v>
      </c>
      <c r="U32" s="25">
        <f t="shared" si="37"/>
        <v>900.97649680984603</v>
      </c>
      <c r="V32" s="25">
        <f t="shared" si="30"/>
        <v>1.2636755390829166</v>
      </c>
      <c r="W32" s="25">
        <f t="shared" si="38"/>
        <v>1.6488026388213719</v>
      </c>
      <c r="X32" s="25">
        <f t="shared" si="39"/>
        <v>1.0042366976667534</v>
      </c>
      <c r="Y32" s="25">
        <f t="shared" si="40"/>
        <v>1.3102053088024688</v>
      </c>
      <c r="Z32" s="25"/>
      <c r="AA32" s="25"/>
      <c r="AB32" s="27"/>
      <c r="AC32" s="17"/>
      <c r="AD32" s="17"/>
      <c r="AE32" s="25"/>
      <c r="AF32" s="25"/>
      <c r="AG32" s="37"/>
      <c r="AH32" s="37"/>
      <c r="AI32" s="37"/>
      <c r="AJ32" s="28">
        <v>58</v>
      </c>
      <c r="AK32" s="77">
        <f t="shared" si="5"/>
        <v>0.84804809615642596</v>
      </c>
      <c r="AL32" s="77">
        <f t="shared" si="0"/>
        <v>0.5299192642332049</v>
      </c>
      <c r="AM32" s="77">
        <f t="shared" si="6"/>
        <v>1.5821188283100467</v>
      </c>
      <c r="AN32" s="77">
        <f t="shared" si="27"/>
        <v>1.3904817397460496</v>
      </c>
      <c r="AO32" s="77"/>
      <c r="AP32" s="103">
        <v>45</v>
      </c>
      <c r="AQ32" s="77">
        <f t="shared" si="7"/>
        <v>0.70710678118654746</v>
      </c>
      <c r="AR32" s="77">
        <f t="shared" si="1"/>
        <v>0.70710678118654757</v>
      </c>
      <c r="AS32" s="77">
        <f t="shared" si="8"/>
        <v>1.4621729897487186</v>
      </c>
      <c r="AT32" s="77">
        <f t="shared" si="28"/>
        <v>1.2973017787506802</v>
      </c>
    </row>
    <row r="33" spans="1:46" x14ac:dyDescent="0.15">
      <c r="A33" s="24" t="s">
        <v>63</v>
      </c>
      <c r="B33" s="24">
        <v>45</v>
      </c>
      <c r="C33" s="24"/>
      <c r="D33" s="2" t="s">
        <v>30</v>
      </c>
      <c r="E33" s="3">
        <v>665.29899999999998</v>
      </c>
      <c r="F33" s="25">
        <f t="shared" si="34"/>
        <v>332.64949999999999</v>
      </c>
      <c r="G33" s="25"/>
      <c r="H33" s="25"/>
      <c r="I33" s="25"/>
      <c r="J33" s="25"/>
      <c r="K33" s="25"/>
      <c r="L33" s="25"/>
      <c r="M33" s="25"/>
      <c r="N33" s="25">
        <v>232.37308122015241</v>
      </c>
      <c r="O33" s="25"/>
      <c r="P33" s="25">
        <v>350.76651817663026</v>
      </c>
      <c r="Q33" s="25"/>
      <c r="R33" s="25">
        <f t="shared" si="35"/>
        <v>1431.5319926615973</v>
      </c>
      <c r="S33" s="25">
        <f t="shared" si="36"/>
        <v>1431.5319926615973</v>
      </c>
      <c r="T33" s="25">
        <f t="shared" si="19"/>
        <v>948.35020665368256</v>
      </c>
      <c r="U33" s="25">
        <f t="shared" si="37"/>
        <v>948.35020665368256</v>
      </c>
      <c r="V33" s="25">
        <f t="shared" si="30"/>
        <v>1.226820963962415</v>
      </c>
      <c r="W33" s="25">
        <f t="shared" si="38"/>
        <v>1.6007159909185227</v>
      </c>
      <c r="X33" s="25">
        <f t="shared" si="39"/>
        <v>1.0570398707775366</v>
      </c>
      <c r="Y33" s="25">
        <f t="shared" si="40"/>
        <v>1.3790964356574265</v>
      </c>
      <c r="Z33" s="25"/>
      <c r="AA33" s="25"/>
      <c r="AB33" s="27"/>
      <c r="AC33" s="17"/>
      <c r="AD33" s="17"/>
      <c r="AE33" s="25"/>
      <c r="AF33" s="25"/>
      <c r="AG33" s="37"/>
      <c r="AH33" s="37"/>
      <c r="AI33" s="37"/>
      <c r="AJ33" s="28">
        <v>60</v>
      </c>
      <c r="AK33" s="77">
        <f t="shared" si="5"/>
        <v>0.8660254037844386</v>
      </c>
      <c r="AL33" s="77">
        <f t="shared" si="0"/>
        <v>0.50000000000000011</v>
      </c>
      <c r="AM33" s="77">
        <f t="shared" si="6"/>
        <v>1.5963863121620658</v>
      </c>
      <c r="AN33" s="77">
        <f t="shared" si="27"/>
        <v>1.4029637244338282</v>
      </c>
      <c r="AO33" s="77"/>
      <c r="AP33" s="103">
        <v>60</v>
      </c>
      <c r="AQ33" s="77">
        <f t="shared" si="7"/>
        <v>0.8660254037844386</v>
      </c>
      <c r="AR33" s="77">
        <f t="shared" si="1"/>
        <v>0.50000000000000011</v>
      </c>
      <c r="AS33" s="77">
        <f t="shared" si="8"/>
        <v>1.5963863121620658</v>
      </c>
      <c r="AT33" s="77">
        <f t="shared" si="28"/>
        <v>1.4029637244338282</v>
      </c>
    </row>
    <row r="34" spans="1:46" x14ac:dyDescent="0.15">
      <c r="A34" s="70">
        <v>60</v>
      </c>
      <c r="B34" s="70">
        <v>60</v>
      </c>
      <c r="C34" s="70" t="s">
        <v>144</v>
      </c>
      <c r="D34" s="71" t="s">
        <v>31</v>
      </c>
      <c r="E34" s="72">
        <v>612.69399999999996</v>
      </c>
      <c r="F34" s="73">
        <f t="shared" si="34"/>
        <v>306.34699999999998</v>
      </c>
      <c r="G34" s="73"/>
      <c r="H34" s="73"/>
      <c r="I34" s="73"/>
      <c r="J34" s="73"/>
      <c r="K34" s="73"/>
      <c r="L34" s="73"/>
      <c r="M34" s="73"/>
      <c r="N34" s="73">
        <v>201.16609462131902</v>
      </c>
      <c r="O34" s="73"/>
      <c r="P34" s="73">
        <v>276.3115284916733</v>
      </c>
      <c r="Q34" s="73"/>
      <c r="R34" s="73">
        <f t="shared" si="35"/>
        <v>1522.8560288784083</v>
      </c>
      <c r="S34" s="73">
        <f t="shared" si="36"/>
        <v>1522.8560288784083</v>
      </c>
      <c r="T34" s="73">
        <f t="shared" si="19"/>
        <v>1108.701477901715</v>
      </c>
      <c r="U34" s="73">
        <f t="shared" si="37"/>
        <v>1108.701477901715</v>
      </c>
      <c r="V34" s="73">
        <f t="shared" si="30"/>
        <v>1.3050855383615787</v>
      </c>
      <c r="W34" s="73">
        <f t="shared" si="38"/>
        <v>1.7028330556274134</v>
      </c>
      <c r="X34" s="73">
        <f t="shared" si="39"/>
        <v>1.235768873892449</v>
      </c>
      <c r="Y34" s="73">
        <f t="shared" si="40"/>
        <v>1.6122801952852179</v>
      </c>
      <c r="Z34" s="77">
        <v>1.5615807186641277</v>
      </c>
      <c r="AA34" s="25"/>
      <c r="AB34" s="27"/>
      <c r="AC34" s="17"/>
      <c r="AD34" s="17"/>
      <c r="AE34" s="25"/>
      <c r="AF34" s="25"/>
      <c r="AG34" s="37"/>
      <c r="AH34" s="37"/>
      <c r="AI34" s="37"/>
      <c r="AJ34" s="28">
        <v>62</v>
      </c>
      <c r="AK34" s="77">
        <f t="shared" si="5"/>
        <v>0.88294759285892688</v>
      </c>
      <c r="AL34" s="77">
        <f t="shared" si="0"/>
        <v>0.46947156278589086</v>
      </c>
      <c r="AM34" s="77">
        <f t="shared" si="6"/>
        <v>1.6093924603821779</v>
      </c>
      <c r="AN34" s="77">
        <f t="shared" si="27"/>
        <v>1.414832137876608</v>
      </c>
      <c r="AO34" s="77"/>
      <c r="AP34" s="103">
        <v>60</v>
      </c>
      <c r="AQ34" s="77">
        <f t="shared" si="7"/>
        <v>0.8660254037844386</v>
      </c>
      <c r="AR34" s="77">
        <f t="shared" si="1"/>
        <v>0.50000000000000011</v>
      </c>
      <c r="AS34" s="77">
        <f t="shared" si="8"/>
        <v>1.5963863121620658</v>
      </c>
      <c r="AT34" s="77">
        <f t="shared" si="28"/>
        <v>1.4029637244338282</v>
      </c>
    </row>
    <row r="35" spans="1:46" x14ac:dyDescent="0.15">
      <c r="A35" s="70">
        <v>60</v>
      </c>
      <c r="B35" s="70">
        <v>60</v>
      </c>
      <c r="C35" s="70"/>
      <c r="D35" s="71" t="s">
        <v>32</v>
      </c>
      <c r="E35" s="72">
        <v>612.72799999999995</v>
      </c>
      <c r="F35" s="73">
        <f t="shared" si="34"/>
        <v>306.36399999999998</v>
      </c>
      <c r="G35" s="73"/>
      <c r="H35" s="73"/>
      <c r="I35" s="73"/>
      <c r="J35" s="73"/>
      <c r="K35" s="73"/>
      <c r="L35" s="73"/>
      <c r="M35" s="73"/>
      <c r="N35" s="73">
        <v>201.77567376352368</v>
      </c>
      <c r="O35" s="73"/>
      <c r="P35" s="73">
        <v>300.03788302391428</v>
      </c>
      <c r="Q35" s="73"/>
      <c r="R35" s="73">
        <f t="shared" si="35"/>
        <v>1518.3396208556408</v>
      </c>
      <c r="S35" s="73">
        <f t="shared" si="36"/>
        <v>1518.3396208556408</v>
      </c>
      <c r="T35" s="73">
        <f t="shared" si="19"/>
        <v>1021.0843941182637</v>
      </c>
      <c r="U35" s="73">
        <f t="shared" si="37"/>
        <v>1021.0843941182637</v>
      </c>
      <c r="V35" s="73">
        <f t="shared" si="30"/>
        <v>1.3012149828500408</v>
      </c>
      <c r="W35" s="73">
        <f t="shared" si="38"/>
        <v>1.6977828810028734</v>
      </c>
      <c r="X35" s="73">
        <f t="shared" si="39"/>
        <v>1.1381100657110692</v>
      </c>
      <c r="Y35" s="73">
        <f t="shared" si="40"/>
        <v>1.4848669178897069</v>
      </c>
      <c r="Z35" s="77">
        <v>1.5679964333660863</v>
      </c>
      <c r="AA35" s="25"/>
      <c r="AB35" s="27"/>
      <c r="AC35" s="17"/>
      <c r="AD35" s="17"/>
      <c r="AE35" s="25"/>
      <c r="AF35" s="25"/>
      <c r="AG35" s="37"/>
      <c r="AH35" s="37"/>
      <c r="AI35" s="37"/>
      <c r="AJ35" s="28">
        <v>64</v>
      </c>
      <c r="AK35" s="77">
        <f t="shared" si="5"/>
        <v>0.89879404629916704</v>
      </c>
      <c r="AL35" s="77">
        <f t="shared" si="0"/>
        <v>0.43837114678907746</v>
      </c>
      <c r="AM35" s="77">
        <f t="shared" si="6"/>
        <v>1.621101082325946</v>
      </c>
      <c r="AN35" s="77">
        <f t="shared" si="27"/>
        <v>1.4260497205223868</v>
      </c>
      <c r="AO35" s="77"/>
      <c r="AP35" s="103">
        <v>60</v>
      </c>
      <c r="AQ35" s="77">
        <f t="shared" si="7"/>
        <v>0.8660254037844386</v>
      </c>
      <c r="AR35" s="77">
        <f t="shared" si="1"/>
        <v>0.50000000000000011</v>
      </c>
      <c r="AS35" s="77">
        <f t="shared" si="8"/>
        <v>1.5963863121620658</v>
      </c>
      <c r="AT35" s="77">
        <f t="shared" si="28"/>
        <v>1.4029637244338282</v>
      </c>
    </row>
    <row r="36" spans="1:46" x14ac:dyDescent="0.15">
      <c r="A36" s="70">
        <v>60</v>
      </c>
      <c r="B36" s="70">
        <v>60</v>
      </c>
      <c r="C36" s="70"/>
      <c r="D36" s="71" t="s">
        <v>33</v>
      </c>
      <c r="E36" s="72">
        <v>578.34699999999998</v>
      </c>
      <c r="F36" s="73">
        <f t="shared" si="34"/>
        <v>289.17349999999999</v>
      </c>
      <c r="G36" s="73"/>
      <c r="H36" s="73"/>
      <c r="I36" s="73"/>
      <c r="J36" s="73"/>
      <c r="K36" s="73"/>
      <c r="L36" s="73"/>
      <c r="M36" s="73"/>
      <c r="N36" s="73">
        <v>201.51028304521432</v>
      </c>
      <c r="O36" s="73"/>
      <c r="P36" s="73">
        <v>311.41564603653887</v>
      </c>
      <c r="Q36" s="73"/>
      <c r="R36" s="73">
        <f t="shared" si="35"/>
        <v>1435.0309851687125</v>
      </c>
      <c r="S36" s="73">
        <f t="shared" si="36"/>
        <v>1435.0309851687125</v>
      </c>
      <c r="T36" s="73">
        <f t="shared" si="19"/>
        <v>928.57730072454626</v>
      </c>
      <c r="U36" s="73">
        <f t="shared" si="37"/>
        <v>928.57730072454626</v>
      </c>
      <c r="V36" s="73">
        <f t="shared" si="30"/>
        <v>1.2298195957656033</v>
      </c>
      <c r="W36" s="73">
        <f t="shared" si="38"/>
        <v>1.6046285079191591</v>
      </c>
      <c r="X36" s="73">
        <f t="shared" si="39"/>
        <v>1.0350008078010227</v>
      </c>
      <c r="Y36" s="73">
        <f t="shared" si="40"/>
        <v>1.3503425598232226</v>
      </c>
      <c r="Z36" s="77">
        <v>1.5900389346178687</v>
      </c>
      <c r="AA36" s="25"/>
      <c r="AB36" s="27"/>
      <c r="AC36" s="17"/>
      <c r="AD36" s="17"/>
      <c r="AE36" s="25"/>
      <c r="AF36" s="25"/>
      <c r="AG36" s="37"/>
      <c r="AH36" s="37"/>
      <c r="AI36" s="37"/>
      <c r="AJ36" s="28">
        <v>66</v>
      </c>
      <c r="AK36" s="77">
        <f t="shared" si="5"/>
        <v>0.91354545764260087</v>
      </c>
      <c r="AL36" s="77">
        <f t="shared" si="0"/>
        <v>0.40673664307580021</v>
      </c>
      <c r="AM36" s="77">
        <f t="shared" si="6"/>
        <v>1.6314823626524702</v>
      </c>
      <c r="AN36" s="77">
        <f t="shared" si="27"/>
        <v>1.4365814190462323</v>
      </c>
      <c r="AO36" s="77"/>
      <c r="AP36" s="103">
        <v>60</v>
      </c>
      <c r="AQ36" s="77">
        <f t="shared" si="7"/>
        <v>0.8660254037844386</v>
      </c>
      <c r="AR36" s="77">
        <f t="shared" si="1"/>
        <v>0.50000000000000011</v>
      </c>
      <c r="AS36" s="77">
        <f t="shared" si="8"/>
        <v>1.5963863121620658</v>
      </c>
      <c r="AT36" s="77">
        <f t="shared" si="28"/>
        <v>1.4029637244338282</v>
      </c>
    </row>
    <row r="37" spans="1:46" x14ac:dyDescent="0.15">
      <c r="A37" s="70">
        <v>60</v>
      </c>
      <c r="B37" s="70">
        <v>60</v>
      </c>
      <c r="C37" s="70"/>
      <c r="D37" s="71" t="s">
        <v>34</v>
      </c>
      <c r="E37" s="72">
        <v>636.55499999999995</v>
      </c>
      <c r="F37" s="73">
        <f t="shared" si="34"/>
        <v>318.27749999999997</v>
      </c>
      <c r="G37" s="73"/>
      <c r="H37" s="73"/>
      <c r="I37" s="73"/>
      <c r="J37" s="73"/>
      <c r="K37" s="73"/>
      <c r="L37" s="73"/>
      <c r="M37" s="73"/>
      <c r="N37" s="73">
        <v>203.66438149257692</v>
      </c>
      <c r="O37" s="73"/>
      <c r="P37" s="73">
        <v>305.46588855298216</v>
      </c>
      <c r="Q37" s="73"/>
      <c r="R37" s="73">
        <f t="shared" si="35"/>
        <v>1562.7548502466075</v>
      </c>
      <c r="S37" s="73">
        <f t="shared" si="36"/>
        <v>1562.7548502466075</v>
      </c>
      <c r="T37" s="73">
        <f t="shared" si="19"/>
        <v>1041.9412180774341</v>
      </c>
      <c r="U37" s="73">
        <f t="shared" si="37"/>
        <v>1041.9412180774341</v>
      </c>
      <c r="V37" s="73">
        <f t="shared" si="30"/>
        <v>1.3392787738203893</v>
      </c>
      <c r="W37" s="73">
        <f t="shared" si="38"/>
        <v>1.7474472743177922</v>
      </c>
      <c r="X37" s="73">
        <f t="shared" si="39"/>
        <v>1.1613572737023279</v>
      </c>
      <c r="Y37" s="73">
        <f t="shared" si="40"/>
        <v>1.5151970336838718</v>
      </c>
      <c r="Z37" s="25"/>
      <c r="AA37" s="25"/>
      <c r="AB37" s="27"/>
      <c r="AC37" s="17"/>
      <c r="AD37" s="17"/>
      <c r="AE37" s="25"/>
      <c r="AF37" s="25"/>
      <c r="AG37" s="37"/>
      <c r="AH37" s="37"/>
      <c r="AI37" s="37"/>
      <c r="AJ37" s="28">
        <v>68</v>
      </c>
      <c r="AK37" s="77">
        <f t="shared" si="5"/>
        <v>0.92718385456678742</v>
      </c>
      <c r="AL37" s="77">
        <f t="shared" si="0"/>
        <v>0.37460659341591196</v>
      </c>
      <c r="AM37" s="77">
        <f t="shared" si="6"/>
        <v>1.6405128272735008</v>
      </c>
      <c r="AN37" s="77">
        <f t="shared" si="27"/>
        <v>1.4463944588853117</v>
      </c>
      <c r="AO37" s="77"/>
      <c r="AP37" s="103">
        <v>60</v>
      </c>
      <c r="AQ37" s="77">
        <f t="shared" si="7"/>
        <v>0.8660254037844386</v>
      </c>
      <c r="AR37" s="77">
        <f t="shared" si="1"/>
        <v>0.50000000000000011</v>
      </c>
      <c r="AS37" s="77">
        <f t="shared" si="8"/>
        <v>1.5963863121620658</v>
      </c>
      <c r="AT37" s="77">
        <f t="shared" si="28"/>
        <v>1.4029637244338282</v>
      </c>
    </row>
    <row r="38" spans="1:46" x14ac:dyDescent="0.15">
      <c r="A38" s="70">
        <v>60</v>
      </c>
      <c r="B38" s="70">
        <v>60</v>
      </c>
      <c r="C38" s="70"/>
      <c r="D38" s="71" t="s">
        <v>35</v>
      </c>
      <c r="E38" s="72">
        <v>575.70500000000004</v>
      </c>
      <c r="F38" s="73">
        <f t="shared" si="34"/>
        <v>287.85250000000002</v>
      </c>
      <c r="G38" s="73"/>
      <c r="H38" s="73"/>
      <c r="I38" s="73"/>
      <c r="J38" s="73"/>
      <c r="K38" s="73"/>
      <c r="L38" s="73"/>
      <c r="M38" s="73"/>
      <c r="N38" s="73">
        <v>200.13187525016963</v>
      </c>
      <c r="O38" s="73"/>
      <c r="P38" s="73">
        <v>275.95714148023308</v>
      </c>
      <c r="Q38" s="73"/>
      <c r="R38" s="73">
        <f t="shared" si="35"/>
        <v>1438.3141098347153</v>
      </c>
      <c r="S38" s="73">
        <f t="shared" si="36"/>
        <v>1438.3141098347153</v>
      </c>
      <c r="T38" s="73">
        <f t="shared" si="19"/>
        <v>1043.1058187367801</v>
      </c>
      <c r="U38" s="73">
        <f t="shared" si="37"/>
        <v>1043.1058187367801</v>
      </c>
      <c r="V38" s="73">
        <f t="shared" si="30"/>
        <v>1.2326332291235735</v>
      </c>
      <c r="W38" s="73">
        <f t="shared" si="38"/>
        <v>1.6082996449807057</v>
      </c>
      <c r="X38" s="73">
        <f t="shared" si="39"/>
        <v>1.1626553483184618</v>
      </c>
      <c r="Y38" s="73">
        <f t="shared" si="40"/>
        <v>1.5168906027968427</v>
      </c>
      <c r="Z38" s="25"/>
      <c r="AA38" s="25"/>
      <c r="AB38" s="27"/>
      <c r="AC38" s="17"/>
      <c r="AD38" s="17"/>
      <c r="AE38" s="25"/>
      <c r="AF38" s="25"/>
      <c r="AG38" s="37"/>
      <c r="AH38" s="37"/>
      <c r="AI38" s="37"/>
      <c r="AJ38" s="28">
        <v>70</v>
      </c>
      <c r="AK38" s="77">
        <f t="shared" si="5"/>
        <v>0.93969262078590832</v>
      </c>
      <c r="AL38" s="77">
        <f t="shared" si="0"/>
        <v>0.34202014332566882</v>
      </c>
      <c r="AM38" s="77">
        <f t="shared" si="6"/>
        <v>1.6481752801733207</v>
      </c>
      <c r="AN38" s="77">
        <f t="shared" si="27"/>
        <v>1.4554584134664303</v>
      </c>
      <c r="AO38" s="77"/>
      <c r="AP38" s="103">
        <v>60</v>
      </c>
      <c r="AQ38" s="77">
        <f t="shared" si="7"/>
        <v>0.8660254037844386</v>
      </c>
      <c r="AR38" s="77">
        <f t="shared" si="1"/>
        <v>0.50000000000000011</v>
      </c>
      <c r="AS38" s="77">
        <f t="shared" si="8"/>
        <v>1.5963863121620658</v>
      </c>
      <c r="AT38" s="77">
        <f t="shared" si="28"/>
        <v>1.4029637244338282</v>
      </c>
    </row>
    <row r="39" spans="1:46" x14ac:dyDescent="0.15">
      <c r="A39" s="70">
        <v>60</v>
      </c>
      <c r="B39" s="70">
        <v>60</v>
      </c>
      <c r="C39" s="70"/>
      <c r="D39" s="71" t="s">
        <v>36</v>
      </c>
      <c r="E39" s="72">
        <v>618.00900000000001</v>
      </c>
      <c r="F39" s="73">
        <f t="shared" si="34"/>
        <v>309.00450000000001</v>
      </c>
      <c r="G39" s="73"/>
      <c r="H39" s="73"/>
      <c r="I39" s="73"/>
      <c r="J39" s="73"/>
      <c r="K39" s="73"/>
      <c r="L39" s="73"/>
      <c r="M39" s="73"/>
      <c r="N39" s="73">
        <v>203.06127522899658</v>
      </c>
      <c r="O39" s="73"/>
      <c r="P39" s="73">
        <v>299.34538126177745</v>
      </c>
      <c r="Q39" s="73"/>
      <c r="R39" s="73">
        <f t="shared" si="35"/>
        <v>1521.7303232806401</v>
      </c>
      <c r="S39" s="73">
        <f t="shared" si="36"/>
        <v>1521.7303232806401</v>
      </c>
      <c r="T39" s="73">
        <f t="shared" si="19"/>
        <v>1032.267472100315</v>
      </c>
      <c r="U39" s="73">
        <f t="shared" si="37"/>
        <v>1032.267472100315</v>
      </c>
      <c r="V39" s="73">
        <f t="shared" si="30"/>
        <v>1.3041208102006494</v>
      </c>
      <c r="W39" s="73">
        <f t="shared" si="38"/>
        <v>1.7015743097798521</v>
      </c>
      <c r="X39" s="73">
        <f t="shared" si="39"/>
        <v>1.1505748273804464</v>
      </c>
      <c r="Y39" s="73">
        <f t="shared" si="40"/>
        <v>1.5011294155161328</v>
      </c>
      <c r="Z39" s="25"/>
      <c r="AA39" s="25"/>
      <c r="AB39" s="27"/>
      <c r="AC39" s="17"/>
      <c r="AD39" s="17"/>
      <c r="AE39" s="25"/>
      <c r="AF39" s="25"/>
      <c r="AG39" s="37"/>
      <c r="AH39" s="37"/>
      <c r="AI39" s="37"/>
      <c r="AJ39" s="28">
        <v>72</v>
      </c>
      <c r="AK39" s="77">
        <f t="shared" si="5"/>
        <v>0.95105651629515353</v>
      </c>
      <c r="AL39" s="77">
        <f t="shared" si="0"/>
        <v>0.30901699437494745</v>
      </c>
      <c r="AM39" s="77">
        <f t="shared" si="6"/>
        <v>1.6544587114480678</v>
      </c>
      <c r="AN39" s="77">
        <f t="shared" si="27"/>
        <v>1.4637452695970288</v>
      </c>
      <c r="AO39" s="77"/>
      <c r="AP39" s="103">
        <v>75</v>
      </c>
      <c r="AQ39" s="77">
        <f t="shared" si="7"/>
        <v>0.96592582628906831</v>
      </c>
      <c r="AR39" s="77">
        <f t="shared" si="1"/>
        <v>0.25881904510252074</v>
      </c>
      <c r="AS39" s="77">
        <f t="shared" si="8"/>
        <v>1.6612890009875469</v>
      </c>
      <c r="AT39" s="77">
        <f t="shared" si="28"/>
        <v>1.4746633188412177</v>
      </c>
    </row>
    <row r="40" spans="1:46" x14ac:dyDescent="0.15">
      <c r="A40" s="24">
        <v>75</v>
      </c>
      <c r="B40" s="24">
        <v>75</v>
      </c>
      <c r="C40" s="24" t="s">
        <v>145</v>
      </c>
      <c r="D40" s="2" t="s">
        <v>37</v>
      </c>
      <c r="E40" s="3">
        <v>580.59199999999998</v>
      </c>
      <c r="F40" s="25">
        <f t="shared" si="34"/>
        <v>290.29599999999999</v>
      </c>
      <c r="G40" s="25"/>
      <c r="H40" s="25"/>
      <c r="I40" s="25"/>
      <c r="J40" s="25"/>
      <c r="K40" s="25"/>
      <c r="L40" s="25"/>
      <c r="M40" s="25"/>
      <c r="N40" s="25">
        <v>174.06983596472708</v>
      </c>
      <c r="O40" s="25"/>
      <c r="P40" s="25">
        <v>276.63131256506819</v>
      </c>
      <c r="Q40" s="25"/>
      <c r="R40" s="25">
        <f t="shared" si="35"/>
        <v>1667.6984751041221</v>
      </c>
      <c r="S40" s="25">
        <f t="shared" si="36"/>
        <v>1667.6984751041221</v>
      </c>
      <c r="T40" s="25">
        <f t="shared" si="19"/>
        <v>1049.3967487202581</v>
      </c>
      <c r="U40" s="25">
        <f t="shared" si="37"/>
        <v>1049.3967487202581</v>
      </c>
      <c r="V40" s="25">
        <f t="shared" si="30"/>
        <v>1.4292153170966813</v>
      </c>
      <c r="W40" s="25">
        <f t="shared" si="38"/>
        <v>1.8647935434305416</v>
      </c>
      <c r="X40" s="25">
        <f t="shared" si="39"/>
        <v>1.1696672767918792</v>
      </c>
      <c r="Y40" s="25">
        <f t="shared" si="40"/>
        <v>1.5260389100954703</v>
      </c>
      <c r="Z40" s="77">
        <v>1.3644327564359406</v>
      </c>
      <c r="AA40" s="25"/>
      <c r="AB40" s="27"/>
      <c r="AC40" s="17"/>
      <c r="AD40" s="17"/>
      <c r="AE40" s="25"/>
      <c r="AF40" s="25"/>
      <c r="AG40" s="37"/>
      <c r="AH40" s="37"/>
      <c r="AI40" s="37"/>
      <c r="AJ40" s="28">
        <v>74</v>
      </c>
      <c r="AK40" s="77">
        <f t="shared" si="5"/>
        <v>0.96126169593831889</v>
      </c>
      <c r="AL40" s="77">
        <f t="shared" si="0"/>
        <v>0.27563735581699916</v>
      </c>
      <c r="AM40" s="77">
        <f t="shared" si="6"/>
        <v>1.65935817719954</v>
      </c>
      <c r="AN40" s="77">
        <f t="shared" si="27"/>
        <v>1.4712294885571822</v>
      </c>
      <c r="AO40" s="77"/>
      <c r="AP40" s="103">
        <v>75</v>
      </c>
      <c r="AQ40" s="77">
        <f t="shared" si="7"/>
        <v>0.96592582628906831</v>
      </c>
      <c r="AR40" s="77">
        <f t="shared" si="1"/>
        <v>0.25881904510252074</v>
      </c>
      <c r="AS40" s="77">
        <f t="shared" si="8"/>
        <v>1.6612890009875469</v>
      </c>
      <c r="AT40" s="77">
        <f t="shared" si="28"/>
        <v>1.4746633188412177</v>
      </c>
    </row>
    <row r="41" spans="1:46" x14ac:dyDescent="0.15">
      <c r="A41" s="24">
        <v>75</v>
      </c>
      <c r="B41" s="24">
        <v>75</v>
      </c>
      <c r="C41" s="24"/>
      <c r="D41" s="2" t="s">
        <v>38</v>
      </c>
      <c r="E41" s="3">
        <v>584.38199999999995</v>
      </c>
      <c r="F41" s="25">
        <f t="shared" si="34"/>
        <v>292.19099999999997</v>
      </c>
      <c r="G41" s="25"/>
      <c r="H41" s="25"/>
      <c r="I41" s="25"/>
      <c r="J41" s="25"/>
      <c r="K41" s="25"/>
      <c r="L41" s="25"/>
      <c r="M41" s="25"/>
      <c r="N41" s="25">
        <v>174.69484203253995</v>
      </c>
      <c r="O41" s="25"/>
      <c r="P41" s="25">
        <v>248.89345944338842</v>
      </c>
      <c r="Q41" s="25"/>
      <c r="R41" s="25">
        <f t="shared" si="35"/>
        <v>1672.5794339455904</v>
      </c>
      <c r="S41" s="25">
        <f t="shared" si="36"/>
        <v>1672.5794339455904</v>
      </c>
      <c r="T41" s="25">
        <f t="shared" si="19"/>
        <v>1173.9601380182501</v>
      </c>
      <c r="U41" s="25">
        <f t="shared" si="37"/>
        <v>1173.9601380182501</v>
      </c>
      <c r="V41" s="25">
        <f t="shared" si="30"/>
        <v>1.4333982921623083</v>
      </c>
      <c r="W41" s="25">
        <f t="shared" si="38"/>
        <v>1.870251352902216</v>
      </c>
      <c r="X41" s="25">
        <f t="shared" si="39"/>
        <v>1.3085067772247019</v>
      </c>
      <c r="Y41" s="25">
        <f t="shared" si="40"/>
        <v>1.7071797217798206</v>
      </c>
      <c r="Z41" s="77">
        <v>1.3816758220749417</v>
      </c>
      <c r="AA41" s="25"/>
      <c r="AB41" s="27"/>
      <c r="AC41" s="17"/>
      <c r="AD41" s="17"/>
      <c r="AE41" s="25"/>
      <c r="AF41" s="25"/>
      <c r="AG41" s="37"/>
      <c r="AH41" s="37"/>
      <c r="AI41" s="37"/>
      <c r="AJ41" s="28">
        <v>76</v>
      </c>
      <c r="AK41" s="77">
        <f t="shared" si="5"/>
        <v>0.97029572627599647</v>
      </c>
      <c r="AL41" s="77">
        <f t="shared" si="0"/>
        <v>0.24192189559966767</v>
      </c>
      <c r="AM41" s="77">
        <f t="shared" si="6"/>
        <v>1.6628746521813587</v>
      </c>
      <c r="AN41" s="77">
        <f t="shared" si="27"/>
        <v>1.4778880624885775</v>
      </c>
      <c r="AO41" s="77"/>
      <c r="AP41" s="103">
        <v>75</v>
      </c>
      <c r="AQ41" s="77">
        <f t="shared" si="7"/>
        <v>0.96592582628906831</v>
      </c>
      <c r="AR41" s="77">
        <f t="shared" si="1"/>
        <v>0.25881904510252074</v>
      </c>
      <c r="AS41" s="77">
        <f t="shared" si="8"/>
        <v>1.6612890009875469</v>
      </c>
      <c r="AT41" s="77">
        <f t="shared" si="28"/>
        <v>1.4746633188412177</v>
      </c>
    </row>
    <row r="42" spans="1:46" x14ac:dyDescent="0.15">
      <c r="A42" s="24">
        <v>75</v>
      </c>
      <c r="B42" s="24">
        <v>75</v>
      </c>
      <c r="C42" s="24"/>
      <c r="D42" s="2" t="s">
        <v>39</v>
      </c>
      <c r="E42" s="3">
        <v>557.74099999999999</v>
      </c>
      <c r="F42" s="25">
        <f t="shared" si="34"/>
        <v>278.87049999999999</v>
      </c>
      <c r="G42" s="25"/>
      <c r="H42" s="25"/>
      <c r="I42" s="25"/>
      <c r="J42" s="25"/>
      <c r="K42" s="25"/>
      <c r="L42" s="25"/>
      <c r="M42" s="25"/>
      <c r="N42" s="25">
        <v>175.80161050621103</v>
      </c>
      <c r="O42" s="25"/>
      <c r="P42" s="25">
        <v>268.13015319734438</v>
      </c>
      <c r="Q42" s="25"/>
      <c r="R42" s="25">
        <f t="shared" si="35"/>
        <v>1586.2795522578422</v>
      </c>
      <c r="S42" s="25">
        <f t="shared" si="36"/>
        <v>1586.2795522578422</v>
      </c>
      <c r="T42" s="25">
        <f t="shared" si="19"/>
        <v>1040.0564676317874</v>
      </c>
      <c r="U42" s="25">
        <f t="shared" si="37"/>
        <v>1040.0564676317874</v>
      </c>
      <c r="V42" s="25">
        <f t="shared" si="30"/>
        <v>1.3594394113376076</v>
      </c>
      <c r="W42" s="25">
        <f t="shared" si="38"/>
        <v>1.7737522167738551</v>
      </c>
      <c r="X42" s="25">
        <f t="shared" si="39"/>
        <v>1.1592565135047379</v>
      </c>
      <c r="Y42" s="25">
        <f t="shared" si="40"/>
        <v>1.5124562185256543</v>
      </c>
      <c r="Z42" s="77">
        <v>1.418028155825533</v>
      </c>
      <c r="AA42" s="25"/>
      <c r="AB42" s="27"/>
      <c r="AC42" s="17"/>
      <c r="AD42" s="17"/>
      <c r="AE42" s="25"/>
      <c r="AF42" s="25"/>
      <c r="AG42" s="37"/>
      <c r="AH42" s="37"/>
      <c r="AI42" s="37"/>
      <c r="AJ42" s="28">
        <v>78</v>
      </c>
      <c r="AK42" s="77">
        <f t="shared" si="5"/>
        <v>0.97814760073380558</v>
      </c>
      <c r="AL42" s="77">
        <f t="shared" si="0"/>
        <v>0.20791169081775945</v>
      </c>
      <c r="AM42" s="77">
        <f t="shared" si="6"/>
        <v>1.6650148563362244</v>
      </c>
      <c r="AN42" s="77">
        <f t="shared" si="27"/>
        <v>1.4837005657284501</v>
      </c>
      <c r="AO42" s="77"/>
      <c r="AP42" s="103">
        <v>75</v>
      </c>
      <c r="AQ42" s="77">
        <f t="shared" si="7"/>
        <v>0.96592582628906831</v>
      </c>
      <c r="AR42" s="77">
        <f t="shared" si="1"/>
        <v>0.25881904510252074</v>
      </c>
      <c r="AS42" s="77">
        <f t="shared" si="8"/>
        <v>1.6612890009875469</v>
      </c>
      <c r="AT42" s="77">
        <f t="shared" si="28"/>
        <v>1.4746633188412177</v>
      </c>
    </row>
    <row r="43" spans="1:46" x14ac:dyDescent="0.15">
      <c r="A43" s="24">
        <v>75</v>
      </c>
      <c r="B43" s="24">
        <v>75</v>
      </c>
      <c r="C43" s="24"/>
      <c r="D43" s="2" t="s">
        <v>40</v>
      </c>
      <c r="E43" s="3">
        <v>504.86500000000001</v>
      </c>
      <c r="F43" s="25">
        <f t="shared" si="34"/>
        <v>252.4325</v>
      </c>
      <c r="G43" s="25"/>
      <c r="H43" s="25"/>
      <c r="I43" s="25"/>
      <c r="J43" s="25"/>
      <c r="K43" s="25"/>
      <c r="L43" s="25"/>
      <c r="M43" s="25"/>
      <c r="N43" s="25">
        <v>174.2528224310974</v>
      </c>
      <c r="O43" s="25"/>
      <c r="P43" s="25">
        <v>286.51247596568862</v>
      </c>
      <c r="Q43" s="25"/>
      <c r="R43" s="25">
        <f t="shared" si="35"/>
        <v>1448.6565926346254</v>
      </c>
      <c r="S43" s="25">
        <f t="shared" si="36"/>
        <v>1448.6565926346254</v>
      </c>
      <c r="T43" s="25">
        <f t="shared" si="19"/>
        <v>881.05238401635995</v>
      </c>
      <c r="U43" s="25">
        <f t="shared" si="37"/>
        <v>881.05238401635995</v>
      </c>
      <c r="V43" s="25">
        <f t="shared" si="30"/>
        <v>1.2414967227677214</v>
      </c>
      <c r="W43" s="25">
        <f t="shared" si="38"/>
        <v>1.619864442476314</v>
      </c>
      <c r="X43" s="25">
        <f t="shared" si="39"/>
        <v>0.98202909812723593</v>
      </c>
      <c r="Y43" s="25">
        <f t="shared" si="40"/>
        <v>1.2812315470588103</v>
      </c>
      <c r="Z43" s="25"/>
      <c r="AA43" s="25"/>
      <c r="AB43" s="27"/>
      <c r="AC43" s="17"/>
      <c r="AD43" s="17"/>
      <c r="AE43" s="25"/>
      <c r="AF43" s="25"/>
      <c r="AG43" s="37"/>
      <c r="AH43" s="37"/>
      <c r="AI43" s="37"/>
      <c r="AJ43" s="28">
        <v>80</v>
      </c>
      <c r="AK43" s="77">
        <f t="shared" si="5"/>
        <v>0.98480775301220802</v>
      </c>
      <c r="AL43" s="77">
        <f t="shared" si="0"/>
        <v>0.17364817766693041</v>
      </c>
      <c r="AM43" s="77">
        <f t="shared" si="6"/>
        <v>1.6657910565829028</v>
      </c>
      <c r="AN43" s="77">
        <f t="shared" si="27"/>
        <v>1.4886492007834622</v>
      </c>
      <c r="AO43" s="77"/>
      <c r="AP43" s="103">
        <v>75</v>
      </c>
      <c r="AQ43" s="77">
        <f t="shared" si="7"/>
        <v>0.96592582628906831</v>
      </c>
      <c r="AR43" s="77">
        <f t="shared" si="1"/>
        <v>0.25881904510252074</v>
      </c>
      <c r="AS43" s="77">
        <f t="shared" si="8"/>
        <v>1.6612890009875469</v>
      </c>
      <c r="AT43" s="77">
        <f t="shared" si="28"/>
        <v>1.4746633188412177</v>
      </c>
    </row>
    <row r="44" spans="1:46" x14ac:dyDescent="0.15">
      <c r="A44" s="24">
        <v>75</v>
      </c>
      <c r="B44" s="24">
        <v>75</v>
      </c>
      <c r="C44" s="24"/>
      <c r="D44" s="2" t="s">
        <v>41</v>
      </c>
      <c r="E44" s="3">
        <v>576.76700000000005</v>
      </c>
      <c r="F44" s="25">
        <f t="shared" si="34"/>
        <v>288.38350000000003</v>
      </c>
      <c r="G44" s="25"/>
      <c r="H44" s="25"/>
      <c r="I44" s="25"/>
      <c r="J44" s="25"/>
      <c r="K44" s="25"/>
      <c r="L44" s="25"/>
      <c r="M44" s="25"/>
      <c r="N44" s="25">
        <v>181.63927664202777</v>
      </c>
      <c r="O44" s="25"/>
      <c r="P44" s="25">
        <v>279.586221835537</v>
      </c>
      <c r="Q44" s="25"/>
      <c r="R44" s="25">
        <f t="shared" si="35"/>
        <v>1587.6714845564063</v>
      </c>
      <c r="S44" s="25">
        <f t="shared" si="36"/>
        <v>1587.6714845564063</v>
      </c>
      <c r="T44" s="25">
        <f t="shared" si="19"/>
        <v>1031.4653494249724</v>
      </c>
      <c r="U44" s="25">
        <f t="shared" si="37"/>
        <v>1031.4653494249724</v>
      </c>
      <c r="V44" s="25">
        <f t="shared" si="30"/>
        <v>1.3606322954177739</v>
      </c>
      <c r="W44" s="25">
        <f t="shared" si="38"/>
        <v>1.7753086530253741</v>
      </c>
      <c r="X44" s="25">
        <f t="shared" si="39"/>
        <v>1.1496807740622279</v>
      </c>
      <c r="Y44" s="25">
        <f t="shared" si="40"/>
        <v>1.4999629640146055</v>
      </c>
      <c r="Z44" s="25"/>
      <c r="AA44" s="25"/>
      <c r="AB44" s="27"/>
      <c r="AC44" s="17"/>
      <c r="AD44" s="17"/>
      <c r="AE44" s="25"/>
      <c r="AF44" s="25"/>
      <c r="AG44" s="37"/>
      <c r="AH44" s="37"/>
      <c r="AI44" s="37"/>
      <c r="AJ44" s="28">
        <v>82</v>
      </c>
      <c r="AK44" s="77">
        <f t="shared" si="5"/>
        <v>0.99026806874157036</v>
      </c>
      <c r="AL44" s="77">
        <f t="shared" si="0"/>
        <v>0.13917310096006547</v>
      </c>
      <c r="AM44" s="77">
        <f t="shared" si="6"/>
        <v>1.6652208454111024</v>
      </c>
      <c r="AN44" s="77">
        <f t="shared" si="27"/>
        <v>1.492718838681562</v>
      </c>
      <c r="AO44" s="77"/>
      <c r="AP44" s="103">
        <v>75</v>
      </c>
      <c r="AQ44" s="77">
        <f t="shared" si="7"/>
        <v>0.96592582628906831</v>
      </c>
      <c r="AR44" s="77">
        <f t="shared" si="1"/>
        <v>0.25881904510252074</v>
      </c>
      <c r="AS44" s="77">
        <f t="shared" si="8"/>
        <v>1.6612890009875469</v>
      </c>
      <c r="AT44" s="77">
        <f t="shared" si="28"/>
        <v>1.4746633188412177</v>
      </c>
    </row>
    <row r="45" spans="1:46" x14ac:dyDescent="0.15">
      <c r="A45" s="24">
        <v>75</v>
      </c>
      <c r="B45" s="24">
        <v>75</v>
      </c>
      <c r="C45" s="24"/>
      <c r="D45" s="2" t="s">
        <v>42</v>
      </c>
      <c r="E45" s="3">
        <v>548.47199999999998</v>
      </c>
      <c r="F45" s="25">
        <f t="shared" si="34"/>
        <v>274.23599999999999</v>
      </c>
      <c r="G45" s="25"/>
      <c r="H45" s="25"/>
      <c r="I45" s="25"/>
      <c r="J45" s="25"/>
      <c r="K45" s="25"/>
      <c r="L45" s="25"/>
      <c r="M45" s="25"/>
      <c r="N45" s="25">
        <v>170.33181623338157</v>
      </c>
      <c r="O45" s="25"/>
      <c r="P45" s="25">
        <v>282.79395946694251</v>
      </c>
      <c r="Q45" s="25"/>
      <c r="R45" s="25">
        <f t="shared" si="35"/>
        <v>1610.010425910408</v>
      </c>
      <c r="S45" s="25">
        <f t="shared" si="36"/>
        <v>1610.010425910408</v>
      </c>
      <c r="T45" s="25">
        <f t="shared" si="19"/>
        <v>969.73782791162159</v>
      </c>
      <c r="U45" s="25">
        <f t="shared" si="37"/>
        <v>969.73782791162159</v>
      </c>
      <c r="V45" s="25">
        <f t="shared" si="30"/>
        <v>1.3797767376700643</v>
      </c>
      <c r="W45" s="25">
        <f t="shared" si="38"/>
        <v>1.8002876970347625</v>
      </c>
      <c r="X45" s="25">
        <f t="shared" si="39"/>
        <v>1.0808787103244832</v>
      </c>
      <c r="Y45" s="25">
        <f t="shared" si="40"/>
        <v>1.4101984399983036</v>
      </c>
      <c r="Z45" s="25"/>
      <c r="AA45" s="25"/>
      <c r="AB45" s="27"/>
      <c r="AC45" s="17"/>
      <c r="AD45" s="17"/>
      <c r="AE45" s="25"/>
      <c r="AF45" s="25"/>
      <c r="AG45" s="37"/>
      <c r="AH45" s="37"/>
      <c r="AI45" s="37"/>
      <c r="AJ45" s="28">
        <v>84</v>
      </c>
      <c r="AK45" s="77">
        <f t="shared" si="5"/>
        <v>0.99452189536827329</v>
      </c>
      <c r="AL45" s="77">
        <f t="shared" si="0"/>
        <v>0.10452846326765346</v>
      </c>
      <c r="AM45" s="77">
        <f t="shared" si="6"/>
        <v>1.6633268980219207</v>
      </c>
      <c r="AN45" s="77">
        <f t="shared" si="27"/>
        <v>1.495897053479851</v>
      </c>
      <c r="AO45" s="77"/>
      <c r="AP45" s="103">
        <v>90</v>
      </c>
      <c r="AQ45" s="77">
        <f t="shared" si="7"/>
        <v>1</v>
      </c>
      <c r="AR45" s="77">
        <f t="shared" si="1"/>
        <v>6.1257422745431001E-17</v>
      </c>
      <c r="AS45" s="77">
        <f t="shared" si="8"/>
        <v>1.65</v>
      </c>
      <c r="AT45" s="77">
        <f t="shared" si="28"/>
        <v>1.5</v>
      </c>
    </row>
    <row r="46" spans="1:46" x14ac:dyDescent="0.15">
      <c r="A46" s="70">
        <v>90</v>
      </c>
      <c r="B46" s="70">
        <v>90</v>
      </c>
      <c r="C46" s="70" t="s">
        <v>146</v>
      </c>
      <c r="D46" s="71" t="s">
        <v>43</v>
      </c>
      <c r="E46" s="72">
        <v>571.57907999999998</v>
      </c>
      <c r="F46" s="73">
        <f t="shared" si="34"/>
        <v>285.78953999999999</v>
      </c>
      <c r="G46" s="73"/>
      <c r="H46" s="73"/>
      <c r="I46" s="73"/>
      <c r="J46" s="73"/>
      <c r="K46" s="73"/>
      <c r="L46" s="73"/>
      <c r="M46" s="73"/>
      <c r="N46" s="73">
        <v>170.56896109834474</v>
      </c>
      <c r="O46" s="73"/>
      <c r="P46" s="73">
        <v>285.20033720701434</v>
      </c>
      <c r="Q46" s="73"/>
      <c r="R46" s="73">
        <f t="shared" si="35"/>
        <v>1675.5073030855986</v>
      </c>
      <c r="S46" s="73">
        <f t="shared" si="36"/>
        <v>1675.5073030855986</v>
      </c>
      <c r="T46" s="73">
        <f t="shared" si="19"/>
        <v>1002.0659260040003</v>
      </c>
      <c r="U46" s="73">
        <f t="shared" si="37"/>
        <v>1002.0659260040003</v>
      </c>
      <c r="V46" s="73">
        <f t="shared" si="30"/>
        <v>1.4359074720193523</v>
      </c>
      <c r="W46" s="73">
        <f t="shared" si="38"/>
        <v>1.8735252489630467</v>
      </c>
      <c r="X46" s="73">
        <f t="shared" si="39"/>
        <v>1.1169119060683108</v>
      </c>
      <c r="Y46" s="73">
        <f t="shared" si="40"/>
        <v>1.4572101499531096</v>
      </c>
      <c r="Z46" s="77">
        <v>1.2985634224973046</v>
      </c>
      <c r="AA46" s="25"/>
      <c r="AB46" s="27"/>
      <c r="AC46" s="20"/>
      <c r="AD46" s="20"/>
      <c r="AE46" s="25"/>
      <c r="AF46" s="25"/>
      <c r="AG46" s="37"/>
      <c r="AH46" s="37"/>
      <c r="AI46" s="37"/>
      <c r="AJ46" s="28">
        <v>86</v>
      </c>
      <c r="AK46" s="77">
        <f t="shared" si="5"/>
        <v>0.9975640502598242</v>
      </c>
      <c r="AL46" s="77">
        <f t="shared" si="0"/>
        <v>6.9756473744125233E-2</v>
      </c>
      <c r="AM46" s="77">
        <f t="shared" si="6"/>
        <v>1.6601367099111939</v>
      </c>
      <c r="AN46" s="77">
        <f t="shared" si="27"/>
        <v>1.4981741507440745</v>
      </c>
      <c r="AO46" s="77"/>
      <c r="AP46" s="103">
        <v>90</v>
      </c>
      <c r="AQ46" s="77">
        <f t="shared" si="7"/>
        <v>1</v>
      </c>
      <c r="AR46" s="77">
        <f t="shared" si="1"/>
        <v>6.1257422745431001E-17</v>
      </c>
      <c r="AS46" s="77">
        <f t="shared" si="8"/>
        <v>1.65</v>
      </c>
      <c r="AT46" s="77">
        <f t="shared" si="28"/>
        <v>1.5</v>
      </c>
    </row>
    <row r="47" spans="1:46" x14ac:dyDescent="0.15">
      <c r="A47" s="70">
        <v>90</v>
      </c>
      <c r="B47" s="70">
        <v>90</v>
      </c>
      <c r="C47" s="70"/>
      <c r="D47" s="71" t="s">
        <v>44</v>
      </c>
      <c r="E47" s="78">
        <v>501.33820000000003</v>
      </c>
      <c r="F47" s="73">
        <f t="shared" si="34"/>
        <v>250.66910000000001</v>
      </c>
      <c r="G47" s="73"/>
      <c r="H47" s="73"/>
      <c r="I47" s="73"/>
      <c r="J47" s="73"/>
      <c r="K47" s="73"/>
      <c r="L47" s="73"/>
      <c r="M47" s="73"/>
      <c r="N47" s="73">
        <v>171.62446786279637</v>
      </c>
      <c r="O47" s="73"/>
      <c r="P47" s="73">
        <v>263.66276181335093</v>
      </c>
      <c r="Q47" s="73"/>
      <c r="R47" s="73">
        <f t="shared" si="35"/>
        <v>1460.5673836692981</v>
      </c>
      <c r="S47" s="73">
        <f t="shared" si="36"/>
        <v>1460.5673836692981</v>
      </c>
      <c r="T47" s="73">
        <f t="shared" si="19"/>
        <v>950.71863116358747</v>
      </c>
      <c r="U47" s="73">
        <f t="shared" si="37"/>
        <v>950.71863116358747</v>
      </c>
      <c r="V47" s="73">
        <f t="shared" si="30"/>
        <v>1.2517042544286405</v>
      </c>
      <c r="W47" s="73">
        <f t="shared" si="38"/>
        <v>1.6331828969512581</v>
      </c>
      <c r="X47" s="73">
        <f t="shared" si="39"/>
        <v>1.0596797385398162</v>
      </c>
      <c r="Y47" s="73">
        <f t="shared" si="40"/>
        <v>1.3825406124782011</v>
      </c>
      <c r="Z47" s="77">
        <v>1.3097365331033444</v>
      </c>
      <c r="AA47" s="25"/>
      <c r="AB47" s="27"/>
      <c r="AC47" s="20"/>
      <c r="AD47" s="20"/>
      <c r="AE47" s="25"/>
      <c r="AF47" s="25"/>
      <c r="AG47" s="37"/>
      <c r="AH47" s="37"/>
      <c r="AI47" s="37"/>
      <c r="AJ47" s="28">
        <v>88</v>
      </c>
      <c r="AK47" s="77">
        <f t="shared" si="5"/>
        <v>0.99939082701909576</v>
      </c>
      <c r="AL47" s="77">
        <f t="shared" si="0"/>
        <v>3.489949670250108E-2</v>
      </c>
      <c r="AM47" s="77">
        <f t="shared" si="6"/>
        <v>1.6556823169329185</v>
      </c>
      <c r="AN47" s="77">
        <f t="shared" si="27"/>
        <v>1.4995431898510854</v>
      </c>
      <c r="AO47" s="77"/>
      <c r="AP47" s="103">
        <v>90</v>
      </c>
      <c r="AQ47" s="77">
        <f t="shared" si="7"/>
        <v>1</v>
      </c>
      <c r="AR47" s="77">
        <f t="shared" si="1"/>
        <v>6.1257422745431001E-17</v>
      </c>
      <c r="AS47" s="77">
        <f t="shared" si="8"/>
        <v>1.65</v>
      </c>
      <c r="AT47" s="77">
        <f t="shared" si="28"/>
        <v>1.5</v>
      </c>
    </row>
    <row r="48" spans="1:46" x14ac:dyDescent="0.15">
      <c r="A48" s="70">
        <v>90</v>
      </c>
      <c r="B48" s="70">
        <v>90</v>
      </c>
      <c r="C48" s="70"/>
      <c r="D48" s="71" t="s">
        <v>45</v>
      </c>
      <c r="E48" s="78">
        <v>551.51509999999996</v>
      </c>
      <c r="F48" s="73">
        <f t="shared" si="34"/>
        <v>275.75754999999998</v>
      </c>
      <c r="G48" s="73"/>
      <c r="H48" s="73"/>
      <c r="I48" s="73"/>
      <c r="J48" s="73"/>
      <c r="K48" s="73"/>
      <c r="L48" s="73"/>
      <c r="M48" s="73"/>
      <c r="N48" s="73">
        <v>171.41635719637907</v>
      </c>
      <c r="O48" s="73"/>
      <c r="P48" s="73">
        <v>254.46314874484506</v>
      </c>
      <c r="Q48" s="73"/>
      <c r="R48" s="73">
        <f t="shared" si="35"/>
        <v>1608.7003277294298</v>
      </c>
      <c r="S48" s="73">
        <f t="shared" si="36"/>
        <v>1608.7003277294298</v>
      </c>
      <c r="T48" s="73">
        <f t="shared" si="19"/>
        <v>1083.6836349789385</v>
      </c>
      <c r="U48" s="73">
        <f t="shared" si="37"/>
        <v>1083.6836349789385</v>
      </c>
      <c r="V48" s="73">
        <f t="shared" si="30"/>
        <v>1.3786539853169821</v>
      </c>
      <c r="W48" s="73">
        <f t="shared" si="38"/>
        <v>1.7988227663739631</v>
      </c>
      <c r="X48" s="73">
        <f t="shared" si="39"/>
        <v>1.2078837558583244</v>
      </c>
      <c r="Y48" s="73">
        <f t="shared" si="40"/>
        <v>1.575899101296341</v>
      </c>
      <c r="Z48" s="77">
        <v>1.2397202244462779</v>
      </c>
      <c r="AA48" s="25"/>
      <c r="AB48" s="27"/>
      <c r="AC48" s="20"/>
      <c r="AD48" s="20"/>
      <c r="AE48" s="25"/>
      <c r="AF48" s="25"/>
      <c r="AG48" s="37"/>
      <c r="AH48" s="37"/>
      <c r="AI48" s="37"/>
      <c r="AJ48" s="28">
        <v>90</v>
      </c>
      <c r="AK48" s="77">
        <f t="shared" si="5"/>
        <v>1</v>
      </c>
      <c r="AL48" s="77">
        <f t="shared" si="0"/>
        <v>6.1257422745431001E-17</v>
      </c>
      <c r="AM48" s="77">
        <f t="shared" si="6"/>
        <v>1.65</v>
      </c>
      <c r="AN48" s="77">
        <f t="shared" si="27"/>
        <v>1.5</v>
      </c>
      <c r="AO48" s="77"/>
      <c r="AP48" s="103">
        <v>90</v>
      </c>
      <c r="AQ48" s="77">
        <f t="shared" si="7"/>
        <v>1</v>
      </c>
      <c r="AR48" s="77">
        <f t="shared" si="1"/>
        <v>6.1257422745431001E-17</v>
      </c>
      <c r="AS48" s="77">
        <f t="shared" si="8"/>
        <v>1.65</v>
      </c>
      <c r="AT48" s="77">
        <f t="shared" si="28"/>
        <v>1.5</v>
      </c>
    </row>
    <row r="49" spans="1:46" x14ac:dyDescent="0.15">
      <c r="A49" s="70">
        <v>90</v>
      </c>
      <c r="B49" s="70">
        <v>90</v>
      </c>
      <c r="C49" s="70"/>
      <c r="D49" s="71" t="s">
        <v>46</v>
      </c>
      <c r="E49" s="78">
        <v>549.40609999999992</v>
      </c>
      <c r="F49" s="73">
        <f t="shared" si="34"/>
        <v>274.70304999999996</v>
      </c>
      <c r="G49" s="73"/>
      <c r="H49" s="73"/>
      <c r="I49" s="73"/>
      <c r="J49" s="73"/>
      <c r="K49" s="73"/>
      <c r="L49" s="73"/>
      <c r="M49" s="73"/>
      <c r="N49" s="73">
        <v>177.00029095403286</v>
      </c>
      <c r="O49" s="73"/>
      <c r="P49" s="73">
        <v>263.46428050943769</v>
      </c>
      <c r="Q49" s="73"/>
      <c r="R49" s="73">
        <f t="shared" si="35"/>
        <v>1551.9920815912139</v>
      </c>
      <c r="S49" s="73">
        <f t="shared" si="36"/>
        <v>1551.9920815912139</v>
      </c>
      <c r="T49" s="73">
        <f t="shared" si="19"/>
        <v>1042.657659204621</v>
      </c>
      <c r="U49" s="73">
        <f t="shared" si="37"/>
        <v>1042.657659204621</v>
      </c>
      <c r="V49" s="73">
        <f t="shared" si="30"/>
        <v>1.3300550957716963</v>
      </c>
      <c r="W49" s="73">
        <f t="shared" si="38"/>
        <v>1.7354125199556396</v>
      </c>
      <c r="X49" s="73">
        <f t="shared" si="39"/>
        <v>1.1621558255781941</v>
      </c>
      <c r="Y49" s="73">
        <f t="shared" si="40"/>
        <v>1.5162388865752718</v>
      </c>
      <c r="Z49" s="25"/>
      <c r="AA49" s="25"/>
      <c r="AB49" s="27"/>
      <c r="AC49" s="17"/>
      <c r="AD49" s="17"/>
      <c r="AE49" s="25"/>
      <c r="AF49" s="25"/>
      <c r="AG49" s="37"/>
      <c r="AH49" s="37"/>
      <c r="AI49" s="37"/>
      <c r="AJ49" s="37"/>
      <c r="AK49" s="37"/>
      <c r="AL49" s="37"/>
      <c r="AP49" s="103">
        <v>90</v>
      </c>
      <c r="AQ49" s="77">
        <f t="shared" si="7"/>
        <v>1</v>
      </c>
      <c r="AR49" s="77">
        <f t="shared" si="1"/>
        <v>6.1257422745431001E-17</v>
      </c>
      <c r="AS49" s="77">
        <f t="shared" si="8"/>
        <v>1.65</v>
      </c>
      <c r="AT49" s="77">
        <f t="shared" si="28"/>
        <v>1.5</v>
      </c>
    </row>
    <row r="50" spans="1:46" x14ac:dyDescent="0.15">
      <c r="A50" s="70">
        <v>90</v>
      </c>
      <c r="B50" s="70">
        <v>90</v>
      </c>
      <c r="C50" s="70"/>
      <c r="D50" s="71" t="s">
        <v>47</v>
      </c>
      <c r="E50" s="72">
        <v>598.71299999999997</v>
      </c>
      <c r="F50" s="73">
        <f t="shared" si="34"/>
        <v>299.35649999999998</v>
      </c>
      <c r="G50" s="73"/>
      <c r="H50" s="73"/>
      <c r="I50" s="73"/>
      <c r="J50" s="73"/>
      <c r="K50" s="73"/>
      <c r="L50" s="73"/>
      <c r="M50" s="73"/>
      <c r="N50" s="73">
        <v>173.90507196502054</v>
      </c>
      <c r="O50" s="73"/>
      <c r="P50" s="73">
        <v>284.35525007595089</v>
      </c>
      <c r="Q50" s="73"/>
      <c r="R50" s="73">
        <f t="shared" si="35"/>
        <v>1721.3787764638221</v>
      </c>
      <c r="S50" s="73">
        <f t="shared" si="36"/>
        <v>1721.3787764638221</v>
      </c>
      <c r="T50" s="73">
        <f t="shared" si="19"/>
        <v>1052.7553119558802</v>
      </c>
      <c r="U50" s="73">
        <f t="shared" si="37"/>
        <v>1052.7553119558802</v>
      </c>
      <c r="V50" s="73">
        <f t="shared" si="30"/>
        <v>1.4752192620993048</v>
      </c>
      <c r="W50" s="73">
        <f t="shared" si="38"/>
        <v>1.9248179908227623</v>
      </c>
      <c r="X50" s="73">
        <f t="shared" si="39"/>
        <v>1.1734107622929864</v>
      </c>
      <c r="Y50" s="73">
        <f t="shared" si="40"/>
        <v>1.5309229524615495</v>
      </c>
      <c r="Z50" s="25"/>
      <c r="AA50" s="25"/>
      <c r="AB50" s="27"/>
      <c r="AC50" s="17"/>
      <c r="AD50" s="17"/>
      <c r="AE50" s="25"/>
      <c r="AF50" s="25"/>
      <c r="AG50" s="37"/>
      <c r="AH50" s="37"/>
      <c r="AI50" s="37"/>
      <c r="AJ50" s="37"/>
      <c r="AK50" s="37"/>
      <c r="AL50" s="37"/>
      <c r="AP50" s="103">
        <v>90</v>
      </c>
      <c r="AQ50" s="77">
        <f t="shared" si="7"/>
        <v>1</v>
      </c>
      <c r="AR50" s="77">
        <f t="shared" si="1"/>
        <v>6.1257422745431001E-17</v>
      </c>
      <c r="AS50" s="77">
        <f t="shared" si="8"/>
        <v>1.65</v>
      </c>
      <c r="AT50" s="77">
        <f t="shared" si="28"/>
        <v>1.5</v>
      </c>
    </row>
    <row r="51" spans="1:46" x14ac:dyDescent="0.15">
      <c r="A51" s="70">
        <v>90</v>
      </c>
      <c r="B51" s="70">
        <v>90</v>
      </c>
      <c r="C51" s="70"/>
      <c r="D51" s="71" t="s">
        <v>48</v>
      </c>
      <c r="E51" s="72">
        <v>566.20899999999995</v>
      </c>
      <c r="F51" s="73">
        <f t="shared" si="34"/>
        <v>283.10449999999997</v>
      </c>
      <c r="G51" s="76"/>
      <c r="H51" s="76"/>
      <c r="I51" s="76"/>
      <c r="J51" s="76"/>
      <c r="K51" s="76"/>
      <c r="L51" s="76"/>
      <c r="M51" s="76"/>
      <c r="N51" s="73">
        <v>173.59237601051939</v>
      </c>
      <c r="O51" s="76"/>
      <c r="P51" s="73">
        <v>265.90341892563862</v>
      </c>
      <c r="Q51" s="76"/>
      <c r="R51" s="73">
        <f t="shared" si="35"/>
        <v>1630.8579126933798</v>
      </c>
      <c r="S51" s="73">
        <f t="shared" si="36"/>
        <v>1630.8579126933798</v>
      </c>
      <c r="T51" s="73">
        <f t="shared" si="19"/>
        <v>1064.6892061179994</v>
      </c>
      <c r="U51" s="73">
        <f t="shared" si="37"/>
        <v>1064.6892061179994</v>
      </c>
      <c r="V51" s="73">
        <f t="shared" si="30"/>
        <v>1.3976430053905129</v>
      </c>
      <c r="W51" s="73">
        <f t="shared" si="38"/>
        <v>1.8235990205923451</v>
      </c>
      <c r="X51" s="73">
        <f t="shared" si="39"/>
        <v>1.186712390588625</v>
      </c>
      <c r="Y51" s="73">
        <f t="shared" si="40"/>
        <v>1.5482772913829959</v>
      </c>
      <c r="Z51" s="25"/>
      <c r="AJ51" s="37"/>
      <c r="AK51" s="37"/>
      <c r="AL51" s="37"/>
      <c r="AP51" s="37"/>
      <c r="AQ51" s="37"/>
      <c r="AR51" s="37"/>
    </row>
    <row r="52" spans="1:46" x14ac:dyDescent="0.15">
      <c r="D52" s="2"/>
    </row>
    <row r="53" spans="1:46" x14ac:dyDescent="0.15">
      <c r="D53" s="2"/>
    </row>
    <row r="54" spans="1:46" x14ac:dyDescent="0.15">
      <c r="D54" s="2"/>
    </row>
    <row r="55" spans="1:46" x14ac:dyDescent="0.15">
      <c r="D55" s="2"/>
    </row>
    <row r="56" spans="1:46" x14ac:dyDescent="0.15">
      <c r="D56" s="2"/>
    </row>
    <row r="57" spans="1:46" x14ac:dyDescent="0.15">
      <c r="D57" s="2"/>
    </row>
    <row r="58" spans="1:46" x14ac:dyDescent="0.15">
      <c r="D58" s="2"/>
    </row>
  </sheetData>
  <mergeCells count="23">
    <mergeCell ref="BE2:BE3"/>
    <mergeCell ref="BF2:BF3"/>
    <mergeCell ref="BG2:BG3"/>
    <mergeCell ref="BH2:BH3"/>
    <mergeCell ref="J2:J3"/>
    <mergeCell ref="AG2:AG3"/>
    <mergeCell ref="AH2:AH3"/>
    <mergeCell ref="AV2:AV3"/>
    <mergeCell ref="AW2:AW3"/>
    <mergeCell ref="BC2:BC3"/>
    <mergeCell ref="BD2:BD3"/>
    <mergeCell ref="M2:M3"/>
    <mergeCell ref="AB2:AB3"/>
    <mergeCell ref="AC2:AC3"/>
    <mergeCell ref="AD2:AD3"/>
    <mergeCell ref="AE2:AE3"/>
    <mergeCell ref="AF2:AF3"/>
    <mergeCell ref="D2:D3"/>
    <mergeCell ref="E2:E3"/>
    <mergeCell ref="F2:F3"/>
    <mergeCell ref="G2:G3"/>
    <mergeCell ref="H2:H3"/>
    <mergeCell ref="L2:L3"/>
  </mergeCells>
  <phoneticPr fontId="3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13</xdr:col>
                <xdr:colOff>0</xdr:colOff>
                <xdr:row>1</xdr:row>
                <xdr:rowOff>133350</xdr:rowOff>
              </from>
              <to>
                <xdr:col>13</xdr:col>
                <xdr:colOff>1171575</xdr:colOff>
                <xdr:row>2</xdr:row>
                <xdr:rowOff>142875</xdr:rowOff>
              </to>
            </anchor>
          </objectPr>
        </oleObject>
      </mc:Choice>
      <mc:Fallback>
        <oleObject progId="Equation.DSMT4" shapeId="6145" r:id="rId4"/>
      </mc:Fallback>
    </mc:AlternateContent>
    <mc:AlternateContent xmlns:mc="http://schemas.openxmlformats.org/markup-compatibility/2006">
      <mc:Choice Requires="x14">
        <oleObject progId="Equation.DSMT4" shapeId="6146" r:id="rId6">
          <objectPr defaultSize="0" autoPict="0" r:id="rId7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1152525</xdr:colOff>
                <xdr:row>2</xdr:row>
                <xdr:rowOff>200025</xdr:rowOff>
              </to>
            </anchor>
          </objectPr>
        </oleObject>
      </mc:Choice>
      <mc:Fallback>
        <oleObject progId="Equation.DSMT4" shapeId="6146" r:id="rId6"/>
      </mc:Fallback>
    </mc:AlternateContent>
    <mc:AlternateContent xmlns:mc="http://schemas.openxmlformats.org/markup-compatibility/2006">
      <mc:Choice Requires="x14">
        <oleObject progId="Equation.DSMT4" shapeId="6147" r:id="rId8">
          <objectPr defaultSize="0" autoPict="0" r:id="rId9">
            <anchor moveWithCells="1" sizeWithCells="1">
              <from>
                <xdr:col>15</xdr:col>
                <xdr:colOff>0</xdr:colOff>
                <xdr:row>1</xdr:row>
                <xdr:rowOff>171450</xdr:rowOff>
              </from>
              <to>
                <xdr:col>15</xdr:col>
                <xdr:colOff>1171575</xdr:colOff>
                <xdr:row>2</xdr:row>
                <xdr:rowOff>238125</xdr:rowOff>
              </to>
            </anchor>
          </objectPr>
        </oleObject>
      </mc:Choice>
      <mc:Fallback>
        <oleObject progId="Equation.DSMT4" shapeId="6147" r:id="rId8"/>
      </mc:Fallback>
    </mc:AlternateContent>
    <mc:AlternateContent xmlns:mc="http://schemas.openxmlformats.org/markup-compatibility/2006">
      <mc:Choice Requires="x14">
        <oleObject progId="Equation.DSMT4" shapeId="6148" r:id="rId10">
          <objectPr defaultSize="0" autoPict="0" r:id="rId11">
            <anchor moveWithCells="1" sizeWithCells="1">
              <from>
                <xdr:col>16</xdr:col>
                <xdr:colOff>47625</xdr:colOff>
                <xdr:row>2</xdr:row>
                <xdr:rowOff>28575</xdr:rowOff>
              </from>
              <to>
                <xdr:col>16</xdr:col>
                <xdr:colOff>1343025</xdr:colOff>
                <xdr:row>2</xdr:row>
                <xdr:rowOff>228600</xdr:rowOff>
              </to>
            </anchor>
          </objectPr>
        </oleObject>
      </mc:Choice>
      <mc:Fallback>
        <oleObject progId="Equation.DSMT4" shapeId="6148" r:id="rId10"/>
      </mc:Fallback>
    </mc:AlternateContent>
    <mc:AlternateContent xmlns:mc="http://schemas.openxmlformats.org/markup-compatibility/2006">
      <mc:Choice Requires="x14">
        <oleObject progId="Equation.DSMT4" shapeId="6149" r:id="rId12">
          <objectPr defaultSize="0" autoPict="0" r:id="rId13">
            <anchor moveWithCells="1" sizeWithCells="1">
              <from>
                <xdr:col>17</xdr:col>
                <xdr:colOff>57150</xdr:colOff>
                <xdr:row>2</xdr:row>
                <xdr:rowOff>28575</xdr:rowOff>
              </from>
              <to>
                <xdr:col>17</xdr:col>
                <xdr:colOff>809625</xdr:colOff>
                <xdr:row>2</xdr:row>
                <xdr:rowOff>247650</xdr:rowOff>
              </to>
            </anchor>
          </objectPr>
        </oleObject>
      </mc:Choice>
      <mc:Fallback>
        <oleObject progId="Equation.DSMT4" shapeId="6149" r:id="rId12"/>
      </mc:Fallback>
    </mc:AlternateContent>
    <mc:AlternateContent xmlns:mc="http://schemas.openxmlformats.org/markup-compatibility/2006">
      <mc:Choice Requires="x14">
        <oleObject progId="Equation.DSMT4" shapeId="6150" r:id="rId14">
          <objectPr defaultSize="0" autoPict="0" r:id="rId15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704850</xdr:colOff>
                <xdr:row>2</xdr:row>
                <xdr:rowOff>209550</xdr:rowOff>
              </to>
            </anchor>
          </objectPr>
        </oleObject>
      </mc:Choice>
      <mc:Fallback>
        <oleObject progId="Equation.DSMT4" shapeId="6150" r:id="rId14"/>
      </mc:Fallback>
    </mc:AlternateContent>
    <mc:AlternateContent xmlns:mc="http://schemas.openxmlformats.org/markup-compatibility/2006">
      <mc:Choice Requires="x14">
        <oleObject progId="Equation.DSMT4" shapeId="6151" r:id="rId16">
          <objectPr defaultSize="0" autoPict="0" r:id="rId17">
            <anchor moveWithCells="1" sizeWithCells="1">
              <from>
                <xdr:col>19</xdr:col>
                <xdr:colOff>0</xdr:colOff>
                <xdr:row>2</xdr:row>
                <xdr:rowOff>28575</xdr:rowOff>
              </from>
              <to>
                <xdr:col>19</xdr:col>
                <xdr:colOff>876300</xdr:colOff>
                <xdr:row>2</xdr:row>
                <xdr:rowOff>219075</xdr:rowOff>
              </to>
            </anchor>
          </objectPr>
        </oleObject>
      </mc:Choice>
      <mc:Fallback>
        <oleObject progId="Equation.DSMT4" shapeId="6151" r:id="rId16"/>
      </mc:Fallback>
    </mc:AlternateContent>
    <mc:AlternateContent xmlns:mc="http://schemas.openxmlformats.org/markup-compatibility/2006">
      <mc:Choice Requires="x14">
        <oleObject progId="Equation.DSMT4" shapeId="6153" r:id="rId18">
          <objectPr defaultSize="0" autoPict="0" r:id="rId19">
            <anchor moveWithCells="1" sizeWithCells="1">
              <from>
                <xdr:col>20</xdr:col>
                <xdr:colOff>38100</xdr:colOff>
                <xdr:row>2</xdr:row>
                <xdr:rowOff>28575</xdr:rowOff>
              </from>
              <to>
                <xdr:col>20</xdr:col>
                <xdr:colOff>847725</xdr:colOff>
                <xdr:row>2</xdr:row>
                <xdr:rowOff>247650</xdr:rowOff>
              </to>
            </anchor>
          </objectPr>
        </oleObject>
      </mc:Choice>
      <mc:Fallback>
        <oleObject progId="Equation.DSMT4" shapeId="6153" r:id="rId1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0E1-4852-4AE1-ACC7-251365C71931}">
  <sheetPr>
    <tabColor rgb="FFC00000"/>
  </sheetPr>
  <dimension ref="A1:AS65"/>
  <sheetViews>
    <sheetView tabSelected="1" topLeftCell="T18" zoomScale="85" zoomScaleNormal="85" workbookViewId="0">
      <selection activeCell="AC57" sqref="AC57"/>
    </sheetView>
  </sheetViews>
  <sheetFormatPr defaultRowHeight="12.95" customHeight="1" x14ac:dyDescent="0.15"/>
  <cols>
    <col min="1" max="1" width="4.5" bestFit="1" customWidth="1"/>
    <col min="2" max="2" width="5.875" style="1" bestFit="1" customWidth="1"/>
    <col min="3" max="3" width="8.5" style="1" bestFit="1" customWidth="1"/>
    <col min="4" max="4" width="11.25" style="28" customWidth="1"/>
    <col min="5" max="5" width="12.625" style="28" customWidth="1"/>
    <col min="6" max="6" width="10.25" style="28" customWidth="1"/>
    <col min="7" max="7" width="12.375" style="28" customWidth="1"/>
    <col min="8" max="8" width="11.375" style="28" customWidth="1"/>
    <col min="9" max="9" width="9" style="28"/>
    <col min="10" max="10" width="10.5" style="28" customWidth="1"/>
    <col min="11" max="11" width="10.75" style="28" customWidth="1"/>
    <col min="27" max="27" width="4.5" style="109" bestFit="1" customWidth="1"/>
    <col min="28" max="28" width="3.5" style="109" bestFit="1" customWidth="1"/>
    <col min="29" max="29" width="9.25" style="109" bestFit="1" customWidth="1"/>
    <col min="30" max="30" width="5.5" style="109" customWidth="1"/>
    <col min="31" max="33" width="8.5" style="109" bestFit="1" customWidth="1"/>
    <col min="34" max="37" width="9" style="109" customWidth="1"/>
    <col min="38" max="39" width="9" style="109"/>
    <col min="40" max="40" width="6.5" style="109" bestFit="1" customWidth="1"/>
    <col min="41" max="41" width="9" style="109" bestFit="1"/>
    <col min="42" max="42" width="7.5" style="109" bestFit="1" customWidth="1"/>
    <col min="43" max="43" width="6.5" style="109" bestFit="1" customWidth="1"/>
    <col min="45" max="45" width="9" style="109"/>
  </cols>
  <sheetData>
    <row r="1" spans="1:45" ht="12.95" customHeight="1" x14ac:dyDescent="0.15">
      <c r="B1" s="87" t="s">
        <v>0</v>
      </c>
      <c r="C1" s="88" t="s">
        <v>49</v>
      </c>
      <c r="D1" s="86" t="s">
        <v>67</v>
      </c>
      <c r="E1" s="56">
        <v>1</v>
      </c>
      <c r="F1" s="56">
        <v>2</v>
      </c>
      <c r="G1" s="56">
        <v>3</v>
      </c>
      <c r="H1" s="56">
        <v>4</v>
      </c>
      <c r="I1" s="86" t="s">
        <v>69</v>
      </c>
      <c r="J1" s="86" t="s">
        <v>84</v>
      </c>
      <c r="K1" s="86" t="s">
        <v>85</v>
      </c>
      <c r="O1" s="87" t="s">
        <v>0</v>
      </c>
      <c r="P1" s="88" t="s">
        <v>49</v>
      </c>
      <c r="Q1" s="86" t="s">
        <v>67</v>
      </c>
      <c r="R1" s="56">
        <v>1</v>
      </c>
      <c r="S1" s="56">
        <v>2</v>
      </c>
      <c r="T1" s="56">
        <v>3</v>
      </c>
      <c r="U1" s="56">
        <v>4</v>
      </c>
      <c r="V1" s="86" t="s">
        <v>69</v>
      </c>
      <c r="W1" s="86" t="s">
        <v>84</v>
      </c>
      <c r="X1" s="86" t="s">
        <v>85</v>
      </c>
      <c r="AA1" s="97"/>
      <c r="AB1" s="97"/>
      <c r="AC1" s="97"/>
      <c r="AF1" s="100">
        <v>1</v>
      </c>
      <c r="AG1" s="100">
        <v>2</v>
      </c>
      <c r="AH1" s="100">
        <v>1</v>
      </c>
      <c r="AI1" s="100">
        <v>2</v>
      </c>
      <c r="AJ1" s="100"/>
      <c r="AK1" s="100"/>
      <c r="AL1" s="100"/>
      <c r="AM1" s="100"/>
      <c r="AN1" s="100" t="s">
        <v>154</v>
      </c>
      <c r="AO1" s="100" t="s">
        <v>153</v>
      </c>
      <c r="AP1" s="100" t="s">
        <v>154</v>
      </c>
      <c r="AQ1" s="100" t="s">
        <v>153</v>
      </c>
      <c r="AS1" s="100" t="s">
        <v>139</v>
      </c>
    </row>
    <row r="2" spans="1:45" ht="40.5" customHeight="1" x14ac:dyDescent="0.15">
      <c r="B2" s="87"/>
      <c r="C2" s="88"/>
      <c r="D2" s="86"/>
      <c r="E2" s="22"/>
      <c r="H2"/>
      <c r="I2" s="86"/>
      <c r="J2" s="86"/>
      <c r="K2" s="86"/>
      <c r="O2" s="87"/>
      <c r="P2" s="88"/>
      <c r="Q2" s="86"/>
      <c r="R2" s="22"/>
      <c r="S2" s="28"/>
      <c r="T2" s="28"/>
      <c r="V2" s="86"/>
      <c r="W2" s="86"/>
      <c r="X2" s="86"/>
      <c r="AA2" s="101"/>
      <c r="AB2" s="101"/>
      <c r="AC2" s="112"/>
      <c r="AD2" s="110" t="s">
        <v>0</v>
      </c>
      <c r="AE2" s="101" t="s">
        <v>49</v>
      </c>
      <c r="AF2" s="111" t="s">
        <v>147</v>
      </c>
      <c r="AG2" s="111" t="s">
        <v>148</v>
      </c>
      <c r="AH2" s="111" t="s">
        <v>149</v>
      </c>
      <c r="AI2" s="111" t="s">
        <v>150</v>
      </c>
      <c r="AJ2" s="111" t="s">
        <v>155</v>
      </c>
      <c r="AK2" s="111" t="s">
        <v>156</v>
      </c>
      <c r="AL2" s="111" t="s">
        <v>157</v>
      </c>
      <c r="AM2" s="111" t="s">
        <v>158</v>
      </c>
      <c r="AN2" s="111" t="s">
        <v>151</v>
      </c>
      <c r="AO2" s="111" t="s">
        <v>152</v>
      </c>
      <c r="AP2" s="111" t="s">
        <v>151</v>
      </c>
      <c r="AQ2" s="111" t="s">
        <v>152</v>
      </c>
      <c r="AS2" s="102"/>
    </row>
    <row r="3" spans="1:45" ht="12.95" customHeight="1" x14ac:dyDescent="0.15">
      <c r="A3" s="24">
        <v>0</v>
      </c>
      <c r="B3" s="2" t="s">
        <v>1</v>
      </c>
      <c r="C3" s="3">
        <v>487.75299999999999</v>
      </c>
      <c r="D3" s="27">
        <v>121.93825</v>
      </c>
      <c r="E3" s="27">
        <v>1099.0536834953982</v>
      </c>
      <c r="F3" s="27">
        <v>796.85807194945721</v>
      </c>
      <c r="G3" s="27">
        <v>825.41213349144482</v>
      </c>
      <c r="H3" s="27">
        <v>598.45695541079988</v>
      </c>
      <c r="I3" s="27">
        <v>51.792500000000004</v>
      </c>
      <c r="J3" s="79">
        <v>1.7395667809651252E-2</v>
      </c>
      <c r="K3" s="79">
        <v>3.054277828886845E-2</v>
      </c>
      <c r="O3">
        <v>0</v>
      </c>
      <c r="P3" s="42">
        <f>SUMIF($A$3:$A$50,$O3,C$3:C$50)/COUNTIF($A$3:$A$50,$O3)</f>
        <v>536.15533333333337</v>
      </c>
      <c r="Q3" s="40">
        <f t="shared" ref="Q3:X3" si="0">SUMIF($A$3:$A$50,$O3,D$3:D$50)/COUNTIF($A$3:$A$50,$O3)</f>
        <v>134.03883333333334</v>
      </c>
      <c r="R3" s="40">
        <f t="shared" si="0"/>
        <v>1215.002566128667</v>
      </c>
      <c r="S3" s="40">
        <f t="shared" si="0"/>
        <v>928.52340448306006</v>
      </c>
      <c r="T3" s="40">
        <f t="shared" si="0"/>
        <v>934.61892143908017</v>
      </c>
      <c r="U3" s="40">
        <f t="shared" si="0"/>
        <v>714.28552309023019</v>
      </c>
      <c r="V3" s="40">
        <f t="shared" si="0"/>
        <v>54.895416666666655</v>
      </c>
      <c r="W3" s="80">
        <f t="shared" si="0"/>
        <v>1.2017239823689095E-2</v>
      </c>
      <c r="X3" s="80">
        <f t="shared" si="0"/>
        <v>2.5792682167472717E-2</v>
      </c>
      <c r="AA3" s="103">
        <v>0</v>
      </c>
      <c r="AB3" s="103">
        <v>0</v>
      </c>
      <c r="AC3" s="113" t="s">
        <v>140</v>
      </c>
      <c r="AD3" s="104" t="s">
        <v>1</v>
      </c>
      <c r="AE3" s="105">
        <v>487.75299999999999</v>
      </c>
      <c r="AF3" s="106">
        <v>1099.0536834953982</v>
      </c>
      <c r="AG3" s="106">
        <v>796.85807194945721</v>
      </c>
      <c r="AH3" s="106">
        <v>0.88762758873024694</v>
      </c>
      <c r="AI3" s="106">
        <v>0.83453178164405561</v>
      </c>
      <c r="AJ3" s="106">
        <f>AH3/AP3</f>
        <v>0.88762758873024694</v>
      </c>
      <c r="AK3" s="106">
        <f>AH3/AQ3</f>
        <v>0.88762758873024694</v>
      </c>
      <c r="AL3" s="106">
        <f>AI3/AP3</f>
        <v>0.83453178164405561</v>
      </c>
      <c r="AM3" s="106">
        <f>AI3/AQ3</f>
        <v>0.83453178164405561</v>
      </c>
      <c r="AN3" s="114">
        <v>1</v>
      </c>
      <c r="AO3" s="114">
        <v>1</v>
      </c>
      <c r="AP3" s="107">
        <v>1</v>
      </c>
      <c r="AQ3" s="107">
        <v>1</v>
      </c>
      <c r="AS3" s="107">
        <v>1.0625291260714933</v>
      </c>
    </row>
    <row r="4" spans="1:45" ht="12.95" customHeight="1" x14ac:dyDescent="0.15">
      <c r="A4" s="24">
        <v>0</v>
      </c>
      <c r="B4" s="2" t="s">
        <v>2</v>
      </c>
      <c r="C4" s="3">
        <v>456.00200000000001</v>
      </c>
      <c r="D4" s="27">
        <v>114.0005</v>
      </c>
      <c r="E4" s="27">
        <v>1065.3175985681687</v>
      </c>
      <c r="F4" s="27">
        <v>828.62812373029635</v>
      </c>
      <c r="G4" s="27">
        <v>842.94204971585725</v>
      </c>
      <c r="H4" s="27">
        <v>655.65939209885823</v>
      </c>
      <c r="I4" s="27">
        <v>53.917500000000004</v>
      </c>
      <c r="J4" s="79">
        <v>9.6828703703703851E-3</v>
      </c>
      <c r="K4" s="79">
        <v>1.2234211366538955E-2</v>
      </c>
      <c r="O4">
        <v>15</v>
      </c>
      <c r="P4" s="42">
        <f t="shared" ref="P4:P6" si="1">SUMIF($A$3:$A$50,$O4,C$3:C$50)/COUNTIF($A$3:$A$50,$O4)</f>
        <v>776.48683333333327</v>
      </c>
      <c r="Q4" s="40">
        <f t="shared" ref="Q4:Q6" si="2">SUMIF($A$3:$A$50,$O4,D$3:D$50)/COUNTIF($A$3:$A$50,$O4)</f>
        <v>194.12170833333332</v>
      </c>
      <c r="R4" s="40">
        <f t="shared" ref="R4:R6" si="3">SUMIF($A$3:$A$50,$O4,E$3:E$50)/COUNTIF($A$3:$A$50,$O4)</f>
        <v>1297.9532492561714</v>
      </c>
      <c r="S4" s="40">
        <f t="shared" ref="S4:S6" si="4">SUMIF($A$3:$A$50,$O4,F$3:F$50)/COUNTIF($A$3:$A$50,$O4)</f>
        <v>1162.353150337435</v>
      </c>
      <c r="T4" s="40">
        <f t="shared" ref="T4:T6" si="5">SUMIF($A$3:$A$50,$O4,G$3:G$50)/COUNTIF($A$3:$A$50,$O4)</f>
        <v>891.86390991231076</v>
      </c>
      <c r="U4" s="40">
        <f t="shared" ref="U4:U6" si="6">SUMIF($A$3:$A$50,$O4,H$3:H$50)/COUNTIF($A$3:$A$50,$O4)</f>
        <v>799.04086691819032</v>
      </c>
      <c r="V4" s="40">
        <f t="shared" ref="V4:V6" si="7">SUMIF($A$3:$A$50,$O4,I$3:I$50)/COUNTIF($A$3:$A$50,$O4)</f>
        <v>39.492916666666666</v>
      </c>
      <c r="W4" s="80">
        <f t="shared" ref="W4:W6" si="8">SUMIF($A$3:$A$50,$O4,J$3:J$50)/COUNTIF($A$3:$A$50,$O4)</f>
        <v>6.3563428247570058E-3</v>
      </c>
      <c r="X4" s="80">
        <f t="shared" ref="X4:X6" si="9">SUMIF($A$3:$A$50,$O4,K$3:K$50)/COUNTIF($A$3:$A$50,$O4)</f>
        <v>8.7078783697092359E-3</v>
      </c>
      <c r="AA4" s="103">
        <v>0</v>
      </c>
      <c r="AB4" s="103">
        <v>0</v>
      </c>
      <c r="AC4" s="113"/>
      <c r="AD4" s="104" t="s">
        <v>2</v>
      </c>
      <c r="AE4" s="105">
        <v>456.00200000000001</v>
      </c>
      <c r="AF4" s="106">
        <v>1065.3175985681687</v>
      </c>
      <c r="AG4" s="106">
        <v>828.62812373029635</v>
      </c>
      <c r="AH4" s="106">
        <v>0.86038134938193855</v>
      </c>
      <c r="AI4" s="106">
        <v>0.86780385210288291</v>
      </c>
      <c r="AJ4" s="106">
        <f>AH4/AP4</f>
        <v>0.86038134938193855</v>
      </c>
      <c r="AK4" s="106">
        <f>AH4/AQ4</f>
        <v>0.86038134938193855</v>
      </c>
      <c r="AL4" s="106">
        <f>AI4/AP4</f>
        <v>0.86780385210288291</v>
      </c>
      <c r="AM4" s="106">
        <f>AI4/AQ4</f>
        <v>0.86780385210288291</v>
      </c>
      <c r="AN4" s="114"/>
      <c r="AO4" s="114"/>
      <c r="AP4" s="107">
        <v>1</v>
      </c>
      <c r="AQ4" s="107">
        <v>1</v>
      </c>
      <c r="AS4" s="107">
        <v>0.97674813964084073</v>
      </c>
    </row>
    <row r="5" spans="1:45" ht="12.95" customHeight="1" x14ac:dyDescent="0.15">
      <c r="A5" s="24">
        <v>0</v>
      </c>
      <c r="B5" s="2" t="s">
        <v>3</v>
      </c>
      <c r="C5" s="3">
        <v>603.63400000000001</v>
      </c>
      <c r="D5" s="27">
        <v>150.9085</v>
      </c>
      <c r="E5" s="27">
        <v>1233.9642321101874</v>
      </c>
      <c r="F5" s="27">
        <v>987.17138568814994</v>
      </c>
      <c r="G5" s="27">
        <v>925.13984386033235</v>
      </c>
      <c r="H5" s="27">
        <v>740.11187508826583</v>
      </c>
      <c r="I5" s="27">
        <v>53.914999999999999</v>
      </c>
      <c r="J5" s="79">
        <v>6.0211908396946593E-3</v>
      </c>
      <c r="K5" s="79">
        <v>2.9828244274809151E-2</v>
      </c>
      <c r="O5">
        <v>30</v>
      </c>
      <c r="P5" s="42">
        <f t="shared" si="1"/>
        <v>1079.0108333333335</v>
      </c>
      <c r="Q5" s="40">
        <f t="shared" si="2"/>
        <v>269.75270833333337</v>
      </c>
      <c r="R5" s="40">
        <f t="shared" si="3"/>
        <v>1417.8666951863022</v>
      </c>
      <c r="S5" s="40">
        <f t="shared" si="4"/>
        <v>1239.5946527902504</v>
      </c>
      <c r="T5" s="40">
        <f t="shared" si="5"/>
        <v>965.18516298539635</v>
      </c>
      <c r="U5" s="40">
        <f t="shared" si="6"/>
        <v>844.00180567116638</v>
      </c>
      <c r="V5" s="40">
        <f t="shared" si="7"/>
        <v>27.750833333333333</v>
      </c>
      <c r="W5" s="80">
        <f t="shared" si="8"/>
        <v>6.4843028054332565E-3</v>
      </c>
      <c r="X5" s="80">
        <f t="shared" si="9"/>
        <v>7.5226948962984616E-3</v>
      </c>
      <c r="AA5" s="103">
        <v>0</v>
      </c>
      <c r="AB5" s="103">
        <v>0</v>
      </c>
      <c r="AC5" s="113"/>
      <c r="AD5" s="104" t="s">
        <v>3</v>
      </c>
      <c r="AE5" s="105">
        <v>603.63400000000001</v>
      </c>
      <c r="AF5" s="106">
        <v>1233.9642321101874</v>
      </c>
      <c r="AG5" s="106">
        <v>987.17138568814994</v>
      </c>
      <c r="AH5" s="106">
        <v>0.99658525545710741</v>
      </c>
      <c r="AI5" s="106">
        <v>1.0338426933053848</v>
      </c>
      <c r="AJ5" s="106">
        <f>AH5/AP5</f>
        <v>0.99658525545710741</v>
      </c>
      <c r="AK5" s="106">
        <f>AH5/AQ5</f>
        <v>0.99658525545710741</v>
      </c>
      <c r="AL5" s="106">
        <f>AI5/AP5</f>
        <v>1.0338426933053848</v>
      </c>
      <c r="AM5" s="106">
        <f>AI5/AQ5</f>
        <v>1.0338426933053848</v>
      </c>
      <c r="AN5" s="114"/>
      <c r="AO5" s="114"/>
      <c r="AP5" s="107">
        <v>1</v>
      </c>
      <c r="AQ5" s="107">
        <v>1</v>
      </c>
      <c r="AS5" s="107">
        <v>0.96072273428766597</v>
      </c>
    </row>
    <row r="6" spans="1:45" ht="12.95" customHeight="1" x14ac:dyDescent="0.15">
      <c r="A6" s="24">
        <v>0</v>
      </c>
      <c r="B6" s="2" t="s">
        <v>4</v>
      </c>
      <c r="C6" s="3">
        <v>512.16099999999994</v>
      </c>
      <c r="D6" s="27">
        <v>128.04024999999999</v>
      </c>
      <c r="E6" s="27">
        <v>1227.5335937863001</v>
      </c>
      <c r="F6" s="27">
        <v>938.85155552345282</v>
      </c>
      <c r="G6" s="27">
        <v>956.51148352160942</v>
      </c>
      <c r="H6" s="27">
        <v>731.56636912101021</v>
      </c>
      <c r="I6" s="27">
        <v>55</v>
      </c>
      <c r="J6" s="79">
        <v>7.8517282837391022E-3</v>
      </c>
      <c r="K6" s="79">
        <v>2.6302359483017752E-2</v>
      </c>
      <c r="O6" t="s">
        <v>121</v>
      </c>
      <c r="P6" s="42">
        <f t="shared" si="1"/>
        <v>959.43433333333348</v>
      </c>
      <c r="Q6" s="40">
        <f t="shared" si="2"/>
        <v>239.85858333333337</v>
      </c>
      <c r="R6" s="40">
        <f t="shared" si="3"/>
        <v>1484.4547912082701</v>
      </c>
      <c r="S6" s="40">
        <f t="shared" si="4"/>
        <v>1266.3230039481402</v>
      </c>
      <c r="T6" s="40">
        <f t="shared" si="5"/>
        <v>1048.0654176938847</v>
      </c>
      <c r="U6" s="40">
        <f t="shared" si="6"/>
        <v>894.19138005351442</v>
      </c>
      <c r="V6" s="40">
        <f t="shared" si="7"/>
        <v>24.827500000000001</v>
      </c>
      <c r="W6" s="80">
        <f t="shared" si="8"/>
        <v>5.3944098535067325E-3</v>
      </c>
      <c r="X6" s="80">
        <f t="shared" si="9"/>
        <v>5.6872943238928456E-3</v>
      </c>
      <c r="AA6" s="103">
        <v>0</v>
      </c>
      <c r="AB6" s="103">
        <v>0</v>
      </c>
      <c r="AC6" s="113"/>
      <c r="AD6" s="104" t="s">
        <v>4</v>
      </c>
      <c r="AE6" s="105">
        <v>512.16099999999994</v>
      </c>
      <c r="AF6" s="106">
        <v>1227.5335937863001</v>
      </c>
      <c r="AG6" s="106">
        <v>938.85155552345282</v>
      </c>
      <c r="AH6" s="106">
        <v>0.99139168568417813</v>
      </c>
      <c r="AI6" s="106">
        <v>0.98323840707730914</v>
      </c>
      <c r="AJ6" s="106">
        <f>AH6/AP6</f>
        <v>0.99139168568417813</v>
      </c>
      <c r="AK6" s="106">
        <f>AH6/AQ6</f>
        <v>0.99139168568417813</v>
      </c>
      <c r="AL6" s="106">
        <f>AI6/AP6</f>
        <v>0.98323840707730914</v>
      </c>
      <c r="AM6" s="106">
        <f>AI6/AQ6</f>
        <v>0.98323840707730914</v>
      </c>
      <c r="AN6" s="114"/>
      <c r="AO6" s="114"/>
      <c r="AP6" s="107">
        <v>1</v>
      </c>
      <c r="AQ6" s="107">
        <v>1</v>
      </c>
      <c r="AS6" s="102"/>
    </row>
    <row r="7" spans="1:45" ht="12.95" customHeight="1" x14ac:dyDescent="0.15">
      <c r="A7" s="24">
        <v>0</v>
      </c>
      <c r="B7" s="2" t="s">
        <v>5</v>
      </c>
      <c r="C7" s="3">
        <v>576.15200000000004</v>
      </c>
      <c r="D7" s="27">
        <v>144.03800000000001</v>
      </c>
      <c r="E7" s="27">
        <v>1208.445900963505</v>
      </c>
      <c r="F7" s="27">
        <v>920.02735297701759</v>
      </c>
      <c r="G7" s="27">
        <v>935.87166808376048</v>
      </c>
      <c r="H7" s="27">
        <v>712.50813365065255</v>
      </c>
      <c r="I7" s="27">
        <v>58.582499999999996</v>
      </c>
      <c r="J7" s="79">
        <v>1.57289190803225E-2</v>
      </c>
      <c r="K7" s="79">
        <v>2.981706479546133E-2</v>
      </c>
      <c r="AA7" s="103">
        <v>0</v>
      </c>
      <c r="AB7" s="103">
        <v>0</v>
      </c>
      <c r="AC7" s="113"/>
      <c r="AD7" s="104" t="s">
        <v>5</v>
      </c>
      <c r="AE7" s="105">
        <v>576.15200000000004</v>
      </c>
      <c r="AF7" s="106">
        <v>1208.445900963505</v>
      </c>
      <c r="AG7" s="106">
        <v>920.02735297701759</v>
      </c>
      <c r="AH7" s="106">
        <v>0.97597591208808132</v>
      </c>
      <c r="AI7" s="106">
        <v>0.96352423733730352</v>
      </c>
      <c r="AJ7" s="106">
        <f>AH7/AP7</f>
        <v>0.97597591208808132</v>
      </c>
      <c r="AK7" s="106">
        <f>AH7/AQ7</f>
        <v>0.97597591208808132</v>
      </c>
      <c r="AL7" s="106">
        <f>AI7/AP7</f>
        <v>0.96352423733730352</v>
      </c>
      <c r="AM7" s="106">
        <f>AI7/AQ7</f>
        <v>0.96352423733730352</v>
      </c>
      <c r="AN7" s="114"/>
      <c r="AO7" s="114"/>
      <c r="AP7" s="107">
        <v>1</v>
      </c>
      <c r="AQ7" s="107">
        <v>1</v>
      </c>
      <c r="AS7" s="102"/>
    </row>
    <row r="8" spans="1:45" ht="12.95" customHeight="1" x14ac:dyDescent="0.15">
      <c r="A8" s="24">
        <v>0</v>
      </c>
      <c r="B8" s="2" t="s">
        <v>6</v>
      </c>
      <c r="C8" s="3">
        <v>581.23</v>
      </c>
      <c r="D8" s="27">
        <v>145.3075</v>
      </c>
      <c r="E8" s="27">
        <v>1455.7003878484441</v>
      </c>
      <c r="F8" s="27">
        <v>1099.6039370299873</v>
      </c>
      <c r="G8" s="27">
        <v>1121.8363499614768</v>
      </c>
      <c r="H8" s="27">
        <v>847.41041317179395</v>
      </c>
      <c r="I8" s="27">
        <v>56.164999999999992</v>
      </c>
      <c r="J8" s="79">
        <v>1.5423062558356676E-2</v>
      </c>
      <c r="K8" s="79">
        <v>2.6031434796140684E-2</v>
      </c>
      <c r="AA8" s="103">
        <v>0</v>
      </c>
      <c r="AB8" s="103">
        <v>0</v>
      </c>
      <c r="AC8" s="113"/>
      <c r="AD8" s="104" t="s">
        <v>6</v>
      </c>
      <c r="AE8" s="105">
        <v>581.23</v>
      </c>
      <c r="AF8" s="106">
        <v>1455.7003878484441</v>
      </c>
      <c r="AG8" s="106">
        <v>1099.6039370299873</v>
      </c>
      <c r="AH8" s="106">
        <v>1.1756657973886948</v>
      </c>
      <c r="AI8" s="106">
        <v>1.15159081017712</v>
      </c>
      <c r="AJ8" s="106">
        <f>AH8/AP8</f>
        <v>1.1756657973886948</v>
      </c>
      <c r="AK8" s="106">
        <f>AH8/AQ8</f>
        <v>1.1756657973886948</v>
      </c>
      <c r="AL8" s="106">
        <f>AI8/AP8</f>
        <v>1.15159081017712</v>
      </c>
      <c r="AM8" s="106">
        <f>AI8/AQ8</f>
        <v>1.15159081017712</v>
      </c>
      <c r="AN8" s="114"/>
      <c r="AO8" s="114"/>
      <c r="AP8" s="107">
        <v>1</v>
      </c>
      <c r="AQ8" s="107">
        <v>1</v>
      </c>
      <c r="AS8" s="102"/>
    </row>
    <row r="9" spans="1:45" ht="12.95" customHeight="1" x14ac:dyDescent="0.15">
      <c r="A9" s="70">
        <v>15</v>
      </c>
      <c r="B9" s="71" t="s">
        <v>7</v>
      </c>
      <c r="C9" s="72">
        <v>717.56200000000001</v>
      </c>
      <c r="D9" s="74">
        <v>179.3905</v>
      </c>
      <c r="E9" s="74">
        <v>1193.2713389616022</v>
      </c>
      <c r="F9" s="74">
        <v>1084.607620910534</v>
      </c>
      <c r="G9" s="74">
        <v>855.58923066496243</v>
      </c>
      <c r="H9" s="74">
        <v>777.67609901343667</v>
      </c>
      <c r="I9" s="27">
        <v>38.542500000000004</v>
      </c>
      <c r="J9" s="79">
        <v>3.6413290851160674E-3</v>
      </c>
      <c r="K9" s="79">
        <v>3.7424771152581803E-3</v>
      </c>
      <c r="AA9" s="103">
        <v>15</v>
      </c>
      <c r="AB9" s="103">
        <v>15</v>
      </c>
      <c r="AC9" s="113" t="s">
        <v>141</v>
      </c>
      <c r="AD9" s="104" t="s">
        <v>7</v>
      </c>
      <c r="AE9" s="105">
        <v>717.56200000000001</v>
      </c>
      <c r="AF9" s="106">
        <v>1193.2713389616022</v>
      </c>
      <c r="AG9" s="106">
        <v>1084.607620910534</v>
      </c>
      <c r="AH9" s="106">
        <v>0.96372049628623524</v>
      </c>
      <c r="AI9" s="106">
        <v>1.1358855009761377</v>
      </c>
      <c r="AJ9" s="106">
        <f>AH9/AP9</f>
        <v>0.90419198737501416</v>
      </c>
      <c r="AK9" s="106">
        <f>AH9/AQ9</f>
        <v>0.86940689108077662</v>
      </c>
      <c r="AL9" s="106">
        <f>AI9/AP9</f>
        <v>1.0657224501459914</v>
      </c>
      <c r="AM9" s="106">
        <f>AI9/AQ9</f>
        <v>1.0247231285761536</v>
      </c>
      <c r="AN9" s="114">
        <v>1.0660000000000001</v>
      </c>
      <c r="AO9" s="114">
        <v>1.1080000000000001</v>
      </c>
      <c r="AP9" s="107">
        <v>1.0658361384997892</v>
      </c>
      <c r="AQ9" s="107">
        <v>1.1084803975825583</v>
      </c>
      <c r="AS9" s="107">
        <v>0.98672698708851592</v>
      </c>
    </row>
    <row r="10" spans="1:45" ht="12.95" customHeight="1" x14ac:dyDescent="0.15">
      <c r="A10" s="70">
        <v>15</v>
      </c>
      <c r="B10" s="71" t="s">
        <v>8</v>
      </c>
      <c r="C10" s="72">
        <v>746.93100000000004</v>
      </c>
      <c r="D10" s="74">
        <v>186.73275000000001</v>
      </c>
      <c r="E10" s="74">
        <v>1225.550007091751</v>
      </c>
      <c r="F10" s="74">
        <v>1104.9941734727404</v>
      </c>
      <c r="G10" s="74">
        <v>854.29896635417947</v>
      </c>
      <c r="H10" s="74">
        <v>770.26263698963089</v>
      </c>
      <c r="I10" s="27">
        <v>39.582499999999996</v>
      </c>
      <c r="J10" s="79">
        <v>6.3596491228070182E-3</v>
      </c>
      <c r="K10" s="79">
        <v>7.6156299840510373E-3</v>
      </c>
      <c r="AA10" s="103">
        <v>15</v>
      </c>
      <c r="AB10" s="103">
        <v>15</v>
      </c>
      <c r="AC10" s="113"/>
      <c r="AD10" s="104" t="s">
        <v>8</v>
      </c>
      <c r="AE10" s="105">
        <v>746.93100000000004</v>
      </c>
      <c r="AF10" s="106">
        <v>1225.550007091751</v>
      </c>
      <c r="AG10" s="106">
        <v>1104.9941734727404</v>
      </c>
      <c r="AH10" s="106">
        <v>0.98978968361534336</v>
      </c>
      <c r="AI10" s="106">
        <v>1.1572358852292539</v>
      </c>
      <c r="AJ10" s="106">
        <f>AH10/AP10</f>
        <v>0.92865089469429651</v>
      </c>
      <c r="AK10" s="106">
        <f>AH10/AQ10</f>
        <v>0.89292484176890907</v>
      </c>
      <c r="AL10" s="106">
        <f>AI10/AP10</f>
        <v>1.0857540323769785</v>
      </c>
      <c r="AM10" s="106">
        <f>AI10/AQ10</f>
        <v>1.0439840774388294</v>
      </c>
      <c r="AN10" s="114"/>
      <c r="AO10" s="114"/>
      <c r="AP10" s="107">
        <v>1.0658361384997892</v>
      </c>
      <c r="AQ10" s="107">
        <v>1.1084803975825583</v>
      </c>
      <c r="AS10" s="107">
        <v>0.95955954112853059</v>
      </c>
    </row>
    <row r="11" spans="1:45" ht="12.95" customHeight="1" x14ac:dyDescent="0.15">
      <c r="A11" s="70">
        <v>15</v>
      </c>
      <c r="B11" s="71" t="s">
        <v>9</v>
      </c>
      <c r="C11" s="72">
        <v>770.63800000000003</v>
      </c>
      <c r="D11" s="74">
        <v>192.65950000000001</v>
      </c>
      <c r="E11" s="74">
        <v>1273.4756121425546</v>
      </c>
      <c r="F11" s="74">
        <v>1168.3664960751209</v>
      </c>
      <c r="G11" s="74">
        <v>917.9819431438674</v>
      </c>
      <c r="H11" s="74">
        <v>842.21428046567848</v>
      </c>
      <c r="I11" s="27">
        <v>42.084999999999994</v>
      </c>
      <c r="J11" s="79">
        <v>5.3867334167709644E-3</v>
      </c>
      <c r="K11" s="79">
        <v>6.7484355444305385E-3</v>
      </c>
      <c r="AA11" s="103">
        <v>15</v>
      </c>
      <c r="AB11" s="103">
        <v>15</v>
      </c>
      <c r="AC11" s="113"/>
      <c r="AD11" s="104" t="s">
        <v>9</v>
      </c>
      <c r="AE11" s="105">
        <v>770.63800000000003</v>
      </c>
      <c r="AF11" s="106">
        <v>1273.4756121425546</v>
      </c>
      <c r="AG11" s="106">
        <v>1168.3664960751209</v>
      </c>
      <c r="AH11" s="106">
        <v>1.0284957904129566</v>
      </c>
      <c r="AI11" s="106">
        <v>1.2236043128702065</v>
      </c>
      <c r="AJ11" s="106">
        <f>AH11/AP11</f>
        <v>0.96496614560340321</v>
      </c>
      <c r="AK11" s="106">
        <f>AH11/AQ11</f>
        <v>0.92784301161839478</v>
      </c>
      <c r="AL11" s="106">
        <f>AI11/AP11</f>
        <v>1.1480229170991358</v>
      </c>
      <c r="AM11" s="106">
        <f>AI11/AQ11</f>
        <v>1.1038574209690288</v>
      </c>
      <c r="AN11" s="114"/>
      <c r="AO11" s="114"/>
      <c r="AP11" s="107">
        <v>1.0658361384997892</v>
      </c>
      <c r="AQ11" s="107">
        <v>1.1084803975825583</v>
      </c>
      <c r="AS11" s="107">
        <v>0.98523483889231322</v>
      </c>
    </row>
    <row r="12" spans="1:45" ht="12.95" customHeight="1" x14ac:dyDescent="0.15">
      <c r="A12" s="70">
        <v>15</v>
      </c>
      <c r="B12" s="71" t="s">
        <v>10</v>
      </c>
      <c r="C12" s="72">
        <v>772.72900000000004</v>
      </c>
      <c r="D12" s="74">
        <v>193.18225000000001</v>
      </c>
      <c r="E12" s="74">
        <v>1282.6452400146081</v>
      </c>
      <c r="F12" s="74">
        <v>1137.5373278469876</v>
      </c>
      <c r="G12" s="74">
        <v>811.58399140384552</v>
      </c>
      <c r="H12" s="74">
        <v>719.76806688528211</v>
      </c>
      <c r="I12" s="27">
        <v>40.96</v>
      </c>
      <c r="J12" s="79">
        <v>9.2175990443957787E-3</v>
      </c>
      <c r="K12" s="79">
        <v>1.1108899064304201E-2</v>
      </c>
      <c r="AA12" s="103">
        <v>15</v>
      </c>
      <c r="AB12" s="103">
        <v>15</v>
      </c>
      <c r="AC12" s="113"/>
      <c r="AD12" s="104" t="s">
        <v>10</v>
      </c>
      <c r="AE12" s="105">
        <v>772.72900000000004</v>
      </c>
      <c r="AF12" s="106">
        <v>1282.6452400146081</v>
      </c>
      <c r="AG12" s="106">
        <v>1137.5373278469876</v>
      </c>
      <c r="AH12" s="106">
        <v>1.0359014474794419</v>
      </c>
      <c r="AI12" s="106">
        <v>1.1913176088840289</v>
      </c>
      <c r="AJ12" s="106">
        <f>AH12/AP12</f>
        <v>0.97191435912233026</v>
      </c>
      <c r="AK12" s="106">
        <f>AH12/AQ12</f>
        <v>0.93452392098101056</v>
      </c>
      <c r="AL12" s="106">
        <f>AI12/AP12</f>
        <v>1.1177305458612619</v>
      </c>
      <c r="AM12" s="106">
        <f>AI12/AQ12</f>
        <v>1.0747304250775449</v>
      </c>
      <c r="AN12" s="114"/>
      <c r="AO12" s="114"/>
      <c r="AP12" s="107">
        <v>1.0658361384997892</v>
      </c>
      <c r="AQ12" s="107">
        <v>1.1084803975825583</v>
      </c>
      <c r="AS12" s="102"/>
    </row>
    <row r="13" spans="1:45" ht="12.95" customHeight="1" x14ac:dyDescent="0.15">
      <c r="A13" s="70">
        <v>15</v>
      </c>
      <c r="B13" s="71" t="s">
        <v>11</v>
      </c>
      <c r="C13" s="72">
        <v>811.85299999999995</v>
      </c>
      <c r="D13" s="74">
        <v>202.96324999999999</v>
      </c>
      <c r="E13" s="74">
        <v>1348.3719779582129</v>
      </c>
      <c r="F13" s="74">
        <v>1193.2401812347259</v>
      </c>
      <c r="G13" s="74">
        <v>876.5094020883289</v>
      </c>
      <c r="H13" s="74">
        <v>775.66595486919255</v>
      </c>
      <c r="I13" s="27">
        <v>40.29</v>
      </c>
      <c r="J13" s="79">
        <v>6.4782908339076507E-3</v>
      </c>
      <c r="K13" s="79">
        <v>1.1026878015161959E-2</v>
      </c>
      <c r="AA13" s="103">
        <v>15</v>
      </c>
      <c r="AB13" s="103">
        <v>15</v>
      </c>
      <c r="AC13" s="113"/>
      <c r="AD13" s="104" t="s">
        <v>11</v>
      </c>
      <c r="AE13" s="105">
        <v>811.85299999999995</v>
      </c>
      <c r="AF13" s="106">
        <v>1348.3719779582129</v>
      </c>
      <c r="AG13" s="106">
        <v>1193.2401812347259</v>
      </c>
      <c r="AH13" s="106">
        <v>1.0889842648086565</v>
      </c>
      <c r="AI13" s="106">
        <v>1.2496539715522297</v>
      </c>
      <c r="AJ13" s="106">
        <f>AH13/AP13</f>
        <v>1.0217182787041255</v>
      </c>
      <c r="AK13" s="106">
        <f>AH13/AQ13</f>
        <v>0.98241183802941379</v>
      </c>
      <c r="AL13" s="106">
        <f>AI13/AP13</f>
        <v>1.1724635020456071</v>
      </c>
      <c r="AM13" s="106">
        <f>AI13/AQ13</f>
        <v>1.1273577541628623</v>
      </c>
      <c r="AN13" s="114"/>
      <c r="AO13" s="114"/>
      <c r="AP13" s="107">
        <v>1.0658361384997892</v>
      </c>
      <c r="AQ13" s="107">
        <v>1.1084803975825583</v>
      </c>
      <c r="AS13" s="102"/>
    </row>
    <row r="14" spans="1:45" ht="12.95" customHeight="1" x14ac:dyDescent="0.15">
      <c r="A14" s="70">
        <v>15</v>
      </c>
      <c r="B14" s="71" t="s">
        <v>12</v>
      </c>
      <c r="C14" s="72">
        <v>839.20799999999997</v>
      </c>
      <c r="D14" s="74">
        <v>209.80199999999999</v>
      </c>
      <c r="E14" s="74">
        <v>1464.4053193682989</v>
      </c>
      <c r="F14" s="74">
        <v>1285.3731024844997</v>
      </c>
      <c r="G14" s="74">
        <v>1035.2199258186813</v>
      </c>
      <c r="H14" s="74">
        <v>908.65816328592166</v>
      </c>
      <c r="I14" s="27">
        <v>35.497500000000002</v>
      </c>
      <c r="J14" s="79">
        <v>7.0544554455445546E-3</v>
      </c>
      <c r="K14" s="79">
        <v>1.2004950495049503E-2</v>
      </c>
      <c r="AA14" s="103">
        <v>15</v>
      </c>
      <c r="AB14" s="103">
        <v>15</v>
      </c>
      <c r="AC14" s="113"/>
      <c r="AD14" s="104" t="s">
        <v>12</v>
      </c>
      <c r="AE14" s="105">
        <v>839.20799999999997</v>
      </c>
      <c r="AF14" s="106">
        <v>1464.4053193682989</v>
      </c>
      <c r="AG14" s="106">
        <v>1285.3731024844997</v>
      </c>
      <c r="AH14" s="106">
        <v>1.1826961522212784</v>
      </c>
      <c r="AI14" s="106">
        <v>1.3461427361455838</v>
      </c>
      <c r="AJ14" s="106">
        <f>AH14/AP14</f>
        <v>1.1096416320485951</v>
      </c>
      <c r="AK14" s="106">
        <f>AH14/AQ14</f>
        <v>1.0669526992092728</v>
      </c>
      <c r="AL14" s="106">
        <f>AI14/AP14</f>
        <v>1.2629922063257664</v>
      </c>
      <c r="AM14" s="106">
        <f>AI14/AQ14</f>
        <v>1.2144037360347859</v>
      </c>
      <c r="AN14" s="114"/>
      <c r="AO14" s="114"/>
      <c r="AP14" s="107">
        <v>1.0658361384997892</v>
      </c>
      <c r="AQ14" s="107">
        <v>1.1084803975825583</v>
      </c>
      <c r="AS14" s="102"/>
    </row>
    <row r="15" spans="1:45" ht="12.95" customHeight="1" x14ac:dyDescent="0.15">
      <c r="A15" s="24">
        <v>30</v>
      </c>
      <c r="B15" s="2" t="s">
        <v>13</v>
      </c>
      <c r="C15" s="3">
        <v>1077.3050000000001</v>
      </c>
      <c r="D15" s="27">
        <v>269.32625000000002</v>
      </c>
      <c r="E15" s="27">
        <v>1456.0718663902881</v>
      </c>
      <c r="F15" s="27">
        <v>1251.85882824537</v>
      </c>
      <c r="G15" s="27">
        <v>935.27976176547702</v>
      </c>
      <c r="H15" s="27">
        <v>804.10744391891535</v>
      </c>
      <c r="I15" s="27">
        <v>33.127499999999998</v>
      </c>
      <c r="J15" s="79">
        <v>6.9489506755924272E-3</v>
      </c>
      <c r="K15" s="79">
        <v>8.5260174955850351E-3</v>
      </c>
      <c r="AA15" s="103">
        <v>30</v>
      </c>
      <c r="AB15" s="103">
        <v>30</v>
      </c>
      <c r="AC15" s="113" t="s">
        <v>142</v>
      </c>
      <c r="AD15" s="104" t="s">
        <v>13</v>
      </c>
      <c r="AE15" s="105">
        <v>1077.3050000000001</v>
      </c>
      <c r="AF15" s="106">
        <v>1456.0718663902881</v>
      </c>
      <c r="AG15" s="106">
        <v>1251.85882824537</v>
      </c>
      <c r="AH15" s="106">
        <v>1.1759658142189131</v>
      </c>
      <c r="AI15" s="106">
        <v>1.3110439801991642</v>
      </c>
      <c r="AJ15" s="106">
        <f>AH15/AP15</f>
        <v>0.99931093037365137</v>
      </c>
      <c r="AK15" s="106">
        <f>AH15/AQ15</f>
        <v>0.91520317562895737</v>
      </c>
      <c r="AL15" s="106">
        <f>AI15/AP15</f>
        <v>1.1140975050229744</v>
      </c>
      <c r="AM15" s="106">
        <f>AI15/AQ15</f>
        <v>1.0203286520403387</v>
      </c>
      <c r="AN15" s="114">
        <v>1.177</v>
      </c>
      <c r="AO15" s="114">
        <v>1.2849999999999999</v>
      </c>
      <c r="AP15" s="107">
        <v>1.176776695296637</v>
      </c>
      <c r="AQ15" s="107">
        <v>1.2849232230982495</v>
      </c>
      <c r="AS15" s="107">
        <v>1.2726728737234454</v>
      </c>
    </row>
    <row r="16" spans="1:45" ht="12.95" customHeight="1" x14ac:dyDescent="0.15">
      <c r="A16" s="24">
        <v>30</v>
      </c>
      <c r="B16" s="2" t="s">
        <v>14</v>
      </c>
      <c r="C16" s="3">
        <v>1149.1479999999999</v>
      </c>
      <c r="D16" s="27">
        <v>287.28699999999998</v>
      </c>
      <c r="E16" s="27">
        <v>1536.0457441900421</v>
      </c>
      <c r="F16" s="27">
        <v>1335.5556929618008</v>
      </c>
      <c r="G16" s="27">
        <v>1034.8652733274535</v>
      </c>
      <c r="H16" s="27">
        <v>899.79104624240426</v>
      </c>
      <c r="I16" s="27">
        <v>23.875</v>
      </c>
      <c r="J16" s="79">
        <v>8.4969741879708533E-3</v>
      </c>
      <c r="K16" s="79">
        <v>9.0568523321394763E-3</v>
      </c>
      <c r="AA16" s="103">
        <v>30</v>
      </c>
      <c r="AB16" s="103">
        <v>30</v>
      </c>
      <c r="AC16" s="113"/>
      <c r="AD16" s="104" t="s">
        <v>14</v>
      </c>
      <c r="AE16" s="105">
        <v>1149.1479999999999</v>
      </c>
      <c r="AF16" s="106">
        <v>1536.0457441900421</v>
      </c>
      <c r="AG16" s="106">
        <v>1335.5556929618008</v>
      </c>
      <c r="AH16" s="106">
        <v>1.2405550343624079</v>
      </c>
      <c r="AI16" s="106">
        <v>1.3986978499264886</v>
      </c>
      <c r="AJ16" s="106">
        <f>AH16/AP16</f>
        <v>1.0541974865075774</v>
      </c>
      <c r="AK16" s="106">
        <f>AH16/AQ16</f>
        <v>0.96547016355665238</v>
      </c>
      <c r="AL16" s="106">
        <f>AI16/AP16</f>
        <v>1.188583913597907</v>
      </c>
      <c r="AM16" s="106">
        <f>AI16/AQ16</f>
        <v>1.0885458561126338</v>
      </c>
      <c r="AN16" s="114"/>
      <c r="AO16" s="114"/>
      <c r="AP16" s="107">
        <v>1.176776695296637</v>
      </c>
      <c r="AQ16" s="107">
        <v>1.2849232230982495</v>
      </c>
      <c r="AS16" s="107">
        <v>1.2205150027228973</v>
      </c>
    </row>
    <row r="17" spans="1:45" ht="12.95" customHeight="1" x14ac:dyDescent="0.15">
      <c r="A17" s="24">
        <v>30</v>
      </c>
      <c r="B17" s="2" t="s">
        <v>15</v>
      </c>
      <c r="C17" s="3">
        <v>1149.5640000000001</v>
      </c>
      <c r="D17" s="27">
        <v>287.39100000000002</v>
      </c>
      <c r="E17" s="27">
        <v>1491.7149687152455</v>
      </c>
      <c r="F17" s="27">
        <v>1271.9694369960794</v>
      </c>
      <c r="G17" s="27">
        <v>1029.1439789806564</v>
      </c>
      <c r="H17" s="27">
        <v>877.54008975277202</v>
      </c>
      <c r="I17" s="27">
        <v>23.9175</v>
      </c>
      <c r="J17" s="79">
        <v>6.3018641010222486E-3</v>
      </c>
      <c r="K17" s="79">
        <v>8.7392262978552814E-3</v>
      </c>
      <c r="AA17" s="103">
        <v>30</v>
      </c>
      <c r="AB17" s="103">
        <v>30</v>
      </c>
      <c r="AC17" s="113"/>
      <c r="AD17" s="104" t="s">
        <v>15</v>
      </c>
      <c r="AE17" s="105">
        <v>1149.5640000000001</v>
      </c>
      <c r="AF17" s="106">
        <v>1491.7149687152455</v>
      </c>
      <c r="AG17" s="106">
        <v>1271.9694369960794</v>
      </c>
      <c r="AH17" s="106">
        <v>1.2047522160541242</v>
      </c>
      <c r="AI17" s="106">
        <v>1.3321053746199019</v>
      </c>
      <c r="AJ17" s="106">
        <f>AH17/AP17</f>
        <v>1.0237730071213174</v>
      </c>
      <c r="AK17" s="106">
        <f>AH17/AQ17</f>
        <v>0.93760638332085378</v>
      </c>
      <c r="AL17" s="106">
        <f>AI17/AP17</f>
        <v>1.13199503350473</v>
      </c>
      <c r="AM17" s="106">
        <f>AI17/AQ17</f>
        <v>1.0367198215998348</v>
      </c>
      <c r="AN17" s="114"/>
      <c r="AO17" s="114"/>
      <c r="AP17" s="107">
        <v>1.176776695296637</v>
      </c>
      <c r="AQ17" s="107">
        <v>1.2849232230982495</v>
      </c>
      <c r="AS17" s="107">
        <v>1.2653693557774905</v>
      </c>
    </row>
    <row r="18" spans="1:45" ht="12.95" customHeight="1" x14ac:dyDescent="0.15">
      <c r="A18" s="24">
        <v>30</v>
      </c>
      <c r="B18" s="2" t="s">
        <v>16</v>
      </c>
      <c r="C18" s="3">
        <v>1153.413</v>
      </c>
      <c r="D18" s="27">
        <v>288.35325</v>
      </c>
      <c r="E18" s="27">
        <v>1508.0291913860915</v>
      </c>
      <c r="F18" s="27">
        <v>1341.6056511849088</v>
      </c>
      <c r="G18" s="27">
        <v>945.48261348869403</v>
      </c>
      <c r="H18" s="27">
        <v>841.14075814912508</v>
      </c>
      <c r="I18" s="27">
        <v>31.5</v>
      </c>
      <c r="J18" s="79">
        <v>6.2698956360559294E-3</v>
      </c>
      <c r="K18" s="79">
        <v>7.0757948180682588E-3</v>
      </c>
      <c r="AA18" s="103">
        <v>30</v>
      </c>
      <c r="AB18" s="103">
        <v>30</v>
      </c>
      <c r="AC18" s="113"/>
      <c r="AD18" s="104" t="s">
        <v>16</v>
      </c>
      <c r="AE18" s="105">
        <v>1153.413</v>
      </c>
      <c r="AF18" s="106">
        <v>1508.0291913860915</v>
      </c>
      <c r="AG18" s="106">
        <v>1341.6056511849088</v>
      </c>
      <c r="AH18" s="106">
        <v>1.2179280548223239</v>
      </c>
      <c r="AI18" s="106">
        <v>1.4050338369642437</v>
      </c>
      <c r="AJ18" s="106">
        <f>AH18/AP18</f>
        <v>1.0349695568327972</v>
      </c>
      <c r="AK18" s="106">
        <f>AH18/AQ18</f>
        <v>0.94786056701941723</v>
      </c>
      <c r="AL18" s="106">
        <f>AI18/AP18</f>
        <v>1.1939681016627106</v>
      </c>
      <c r="AM18" s="106">
        <f>AI18/AQ18</f>
        <v>1.093476879946476</v>
      </c>
      <c r="AN18" s="114"/>
      <c r="AO18" s="114"/>
      <c r="AP18" s="107">
        <v>1.176776695296637</v>
      </c>
      <c r="AQ18" s="107">
        <v>1.2849232230982495</v>
      </c>
      <c r="AS18" s="102"/>
    </row>
    <row r="19" spans="1:45" ht="12.95" customHeight="1" x14ac:dyDescent="0.15">
      <c r="A19" s="24">
        <v>30</v>
      </c>
      <c r="B19" s="2" t="s">
        <v>17</v>
      </c>
      <c r="C19" s="3">
        <v>879.72299999999996</v>
      </c>
      <c r="D19" s="27">
        <v>219.93074999999999</v>
      </c>
      <c r="E19" s="27">
        <v>1112.8945309008525</v>
      </c>
      <c r="F19" s="27">
        <v>1000.1004803041578</v>
      </c>
      <c r="G19" s="27">
        <v>799.89060219590101</v>
      </c>
      <c r="H19" s="27">
        <v>718.82011568459393</v>
      </c>
      <c r="I19" s="27">
        <v>26.9175</v>
      </c>
      <c r="J19" s="79">
        <v>3.3296788078125633E-3</v>
      </c>
      <c r="K19" s="79">
        <v>3.9306452267836118E-3</v>
      </c>
      <c r="AA19" s="103">
        <v>30</v>
      </c>
      <c r="AB19" s="103">
        <v>30</v>
      </c>
      <c r="AC19" s="113"/>
      <c r="AD19" s="104" t="s">
        <v>17</v>
      </c>
      <c r="AE19" s="105">
        <v>879.72299999999996</v>
      </c>
      <c r="AF19" s="106">
        <v>1112.8945309008525</v>
      </c>
      <c r="AG19" s="106">
        <v>1000.1004803041578</v>
      </c>
      <c r="AH19" s="106">
        <v>0.89880585799314061</v>
      </c>
      <c r="AI19" s="106">
        <v>1.0473830472840366</v>
      </c>
      <c r="AJ19" s="106">
        <f>AH19/AP19</f>
        <v>0.76378624898462433</v>
      </c>
      <c r="AK19" s="106">
        <f>AH19/AQ19</f>
        <v>0.69950160588265353</v>
      </c>
      <c r="AL19" s="106">
        <f>AI19/AP19</f>
        <v>0.89004400874884482</v>
      </c>
      <c r="AM19" s="106">
        <f>AI19/AQ19</f>
        <v>0.81513278650108911</v>
      </c>
      <c r="AN19" s="114"/>
      <c r="AO19" s="114"/>
      <c r="AP19" s="107">
        <v>1.176776695296637</v>
      </c>
      <c r="AQ19" s="107">
        <v>1.2849232230982495</v>
      </c>
      <c r="AS19" s="102"/>
    </row>
    <row r="20" spans="1:45" ht="12.95" customHeight="1" x14ac:dyDescent="0.15">
      <c r="A20" s="24">
        <v>30</v>
      </c>
      <c r="B20" s="2" t="s">
        <v>18</v>
      </c>
      <c r="C20" s="3">
        <v>1064.912</v>
      </c>
      <c r="D20" s="27">
        <v>266.22800000000001</v>
      </c>
      <c r="E20" s="27">
        <v>1402.4438695352919</v>
      </c>
      <c r="F20" s="27">
        <v>1236.4778270491852</v>
      </c>
      <c r="G20" s="27">
        <v>1046.448748154196</v>
      </c>
      <c r="H20" s="27">
        <v>922.61138027918741</v>
      </c>
      <c r="I20" s="27">
        <v>27.1675</v>
      </c>
      <c r="J20" s="79">
        <v>7.5584534241455205E-3</v>
      </c>
      <c r="K20" s="79">
        <v>7.8076332073591086E-3</v>
      </c>
      <c r="AA20" s="103">
        <v>30</v>
      </c>
      <c r="AB20" s="103">
        <v>30</v>
      </c>
      <c r="AC20" s="113"/>
      <c r="AD20" s="104" t="s">
        <v>18</v>
      </c>
      <c r="AE20" s="105">
        <v>1064.912</v>
      </c>
      <c r="AF20" s="106">
        <v>1402.4438695352919</v>
      </c>
      <c r="AG20" s="106">
        <v>1236.4778270491852</v>
      </c>
      <c r="AH20" s="106">
        <v>1.1326542906312369</v>
      </c>
      <c r="AI20" s="106">
        <v>1.2949357988509862</v>
      </c>
      <c r="AJ20" s="106">
        <f>AH20/AP20</f>
        <v>0.96250571171085442</v>
      </c>
      <c r="AK20" s="106">
        <f>AH20/AQ20</f>
        <v>0.88149569582853626</v>
      </c>
      <c r="AL20" s="106">
        <f>AI20/AP20</f>
        <v>1.1004091124735982</v>
      </c>
      <c r="AM20" s="106">
        <f>AI20/AQ20</f>
        <v>1.0077923533272237</v>
      </c>
      <c r="AN20" s="114"/>
      <c r="AO20" s="114"/>
      <c r="AP20" s="107">
        <v>1.176776695296637</v>
      </c>
      <c r="AQ20" s="107">
        <v>1.2849232230982495</v>
      </c>
      <c r="AS20" s="102"/>
    </row>
    <row r="21" spans="1:45" ht="12.95" customHeight="1" x14ac:dyDescent="0.15">
      <c r="A21" s="70" t="s">
        <v>61</v>
      </c>
      <c r="B21" s="71" t="s">
        <v>19</v>
      </c>
      <c r="C21" s="72">
        <v>943.81399999999996</v>
      </c>
      <c r="D21" s="74">
        <v>235.95349999999999</v>
      </c>
      <c r="E21" s="74">
        <v>1450.9805134050889</v>
      </c>
      <c r="F21" s="74">
        <v>1232.1461586421547</v>
      </c>
      <c r="G21" s="74">
        <v>1106.1239622811638</v>
      </c>
      <c r="H21" s="74">
        <v>939.30027213692517</v>
      </c>
      <c r="I21" s="27">
        <v>24.164999999999999</v>
      </c>
      <c r="J21" s="79">
        <v>5.2657431967776799E-3</v>
      </c>
      <c r="K21" s="79">
        <v>5.6783574024953333E-3</v>
      </c>
      <c r="AA21" s="103" t="s">
        <v>61</v>
      </c>
      <c r="AB21" s="103">
        <v>45</v>
      </c>
      <c r="AC21" s="113"/>
      <c r="AD21" s="104" t="s">
        <v>19</v>
      </c>
      <c r="AE21" s="105">
        <v>943.81399999999996</v>
      </c>
      <c r="AF21" s="106">
        <v>1450.9805134050889</v>
      </c>
      <c r="AG21" s="106">
        <v>1232.1461586421547</v>
      </c>
      <c r="AH21" s="106">
        <v>1.1718538900777247</v>
      </c>
      <c r="AI21" s="106">
        <v>1.2903993386199104</v>
      </c>
      <c r="AJ21" s="106">
        <f>AH21/AP21</f>
        <v>0.90330091985708705</v>
      </c>
      <c r="AK21" s="106">
        <f>AH21/AQ21</f>
        <v>0.80144681805339146</v>
      </c>
      <c r="AL21" s="106">
        <f>AI21/AP21</f>
        <v>0.99467938744567441</v>
      </c>
      <c r="AM21" s="106">
        <f>AI21/AQ21</f>
        <v>0.88252166307741176</v>
      </c>
      <c r="AN21" s="114">
        <v>1.2969999999999999</v>
      </c>
      <c r="AO21" s="114">
        <v>1.462</v>
      </c>
      <c r="AP21" s="107">
        <v>1.2973017787506802</v>
      </c>
      <c r="AQ21" s="107">
        <v>1.4621729897487186</v>
      </c>
      <c r="AS21" s="102"/>
    </row>
    <row r="22" spans="1:45" ht="12.95" customHeight="1" x14ac:dyDescent="0.15">
      <c r="A22" s="70" t="s">
        <v>61</v>
      </c>
      <c r="B22" s="71" t="s">
        <v>20</v>
      </c>
      <c r="C22" s="72">
        <v>963.27800000000002</v>
      </c>
      <c r="D22" s="74">
        <v>240.81950000000001</v>
      </c>
      <c r="E22" s="74">
        <v>1489.6733083197093</v>
      </c>
      <c r="F22" s="74">
        <v>1262.6530128080426</v>
      </c>
      <c r="G22" s="74">
        <v>966.85943281366622</v>
      </c>
      <c r="H22" s="74">
        <v>819.51389541984372</v>
      </c>
      <c r="I22" s="27">
        <v>29.0825</v>
      </c>
      <c r="J22" s="79">
        <v>3.6090225563909779E-3</v>
      </c>
      <c r="K22" s="79">
        <v>3.88066941547417E-3</v>
      </c>
      <c r="AA22" s="103" t="s">
        <v>61</v>
      </c>
      <c r="AB22" s="103">
        <v>45</v>
      </c>
      <c r="AC22" s="113"/>
      <c r="AD22" s="104" t="s">
        <v>20</v>
      </c>
      <c r="AE22" s="105">
        <v>963.27800000000002</v>
      </c>
      <c r="AF22" s="106">
        <v>1489.6733083197093</v>
      </c>
      <c r="AG22" s="106">
        <v>1262.6530128080426</v>
      </c>
      <c r="AH22" s="106">
        <v>1.2031033119822756</v>
      </c>
      <c r="AI22" s="106">
        <v>1.3223484902387554</v>
      </c>
      <c r="AJ22" s="106">
        <f>AH22/AP22</f>
        <v>0.92738893269758793</v>
      </c>
      <c r="AK22" s="106">
        <f>AH22/AQ22</f>
        <v>0.82281872283048718</v>
      </c>
      <c r="AL22" s="106">
        <f>AI22/AP22</f>
        <v>1.0193067734110375</v>
      </c>
      <c r="AM22" s="106">
        <f>AI22/AQ22</f>
        <v>0.90437212252567145</v>
      </c>
      <c r="AN22" s="114"/>
      <c r="AO22" s="114"/>
      <c r="AP22" s="107">
        <v>1.2973017787506802</v>
      </c>
      <c r="AQ22" s="107">
        <v>1.4621729897487186</v>
      </c>
      <c r="AS22" s="102"/>
    </row>
    <row r="23" spans="1:45" ht="12.95" customHeight="1" x14ac:dyDescent="0.15">
      <c r="A23" s="70" t="s">
        <v>61</v>
      </c>
      <c r="B23" s="71" t="s">
        <v>21</v>
      </c>
      <c r="C23" s="72">
        <v>957.755</v>
      </c>
      <c r="D23" s="74">
        <v>239.43875</v>
      </c>
      <c r="E23" s="74">
        <v>1500.040051661435</v>
      </c>
      <c r="F23" s="74">
        <v>1283.8608276578841</v>
      </c>
      <c r="G23" s="74">
        <v>1066.8296508789058</v>
      </c>
      <c r="H23" s="74">
        <v>913.0828187089644</v>
      </c>
      <c r="I23" s="27">
        <v>20.252500000000001</v>
      </c>
      <c r="J23" s="79">
        <v>5.9158588987708594E-3</v>
      </c>
      <c r="K23" s="79">
        <v>6.0557609673228732E-3</v>
      </c>
      <c r="AA23" s="103" t="s">
        <v>61</v>
      </c>
      <c r="AB23" s="103">
        <v>45</v>
      </c>
      <c r="AC23" s="113"/>
      <c r="AD23" s="104" t="s">
        <v>21</v>
      </c>
      <c r="AE23" s="105">
        <v>957.755</v>
      </c>
      <c r="AF23" s="106">
        <v>1500.040051661435</v>
      </c>
      <c r="AG23" s="106">
        <v>1283.8608276578841</v>
      </c>
      <c r="AH23" s="106">
        <v>1.2114757941763539</v>
      </c>
      <c r="AI23" s="106">
        <v>1.3445589642672322</v>
      </c>
      <c r="AJ23" s="106">
        <f>AH23/AP23</f>
        <v>0.93384269876128745</v>
      </c>
      <c r="AK23" s="106">
        <f>AH23/AQ23</f>
        <v>0.82854477730747289</v>
      </c>
      <c r="AL23" s="106">
        <f>AI23/AP23</f>
        <v>1.0364272879992975</v>
      </c>
      <c r="AM23" s="106">
        <f>AI23/AQ23</f>
        <v>0.9195621678788507</v>
      </c>
      <c r="AN23" s="114"/>
      <c r="AO23" s="114"/>
      <c r="AP23" s="107">
        <v>1.2973017787506802</v>
      </c>
      <c r="AQ23" s="107">
        <v>1.4621729897487186</v>
      </c>
      <c r="AS23" s="102"/>
    </row>
    <row r="24" spans="1:45" ht="12.95" customHeight="1" x14ac:dyDescent="0.15">
      <c r="A24" s="70" t="s">
        <v>61</v>
      </c>
      <c r="B24" s="71" t="s">
        <v>22</v>
      </c>
      <c r="C24" s="72">
        <v>995.41700000000003</v>
      </c>
      <c r="D24" s="74">
        <v>248.85425000000001</v>
      </c>
      <c r="E24" s="74">
        <v>1552.1778826632476</v>
      </c>
      <c r="F24" s="74">
        <v>1337.2870003389346</v>
      </c>
      <c r="G24" s="74">
        <v>1056.8542289003658</v>
      </c>
      <c r="H24" s="74">
        <v>910.53830707644113</v>
      </c>
      <c r="I24" s="27">
        <v>20.049999999999997</v>
      </c>
      <c r="J24" s="79">
        <v>7.8714076960545547E-3</v>
      </c>
      <c r="K24" s="79">
        <v>8.0857282026302966E-3</v>
      </c>
      <c r="AA24" s="103" t="s">
        <v>61</v>
      </c>
      <c r="AB24" s="103">
        <v>45</v>
      </c>
      <c r="AC24" s="113"/>
      <c r="AD24" s="104" t="s">
        <v>22</v>
      </c>
      <c r="AE24" s="105">
        <v>995.41700000000003</v>
      </c>
      <c r="AF24" s="106">
        <v>1552.1778826632476</v>
      </c>
      <c r="AG24" s="106">
        <v>1337.2870003389346</v>
      </c>
      <c r="AH24" s="106">
        <v>1.2535838166585493</v>
      </c>
      <c r="AI24" s="106">
        <v>1.4005110097360871</v>
      </c>
      <c r="AJ24" s="106">
        <f>AH24/AP24</f>
        <v>0.96630085396612042</v>
      </c>
      <c r="AK24" s="106">
        <f>AH24/AQ24</f>
        <v>0.8573430267467762</v>
      </c>
      <c r="AL24" s="106">
        <f>AI24/AP24</f>
        <v>1.0795568407258325</v>
      </c>
      <c r="AM24" s="106">
        <f>AI24/AQ24</f>
        <v>0.95782853298143034</v>
      </c>
      <c r="AN24" s="114"/>
      <c r="AO24" s="114"/>
      <c r="AP24" s="107">
        <v>1.2973017787506802</v>
      </c>
      <c r="AQ24" s="107">
        <v>1.4621729897487186</v>
      </c>
      <c r="AS24" s="102"/>
    </row>
    <row r="25" spans="1:45" ht="12.95" customHeight="1" x14ac:dyDescent="0.15">
      <c r="A25" s="70" t="s">
        <v>61</v>
      </c>
      <c r="B25" s="71" t="s">
        <v>23</v>
      </c>
      <c r="C25" s="72">
        <v>1004.676</v>
      </c>
      <c r="D25" s="74">
        <v>251.16900000000001</v>
      </c>
      <c r="E25" s="74">
        <v>1568.9779789604654</v>
      </c>
      <c r="F25" s="74">
        <v>1313.3016545086475</v>
      </c>
      <c r="G25" s="74">
        <v>1094.852361334968</v>
      </c>
      <c r="H25" s="74">
        <v>916.43823996598246</v>
      </c>
      <c r="I25" s="27">
        <v>28.08</v>
      </c>
      <c r="J25" s="79">
        <v>4.4489179667840965E-3</v>
      </c>
      <c r="K25" s="79">
        <v>4.6502264720684455E-3</v>
      </c>
      <c r="AA25" s="103" t="s">
        <v>61</v>
      </c>
      <c r="AB25" s="103">
        <v>45</v>
      </c>
      <c r="AC25" s="113"/>
      <c r="AD25" s="104" t="s">
        <v>23</v>
      </c>
      <c r="AE25" s="105">
        <v>1004.676</v>
      </c>
      <c r="AF25" s="106">
        <v>1568.9779789604654</v>
      </c>
      <c r="AG25" s="106">
        <v>1313.3016545086475</v>
      </c>
      <c r="AH25" s="106">
        <v>1.2671520610406699</v>
      </c>
      <c r="AI25" s="106">
        <v>1.3753916891271747</v>
      </c>
      <c r="AJ25" s="106">
        <f>AH25/AP25</f>
        <v>0.97675967288116661</v>
      </c>
      <c r="AK25" s="106">
        <f>AH25/AQ25</f>
        <v>0.86662253367054476</v>
      </c>
      <c r="AL25" s="106">
        <f>AI25/AP25</f>
        <v>1.0601940979774931</v>
      </c>
      <c r="AM25" s="106">
        <f>AI25/AQ25</f>
        <v>0.94064908787813295</v>
      </c>
      <c r="AN25" s="114"/>
      <c r="AO25" s="114"/>
      <c r="AP25" s="107">
        <v>1.2973017787506802</v>
      </c>
      <c r="AQ25" s="107">
        <v>1.4621729897487186</v>
      </c>
      <c r="AS25" s="106"/>
    </row>
    <row r="26" spans="1:45" ht="12.95" customHeight="1" x14ac:dyDescent="0.15">
      <c r="A26" s="70" t="s">
        <v>61</v>
      </c>
      <c r="B26" s="71" t="s">
        <v>24</v>
      </c>
      <c r="C26" s="72">
        <v>891.66600000000005</v>
      </c>
      <c r="D26" s="74">
        <v>222.91650000000001</v>
      </c>
      <c r="E26" s="74">
        <v>1344.8790122396756</v>
      </c>
      <c r="F26" s="74">
        <v>1168.6893697331791</v>
      </c>
      <c r="G26" s="74">
        <v>996.87286995423824</v>
      </c>
      <c r="H26" s="74">
        <v>866.27474701292988</v>
      </c>
      <c r="I26" s="27">
        <v>27.335000000000001</v>
      </c>
      <c r="J26" s="79">
        <v>5.255508806262227E-3</v>
      </c>
      <c r="K26" s="79">
        <v>5.773023483365951E-3</v>
      </c>
      <c r="AA26" s="103" t="s">
        <v>61</v>
      </c>
      <c r="AB26" s="103">
        <v>45</v>
      </c>
      <c r="AC26" s="113"/>
      <c r="AD26" s="104" t="s">
        <v>24</v>
      </c>
      <c r="AE26" s="105">
        <v>891.66600000000005</v>
      </c>
      <c r="AF26" s="106">
        <v>1344.8790122396756</v>
      </c>
      <c r="AG26" s="106">
        <v>1168.6893697331791</v>
      </c>
      <c r="AH26" s="106">
        <v>1.0861632445210923</v>
      </c>
      <c r="AI26" s="106">
        <v>1.22394245128982</v>
      </c>
      <c r="AJ26" s="106">
        <f>AH26/AP26</f>
        <v>0.837247942084133</v>
      </c>
      <c r="AK26" s="106">
        <f>AH26/AQ26</f>
        <v>0.74284181976836727</v>
      </c>
      <c r="AL26" s="106">
        <f>AI26/AP26</f>
        <v>0.94345238042338442</v>
      </c>
      <c r="AM26" s="106">
        <f>AI26/AQ26</f>
        <v>0.83707089371153032</v>
      </c>
      <c r="AN26" s="114"/>
      <c r="AO26" s="114"/>
      <c r="AP26" s="107">
        <v>1.2973017787506802</v>
      </c>
      <c r="AQ26" s="107">
        <v>1.4621729897487186</v>
      </c>
      <c r="AS26" s="106"/>
    </row>
    <row r="27" spans="1:45" ht="12.95" customHeight="1" x14ac:dyDescent="0.15">
      <c r="B27" s="2"/>
      <c r="C27" s="3"/>
      <c r="D27" s="25"/>
      <c r="E27" s="25"/>
      <c r="F27" s="25"/>
      <c r="G27" s="25"/>
      <c r="H27" s="25"/>
      <c r="I27" s="27"/>
      <c r="J27" s="37"/>
      <c r="K27" s="37"/>
      <c r="AA27" s="103" t="s">
        <v>63</v>
      </c>
      <c r="AB27" s="103">
        <v>45</v>
      </c>
      <c r="AC27" s="113" t="s">
        <v>143</v>
      </c>
      <c r="AD27" s="104" t="s">
        <v>25</v>
      </c>
      <c r="AE27" s="105">
        <v>635.51800000000003</v>
      </c>
      <c r="AF27" s="106">
        <v>1380.7744493214568</v>
      </c>
      <c r="AG27" s="106">
        <v>1380.7744493214568</v>
      </c>
      <c r="AH27" s="106">
        <v>1.115153439214756</v>
      </c>
      <c r="AI27" s="106">
        <v>1.4460544503512449</v>
      </c>
      <c r="AJ27" s="106">
        <f>AH27/AP27</f>
        <v>0.85959447329877581</v>
      </c>
      <c r="AK27" s="106">
        <f>AH27/AQ27</f>
        <v>0.76266860832000494</v>
      </c>
      <c r="AL27" s="106">
        <f>AI27/AP27</f>
        <v>1.1146631215936631</v>
      </c>
      <c r="AM27" s="106">
        <f>AI27/AQ27</f>
        <v>0.98897631161943178</v>
      </c>
      <c r="AN27" s="114">
        <v>1.2969999999999999</v>
      </c>
      <c r="AO27" s="114">
        <v>1.462</v>
      </c>
      <c r="AP27" s="107">
        <v>1.2973017787506802</v>
      </c>
      <c r="AQ27" s="107">
        <v>1.4621729897487186</v>
      </c>
      <c r="AS27" s="107">
        <v>1.3196917597404023</v>
      </c>
    </row>
    <row r="28" spans="1:45" ht="12.95" customHeight="1" x14ac:dyDescent="0.15">
      <c r="B28" s="2"/>
      <c r="C28" s="3"/>
      <c r="D28" s="25"/>
      <c r="E28" s="25"/>
      <c r="F28" s="25"/>
      <c r="G28" s="25"/>
      <c r="H28" s="25"/>
      <c r="I28" s="27"/>
      <c r="J28" s="37"/>
      <c r="K28" s="37"/>
      <c r="AA28" s="103" t="s">
        <v>63</v>
      </c>
      <c r="AB28" s="103">
        <v>45</v>
      </c>
      <c r="AC28" s="113"/>
      <c r="AD28" s="104" t="s">
        <v>26</v>
      </c>
      <c r="AE28" s="105">
        <v>675.87099999999998</v>
      </c>
      <c r="AF28" s="106">
        <v>1414.1659147826222</v>
      </c>
      <c r="AG28" s="106">
        <v>1414.1659147826222</v>
      </c>
      <c r="AH28" s="106">
        <v>1.1421213539004154</v>
      </c>
      <c r="AI28" s="106">
        <v>1.481024591388832</v>
      </c>
      <c r="AJ28" s="106">
        <f>AH28/AP28</f>
        <v>0.88038216905884015</v>
      </c>
      <c r="AK28" s="106">
        <f>AH28/AQ28</f>
        <v>0.7811123320618133</v>
      </c>
      <c r="AL28" s="106">
        <f>AI28/AP28</f>
        <v>1.1416191788583527</v>
      </c>
      <c r="AM28" s="106">
        <f>AI28/AQ28</f>
        <v>1.0128928668305883</v>
      </c>
      <c r="AN28" s="114"/>
      <c r="AO28" s="114"/>
      <c r="AP28" s="107">
        <v>1.2973017787506802</v>
      </c>
      <c r="AQ28" s="107">
        <v>1.4621729897487186</v>
      </c>
      <c r="AS28" s="107">
        <v>1.3738797746433764</v>
      </c>
    </row>
    <row r="29" spans="1:45" ht="12.95" customHeight="1" x14ac:dyDescent="0.15">
      <c r="B29" s="2"/>
      <c r="C29" s="3"/>
      <c r="D29" s="25"/>
      <c r="E29" s="25"/>
      <c r="F29" s="25"/>
      <c r="G29" s="25"/>
      <c r="H29" s="25"/>
      <c r="I29" s="27"/>
      <c r="J29" s="37"/>
      <c r="K29" s="37"/>
      <c r="AA29" s="103" t="s">
        <v>63</v>
      </c>
      <c r="AB29" s="103">
        <v>45</v>
      </c>
      <c r="AC29" s="113"/>
      <c r="AD29" s="104" t="s">
        <v>27</v>
      </c>
      <c r="AE29" s="105">
        <v>658.32899999999995</v>
      </c>
      <c r="AF29" s="106">
        <v>1366.5539581204216</v>
      </c>
      <c r="AG29" s="106">
        <v>1366.5539581204216</v>
      </c>
      <c r="AH29" s="106">
        <v>1.1036685586262207</v>
      </c>
      <c r="AI29" s="106">
        <v>1.4311616453768023</v>
      </c>
      <c r="AJ29" s="106">
        <f>AH29/AP29</f>
        <v>0.8507415750937064</v>
      </c>
      <c r="AK29" s="106">
        <f>AH29/AQ29</f>
        <v>0.75481394223804632</v>
      </c>
      <c r="AL29" s="106">
        <f>AI29/AP29</f>
        <v>1.103183290749074</v>
      </c>
      <c r="AM29" s="106">
        <f>AI29/AQ29</f>
        <v>0.97879091968642806</v>
      </c>
      <c r="AN29" s="114"/>
      <c r="AO29" s="114"/>
      <c r="AP29" s="107">
        <v>1.2973017787506802</v>
      </c>
      <c r="AQ29" s="107">
        <v>1.4621729897487186</v>
      </c>
      <c r="AS29" s="107">
        <v>1.3512913484191216</v>
      </c>
    </row>
    <row r="30" spans="1:45" ht="12.95" customHeight="1" x14ac:dyDescent="0.15">
      <c r="B30" s="2"/>
      <c r="C30" s="3"/>
      <c r="D30" s="25"/>
      <c r="E30" s="25"/>
      <c r="F30" s="25"/>
      <c r="G30" s="25"/>
      <c r="H30" s="25"/>
      <c r="I30" s="27"/>
      <c r="J30" s="37"/>
      <c r="K30" s="37"/>
      <c r="AA30" s="103" t="s">
        <v>63</v>
      </c>
      <c r="AB30" s="103">
        <v>45</v>
      </c>
      <c r="AC30" s="113"/>
      <c r="AD30" s="104" t="s">
        <v>28</v>
      </c>
      <c r="AE30" s="105">
        <v>681.18200000000002</v>
      </c>
      <c r="AF30" s="106">
        <v>1404.3468697387352</v>
      </c>
      <c r="AG30" s="106">
        <v>1404.3468697387352</v>
      </c>
      <c r="AH30" s="106">
        <v>1.1341912087156778</v>
      </c>
      <c r="AI30" s="106">
        <v>1.4707413233352482</v>
      </c>
      <c r="AJ30" s="106">
        <f>AH30/AP30</f>
        <v>0.8742693699286529</v>
      </c>
      <c r="AK30" s="106">
        <f>AH30/AQ30</f>
        <v>0.77568879788334344</v>
      </c>
      <c r="AL30" s="106">
        <f>AI30/AP30</f>
        <v>1.1336925204493227</v>
      </c>
      <c r="AM30" s="106">
        <f>AI30/AQ30</f>
        <v>1.0058599999087674</v>
      </c>
      <c r="AN30" s="114"/>
      <c r="AO30" s="114"/>
      <c r="AP30" s="107">
        <v>1.2973017787506802</v>
      </c>
      <c r="AQ30" s="107">
        <v>1.4621729897487186</v>
      </c>
      <c r="AS30" s="106"/>
    </row>
    <row r="31" spans="1:45" ht="12.95" customHeight="1" x14ac:dyDescent="0.15">
      <c r="B31" s="2"/>
      <c r="C31" s="3"/>
      <c r="D31" s="25"/>
      <c r="E31" s="25"/>
      <c r="F31" s="25"/>
      <c r="G31" s="25"/>
      <c r="H31" s="25"/>
      <c r="I31" s="27"/>
      <c r="J31" s="37"/>
      <c r="K31" s="37"/>
      <c r="AA31" s="103" t="s">
        <v>63</v>
      </c>
      <c r="AB31" s="103">
        <v>45</v>
      </c>
      <c r="AC31" s="113"/>
      <c r="AD31" s="104" t="s">
        <v>29</v>
      </c>
      <c r="AE31" s="105">
        <v>677.05100000000004</v>
      </c>
      <c r="AF31" s="106">
        <v>1474.5362328162059</v>
      </c>
      <c r="AG31" s="106">
        <v>1474.5362328162059</v>
      </c>
      <c r="AH31" s="106">
        <v>1.1908781713623282</v>
      </c>
      <c r="AI31" s="106">
        <v>1.5442490862398806</v>
      </c>
      <c r="AJ31" s="106">
        <f>AH31/AP31</f>
        <v>0.91796541935613518</v>
      </c>
      <c r="AK31" s="106">
        <f>AH31/AQ31</f>
        <v>0.81445778284208792</v>
      </c>
      <c r="AL31" s="106">
        <f>AI31/AP31</f>
        <v>1.1903545586185922</v>
      </c>
      <c r="AM31" s="106">
        <f>AI31/AQ31</f>
        <v>1.0561329590045752</v>
      </c>
      <c r="AN31" s="114"/>
      <c r="AO31" s="114"/>
      <c r="AP31" s="107">
        <v>1.2973017787506802</v>
      </c>
      <c r="AQ31" s="107">
        <v>1.4621729897487186</v>
      </c>
      <c r="AS31" s="106"/>
    </row>
    <row r="32" spans="1:45" ht="12.95" customHeight="1" x14ac:dyDescent="0.15">
      <c r="B32" s="2"/>
      <c r="C32" s="3"/>
      <c r="D32" s="25"/>
      <c r="E32" s="25"/>
      <c r="F32" s="25"/>
      <c r="G32" s="25"/>
      <c r="H32" s="25"/>
      <c r="I32" s="27"/>
      <c r="J32" s="37"/>
      <c r="K32" s="37"/>
      <c r="AA32" s="103" t="s">
        <v>63</v>
      </c>
      <c r="AB32" s="103">
        <v>45</v>
      </c>
      <c r="AC32" s="113"/>
      <c r="AD32" s="104" t="s">
        <v>30</v>
      </c>
      <c r="AE32" s="105">
        <v>665.29899999999998</v>
      </c>
      <c r="AF32" s="106">
        <v>1431.5319926615973</v>
      </c>
      <c r="AG32" s="106">
        <v>1431.5319926615973</v>
      </c>
      <c r="AH32" s="106">
        <v>1.1561467014015421</v>
      </c>
      <c r="AI32" s="106">
        <v>1.499211699510929</v>
      </c>
      <c r="AJ32" s="106">
        <f>AH32/AP32</f>
        <v>0.89119333707761317</v>
      </c>
      <c r="AK32" s="106">
        <f>AH32/AQ32</f>
        <v>0.79070445802738532</v>
      </c>
      <c r="AL32" s="106">
        <f>AI32/AP32</f>
        <v>1.1556383596071924</v>
      </c>
      <c r="AM32" s="106">
        <f>AI32/AQ32</f>
        <v>1.0253312775040222</v>
      </c>
      <c r="AN32" s="114"/>
      <c r="AO32" s="114"/>
      <c r="AP32" s="107">
        <v>1.2973017787506802</v>
      </c>
      <c r="AQ32" s="107">
        <v>1.4621729897487186</v>
      </c>
      <c r="AS32" s="106"/>
    </row>
    <row r="33" spans="2:45" ht="12.95" customHeight="1" x14ac:dyDescent="0.15">
      <c r="B33" s="71"/>
      <c r="C33" s="72"/>
      <c r="D33" s="73"/>
      <c r="E33" s="73"/>
      <c r="F33" s="73"/>
      <c r="G33" s="73"/>
      <c r="H33" s="73"/>
      <c r="I33" s="27"/>
      <c r="J33" s="37"/>
      <c r="K33" s="37"/>
      <c r="AA33" s="103">
        <v>60</v>
      </c>
      <c r="AB33" s="103">
        <v>60</v>
      </c>
      <c r="AC33" s="113" t="s">
        <v>144</v>
      </c>
      <c r="AD33" s="104" t="s">
        <v>31</v>
      </c>
      <c r="AE33" s="105">
        <v>612.69399999999996</v>
      </c>
      <c r="AF33" s="106">
        <v>1522.8560288784083</v>
      </c>
      <c r="AG33" s="106">
        <v>1522.8560288784083</v>
      </c>
      <c r="AH33" s="106">
        <v>1.2299026382384355</v>
      </c>
      <c r="AI33" s="106">
        <v>1.5948533367531701</v>
      </c>
      <c r="AJ33" s="106">
        <f>AH33/AP33</f>
        <v>0.87664607203922384</v>
      </c>
      <c r="AK33" s="106">
        <f>AH33/AQ33</f>
        <v>0.77042920555533756</v>
      </c>
      <c r="AL33" s="106">
        <f>AI33/AP33</f>
        <v>1.1367744646404023</v>
      </c>
      <c r="AM33" s="106">
        <f>AI33/AQ33</f>
        <v>0.99903972152779263</v>
      </c>
      <c r="AN33" s="114">
        <v>1.403</v>
      </c>
      <c r="AO33" s="114">
        <v>1.5960000000000001</v>
      </c>
      <c r="AP33" s="107">
        <v>1.4029637244338282</v>
      </c>
      <c r="AQ33" s="107">
        <v>1.5963863121620658</v>
      </c>
      <c r="AS33" s="107">
        <v>1.5615807186641277</v>
      </c>
    </row>
    <row r="34" spans="2:45" ht="12.95" customHeight="1" x14ac:dyDescent="0.15">
      <c r="B34" s="71"/>
      <c r="C34" s="72"/>
      <c r="D34" s="73"/>
      <c r="E34" s="73"/>
      <c r="F34" s="73"/>
      <c r="G34" s="73"/>
      <c r="H34" s="73"/>
      <c r="I34" s="27"/>
      <c r="J34" s="37"/>
      <c r="K34" s="37"/>
      <c r="AA34" s="103">
        <v>60</v>
      </c>
      <c r="AB34" s="103">
        <v>60</v>
      </c>
      <c r="AC34" s="113"/>
      <c r="AD34" s="104" t="s">
        <v>32</v>
      </c>
      <c r="AE34" s="105">
        <v>612.72799999999995</v>
      </c>
      <c r="AF34" s="106">
        <v>1518.3396208556408</v>
      </c>
      <c r="AG34" s="106">
        <v>1518.3396208556408</v>
      </c>
      <c r="AH34" s="106">
        <v>1.2262550563021088</v>
      </c>
      <c r="AI34" s="106">
        <v>1.5901234028207059</v>
      </c>
      <c r="AJ34" s="106">
        <f>AH34/AP34</f>
        <v>0.87404616024335846</v>
      </c>
      <c r="AK34" s="106">
        <f>AH34/AQ34</f>
        <v>0.76814430627467001</v>
      </c>
      <c r="AL34" s="106">
        <f>AI34/AP34</f>
        <v>1.1334030774476416</v>
      </c>
      <c r="AM34" s="106">
        <f>AI34/AQ34</f>
        <v>0.99607682094637995</v>
      </c>
      <c r="AN34" s="114"/>
      <c r="AO34" s="114"/>
      <c r="AP34" s="107">
        <v>1.4029637244338282</v>
      </c>
      <c r="AQ34" s="107">
        <v>1.5963863121620658</v>
      </c>
      <c r="AS34" s="107">
        <v>1.5679964333660863</v>
      </c>
    </row>
    <row r="35" spans="2:45" ht="12.95" customHeight="1" x14ac:dyDescent="0.15">
      <c r="B35" s="71"/>
      <c r="C35" s="72"/>
      <c r="D35" s="73"/>
      <c r="E35" s="73"/>
      <c r="F35" s="73"/>
      <c r="G35" s="73"/>
      <c r="H35" s="73"/>
      <c r="I35" s="27"/>
      <c r="J35" s="37"/>
      <c r="K35" s="37"/>
      <c r="AA35" s="103">
        <v>60</v>
      </c>
      <c r="AB35" s="103">
        <v>60</v>
      </c>
      <c r="AC35" s="113"/>
      <c r="AD35" s="104" t="s">
        <v>33</v>
      </c>
      <c r="AE35" s="105">
        <v>578.34699999999998</v>
      </c>
      <c r="AF35" s="106">
        <v>1435.0309851687125</v>
      </c>
      <c r="AG35" s="106">
        <v>1435.0309851687125</v>
      </c>
      <c r="AH35" s="106">
        <v>1.1589725890981268</v>
      </c>
      <c r="AI35" s="106">
        <v>1.5028761167436973</v>
      </c>
      <c r="AJ35" s="106">
        <f>AH35/AP35</f>
        <v>0.82608877828671945</v>
      </c>
      <c r="AK35" s="106">
        <f>AH35/AQ35</f>
        <v>0.72599757356254968</v>
      </c>
      <c r="AL35" s="106">
        <f>AI35/AP35</f>
        <v>1.0712152356969808</v>
      </c>
      <c r="AM35" s="106">
        <f>AI35/AQ35</f>
        <v>0.94142383036865118</v>
      </c>
      <c r="AN35" s="114"/>
      <c r="AO35" s="114"/>
      <c r="AP35" s="107">
        <v>1.4029637244338282</v>
      </c>
      <c r="AQ35" s="107">
        <v>1.5963863121620658</v>
      </c>
      <c r="AS35" s="107">
        <v>1.5900389346178687</v>
      </c>
    </row>
    <row r="36" spans="2:45" ht="12.95" customHeight="1" x14ac:dyDescent="0.15">
      <c r="B36" s="71"/>
      <c r="C36" s="72"/>
      <c r="D36" s="73"/>
      <c r="E36" s="73"/>
      <c r="F36" s="73"/>
      <c r="G36" s="73"/>
      <c r="H36" s="73"/>
      <c r="I36" s="27"/>
      <c r="J36" s="37"/>
      <c r="K36" s="37"/>
      <c r="AA36" s="103">
        <v>60</v>
      </c>
      <c r="AB36" s="103">
        <v>60</v>
      </c>
      <c r="AC36" s="113"/>
      <c r="AD36" s="104" t="s">
        <v>34</v>
      </c>
      <c r="AE36" s="105">
        <v>636.55499999999995</v>
      </c>
      <c r="AF36" s="106">
        <v>1562.7548502466075</v>
      </c>
      <c r="AG36" s="106">
        <v>1562.7548502466075</v>
      </c>
      <c r="AH36" s="106">
        <v>1.2621260820392877</v>
      </c>
      <c r="AI36" s="106">
        <v>1.6366384872762021</v>
      </c>
      <c r="AJ36" s="106">
        <f>AH36/AP36</f>
        <v>0.8996141953339698</v>
      </c>
      <c r="AK36" s="106">
        <f>AH36/AQ36</f>
        <v>0.79061444740773756</v>
      </c>
      <c r="AL36" s="106">
        <f>AI36/AP36</f>
        <v>1.1665579506958914</v>
      </c>
      <c r="AM36" s="106">
        <f>AI36/AQ36</f>
        <v>1.0252145579096208</v>
      </c>
      <c r="AN36" s="114"/>
      <c r="AO36" s="114"/>
      <c r="AP36" s="107">
        <v>1.4029637244338282</v>
      </c>
      <c r="AQ36" s="107">
        <v>1.5963863121620658</v>
      </c>
      <c r="AS36" s="106"/>
    </row>
    <row r="37" spans="2:45" ht="12.95" customHeight="1" x14ac:dyDescent="0.15">
      <c r="B37" s="71"/>
      <c r="C37" s="72"/>
      <c r="D37" s="73"/>
      <c r="E37" s="73"/>
      <c r="F37" s="73"/>
      <c r="G37" s="73"/>
      <c r="H37" s="73"/>
      <c r="I37" s="27"/>
      <c r="J37" s="37"/>
      <c r="K37" s="37"/>
      <c r="AA37" s="103">
        <v>60</v>
      </c>
      <c r="AB37" s="103">
        <v>60</v>
      </c>
      <c r="AC37" s="113"/>
      <c r="AD37" s="104" t="s">
        <v>35</v>
      </c>
      <c r="AE37" s="105">
        <v>575.70500000000004</v>
      </c>
      <c r="AF37" s="106">
        <v>1438.3141098347153</v>
      </c>
      <c r="AG37" s="106">
        <v>1438.3141098347153</v>
      </c>
      <c r="AH37" s="106">
        <v>1.161624135673647</v>
      </c>
      <c r="AI37" s="106">
        <v>1.5063144603751748</v>
      </c>
      <c r="AJ37" s="106">
        <f>AH37/AP37</f>
        <v>0.82797873918117526</v>
      </c>
      <c r="AK37" s="106">
        <f>AH37/AQ37</f>
        <v>0.72765854155965626</v>
      </c>
      <c r="AL37" s="106">
        <f>AI37/AP37</f>
        <v>1.0736660072825861</v>
      </c>
      <c r="AM37" s="106">
        <f>AI37/AQ37</f>
        <v>0.9435776596800669</v>
      </c>
      <c r="AN37" s="114"/>
      <c r="AO37" s="114"/>
      <c r="AP37" s="107">
        <v>1.4029637244338282</v>
      </c>
      <c r="AQ37" s="107">
        <v>1.5963863121620658</v>
      </c>
      <c r="AS37" s="106"/>
    </row>
    <row r="38" spans="2:45" ht="12.95" customHeight="1" x14ac:dyDescent="0.15">
      <c r="B38" s="71"/>
      <c r="C38" s="72"/>
      <c r="D38" s="73"/>
      <c r="E38" s="73"/>
      <c r="F38" s="73"/>
      <c r="G38" s="73"/>
      <c r="H38" s="73"/>
      <c r="I38" s="27"/>
      <c r="J38" s="37"/>
      <c r="K38" s="37"/>
      <c r="AA38" s="103">
        <v>60</v>
      </c>
      <c r="AB38" s="103">
        <v>60</v>
      </c>
      <c r="AC38" s="113"/>
      <c r="AD38" s="104" t="s">
        <v>36</v>
      </c>
      <c r="AE38" s="105">
        <v>618.00900000000001</v>
      </c>
      <c r="AF38" s="106">
        <v>1521.7303232806401</v>
      </c>
      <c r="AG38" s="106">
        <v>1521.7303232806401</v>
      </c>
      <c r="AH38" s="106">
        <v>1.2289934857917695</v>
      </c>
      <c r="AI38" s="106">
        <v>1.593674410252728</v>
      </c>
      <c r="AJ38" s="106">
        <f>AH38/AP38</f>
        <v>0.87599804926370062</v>
      </c>
      <c r="AK38" s="106">
        <f>AH38/AQ38</f>
        <v>0.76985969901438334</v>
      </c>
      <c r="AL38" s="106">
        <f>AI38/AP38</f>
        <v>1.1359341531769553</v>
      </c>
      <c r="AM38" s="106">
        <f>AI38/AQ38</f>
        <v>0.99830122452900205</v>
      </c>
      <c r="AN38" s="114"/>
      <c r="AO38" s="114"/>
      <c r="AP38" s="107">
        <v>1.4029637244338282</v>
      </c>
      <c r="AQ38" s="107">
        <v>1.5963863121620658</v>
      </c>
      <c r="AS38" s="106"/>
    </row>
    <row r="39" spans="2:45" ht="12.95" customHeight="1" x14ac:dyDescent="0.15">
      <c r="B39" s="2"/>
      <c r="C39" s="3"/>
      <c r="D39" s="25"/>
      <c r="E39" s="25"/>
      <c r="F39" s="25"/>
      <c r="G39" s="25"/>
      <c r="H39" s="25"/>
      <c r="I39" s="27"/>
      <c r="J39" s="37"/>
      <c r="K39" s="37"/>
      <c r="AA39" s="103">
        <v>75</v>
      </c>
      <c r="AB39" s="103">
        <v>75</v>
      </c>
      <c r="AC39" s="113" t="s">
        <v>145</v>
      </c>
      <c r="AD39" s="104" t="s">
        <v>37</v>
      </c>
      <c r="AE39" s="105">
        <v>580.59199999999998</v>
      </c>
      <c r="AF39" s="106">
        <v>1667.6984751041221</v>
      </c>
      <c r="AG39" s="106">
        <v>1667.6984751041221</v>
      </c>
      <c r="AH39" s="106">
        <v>1.3468815931519322</v>
      </c>
      <c r="AI39" s="106">
        <v>1.7465436175715778</v>
      </c>
      <c r="AJ39" s="106">
        <f>AH39/AP39</f>
        <v>0.91334854264246867</v>
      </c>
      <c r="AK39" s="106">
        <f>AH39/AQ39</f>
        <v>0.81074490492098816</v>
      </c>
      <c r="AL39" s="106">
        <f>AI39/AP39</f>
        <v>1.1843677097386556</v>
      </c>
      <c r="AM39" s="106">
        <f>AI39/AQ39</f>
        <v>1.0513183537201243</v>
      </c>
      <c r="AN39" s="114">
        <v>1.4750000000000001</v>
      </c>
      <c r="AO39" s="114">
        <v>1.661</v>
      </c>
      <c r="AP39" s="107">
        <v>1.4746633188412177</v>
      </c>
      <c r="AQ39" s="107">
        <v>1.6612890009875469</v>
      </c>
      <c r="AS39" s="107">
        <v>1.3644327564359406</v>
      </c>
    </row>
    <row r="40" spans="2:45" ht="12.95" customHeight="1" x14ac:dyDescent="0.15">
      <c r="B40" s="2"/>
      <c r="C40" s="3"/>
      <c r="D40" s="25"/>
      <c r="E40" s="25"/>
      <c r="F40" s="25"/>
      <c r="G40" s="25"/>
      <c r="H40" s="25"/>
      <c r="I40" s="27"/>
      <c r="J40" s="37"/>
      <c r="K40" s="37"/>
      <c r="AA40" s="103">
        <v>75</v>
      </c>
      <c r="AB40" s="103">
        <v>75</v>
      </c>
      <c r="AC40" s="113"/>
      <c r="AD40" s="104" t="s">
        <v>38</v>
      </c>
      <c r="AE40" s="105">
        <v>584.38199999999995</v>
      </c>
      <c r="AF40" s="106">
        <v>1672.5794339455904</v>
      </c>
      <c r="AG40" s="106">
        <v>1672.5794339455904</v>
      </c>
      <c r="AH40" s="106">
        <v>1.3508235968886062</v>
      </c>
      <c r="AI40" s="106">
        <v>1.7516553374894508</v>
      </c>
      <c r="AJ40" s="106">
        <f>AH40/AP40</f>
        <v>0.91602169771882302</v>
      </c>
      <c r="AK40" s="106">
        <f>AH40/AQ40</f>
        <v>0.81311776342684161</v>
      </c>
      <c r="AL40" s="106">
        <f>AI40/AP40</f>
        <v>1.1878340737910886</v>
      </c>
      <c r="AM40" s="106">
        <f>AI40/AQ40</f>
        <v>1.0543953137883812</v>
      </c>
      <c r="AN40" s="114"/>
      <c r="AO40" s="114"/>
      <c r="AP40" s="107">
        <v>1.4746633188412177</v>
      </c>
      <c r="AQ40" s="107">
        <v>1.6612890009875469</v>
      </c>
      <c r="AS40" s="107">
        <v>1.3816758220749417</v>
      </c>
    </row>
    <row r="41" spans="2:45" ht="12.95" customHeight="1" x14ac:dyDescent="0.15">
      <c r="B41" s="2"/>
      <c r="C41" s="3"/>
      <c r="D41" s="25"/>
      <c r="E41" s="25"/>
      <c r="F41" s="25"/>
      <c r="G41" s="25"/>
      <c r="H41" s="25"/>
      <c r="I41" s="27"/>
      <c r="J41" s="37"/>
      <c r="K41" s="37"/>
      <c r="AA41" s="103">
        <v>75</v>
      </c>
      <c r="AB41" s="103">
        <v>75</v>
      </c>
      <c r="AC41" s="113"/>
      <c r="AD41" s="104" t="s">
        <v>39</v>
      </c>
      <c r="AE41" s="105">
        <v>557.74099999999999</v>
      </c>
      <c r="AF41" s="106">
        <v>1586.2795522578422</v>
      </c>
      <c r="AG41" s="106">
        <v>1586.2795522578422</v>
      </c>
      <c r="AH41" s="106">
        <v>1.2811253127733315</v>
      </c>
      <c r="AI41" s="106">
        <v>1.6612753858321176</v>
      </c>
      <c r="AJ41" s="106">
        <f>AH41/AP41</f>
        <v>0.86875783536816575</v>
      </c>
      <c r="AK41" s="106">
        <f>AH41/AQ41</f>
        <v>0.7711634231080633</v>
      </c>
      <c r="AL41" s="106">
        <f>AI41/AP41</f>
        <v>1.126545540671303</v>
      </c>
      <c r="AM41" s="106">
        <f>AI41/AQ41</f>
        <v>0.99999180446302771</v>
      </c>
      <c r="AN41" s="114"/>
      <c r="AO41" s="114"/>
      <c r="AP41" s="107">
        <v>1.4746633188412177</v>
      </c>
      <c r="AQ41" s="107">
        <v>1.6612890009875469</v>
      </c>
      <c r="AS41" s="107">
        <v>1.418028155825533</v>
      </c>
    </row>
    <row r="42" spans="2:45" ht="12.95" customHeight="1" x14ac:dyDescent="0.15">
      <c r="B42" s="2"/>
      <c r="C42" s="3"/>
      <c r="D42" s="25"/>
      <c r="E42" s="25"/>
      <c r="F42" s="25"/>
      <c r="G42" s="25"/>
      <c r="H42" s="25"/>
      <c r="I42" s="27"/>
      <c r="J42" s="37"/>
      <c r="K42" s="37"/>
      <c r="AA42" s="103">
        <v>75</v>
      </c>
      <c r="AB42" s="103">
        <v>75</v>
      </c>
      <c r="AC42" s="113"/>
      <c r="AD42" s="104" t="s">
        <v>40</v>
      </c>
      <c r="AE42" s="105">
        <v>504.86500000000001</v>
      </c>
      <c r="AF42" s="106">
        <v>1448.6565926346254</v>
      </c>
      <c r="AG42" s="106">
        <v>1448.6565926346254</v>
      </c>
      <c r="AH42" s="106">
        <v>1.1699770243514516</v>
      </c>
      <c r="AI42" s="106">
        <v>1.5171459131789551</v>
      </c>
      <c r="AJ42" s="106">
        <f>AH42/AP42</f>
        <v>0.79338585926909277</v>
      </c>
      <c r="AK42" s="106">
        <f>AH42/AQ42</f>
        <v>0.70425857491138699</v>
      </c>
      <c r="AL42" s="106">
        <f>AI42/AP42</f>
        <v>1.0288083346177757</v>
      </c>
      <c r="AM42" s="106">
        <f>AI42/AQ42</f>
        <v>0.91323418879983764</v>
      </c>
      <c r="AN42" s="114"/>
      <c r="AO42" s="114"/>
      <c r="AP42" s="107">
        <v>1.4746633188412177</v>
      </c>
      <c r="AQ42" s="107">
        <v>1.6612890009875469</v>
      </c>
      <c r="AS42" s="106"/>
    </row>
    <row r="43" spans="2:45" ht="12.95" customHeight="1" x14ac:dyDescent="0.15">
      <c r="B43" s="2"/>
      <c r="C43" s="3"/>
      <c r="D43" s="25"/>
      <c r="E43" s="25"/>
      <c r="F43" s="25"/>
      <c r="G43" s="25"/>
      <c r="H43" s="25"/>
      <c r="I43" s="27"/>
      <c r="J43" s="37"/>
      <c r="K43" s="37"/>
      <c r="AA43" s="103">
        <v>75</v>
      </c>
      <c r="AB43" s="103">
        <v>75</v>
      </c>
      <c r="AC43" s="113"/>
      <c r="AD43" s="104" t="s">
        <v>41</v>
      </c>
      <c r="AE43" s="105">
        <v>576.76700000000005</v>
      </c>
      <c r="AF43" s="106">
        <v>1587.6714845564063</v>
      </c>
      <c r="AG43" s="106">
        <v>1587.6714845564063</v>
      </c>
      <c r="AH43" s="106">
        <v>1.2822494776147801</v>
      </c>
      <c r="AI43" s="106">
        <v>1.6627331256504605</v>
      </c>
      <c r="AJ43" s="106">
        <f>AH43/AP43</f>
        <v>0.86952015502926094</v>
      </c>
      <c r="AK43" s="106">
        <f>AH43/AQ43</f>
        <v>0.77184010539560055</v>
      </c>
      <c r="AL43" s="106">
        <f>AI43/AP43</f>
        <v>1.1275340644921086</v>
      </c>
      <c r="AM43" s="106">
        <f>AI43/AQ43</f>
        <v>1.0008692796148384</v>
      </c>
      <c r="AN43" s="114"/>
      <c r="AO43" s="114"/>
      <c r="AP43" s="107">
        <v>1.4746633188412177</v>
      </c>
      <c r="AQ43" s="107">
        <v>1.6612890009875469</v>
      </c>
      <c r="AS43" s="106"/>
    </row>
    <row r="44" spans="2:45" ht="12.95" customHeight="1" x14ac:dyDescent="0.15">
      <c r="B44" s="2"/>
      <c r="C44" s="3"/>
      <c r="D44" s="25"/>
      <c r="E44" s="25"/>
      <c r="F44" s="25"/>
      <c r="G44" s="25"/>
      <c r="H44" s="25"/>
      <c r="I44" s="27"/>
      <c r="J44" s="37"/>
      <c r="K44" s="37"/>
      <c r="AA44" s="103">
        <v>75</v>
      </c>
      <c r="AB44" s="103">
        <v>75</v>
      </c>
      <c r="AC44" s="113"/>
      <c r="AD44" s="104" t="s">
        <v>42</v>
      </c>
      <c r="AE44" s="105">
        <v>548.47199999999998</v>
      </c>
      <c r="AF44" s="106">
        <v>1610.010425910408</v>
      </c>
      <c r="AG44" s="106">
        <v>1610.010425910408</v>
      </c>
      <c r="AH44" s="106">
        <v>1.3002910536966477</v>
      </c>
      <c r="AI44" s="106">
        <v>1.6861282033743885</v>
      </c>
      <c r="AJ44" s="106">
        <f>AH44/AP44</f>
        <v>0.88175452463170323</v>
      </c>
      <c r="AK44" s="106">
        <f>AH44/AQ44</f>
        <v>0.7827000918706466</v>
      </c>
      <c r="AL44" s="106">
        <f>AI44/AP44</f>
        <v>1.1433987553846112</v>
      </c>
      <c r="AM44" s="106">
        <f>AI44/AQ44</f>
        <v>1.014951764787509</v>
      </c>
      <c r="AN44" s="114"/>
      <c r="AO44" s="114"/>
      <c r="AP44" s="107">
        <v>1.4746633188412177</v>
      </c>
      <c r="AQ44" s="107">
        <v>1.6612890009875469</v>
      </c>
      <c r="AS44" s="106"/>
    </row>
    <row r="45" spans="2:45" ht="12.95" customHeight="1" x14ac:dyDescent="0.15">
      <c r="B45" s="71"/>
      <c r="C45" s="72"/>
      <c r="D45" s="73"/>
      <c r="E45" s="73"/>
      <c r="F45" s="73"/>
      <c r="G45" s="73"/>
      <c r="H45" s="73"/>
      <c r="I45" s="27"/>
      <c r="J45" s="37"/>
      <c r="K45" s="37"/>
      <c r="AA45" s="103">
        <v>90</v>
      </c>
      <c r="AB45" s="103">
        <v>90</v>
      </c>
      <c r="AC45" s="113" t="s">
        <v>146</v>
      </c>
      <c r="AD45" s="104" t="s">
        <v>43</v>
      </c>
      <c r="AE45" s="105">
        <v>571.57907999999998</v>
      </c>
      <c r="AF45" s="106">
        <v>1675.5073030855986</v>
      </c>
      <c r="AG45" s="106">
        <v>1675.5073030855986</v>
      </c>
      <c r="AH45" s="106">
        <v>1.3531882288114054</v>
      </c>
      <c r="AI45" s="106">
        <v>1.7547216298893684</v>
      </c>
      <c r="AJ45" s="106">
        <f>AH45/AP45</f>
        <v>0.90212548587427033</v>
      </c>
      <c r="AK45" s="106">
        <f>AH45/AQ45</f>
        <v>0.82011407806751846</v>
      </c>
      <c r="AL45" s="106">
        <f>AI45/AP45</f>
        <v>1.1698144199262457</v>
      </c>
      <c r="AM45" s="106">
        <f>AI45/AQ45</f>
        <v>1.0634676544784052</v>
      </c>
      <c r="AN45" s="114">
        <v>1.5</v>
      </c>
      <c r="AO45" s="114">
        <v>1.65</v>
      </c>
      <c r="AP45" s="107">
        <v>1.5</v>
      </c>
      <c r="AQ45" s="107">
        <v>1.65</v>
      </c>
      <c r="AS45" s="107">
        <v>1.2985634224973046</v>
      </c>
    </row>
    <row r="46" spans="2:45" ht="12.95" customHeight="1" x14ac:dyDescent="0.15">
      <c r="B46" s="71"/>
      <c r="C46" s="78"/>
      <c r="D46" s="73"/>
      <c r="E46" s="73"/>
      <c r="F46" s="73"/>
      <c r="G46" s="73"/>
      <c r="H46" s="73"/>
      <c r="I46" s="27"/>
      <c r="J46" s="37"/>
      <c r="K46" s="37"/>
      <c r="AA46" s="103">
        <v>90</v>
      </c>
      <c r="AB46" s="103">
        <v>90</v>
      </c>
      <c r="AC46" s="113"/>
      <c r="AD46" s="104" t="s">
        <v>44</v>
      </c>
      <c r="AE46" s="108">
        <v>501.33820000000003</v>
      </c>
      <c r="AF46" s="106">
        <v>1460.5673836692981</v>
      </c>
      <c r="AG46" s="106">
        <v>1460.5673836692981</v>
      </c>
      <c r="AH46" s="106">
        <v>1.1795965241854838</v>
      </c>
      <c r="AI46" s="106">
        <v>1.5296198204064217</v>
      </c>
      <c r="AJ46" s="106">
        <f>AH46/AP46</f>
        <v>0.78639768279032252</v>
      </c>
      <c r="AK46" s="106">
        <f>AH46/AQ46</f>
        <v>0.71490698435483868</v>
      </c>
      <c r="AL46" s="106">
        <f>AI46/AP46</f>
        <v>1.0197465469376146</v>
      </c>
      <c r="AM46" s="106">
        <f>AI46/AQ46</f>
        <v>0.92704231539783144</v>
      </c>
      <c r="AN46" s="114"/>
      <c r="AO46" s="114"/>
      <c r="AP46" s="107">
        <v>1.5</v>
      </c>
      <c r="AQ46" s="107">
        <v>1.65</v>
      </c>
      <c r="AS46" s="107">
        <v>1.3097365331033444</v>
      </c>
    </row>
    <row r="47" spans="2:45" ht="12.95" customHeight="1" x14ac:dyDescent="0.15">
      <c r="B47" s="71"/>
      <c r="C47" s="78"/>
      <c r="D47" s="73"/>
      <c r="E47" s="73"/>
      <c r="F47" s="73"/>
      <c r="G47" s="73"/>
      <c r="H47" s="73"/>
      <c r="I47" s="27"/>
      <c r="J47" s="37"/>
      <c r="K47" s="37"/>
      <c r="AA47" s="103">
        <v>90</v>
      </c>
      <c r="AB47" s="103">
        <v>90</v>
      </c>
      <c r="AC47" s="113"/>
      <c r="AD47" s="104" t="s">
        <v>45</v>
      </c>
      <c r="AE47" s="108">
        <v>551.51509999999996</v>
      </c>
      <c r="AF47" s="106">
        <v>1608.7003277294298</v>
      </c>
      <c r="AG47" s="106">
        <v>1608.7003277294298</v>
      </c>
      <c r="AH47" s="106">
        <v>1.2992329804588754</v>
      </c>
      <c r="AI47" s="106">
        <v>1.6847561666120254</v>
      </c>
      <c r="AJ47" s="106">
        <f>AH47/AP47</f>
        <v>0.86615532030591691</v>
      </c>
      <c r="AK47" s="106">
        <f>AH47/AQ47</f>
        <v>0.78741392755083361</v>
      </c>
      <c r="AL47" s="106">
        <f>AI47/AP47</f>
        <v>1.1231707777413502</v>
      </c>
      <c r="AM47" s="106">
        <f>AI47/AQ47</f>
        <v>1.0210643434012276</v>
      </c>
      <c r="AN47" s="114"/>
      <c r="AO47" s="114"/>
      <c r="AP47" s="107">
        <v>1.5</v>
      </c>
      <c r="AQ47" s="107">
        <v>1.65</v>
      </c>
      <c r="AS47" s="107">
        <v>1.2397202244462779</v>
      </c>
    </row>
    <row r="48" spans="2:45" ht="12.95" customHeight="1" x14ac:dyDescent="0.15">
      <c r="B48" s="71"/>
      <c r="C48" s="78"/>
      <c r="D48" s="73"/>
      <c r="E48" s="73"/>
      <c r="F48" s="73"/>
      <c r="G48" s="73"/>
      <c r="H48" s="73"/>
      <c r="I48" s="27"/>
      <c r="J48" s="37"/>
      <c r="K48" s="37"/>
      <c r="AA48" s="103">
        <v>90</v>
      </c>
      <c r="AB48" s="103">
        <v>90</v>
      </c>
      <c r="AC48" s="113"/>
      <c r="AD48" s="104" t="s">
        <v>46</v>
      </c>
      <c r="AE48" s="108">
        <v>549.40609999999992</v>
      </c>
      <c r="AF48" s="106">
        <v>1551.9920815912139</v>
      </c>
      <c r="AG48" s="106">
        <v>1551.9920815912139</v>
      </c>
      <c r="AH48" s="106">
        <v>1.2534337583310724</v>
      </c>
      <c r="AI48" s="106">
        <v>1.6253668784193891</v>
      </c>
      <c r="AJ48" s="106">
        <f>AH48/AP48</f>
        <v>0.83562250555404827</v>
      </c>
      <c r="AK48" s="106">
        <f>AH48/AQ48</f>
        <v>0.75965682323095296</v>
      </c>
      <c r="AL48" s="106">
        <f>AI48/AP48</f>
        <v>1.0835779189462593</v>
      </c>
      <c r="AM48" s="106">
        <f>AI48/AQ48</f>
        <v>0.9850708354056904</v>
      </c>
      <c r="AN48" s="114"/>
      <c r="AO48" s="114"/>
      <c r="AP48" s="107">
        <v>1.5</v>
      </c>
      <c r="AQ48" s="107">
        <v>1.65</v>
      </c>
      <c r="AS48" s="106"/>
    </row>
    <row r="49" spans="2:45" ht="12.95" customHeight="1" x14ac:dyDescent="0.15">
      <c r="B49" s="71"/>
      <c r="C49" s="72"/>
      <c r="D49" s="73"/>
      <c r="E49" s="73"/>
      <c r="F49" s="73"/>
      <c r="G49" s="73"/>
      <c r="H49" s="73"/>
      <c r="I49" s="27"/>
      <c r="J49" s="37"/>
      <c r="K49" s="37"/>
      <c r="AA49" s="103">
        <v>90</v>
      </c>
      <c r="AB49" s="103">
        <v>90</v>
      </c>
      <c r="AC49" s="113"/>
      <c r="AD49" s="104" t="s">
        <v>47</v>
      </c>
      <c r="AE49" s="105">
        <v>598.71299999999997</v>
      </c>
      <c r="AF49" s="106">
        <v>1721.3787764638221</v>
      </c>
      <c r="AG49" s="106">
        <v>1721.3787764638221</v>
      </c>
      <c r="AH49" s="106">
        <v>1.3902353593726002</v>
      </c>
      <c r="AI49" s="106">
        <v>1.8027618063681163</v>
      </c>
      <c r="AJ49" s="106">
        <f>AH49/AP49</f>
        <v>0.92682357291506678</v>
      </c>
      <c r="AK49" s="106">
        <f>AH49/AQ49</f>
        <v>0.84256688446824257</v>
      </c>
      <c r="AL49" s="106">
        <f>AI49/AP49</f>
        <v>1.201841204245411</v>
      </c>
      <c r="AM49" s="106">
        <f>AI49/AQ49</f>
        <v>1.0925829129503737</v>
      </c>
      <c r="AN49" s="114"/>
      <c r="AO49" s="114"/>
      <c r="AP49" s="107">
        <v>1.5</v>
      </c>
      <c r="AQ49" s="107">
        <v>1.65</v>
      </c>
      <c r="AS49" s="106"/>
    </row>
    <row r="50" spans="2:45" ht="12.95" customHeight="1" x14ac:dyDescent="0.15">
      <c r="B50" s="71"/>
      <c r="C50" s="72"/>
      <c r="D50" s="73"/>
      <c r="E50" s="73"/>
      <c r="F50" s="73"/>
      <c r="G50" s="73"/>
      <c r="H50" s="73"/>
      <c r="AA50" s="103">
        <v>90</v>
      </c>
      <c r="AB50" s="103">
        <v>90</v>
      </c>
      <c r="AC50" s="113"/>
      <c r="AD50" s="104" t="s">
        <v>48</v>
      </c>
      <c r="AE50" s="105">
        <v>566.20899999999995</v>
      </c>
      <c r="AF50" s="106">
        <v>1630.8579126933798</v>
      </c>
      <c r="AG50" s="106">
        <v>1630.8579126933798</v>
      </c>
      <c r="AH50" s="106">
        <v>1.3171280878671741</v>
      </c>
      <c r="AI50" s="106">
        <v>1.7079613138117737</v>
      </c>
      <c r="AJ50" s="106">
        <f>AH50/AP50</f>
        <v>0.87808539191144941</v>
      </c>
      <c r="AK50" s="106">
        <f>AH50/AQ50</f>
        <v>0.79825944719222675</v>
      </c>
      <c r="AL50" s="106">
        <f>AI50/AP50</f>
        <v>1.1386408758745159</v>
      </c>
      <c r="AM50" s="106">
        <f>AI50/AQ50</f>
        <v>1.0351280689768325</v>
      </c>
      <c r="AN50" s="114"/>
      <c r="AO50" s="114"/>
      <c r="AP50" s="107">
        <v>1.5</v>
      </c>
      <c r="AQ50" s="107">
        <v>1.65</v>
      </c>
      <c r="AS50" s="106"/>
    </row>
    <row r="51" spans="2:45" ht="12.95" customHeight="1" x14ac:dyDescent="0.15">
      <c r="B51" s="2"/>
      <c r="AD51" s="102" t="s">
        <v>160</v>
      </c>
      <c r="AE51" s="102"/>
      <c r="AF51" s="102"/>
      <c r="AG51" s="102"/>
      <c r="AH51" s="102"/>
      <c r="AI51" s="102"/>
      <c r="AJ51" s="107">
        <f>AVERAGE(AJ3:AJ50)</f>
        <v>0.91801274500476426</v>
      </c>
      <c r="AK51" s="107">
        <f t="shared" ref="AK51:AM51" si="10">AVERAGE(AK3:AK50)</f>
        <v>0.84244455800577678</v>
      </c>
      <c r="AL51" s="107">
        <f t="shared" si="10"/>
        <v>1.0944148754099141</v>
      </c>
      <c r="AM51" s="107">
        <f t="shared" si="10"/>
        <v>1.0012150859746525</v>
      </c>
      <c r="AN51" s="102"/>
      <c r="AO51" s="102"/>
      <c r="AP51" s="102"/>
      <c r="AQ51" s="102"/>
    </row>
    <row r="52" spans="2:45" ht="12.95" customHeight="1" x14ac:dyDescent="0.15">
      <c r="B52" s="2"/>
      <c r="AD52" s="102" t="s">
        <v>161</v>
      </c>
      <c r="AE52" s="102"/>
      <c r="AF52" s="102"/>
      <c r="AG52" s="102"/>
      <c r="AH52" s="102"/>
      <c r="AI52" s="102"/>
      <c r="AJ52" s="107">
        <f>_xlfn.STDEV.P(AJ3:AJ50)</f>
        <v>8.0590178448649519E-2</v>
      </c>
      <c r="AK52" s="107">
        <f t="shared" ref="AK52:AM52" si="11">_xlfn.STDEV.P(AK3:AK50)</f>
        <v>9.9589945029782842E-2</v>
      </c>
      <c r="AL52" s="107">
        <f t="shared" si="11"/>
        <v>8.8909729752154401E-2</v>
      </c>
      <c r="AM52" s="107">
        <f t="shared" si="11"/>
        <v>8.0424492590275967E-2</v>
      </c>
      <c r="AN52" s="102"/>
      <c r="AO52" s="102"/>
      <c r="AP52" s="102"/>
      <c r="AQ52" s="102"/>
    </row>
    <row r="53" spans="2:45" ht="12.95" customHeight="1" x14ac:dyDescent="0.15">
      <c r="B53" s="2"/>
      <c r="AD53" s="102" t="s">
        <v>162</v>
      </c>
      <c r="AE53" s="102"/>
      <c r="AF53" s="102"/>
      <c r="AG53" s="102"/>
      <c r="AH53" s="102"/>
      <c r="AI53" s="102"/>
      <c r="AJ53" s="107">
        <f>AJ52/AJ51</f>
        <v>8.7787646617293172E-2</v>
      </c>
      <c r="AK53" s="107">
        <f t="shared" ref="AK53:AM53" si="12">AK52/AK51</f>
        <v>0.11821542923314834</v>
      </c>
      <c r="AL53" s="107">
        <f t="shared" si="12"/>
        <v>8.1239511404533116E-2</v>
      </c>
      <c r="AM53" s="107">
        <f t="shared" si="12"/>
        <v>8.0326888514654332E-2</v>
      </c>
      <c r="AN53" s="102"/>
      <c r="AO53" s="102"/>
      <c r="AP53" s="102"/>
      <c r="AQ53" s="102"/>
    </row>
    <row r="54" spans="2:45" ht="12.95" customHeight="1" x14ac:dyDescent="0.15">
      <c r="B54" s="2"/>
    </row>
    <row r="55" spans="2:45" ht="12.95" customHeight="1" x14ac:dyDescent="0.15">
      <c r="B55" s="2"/>
    </row>
    <row r="56" spans="2:45" ht="12.95" customHeight="1" x14ac:dyDescent="0.15">
      <c r="B56" s="2"/>
    </row>
    <row r="57" spans="2:45" ht="34.5" customHeight="1" x14ac:dyDescent="0.15">
      <c r="B57" s="2"/>
      <c r="AD57" s="110" t="s">
        <v>176</v>
      </c>
      <c r="AE57" s="101" t="s">
        <v>49</v>
      </c>
      <c r="AF57" s="111" t="s">
        <v>147</v>
      </c>
      <c r="AG57" s="111" t="s">
        <v>148</v>
      </c>
      <c r="AH57" s="111" t="s">
        <v>149</v>
      </c>
      <c r="AI57" s="111" t="s">
        <v>150</v>
      </c>
      <c r="AJ57" s="111" t="s">
        <v>155</v>
      </c>
      <c r="AK57" s="111" t="s">
        <v>156</v>
      </c>
      <c r="AL57" s="111" t="s">
        <v>157</v>
      </c>
      <c r="AM57" s="111" t="s">
        <v>158</v>
      </c>
    </row>
    <row r="58" spans="2:45" ht="12.95" customHeight="1" x14ac:dyDescent="0.15">
      <c r="AD58" s="120">
        <v>0</v>
      </c>
      <c r="AE58" s="106">
        <f>SUMIF($AA$3:$AA$50,$AD58,AE$3:AE$50)/6</f>
        <v>536.15533333333337</v>
      </c>
      <c r="AF58" s="106">
        <f>SUMIF($AA$3:$AA$50,$AD58,AF$3:AF$50)/6</f>
        <v>1215.002566128667</v>
      </c>
      <c r="AG58" s="106">
        <f t="shared" ref="AF58:AM65" si="13">SUMIF($AA$3:$AA$50,$AD58,AG$3:AG$50)/6</f>
        <v>928.52340448306006</v>
      </c>
      <c r="AH58" s="106">
        <f t="shared" si="13"/>
        <v>0.98127126478837445</v>
      </c>
      <c r="AI58" s="106">
        <f t="shared" si="13"/>
        <v>0.97242196360734268</v>
      </c>
      <c r="AJ58" s="106">
        <f t="shared" si="13"/>
        <v>0.98127126478837445</v>
      </c>
      <c r="AK58" s="106">
        <f t="shared" si="13"/>
        <v>0.98127126478837445</v>
      </c>
      <c r="AL58" s="106">
        <f t="shared" si="13"/>
        <v>0.97242196360734268</v>
      </c>
      <c r="AM58" s="106">
        <f t="shared" si="13"/>
        <v>0.97242196360734268</v>
      </c>
    </row>
    <row r="59" spans="2:45" ht="12.95" customHeight="1" x14ac:dyDescent="0.15">
      <c r="AD59" s="120">
        <v>15</v>
      </c>
      <c r="AE59" s="106">
        <f t="shared" ref="AE59:AF65" si="14">SUMIF($AA$3:$AA$50,$AD59,AE$3:AE$50)/6</f>
        <v>776.48683333333327</v>
      </c>
      <c r="AF59" s="106">
        <f t="shared" si="14"/>
        <v>1297.9532492561714</v>
      </c>
      <c r="AG59" s="106">
        <f t="shared" si="13"/>
        <v>1162.353150337435</v>
      </c>
      <c r="AH59" s="106">
        <f t="shared" si="13"/>
        <v>1.0482646391373187</v>
      </c>
      <c r="AI59" s="106">
        <f t="shared" si="13"/>
        <v>1.2173066692762402</v>
      </c>
      <c r="AJ59" s="106">
        <f t="shared" si="13"/>
        <v>0.98351388292462738</v>
      </c>
      <c r="AK59" s="106">
        <f t="shared" si="13"/>
        <v>0.945677200447963</v>
      </c>
      <c r="AL59" s="106">
        <f t="shared" si="13"/>
        <v>1.1421142756424567</v>
      </c>
      <c r="AM59" s="106">
        <f t="shared" si="13"/>
        <v>1.0981760903765341</v>
      </c>
    </row>
    <row r="60" spans="2:45" ht="12.95" customHeight="1" x14ac:dyDescent="0.15">
      <c r="AD60" s="120">
        <v>30</v>
      </c>
      <c r="AE60" s="106">
        <f t="shared" si="14"/>
        <v>1079.0108333333335</v>
      </c>
      <c r="AF60" s="106">
        <f t="shared" si="14"/>
        <v>1417.8666951863022</v>
      </c>
      <c r="AG60" s="106">
        <f t="shared" si="13"/>
        <v>1239.5946527902504</v>
      </c>
      <c r="AH60" s="106">
        <f t="shared" si="13"/>
        <v>1.1451102113470244</v>
      </c>
      <c r="AI60" s="106">
        <f t="shared" si="13"/>
        <v>1.2981999813074701</v>
      </c>
      <c r="AJ60" s="106">
        <f t="shared" si="13"/>
        <v>0.97309049025513694</v>
      </c>
      <c r="AK60" s="106">
        <f t="shared" si="13"/>
        <v>0.89118959853951185</v>
      </c>
      <c r="AL60" s="106">
        <f t="shared" si="13"/>
        <v>1.1031829458351277</v>
      </c>
      <c r="AM60" s="106">
        <f t="shared" si="13"/>
        <v>1.0103327249212659</v>
      </c>
    </row>
    <row r="61" spans="2:45" ht="12.95" customHeight="1" x14ac:dyDescent="0.15">
      <c r="AD61" s="120" t="s">
        <v>174</v>
      </c>
      <c r="AE61" s="106">
        <f t="shared" si="14"/>
        <v>959.43433333333348</v>
      </c>
      <c r="AF61" s="106">
        <f t="shared" si="14"/>
        <v>1484.4547912082701</v>
      </c>
      <c r="AG61" s="106">
        <f t="shared" si="13"/>
        <v>1266.3230039481402</v>
      </c>
      <c r="AH61" s="106">
        <f t="shared" si="13"/>
        <v>1.1988886864094443</v>
      </c>
      <c r="AI61" s="106">
        <f t="shared" si="13"/>
        <v>1.3261919905464967</v>
      </c>
      <c r="AJ61" s="106">
        <f t="shared" si="13"/>
        <v>0.92414017004123039</v>
      </c>
      <c r="AK61" s="106">
        <f t="shared" si="13"/>
        <v>0.81993628306283994</v>
      </c>
      <c r="AL61" s="106">
        <f t="shared" si="13"/>
        <v>1.0222694613304533</v>
      </c>
      <c r="AM61" s="106">
        <f t="shared" si="13"/>
        <v>0.90700074467550451</v>
      </c>
    </row>
    <row r="62" spans="2:45" ht="12.95" customHeight="1" x14ac:dyDescent="0.15">
      <c r="AD62" s="120" t="s">
        <v>175</v>
      </c>
      <c r="AE62" s="106">
        <f t="shared" si="14"/>
        <v>665.54166666666663</v>
      </c>
      <c r="AF62" s="106">
        <f t="shared" si="14"/>
        <v>1411.9849029068398</v>
      </c>
      <c r="AG62" s="106">
        <f t="shared" si="13"/>
        <v>1411.9849029068398</v>
      </c>
      <c r="AH62" s="106">
        <f t="shared" si="13"/>
        <v>1.1403599055368234</v>
      </c>
      <c r="AI62" s="106">
        <f t="shared" si="13"/>
        <v>1.478740466033823</v>
      </c>
      <c r="AJ62" s="106">
        <f t="shared" si="13"/>
        <v>0.87902439063562066</v>
      </c>
      <c r="AK62" s="106">
        <f t="shared" si="13"/>
        <v>0.77990765356211356</v>
      </c>
      <c r="AL62" s="106">
        <f t="shared" si="13"/>
        <v>1.1398585049793664</v>
      </c>
      <c r="AM62" s="106">
        <f t="shared" si="13"/>
        <v>1.0113307224256354</v>
      </c>
    </row>
    <row r="63" spans="2:45" ht="12.95" customHeight="1" x14ac:dyDescent="0.15">
      <c r="AD63" s="120">
        <v>60</v>
      </c>
      <c r="AE63" s="106">
        <f t="shared" si="14"/>
        <v>605.673</v>
      </c>
      <c r="AF63" s="106">
        <f t="shared" si="14"/>
        <v>1499.8376530441208</v>
      </c>
      <c r="AG63" s="106">
        <f t="shared" si="13"/>
        <v>1499.8376530441208</v>
      </c>
      <c r="AH63" s="106">
        <f t="shared" si="13"/>
        <v>1.2113123311905627</v>
      </c>
      <c r="AI63" s="106">
        <f t="shared" si="13"/>
        <v>1.5707467023702797</v>
      </c>
      <c r="AJ63" s="106">
        <f t="shared" si="13"/>
        <v>0.86339533239135779</v>
      </c>
      <c r="AK63" s="106">
        <f t="shared" si="13"/>
        <v>0.75878396222905575</v>
      </c>
      <c r="AL63" s="106">
        <f t="shared" si="13"/>
        <v>1.1195918148234096</v>
      </c>
      <c r="AM63" s="106">
        <f t="shared" si="13"/>
        <v>0.98393896916025225</v>
      </c>
    </row>
    <row r="64" spans="2:45" ht="12.95" customHeight="1" x14ac:dyDescent="0.15">
      <c r="AD64" s="120">
        <v>75</v>
      </c>
      <c r="AE64" s="106">
        <f t="shared" si="14"/>
        <v>558.80316666666658</v>
      </c>
      <c r="AF64" s="106">
        <f t="shared" si="14"/>
        <v>1595.4826607348325</v>
      </c>
      <c r="AG64" s="106">
        <f t="shared" si="13"/>
        <v>1595.4826607348325</v>
      </c>
      <c r="AH64" s="106">
        <f t="shared" si="13"/>
        <v>1.2885580097461249</v>
      </c>
      <c r="AI64" s="106">
        <f t="shared" si="13"/>
        <v>1.6709135971828253</v>
      </c>
      <c r="AJ64" s="106">
        <f t="shared" si="13"/>
        <v>0.8737981024432524</v>
      </c>
      <c r="AK64" s="106">
        <f t="shared" si="13"/>
        <v>0.77563747727225463</v>
      </c>
      <c r="AL64" s="106">
        <f t="shared" si="13"/>
        <v>1.1330814131159237</v>
      </c>
      <c r="AM64" s="106">
        <f t="shared" si="13"/>
        <v>1.0057934508622866</v>
      </c>
    </row>
    <row r="65" spans="30:39" ht="12.95" customHeight="1" x14ac:dyDescent="0.15">
      <c r="AD65" s="120">
        <v>90</v>
      </c>
      <c r="AE65" s="106">
        <f t="shared" si="14"/>
        <v>556.46007999999995</v>
      </c>
      <c r="AF65" s="106">
        <f t="shared" si="14"/>
        <v>1608.1672975387903</v>
      </c>
      <c r="AG65" s="106">
        <f t="shared" si="13"/>
        <v>1608.1672975387903</v>
      </c>
      <c r="AH65" s="106">
        <f t="shared" si="13"/>
        <v>1.2988024898377686</v>
      </c>
      <c r="AI65" s="106">
        <f t="shared" si="13"/>
        <v>1.6841979359178492</v>
      </c>
      <c r="AJ65" s="106">
        <f t="shared" si="13"/>
        <v>0.86586832655851242</v>
      </c>
      <c r="AK65" s="106">
        <f t="shared" si="13"/>
        <v>0.78715302414410226</v>
      </c>
      <c r="AL65" s="106">
        <f t="shared" si="13"/>
        <v>1.1227986239452328</v>
      </c>
      <c r="AM65" s="106">
        <f t="shared" si="13"/>
        <v>1.0207260217683933</v>
      </c>
    </row>
  </sheetData>
  <mergeCells count="28">
    <mergeCell ref="AN33:AN38"/>
    <mergeCell ref="AN39:AN44"/>
    <mergeCell ref="AN45:AN50"/>
    <mergeCell ref="AO3:AO8"/>
    <mergeCell ref="AO9:AO14"/>
    <mergeCell ref="AO15:AO20"/>
    <mergeCell ref="AO21:AO26"/>
    <mergeCell ref="AO27:AO32"/>
    <mergeCell ref="AO33:AO38"/>
    <mergeCell ref="AO39:AO44"/>
    <mergeCell ref="AO45:AO50"/>
    <mergeCell ref="AN3:AN8"/>
    <mergeCell ref="AN9:AN14"/>
    <mergeCell ref="AN15:AN20"/>
    <mergeCell ref="AN21:AN26"/>
    <mergeCell ref="AN27:AN32"/>
    <mergeCell ref="B1:B2"/>
    <mergeCell ref="C1:C2"/>
    <mergeCell ref="D1:D2"/>
    <mergeCell ref="I1:I2"/>
    <mergeCell ref="J1:J2"/>
    <mergeCell ref="K1:K2"/>
    <mergeCell ref="O1:O2"/>
    <mergeCell ref="P1:P2"/>
    <mergeCell ref="Q1:Q2"/>
    <mergeCell ref="V1:V2"/>
    <mergeCell ref="W1:W2"/>
    <mergeCell ref="X1:X2"/>
  </mergeCells>
  <phoneticPr fontId="3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4</xdr:col>
                <xdr:colOff>57150</xdr:colOff>
                <xdr:row>1</xdr:row>
                <xdr:rowOff>28575</xdr:rowOff>
              </from>
              <to>
                <xdr:col>4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0" r:id="rId6"/>
      </mc:Fallback>
    </mc:AlternateContent>
    <mc:AlternateContent xmlns:mc="http://schemas.openxmlformats.org/markup-compatibility/2006">
      <mc:Choice Requires="x14">
        <oleObject progId="Equation.DSMT4" shapeId="7171" r:id="rId8">
          <objectPr defaultSize="0" autoPict="0" r:id="rId9">
            <anchor moveWithCells="1" sizeWithCells="1">
              <from>
                <xdr:col>6</xdr:col>
                <xdr:colOff>0</xdr:colOff>
                <xdr:row>1</xdr:row>
                <xdr:rowOff>28575</xdr:rowOff>
              </from>
              <to>
                <xdr:col>6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1" r:id="rId8"/>
      </mc:Fallback>
    </mc:AlternateContent>
    <mc:AlternateContent xmlns:mc="http://schemas.openxmlformats.org/markup-compatibility/2006">
      <mc:Choice Requires="x14">
        <oleObject progId="Equation.DSMT4" shapeId="7172" r:id="rId10">
          <objectPr defaultSize="0" autoPict="0" r:id="rId11">
            <anchor moveWithCells="1" sizeWithCells="1">
              <from>
                <xdr:col>7</xdr:col>
                <xdr:colOff>38100</xdr:colOff>
                <xdr:row>1</xdr:row>
                <xdr:rowOff>28575</xdr:rowOff>
              </from>
              <to>
                <xdr:col>7</xdr:col>
                <xdr:colOff>752475</xdr:colOff>
                <xdr:row>2</xdr:row>
                <xdr:rowOff>47625</xdr:rowOff>
              </to>
            </anchor>
          </objectPr>
        </oleObject>
      </mc:Choice>
      <mc:Fallback>
        <oleObject progId="Equation.DSMT4" shapeId="7172" r:id="rId10"/>
      </mc:Fallback>
    </mc:AlternateContent>
    <mc:AlternateContent xmlns:mc="http://schemas.openxmlformats.org/markup-compatibility/2006">
      <mc:Choice Requires="x14">
        <oleObject progId="Equation.DSMT4" shapeId="7173" r:id="rId12">
          <objectPr defaultSize="0" autoPict="0" r:id="rId5">
            <anchor moveWithCells="1" sizeWithCells="1">
              <from>
                <xdr:col>17</xdr:col>
                <xdr:colOff>57150</xdr:colOff>
                <xdr:row>1</xdr:row>
                <xdr:rowOff>28575</xdr:rowOff>
              </from>
              <to>
                <xdr:col>17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3" r:id="rId12"/>
      </mc:Fallback>
    </mc:AlternateContent>
    <mc:AlternateContent xmlns:mc="http://schemas.openxmlformats.org/markup-compatibility/2006">
      <mc:Choice Requires="x14">
        <oleObject progId="Equation.DSMT4" shapeId="7174" r:id="rId13">
          <objectPr defaultSize="0" autoPict="0" r:id="rId7">
            <anchor moveWithCells="1" sizeWithCells="1">
              <from>
                <xdr:col>18</xdr:col>
                <xdr:colOff>0</xdr:colOff>
                <xdr:row>1</xdr:row>
                <xdr:rowOff>0</xdr:rowOff>
              </from>
              <to>
                <xdr:col>18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4" r:id="rId13"/>
      </mc:Fallback>
    </mc:AlternateContent>
    <mc:AlternateContent xmlns:mc="http://schemas.openxmlformats.org/markup-compatibility/2006">
      <mc:Choice Requires="x14">
        <oleObject progId="Equation.DSMT4" shapeId="7175" r:id="rId14">
          <objectPr defaultSize="0" autoPict="0" r:id="rId9">
            <anchor moveWithCells="1" sizeWithCells="1">
              <from>
                <xdr:col>19</xdr:col>
                <xdr:colOff>0</xdr:colOff>
                <xdr:row>1</xdr:row>
                <xdr:rowOff>28575</xdr:rowOff>
              </from>
              <to>
                <xdr:col>19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5" r:id="rId14"/>
      </mc:Fallback>
    </mc:AlternateContent>
    <mc:AlternateContent xmlns:mc="http://schemas.openxmlformats.org/markup-compatibility/2006">
      <mc:Choice Requires="x14">
        <oleObject progId="Equation.DSMT4" shapeId="7176" r:id="rId15">
          <objectPr defaultSize="0" autoPict="0" r:id="rId16">
            <anchor moveWithCells="1" sizeWithCells="1">
              <from>
                <xdr:col>20</xdr:col>
                <xdr:colOff>38100</xdr:colOff>
                <xdr:row>1</xdr:row>
                <xdr:rowOff>28575</xdr:rowOff>
              </from>
              <to>
                <xdr:col>20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6" r:id="rId15"/>
      </mc:Fallback>
    </mc:AlternateContent>
    <mc:AlternateContent xmlns:mc="http://schemas.openxmlformats.org/markup-compatibility/2006">
      <mc:Choice Requires="x14">
        <oleObject progId="Equation.DSMT4" shapeId="7194" r:id="rId17">
          <objectPr defaultSize="0" autoPict="0" r:id="rId16">
            <anchor moveWithCells="1" sizeWithCells="1">
              <from>
                <xdr:col>33</xdr:col>
                <xdr:colOff>0</xdr:colOff>
                <xdr:row>1</xdr:row>
                <xdr:rowOff>28575</xdr:rowOff>
              </from>
              <to>
                <xdr:col>33</xdr:col>
                <xdr:colOff>0</xdr:colOff>
                <xdr:row>1</xdr:row>
                <xdr:rowOff>247650</xdr:rowOff>
              </to>
            </anchor>
          </objectPr>
        </oleObject>
      </mc:Choice>
      <mc:Fallback>
        <oleObject progId="Equation.DSMT4" shapeId="7194" r:id="rId17"/>
      </mc:Fallback>
    </mc:AlternateContent>
    <mc:AlternateContent xmlns:mc="http://schemas.openxmlformats.org/markup-compatibility/2006">
      <mc:Choice Requires="x14">
        <oleObject progId="Equation.DSMT4" shapeId="7195" r:id="rId18">
          <objectPr defaultSize="0" autoPict="0" r:id="rId16">
            <anchor moveWithCells="1" sizeWithCells="1">
              <from>
                <xdr:col>33</xdr:col>
                <xdr:colOff>0</xdr:colOff>
                <xdr:row>1</xdr:row>
                <xdr:rowOff>28575</xdr:rowOff>
              </from>
              <to>
                <xdr:col>33</xdr:col>
                <xdr:colOff>0</xdr:colOff>
                <xdr:row>1</xdr:row>
                <xdr:rowOff>247650</xdr:rowOff>
              </to>
            </anchor>
          </objectPr>
        </oleObject>
      </mc:Choice>
      <mc:Fallback>
        <oleObject progId="Equation.DSMT4" shapeId="7195" r:id="rId18"/>
      </mc:Fallback>
    </mc:AlternateContent>
    <mc:AlternateContent xmlns:mc="http://schemas.openxmlformats.org/markup-compatibility/2006">
      <mc:Choice Requires="x14">
        <oleObject progId="Equation.DSMT4" shapeId="7220" r:id="rId19">
          <objectPr defaultSize="0" autoPict="0" r:id="rId16">
            <anchor moveWithCells="1" sizeWithCells="1">
              <from>
                <xdr:col>33</xdr:col>
                <xdr:colOff>0</xdr:colOff>
                <xdr:row>56</xdr:row>
                <xdr:rowOff>28575</xdr:rowOff>
              </from>
              <to>
                <xdr:col>33</xdr:col>
                <xdr:colOff>0</xdr:colOff>
                <xdr:row>56</xdr:row>
                <xdr:rowOff>247650</xdr:rowOff>
              </to>
            </anchor>
          </objectPr>
        </oleObject>
      </mc:Choice>
      <mc:Fallback>
        <oleObject progId="Equation.DSMT4" shapeId="7220" r:id="rId19"/>
      </mc:Fallback>
    </mc:AlternateContent>
    <mc:AlternateContent xmlns:mc="http://schemas.openxmlformats.org/markup-compatibility/2006">
      <mc:Choice Requires="x14">
        <oleObject progId="Equation.DSMT4" shapeId="7221" r:id="rId20">
          <objectPr defaultSize="0" autoPict="0" r:id="rId16">
            <anchor moveWithCells="1" sizeWithCells="1">
              <from>
                <xdr:col>33</xdr:col>
                <xdr:colOff>0</xdr:colOff>
                <xdr:row>56</xdr:row>
                <xdr:rowOff>28575</xdr:rowOff>
              </from>
              <to>
                <xdr:col>33</xdr:col>
                <xdr:colOff>0</xdr:colOff>
                <xdr:row>56</xdr:row>
                <xdr:rowOff>247650</xdr:rowOff>
              </to>
            </anchor>
          </objectPr>
        </oleObject>
      </mc:Choice>
      <mc:Fallback>
        <oleObject progId="Equation.DSMT4" shapeId="7221" r:id="rId20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DA27-2FCA-4483-8276-79DE93857EB7}">
  <dimension ref="A1:K57"/>
  <sheetViews>
    <sheetView workbookViewId="0">
      <selection activeCell="N43" sqref="N43"/>
    </sheetView>
  </sheetViews>
  <sheetFormatPr defaultRowHeight="13.5" x14ac:dyDescent="0.15"/>
  <cols>
    <col min="10" max="10" width="10.5" bestFit="1" customWidth="1"/>
  </cols>
  <sheetData>
    <row r="1" spans="1:11" x14ac:dyDescent="0.15">
      <c r="B1" t="s">
        <v>86</v>
      </c>
      <c r="C1" t="s">
        <v>88</v>
      </c>
      <c r="D1" t="s">
        <v>91</v>
      </c>
      <c r="G1" s="39" t="s">
        <v>0</v>
      </c>
      <c r="H1" t="s">
        <v>69</v>
      </c>
      <c r="I1" t="s">
        <v>87</v>
      </c>
      <c r="J1" t="s">
        <v>89</v>
      </c>
      <c r="K1" t="s">
        <v>90</v>
      </c>
    </row>
    <row r="2" spans="1:11" x14ac:dyDescent="0.15">
      <c r="A2">
        <v>0</v>
      </c>
      <c r="B2" s="43">
        <f>SIN(RADIANS(A2))</f>
        <v>0</v>
      </c>
      <c r="C2" s="43">
        <f>COS(RADIANS(A2))</f>
        <v>1</v>
      </c>
      <c r="D2" s="41">
        <f>45-B2^2*(30+9*C2)</f>
        <v>45</v>
      </c>
      <c r="F2">
        <v>0</v>
      </c>
      <c r="G2" s="39" t="s">
        <v>1</v>
      </c>
      <c r="H2" s="40">
        <v>51.792500000000004</v>
      </c>
      <c r="I2" s="43">
        <f>SIN(RADIANS(F2))</f>
        <v>0</v>
      </c>
      <c r="J2" s="43">
        <f>COS(RADIANS(F2))</f>
        <v>1</v>
      </c>
      <c r="K2">
        <f>45-I2^2*(30+9*J2)</f>
        <v>45</v>
      </c>
    </row>
    <row r="3" spans="1:11" x14ac:dyDescent="0.15">
      <c r="A3">
        <v>2</v>
      </c>
      <c r="B3" s="43">
        <f t="shared" ref="B3:B47" si="0">SIN(RADIANS(A3))</f>
        <v>3.4899496702500969E-2</v>
      </c>
      <c r="C3" s="43">
        <f t="shared" ref="C3:C47" si="1">COS(RADIANS(A3))</f>
        <v>0.99939082701909576</v>
      </c>
      <c r="D3" s="41">
        <f t="shared" ref="D3:D47" si="2">45-B3^2*(30+9*C3)</f>
        <v>44.952505657683012</v>
      </c>
      <c r="F3">
        <v>0</v>
      </c>
      <c r="G3" s="39" t="s">
        <v>2</v>
      </c>
      <c r="H3" s="40">
        <v>53.917500000000004</v>
      </c>
      <c r="I3" s="43">
        <f t="shared" ref="I3:I49" si="3">SIN(RADIANS(F3))</f>
        <v>0</v>
      </c>
      <c r="J3" s="43">
        <f t="shared" ref="J3:J49" si="4">COS(RADIANS(F3))</f>
        <v>1</v>
      </c>
      <c r="K3">
        <f t="shared" ref="K3:K49" si="5">45-I3^2*(30+9*J3)</f>
        <v>45</v>
      </c>
    </row>
    <row r="4" spans="1:11" x14ac:dyDescent="0.15">
      <c r="A4">
        <v>4</v>
      </c>
      <c r="B4" s="43">
        <f t="shared" si="0"/>
        <v>6.9756473744125302E-2</v>
      </c>
      <c r="C4" s="43">
        <f t="shared" si="1"/>
        <v>0.9975640502598242</v>
      </c>
      <c r="D4" s="41">
        <f t="shared" si="2"/>
        <v>44.810334019690011</v>
      </c>
      <c r="F4">
        <v>0</v>
      </c>
      <c r="G4" s="39" t="s">
        <v>3</v>
      </c>
      <c r="H4" s="40">
        <v>53.914999999999999</v>
      </c>
      <c r="I4" s="43">
        <f t="shared" si="3"/>
        <v>0</v>
      </c>
      <c r="J4" s="43">
        <f t="shared" si="4"/>
        <v>1</v>
      </c>
      <c r="K4">
        <f t="shared" si="5"/>
        <v>45</v>
      </c>
    </row>
    <row r="5" spans="1:11" x14ac:dyDescent="0.15">
      <c r="A5">
        <v>6</v>
      </c>
      <c r="B5" s="43">
        <f t="shared" si="0"/>
        <v>0.10452846326765347</v>
      </c>
      <c r="C5" s="43">
        <f t="shared" si="1"/>
        <v>0.99452189536827329</v>
      </c>
      <c r="D5" s="41">
        <f t="shared" si="2"/>
        <v>44.574416908092566</v>
      </c>
      <c r="F5">
        <v>0</v>
      </c>
      <c r="G5" s="39" t="s">
        <v>4</v>
      </c>
      <c r="H5" s="40">
        <v>55</v>
      </c>
      <c r="I5" s="43">
        <f t="shared" si="3"/>
        <v>0</v>
      </c>
      <c r="J5" s="43">
        <f t="shared" si="4"/>
        <v>1</v>
      </c>
      <c r="K5">
        <f t="shared" si="5"/>
        <v>45</v>
      </c>
    </row>
    <row r="6" spans="1:11" x14ac:dyDescent="0.15">
      <c r="A6">
        <v>8</v>
      </c>
      <c r="B6" s="43">
        <f t="shared" si="0"/>
        <v>0.13917310096006544</v>
      </c>
      <c r="C6" s="43">
        <f t="shared" si="1"/>
        <v>0.99026806874157036</v>
      </c>
      <c r="D6" s="41">
        <f t="shared" si="2"/>
        <v>44.246299564102102</v>
      </c>
      <c r="F6">
        <v>0</v>
      </c>
      <c r="G6" s="39" t="s">
        <v>5</v>
      </c>
      <c r="H6" s="40">
        <v>58.582499999999996</v>
      </c>
      <c r="I6" s="43">
        <f t="shared" si="3"/>
        <v>0</v>
      </c>
      <c r="J6" s="43">
        <f t="shared" si="4"/>
        <v>1</v>
      </c>
      <c r="K6">
        <f t="shared" si="5"/>
        <v>45</v>
      </c>
    </row>
    <row r="7" spans="1:11" x14ac:dyDescent="0.15">
      <c r="A7">
        <v>10</v>
      </c>
      <c r="B7" s="43">
        <f t="shared" si="0"/>
        <v>0.17364817766693033</v>
      </c>
      <c r="C7" s="43">
        <f t="shared" si="1"/>
        <v>0.98480775301220802</v>
      </c>
      <c r="D7" s="41">
        <f t="shared" si="2"/>
        <v>43.828129026026147</v>
      </c>
      <c r="F7">
        <v>0</v>
      </c>
      <c r="G7" s="39" t="s">
        <v>6</v>
      </c>
      <c r="H7" s="40">
        <v>56.164999999999992</v>
      </c>
      <c r="I7" s="43">
        <f t="shared" si="3"/>
        <v>0</v>
      </c>
      <c r="J7" s="43">
        <f t="shared" si="4"/>
        <v>1</v>
      </c>
      <c r="K7">
        <f t="shared" si="5"/>
        <v>45</v>
      </c>
    </row>
    <row r="8" spans="1:11" x14ac:dyDescent="0.15">
      <c r="A8">
        <v>12</v>
      </c>
      <c r="B8" s="43">
        <f t="shared" si="0"/>
        <v>0.20791169081775934</v>
      </c>
      <c r="C8" s="43">
        <f t="shared" si="1"/>
        <v>0.97814760073380569</v>
      </c>
      <c r="D8" s="41">
        <f t="shared" si="2"/>
        <v>43.32263800033158</v>
      </c>
      <c r="F8">
        <v>15</v>
      </c>
      <c r="G8" s="39" t="s">
        <v>7</v>
      </c>
      <c r="H8" s="40">
        <v>38.542500000000004</v>
      </c>
      <c r="I8" s="43">
        <f t="shared" si="3"/>
        <v>0.25881904510252074</v>
      </c>
      <c r="J8" s="43">
        <f t="shared" si="4"/>
        <v>0.96592582628906831</v>
      </c>
      <c r="K8">
        <f t="shared" si="5"/>
        <v>42.408038205285905</v>
      </c>
    </row>
    <row r="9" spans="1:11" x14ac:dyDescent="0.15">
      <c r="A9">
        <v>14</v>
      </c>
      <c r="B9" s="43">
        <f t="shared" si="0"/>
        <v>0.24192189559966773</v>
      </c>
      <c r="C9" s="43">
        <f t="shared" si="1"/>
        <v>0.97029572627599647</v>
      </c>
      <c r="D9" s="41">
        <f t="shared" si="2"/>
        <v>42.733124366087047</v>
      </c>
      <c r="F9">
        <v>15</v>
      </c>
      <c r="G9" s="39" t="s">
        <v>8</v>
      </c>
      <c r="H9" s="40">
        <v>39.582499999999996</v>
      </c>
      <c r="I9" s="43">
        <f t="shared" si="3"/>
        <v>0.25881904510252074</v>
      </c>
      <c r="J9" s="43">
        <f t="shared" si="4"/>
        <v>0.96592582628906831</v>
      </c>
      <c r="K9">
        <f t="shared" si="5"/>
        <v>42.408038205285905</v>
      </c>
    </row>
    <row r="10" spans="1:11" x14ac:dyDescent="0.15">
      <c r="A10">
        <v>16</v>
      </c>
      <c r="B10" s="43">
        <f t="shared" si="0"/>
        <v>0.27563735581699916</v>
      </c>
      <c r="C10" s="43">
        <f t="shared" si="1"/>
        <v>0.96126169593831889</v>
      </c>
      <c r="D10" s="41">
        <f t="shared" si="2"/>
        <v>42.063426490792601</v>
      </c>
      <c r="F10">
        <v>15</v>
      </c>
      <c r="G10" s="39" t="s">
        <v>9</v>
      </c>
      <c r="H10" s="40">
        <v>42.084999999999994</v>
      </c>
      <c r="I10" s="43">
        <f t="shared" si="3"/>
        <v>0.25881904510252074</v>
      </c>
      <c r="J10" s="43">
        <f t="shared" si="4"/>
        <v>0.96592582628906831</v>
      </c>
      <c r="K10">
        <f t="shared" si="5"/>
        <v>42.408038205285905</v>
      </c>
    </row>
    <row r="11" spans="1:11" x14ac:dyDescent="0.15">
      <c r="A11">
        <v>18</v>
      </c>
      <c r="B11" s="43">
        <f t="shared" si="0"/>
        <v>0.3090169943749474</v>
      </c>
      <c r="C11" s="43">
        <f t="shared" si="1"/>
        <v>0.95105651629515353</v>
      </c>
      <c r="D11" s="41">
        <f t="shared" si="2"/>
        <v>41.317894571618183</v>
      </c>
      <c r="F11">
        <v>15</v>
      </c>
      <c r="G11" s="39" t="s">
        <v>10</v>
      </c>
      <c r="H11" s="40">
        <v>40.96</v>
      </c>
      <c r="I11" s="43">
        <f t="shared" si="3"/>
        <v>0.25881904510252074</v>
      </c>
      <c r="J11" s="43">
        <f t="shared" si="4"/>
        <v>0.96592582628906831</v>
      </c>
      <c r="K11">
        <f t="shared" si="5"/>
        <v>42.408038205285905</v>
      </c>
    </row>
    <row r="12" spans="1:11" x14ac:dyDescent="0.15">
      <c r="A12">
        <v>20</v>
      </c>
      <c r="B12" s="43">
        <f t="shared" si="0"/>
        <v>0.34202014332566871</v>
      </c>
      <c r="C12" s="43">
        <f t="shared" si="1"/>
        <v>0.93969262078590843</v>
      </c>
      <c r="D12" s="41">
        <f t="shared" si="2"/>
        <v>40.501358250016381</v>
      </c>
      <c r="F12">
        <v>15</v>
      </c>
      <c r="G12" s="39" t="s">
        <v>11</v>
      </c>
      <c r="H12" s="40">
        <v>40.29</v>
      </c>
      <c r="I12" s="43">
        <f t="shared" si="3"/>
        <v>0.25881904510252074</v>
      </c>
      <c r="J12" s="43">
        <f t="shared" si="4"/>
        <v>0.96592582628906831</v>
      </c>
      <c r="K12">
        <f t="shared" si="5"/>
        <v>42.408038205285905</v>
      </c>
    </row>
    <row r="13" spans="1:11" x14ac:dyDescent="0.15">
      <c r="A13">
        <v>22</v>
      </c>
      <c r="B13" s="43">
        <f t="shared" si="0"/>
        <v>0.37460659341591201</v>
      </c>
      <c r="C13" s="43">
        <f t="shared" si="1"/>
        <v>0.92718385456678742</v>
      </c>
      <c r="D13" s="41">
        <f t="shared" si="2"/>
        <v>39.619090779225047</v>
      </c>
      <c r="F13">
        <v>15</v>
      </c>
      <c r="G13" s="39" t="s">
        <v>12</v>
      </c>
      <c r="H13" s="40">
        <v>35.497500000000002</v>
      </c>
      <c r="I13" s="43">
        <f t="shared" si="3"/>
        <v>0.25881904510252074</v>
      </c>
      <c r="J13" s="43">
        <f t="shared" si="4"/>
        <v>0.96592582628906831</v>
      </c>
      <c r="K13">
        <f t="shared" si="5"/>
        <v>42.408038205285905</v>
      </c>
    </row>
    <row r="14" spans="1:11" x14ac:dyDescent="0.15">
      <c r="A14">
        <v>24</v>
      </c>
      <c r="B14" s="43">
        <f t="shared" si="0"/>
        <v>0.40673664307580021</v>
      </c>
      <c r="C14" s="43">
        <f t="shared" si="1"/>
        <v>0.91354545764260087</v>
      </c>
      <c r="D14" s="41">
        <f t="shared" si="2"/>
        <v>38.676770053030651</v>
      </c>
      <c r="F14">
        <v>30</v>
      </c>
      <c r="G14" s="39" t="s">
        <v>13</v>
      </c>
      <c r="H14" s="40">
        <v>33.127499999999998</v>
      </c>
      <c r="I14" s="43">
        <f t="shared" si="3"/>
        <v>0.49999999999999994</v>
      </c>
      <c r="J14" s="43">
        <f t="shared" si="4"/>
        <v>0.86602540378443871</v>
      </c>
      <c r="K14">
        <f t="shared" si="5"/>
        <v>35.551442841485013</v>
      </c>
    </row>
    <row r="15" spans="1:11" x14ac:dyDescent="0.15">
      <c r="A15">
        <v>26</v>
      </c>
      <c r="B15" s="43">
        <f t="shared" si="0"/>
        <v>0.4383711467890774</v>
      </c>
      <c r="C15" s="43">
        <f t="shared" si="1"/>
        <v>0.89879404629916704</v>
      </c>
      <c r="D15" s="41">
        <f t="shared" si="2"/>
        <v>37.680436830051704</v>
      </c>
      <c r="F15">
        <v>30</v>
      </c>
      <c r="G15" s="39" t="s">
        <v>14</v>
      </c>
      <c r="H15" s="40">
        <v>23.875</v>
      </c>
      <c r="I15" s="43">
        <f t="shared" si="3"/>
        <v>0.49999999999999994</v>
      </c>
      <c r="J15" s="43">
        <f t="shared" si="4"/>
        <v>0.86602540378443871</v>
      </c>
      <c r="K15">
        <f t="shared" si="5"/>
        <v>35.551442841485013</v>
      </c>
    </row>
    <row r="16" spans="1:11" x14ac:dyDescent="0.15">
      <c r="A16">
        <v>28</v>
      </c>
      <c r="B16" s="43">
        <f t="shared" si="0"/>
        <v>0.46947156278589081</v>
      </c>
      <c r="C16" s="43">
        <f t="shared" si="1"/>
        <v>0.88294759285892699</v>
      </c>
      <c r="D16" s="41">
        <f t="shared" si="2"/>
        <v>36.636450510480834</v>
      </c>
      <c r="F16">
        <v>30</v>
      </c>
      <c r="G16" s="39" t="s">
        <v>15</v>
      </c>
      <c r="H16" s="40">
        <v>23.9175</v>
      </c>
      <c r="I16" s="43">
        <f t="shared" si="3"/>
        <v>0.49999999999999994</v>
      </c>
      <c r="J16" s="43">
        <f t="shared" si="4"/>
        <v>0.86602540378443871</v>
      </c>
      <c r="K16">
        <f t="shared" si="5"/>
        <v>35.551442841485013</v>
      </c>
    </row>
    <row r="17" spans="1:11" x14ac:dyDescent="0.15">
      <c r="A17">
        <v>30</v>
      </c>
      <c r="B17" s="43">
        <f t="shared" si="0"/>
        <v>0.49999999999999994</v>
      </c>
      <c r="C17" s="43">
        <f t="shared" si="1"/>
        <v>0.86602540378443871</v>
      </c>
      <c r="D17" s="41">
        <f t="shared" si="2"/>
        <v>35.551442841485013</v>
      </c>
      <c r="F17">
        <v>30</v>
      </c>
      <c r="G17" s="39" t="s">
        <v>16</v>
      </c>
      <c r="H17" s="40">
        <v>31.5</v>
      </c>
      <c r="I17" s="43">
        <f t="shared" si="3"/>
        <v>0.49999999999999994</v>
      </c>
      <c r="J17" s="43">
        <f t="shared" si="4"/>
        <v>0.86602540378443871</v>
      </c>
      <c r="K17">
        <f t="shared" si="5"/>
        <v>35.551442841485013</v>
      </c>
    </row>
    <row r="18" spans="1:11" x14ac:dyDescent="0.15">
      <c r="A18">
        <v>32</v>
      </c>
      <c r="B18" s="43">
        <f t="shared" si="0"/>
        <v>0.5299192642332049</v>
      </c>
      <c r="C18" s="43">
        <f t="shared" si="1"/>
        <v>0.84804809615642596</v>
      </c>
      <c r="D18" s="41">
        <f t="shared" si="2"/>
        <v>34.432269943131985</v>
      </c>
      <c r="F18">
        <v>30</v>
      </c>
      <c r="G18" s="39" t="s">
        <v>17</v>
      </c>
      <c r="H18" s="40">
        <v>26.9175</v>
      </c>
      <c r="I18" s="43">
        <f t="shared" si="3"/>
        <v>0.49999999999999994</v>
      </c>
      <c r="J18" s="43">
        <f t="shared" si="4"/>
        <v>0.86602540378443871</v>
      </c>
      <c r="K18">
        <f t="shared" si="5"/>
        <v>35.551442841485013</v>
      </c>
    </row>
    <row r="19" spans="1:11" x14ac:dyDescent="0.15">
      <c r="A19">
        <v>34</v>
      </c>
      <c r="B19" s="43">
        <f t="shared" si="0"/>
        <v>0.5591929034707469</v>
      </c>
      <c r="C19" s="43">
        <f t="shared" si="1"/>
        <v>0.82903757255504162</v>
      </c>
      <c r="D19" s="41">
        <f t="shared" si="2"/>
        <v>33.285963058649877</v>
      </c>
      <c r="F19">
        <v>30</v>
      </c>
      <c r="G19" s="39" t="s">
        <v>18</v>
      </c>
      <c r="H19" s="40">
        <v>27.1675</v>
      </c>
      <c r="I19" s="43">
        <f t="shared" si="3"/>
        <v>0.49999999999999994</v>
      </c>
      <c r="J19" s="43">
        <f t="shared" si="4"/>
        <v>0.86602540378443871</v>
      </c>
      <c r="K19">
        <f t="shared" si="5"/>
        <v>35.551442841485013</v>
      </c>
    </row>
    <row r="20" spans="1:11" x14ac:dyDescent="0.15">
      <c r="A20">
        <v>36</v>
      </c>
      <c r="B20" s="43">
        <f t="shared" si="0"/>
        <v>0.58778525229247314</v>
      </c>
      <c r="C20" s="43">
        <f t="shared" si="1"/>
        <v>0.80901699437494745</v>
      </c>
      <c r="D20" s="41">
        <f t="shared" si="2"/>
        <v>32.119678440936951</v>
      </c>
      <c r="F20">
        <v>45</v>
      </c>
      <c r="G20" s="39" t="s">
        <v>19</v>
      </c>
      <c r="H20" s="40">
        <v>24.164999999999999</v>
      </c>
      <c r="I20" s="43">
        <f t="shared" si="3"/>
        <v>0.70710678118654746</v>
      </c>
      <c r="J20" s="43">
        <f t="shared" si="4"/>
        <v>0.70710678118654757</v>
      </c>
      <c r="K20">
        <f t="shared" si="5"/>
        <v>26.818019484660539</v>
      </c>
    </row>
    <row r="21" spans="1:11" x14ac:dyDescent="0.15">
      <c r="A21">
        <v>38</v>
      </c>
      <c r="B21" s="43">
        <f t="shared" si="0"/>
        <v>0.61566147532565829</v>
      </c>
      <c r="C21" s="43">
        <f t="shared" si="1"/>
        <v>0.7880107536067219</v>
      </c>
      <c r="D21" s="41">
        <f t="shared" si="2"/>
        <v>30.940646791459343</v>
      </c>
      <c r="F21">
        <v>45</v>
      </c>
      <c r="G21" s="39" t="s">
        <v>20</v>
      </c>
      <c r="H21" s="40">
        <v>29.0825</v>
      </c>
      <c r="I21" s="43">
        <f t="shared" si="3"/>
        <v>0.70710678118654746</v>
      </c>
      <c r="J21" s="43">
        <f t="shared" si="4"/>
        <v>0.70710678118654757</v>
      </c>
      <c r="K21">
        <f t="shared" si="5"/>
        <v>26.818019484660539</v>
      </c>
    </row>
    <row r="22" spans="1:11" x14ac:dyDescent="0.15">
      <c r="A22">
        <v>40</v>
      </c>
      <c r="B22" s="43">
        <f t="shared" si="0"/>
        <v>0.64278760968653925</v>
      </c>
      <c r="C22" s="43">
        <f t="shared" si="1"/>
        <v>0.76604444311897801</v>
      </c>
      <c r="D22" s="41">
        <f t="shared" si="2"/>
        <v>29.756122667986258</v>
      </c>
      <c r="F22">
        <v>45</v>
      </c>
      <c r="G22" s="39" t="s">
        <v>21</v>
      </c>
      <c r="H22" s="40">
        <v>20.252500000000001</v>
      </c>
      <c r="I22" s="43">
        <f t="shared" si="3"/>
        <v>0.70710678118654746</v>
      </c>
      <c r="J22" s="43">
        <f t="shared" si="4"/>
        <v>0.70710678118654757</v>
      </c>
      <c r="K22">
        <f t="shared" si="5"/>
        <v>26.818019484660539</v>
      </c>
    </row>
    <row r="23" spans="1:11" x14ac:dyDescent="0.15">
      <c r="A23">
        <v>42</v>
      </c>
      <c r="B23" s="43">
        <f t="shared" si="0"/>
        <v>0.66913060635885824</v>
      </c>
      <c r="C23" s="43">
        <f t="shared" si="1"/>
        <v>0.74314482547739424</v>
      </c>
      <c r="D23" s="41">
        <f t="shared" si="2"/>
        <v>28.5733342740326</v>
      </c>
      <c r="F23">
        <v>45</v>
      </c>
      <c r="G23" s="39" t="s">
        <v>22</v>
      </c>
      <c r="H23" s="40">
        <v>20.049999999999997</v>
      </c>
      <c r="I23" s="43">
        <f t="shared" si="3"/>
        <v>0.70710678118654746</v>
      </c>
      <c r="J23" s="43">
        <f t="shared" si="4"/>
        <v>0.70710678118654757</v>
      </c>
      <c r="K23">
        <f t="shared" si="5"/>
        <v>26.818019484660539</v>
      </c>
    </row>
    <row r="24" spans="1:11" x14ac:dyDescent="0.15">
      <c r="A24">
        <v>44</v>
      </c>
      <c r="B24" s="43">
        <f t="shared" si="0"/>
        <v>0.69465837045899725</v>
      </c>
      <c r="C24" s="43">
        <f t="shared" si="1"/>
        <v>0.71933980033865119</v>
      </c>
      <c r="D24" s="41">
        <f t="shared" si="2"/>
        <v>27.399434035468119</v>
      </c>
      <c r="F24">
        <v>45</v>
      </c>
      <c r="G24" s="39" t="s">
        <v>23</v>
      </c>
      <c r="H24" s="40">
        <v>28.08</v>
      </c>
      <c r="I24" s="43">
        <f t="shared" si="3"/>
        <v>0.70710678118654746</v>
      </c>
      <c r="J24" s="43">
        <f t="shared" si="4"/>
        <v>0.70710678118654757</v>
      </c>
      <c r="K24">
        <f t="shared" si="5"/>
        <v>26.818019484660539</v>
      </c>
    </row>
    <row r="25" spans="1:11" x14ac:dyDescent="0.15">
      <c r="A25">
        <v>46</v>
      </c>
      <c r="B25" s="43">
        <f t="shared" si="0"/>
        <v>0.71933980033865108</v>
      </c>
      <c r="C25" s="43">
        <f t="shared" si="1"/>
        <v>0.69465837045899725</v>
      </c>
      <c r="D25" s="41">
        <f t="shared" si="2"/>
        <v>26.241450358605611</v>
      </c>
      <c r="F25">
        <v>45</v>
      </c>
      <c r="G25" s="39" t="s">
        <v>24</v>
      </c>
      <c r="H25" s="40">
        <v>27.335000000000001</v>
      </c>
      <c r="I25" s="43">
        <f t="shared" si="3"/>
        <v>0.70710678118654746</v>
      </c>
      <c r="J25" s="43">
        <f t="shared" si="4"/>
        <v>0.70710678118654757</v>
      </c>
      <c r="K25">
        <f t="shared" si="5"/>
        <v>26.818019484660539</v>
      </c>
    </row>
    <row r="26" spans="1:11" x14ac:dyDescent="0.15">
      <c r="A26">
        <v>48</v>
      </c>
      <c r="B26" s="43">
        <f t="shared" si="0"/>
        <v>0.74314482547739424</v>
      </c>
      <c r="C26" s="43">
        <f t="shared" si="1"/>
        <v>0.66913060635885824</v>
      </c>
      <c r="D26" s="41">
        <f t="shared" si="2"/>
        <v>25.106240949334136</v>
      </c>
      <c r="F26">
        <v>45</v>
      </c>
      <c r="G26" s="39" t="s">
        <v>25</v>
      </c>
      <c r="H26" s="40">
        <v>16.5</v>
      </c>
      <c r="I26" s="43">
        <f t="shared" si="3"/>
        <v>0.70710678118654746</v>
      </c>
      <c r="J26" s="43">
        <f t="shared" si="4"/>
        <v>0.70710678118654757</v>
      </c>
      <c r="K26">
        <f t="shared" si="5"/>
        <v>26.818019484660539</v>
      </c>
    </row>
    <row r="27" spans="1:11" x14ac:dyDescent="0.15">
      <c r="A27">
        <v>50</v>
      </c>
      <c r="B27" s="43">
        <f t="shared" si="0"/>
        <v>0.76604444311897801</v>
      </c>
      <c r="C27" s="43">
        <f t="shared" si="1"/>
        <v>0.64278760968653936</v>
      </c>
      <c r="D27" s="41">
        <f t="shared" si="2"/>
        <v>24.000448054686345</v>
      </c>
      <c r="F27">
        <v>45</v>
      </c>
      <c r="G27" s="39" t="s">
        <v>26</v>
      </c>
      <c r="H27" s="40">
        <v>17.670000000000002</v>
      </c>
      <c r="I27" s="43">
        <f t="shared" si="3"/>
        <v>0.70710678118654746</v>
      </c>
      <c r="J27" s="43">
        <f t="shared" si="4"/>
        <v>0.70710678118654757</v>
      </c>
      <c r="K27">
        <f t="shared" si="5"/>
        <v>26.818019484660539</v>
      </c>
    </row>
    <row r="28" spans="1:11" x14ac:dyDescent="0.15">
      <c r="A28">
        <v>52</v>
      </c>
      <c r="B28" s="43">
        <f t="shared" si="0"/>
        <v>0.78801075360672201</v>
      </c>
      <c r="C28" s="43">
        <f t="shared" si="1"/>
        <v>0.61566147532565829</v>
      </c>
      <c r="D28" s="41">
        <f t="shared" si="2"/>
        <v>22.930455966826401</v>
      </c>
      <c r="F28">
        <v>45</v>
      </c>
      <c r="G28" s="39" t="s">
        <v>27</v>
      </c>
      <c r="H28" s="40">
        <v>19.829999999999998</v>
      </c>
      <c r="I28" s="43">
        <f t="shared" si="3"/>
        <v>0.70710678118654746</v>
      </c>
      <c r="J28" s="43">
        <f t="shared" si="4"/>
        <v>0.70710678118654757</v>
      </c>
      <c r="K28">
        <f t="shared" si="5"/>
        <v>26.818019484660539</v>
      </c>
    </row>
    <row r="29" spans="1:11" x14ac:dyDescent="0.15">
      <c r="A29">
        <v>54</v>
      </c>
      <c r="B29" s="43">
        <f t="shared" si="0"/>
        <v>0.80901699437494745</v>
      </c>
      <c r="C29" s="43">
        <f t="shared" si="1"/>
        <v>0.58778525229247314</v>
      </c>
      <c r="D29" s="41">
        <f t="shared" si="2"/>
        <v>21.902351105053629</v>
      </c>
      <c r="F29">
        <v>45</v>
      </c>
      <c r="G29" s="39" t="s">
        <v>28</v>
      </c>
      <c r="H29" s="40">
        <v>16.835000000000001</v>
      </c>
      <c r="I29" s="43">
        <f t="shared" si="3"/>
        <v>0.70710678118654746</v>
      </c>
      <c r="J29" s="43">
        <f t="shared" si="4"/>
        <v>0.70710678118654757</v>
      </c>
      <c r="K29">
        <f t="shared" si="5"/>
        <v>26.818019484660539</v>
      </c>
    </row>
    <row r="30" spans="1:11" x14ac:dyDescent="0.15">
      <c r="A30">
        <v>56</v>
      </c>
      <c r="B30" s="43">
        <f t="shared" si="0"/>
        <v>0.82903757255504174</v>
      </c>
      <c r="C30" s="43">
        <f t="shared" si="1"/>
        <v>0.55919290347074679</v>
      </c>
      <c r="D30" s="41">
        <f t="shared" si="2"/>
        <v>20.921884964301075</v>
      </c>
      <c r="F30">
        <v>45</v>
      </c>
      <c r="G30" s="39" t="s">
        <v>29</v>
      </c>
      <c r="H30" s="40">
        <v>17.835000000000001</v>
      </c>
      <c r="I30" s="43">
        <f t="shared" si="3"/>
        <v>0.70710678118654746</v>
      </c>
      <c r="J30" s="43">
        <f t="shared" si="4"/>
        <v>0.70710678118654757</v>
      </c>
      <c r="K30">
        <f t="shared" si="5"/>
        <v>26.818019484660539</v>
      </c>
    </row>
    <row r="31" spans="1:11" x14ac:dyDescent="0.15">
      <c r="A31">
        <v>58</v>
      </c>
      <c r="B31" s="43">
        <f t="shared" si="0"/>
        <v>0.84804809615642596</v>
      </c>
      <c r="C31" s="43">
        <f t="shared" si="1"/>
        <v>0.5299192642332049</v>
      </c>
      <c r="D31" s="41">
        <f t="shared" si="2"/>
        <v>19.994440189060512</v>
      </c>
      <c r="F31">
        <v>45</v>
      </c>
      <c r="G31" s="39" t="s">
        <v>30</v>
      </c>
      <c r="H31" s="40">
        <v>19</v>
      </c>
      <c r="I31" s="43">
        <f t="shared" si="3"/>
        <v>0.70710678118654746</v>
      </c>
      <c r="J31" s="43">
        <f t="shared" si="4"/>
        <v>0.70710678118654757</v>
      </c>
      <c r="K31">
        <f t="shared" si="5"/>
        <v>26.818019484660539</v>
      </c>
    </row>
    <row r="32" spans="1:11" x14ac:dyDescent="0.15">
      <c r="A32">
        <v>60</v>
      </c>
      <c r="B32" s="43">
        <f t="shared" si="0"/>
        <v>0.8660254037844386</v>
      </c>
      <c r="C32" s="43">
        <f t="shared" si="1"/>
        <v>0.50000000000000011</v>
      </c>
      <c r="D32" s="41">
        <f t="shared" si="2"/>
        <v>19.125000000000004</v>
      </c>
      <c r="F32">
        <v>60</v>
      </c>
      <c r="G32" s="39" t="s">
        <v>31</v>
      </c>
      <c r="H32" s="40">
        <v>17.670000000000002</v>
      </c>
      <c r="I32" s="43">
        <f t="shared" si="3"/>
        <v>0.8660254037844386</v>
      </c>
      <c r="J32" s="43">
        <f t="shared" si="4"/>
        <v>0.50000000000000011</v>
      </c>
      <c r="K32">
        <f t="shared" si="5"/>
        <v>19.125000000000004</v>
      </c>
    </row>
    <row r="33" spans="1:11" x14ac:dyDescent="0.15">
      <c r="A33">
        <v>62</v>
      </c>
      <c r="B33" s="43">
        <f t="shared" si="0"/>
        <v>0.88294759285892688</v>
      </c>
      <c r="C33" s="43">
        <f t="shared" si="1"/>
        <v>0.46947156278589086</v>
      </c>
      <c r="D33" s="41">
        <f t="shared" si="2"/>
        <v>18.318121167091931</v>
      </c>
      <c r="F33">
        <v>60</v>
      </c>
      <c r="G33" s="39" t="s">
        <v>32</v>
      </c>
      <c r="H33" s="40">
        <v>16.335000000000001</v>
      </c>
      <c r="I33" s="43">
        <f t="shared" si="3"/>
        <v>0.8660254037844386</v>
      </c>
      <c r="J33" s="43">
        <f t="shared" si="4"/>
        <v>0.50000000000000011</v>
      </c>
      <c r="K33">
        <f t="shared" si="5"/>
        <v>19.125000000000004</v>
      </c>
    </row>
    <row r="34" spans="1:11" x14ac:dyDescent="0.15">
      <c r="A34">
        <v>64</v>
      </c>
      <c r="B34" s="43">
        <f t="shared" si="0"/>
        <v>0.89879404629916704</v>
      </c>
      <c r="C34" s="43">
        <f t="shared" si="1"/>
        <v>0.43837114678907746</v>
      </c>
      <c r="D34" s="41">
        <f t="shared" si="2"/>
        <v>17.577910688188638</v>
      </c>
      <c r="F34">
        <v>60</v>
      </c>
      <c r="G34" s="39" t="s">
        <v>33</v>
      </c>
      <c r="H34" s="40">
        <v>19</v>
      </c>
      <c r="I34" s="43">
        <f t="shared" si="3"/>
        <v>0.8660254037844386</v>
      </c>
      <c r="J34" s="43">
        <f t="shared" si="4"/>
        <v>0.50000000000000011</v>
      </c>
      <c r="K34">
        <f t="shared" si="5"/>
        <v>19.125000000000004</v>
      </c>
    </row>
    <row r="35" spans="1:11" x14ac:dyDescent="0.15">
      <c r="A35">
        <v>66</v>
      </c>
      <c r="B35" s="43">
        <f t="shared" si="0"/>
        <v>0.91354545764260087</v>
      </c>
      <c r="C35" s="43">
        <f t="shared" si="1"/>
        <v>0.40673664307580021</v>
      </c>
      <c r="D35" s="41">
        <f t="shared" si="2"/>
        <v>16.908006296032482</v>
      </c>
      <c r="F35">
        <v>60</v>
      </c>
      <c r="G35" s="39" t="s">
        <v>34</v>
      </c>
      <c r="H35" s="40">
        <v>17.335000000000001</v>
      </c>
      <c r="I35" s="43">
        <f t="shared" si="3"/>
        <v>0.8660254037844386</v>
      </c>
      <c r="J35" s="43">
        <f t="shared" si="4"/>
        <v>0.50000000000000011</v>
      </c>
      <c r="K35">
        <f t="shared" si="5"/>
        <v>19.125000000000004</v>
      </c>
    </row>
    <row r="36" spans="1:11" x14ac:dyDescent="0.15">
      <c r="A36">
        <v>68</v>
      </c>
      <c r="B36" s="43">
        <f t="shared" si="0"/>
        <v>0.92718385456678742</v>
      </c>
      <c r="C36" s="43">
        <f t="shared" si="1"/>
        <v>0.37460659341591196</v>
      </c>
      <c r="D36" s="41">
        <f t="shared" si="2"/>
        <v>16.311560880038577</v>
      </c>
      <c r="F36">
        <v>60</v>
      </c>
      <c r="G36" s="39" t="s">
        <v>35</v>
      </c>
      <c r="H36" s="40">
        <v>18.5</v>
      </c>
      <c r="I36" s="43">
        <f t="shared" si="3"/>
        <v>0.8660254037844386</v>
      </c>
      <c r="J36" s="43">
        <f t="shared" si="4"/>
        <v>0.50000000000000011</v>
      </c>
      <c r="K36">
        <f t="shared" si="5"/>
        <v>19.125000000000004</v>
      </c>
    </row>
    <row r="37" spans="1:11" x14ac:dyDescent="0.15">
      <c r="A37">
        <v>70</v>
      </c>
      <c r="B37" s="43">
        <f t="shared" si="0"/>
        <v>0.93969262078590832</v>
      </c>
      <c r="C37" s="43">
        <f t="shared" si="1"/>
        <v>0.34202014332566882</v>
      </c>
      <c r="D37" s="41">
        <f t="shared" si="2"/>
        <v>15.791230872217596</v>
      </c>
      <c r="F37">
        <v>60</v>
      </c>
      <c r="G37" s="39" t="s">
        <v>36</v>
      </c>
      <c r="H37" s="40">
        <v>16.5</v>
      </c>
      <c r="I37" s="43">
        <f t="shared" si="3"/>
        <v>0.8660254037844386</v>
      </c>
      <c r="J37" s="43">
        <f t="shared" si="4"/>
        <v>0.50000000000000011</v>
      </c>
      <c r="K37">
        <f t="shared" si="5"/>
        <v>19.125000000000004</v>
      </c>
    </row>
    <row r="38" spans="1:11" x14ac:dyDescent="0.15">
      <c r="A38">
        <v>72</v>
      </c>
      <c r="B38" s="43">
        <f t="shared" si="0"/>
        <v>0.95105651629515353</v>
      </c>
      <c r="C38" s="43">
        <f t="shared" si="1"/>
        <v>0.30901699437494745</v>
      </c>
      <c r="D38" s="41">
        <f t="shared" si="2"/>
        <v>15.349168609688526</v>
      </c>
      <c r="F38">
        <v>75</v>
      </c>
      <c r="G38" s="39" t="s">
        <v>37</v>
      </c>
      <c r="H38" s="40">
        <v>15</v>
      </c>
      <c r="I38" s="43">
        <f t="shared" si="3"/>
        <v>0.96592582628906831</v>
      </c>
      <c r="J38" s="43">
        <f t="shared" si="4"/>
        <v>0.25881904510252074</v>
      </c>
      <c r="K38">
        <f t="shared" si="5"/>
        <v>14.836285834083014</v>
      </c>
    </row>
    <row r="39" spans="1:11" x14ac:dyDescent="0.15">
      <c r="A39">
        <v>74</v>
      </c>
      <c r="B39" s="43">
        <f t="shared" si="0"/>
        <v>0.96126169593831889</v>
      </c>
      <c r="C39" s="43">
        <f t="shared" si="1"/>
        <v>0.27563735581699916</v>
      </c>
      <c r="D39" s="41">
        <f t="shared" si="2"/>
        <v>14.987018649741223</v>
      </c>
      <c r="F39">
        <v>75</v>
      </c>
      <c r="G39" s="39" t="s">
        <v>38</v>
      </c>
      <c r="H39" s="40">
        <v>16.5</v>
      </c>
      <c r="I39" s="43">
        <f t="shared" si="3"/>
        <v>0.96592582628906831</v>
      </c>
      <c r="J39" s="43">
        <f t="shared" si="4"/>
        <v>0.25881904510252074</v>
      </c>
      <c r="K39">
        <f t="shared" si="5"/>
        <v>14.836285834083014</v>
      </c>
    </row>
    <row r="40" spans="1:11" x14ac:dyDescent="0.15">
      <c r="A40">
        <v>76</v>
      </c>
      <c r="B40" s="43">
        <f t="shared" si="0"/>
        <v>0.97029572627599647</v>
      </c>
      <c r="C40" s="43">
        <f t="shared" si="1"/>
        <v>0.24192189559966767</v>
      </c>
      <c r="D40" s="41">
        <f t="shared" si="2"/>
        <v>14.705917977709412</v>
      </c>
      <c r="F40">
        <v>75</v>
      </c>
      <c r="G40" s="39" t="s">
        <v>39</v>
      </c>
      <c r="H40" s="40">
        <v>17</v>
      </c>
      <c r="I40" s="43">
        <f t="shared" si="3"/>
        <v>0.96592582628906831</v>
      </c>
      <c r="J40" s="43">
        <f t="shared" si="4"/>
        <v>0.25881904510252074</v>
      </c>
      <c r="K40">
        <f t="shared" si="5"/>
        <v>14.836285834083014</v>
      </c>
    </row>
    <row r="41" spans="1:11" x14ac:dyDescent="0.15">
      <c r="A41">
        <v>78</v>
      </c>
      <c r="B41" s="43">
        <f t="shared" si="0"/>
        <v>0.97814760073380558</v>
      </c>
      <c r="C41" s="43">
        <f t="shared" si="1"/>
        <v>0.20791169081775945</v>
      </c>
      <c r="D41" s="41">
        <f t="shared" si="2"/>
        <v>14.506500013362963</v>
      </c>
      <c r="F41">
        <v>75</v>
      </c>
      <c r="G41" s="39" t="s">
        <v>40</v>
      </c>
      <c r="H41" s="40">
        <v>17</v>
      </c>
      <c r="I41" s="43">
        <f t="shared" si="3"/>
        <v>0.96592582628906831</v>
      </c>
      <c r="J41" s="43">
        <f t="shared" si="4"/>
        <v>0.25881904510252074</v>
      </c>
      <c r="K41">
        <f t="shared" si="5"/>
        <v>14.836285834083014</v>
      </c>
    </row>
    <row r="42" spans="1:11" x14ac:dyDescent="0.15">
      <c r="A42">
        <v>80</v>
      </c>
      <c r="B42" s="43">
        <f t="shared" si="0"/>
        <v>0.98480775301220802</v>
      </c>
      <c r="C42" s="43">
        <f t="shared" si="1"/>
        <v>0.17364817766693041</v>
      </c>
      <c r="D42" s="41">
        <f t="shared" si="2"/>
        <v>14.388902288460784</v>
      </c>
      <c r="F42">
        <v>75</v>
      </c>
      <c r="G42" s="39" t="s">
        <v>41</v>
      </c>
      <c r="H42" s="40">
        <v>14.5</v>
      </c>
      <c r="I42" s="43">
        <f t="shared" si="3"/>
        <v>0.96592582628906831</v>
      </c>
      <c r="J42" s="43">
        <f t="shared" si="4"/>
        <v>0.25881904510252074</v>
      </c>
      <c r="K42">
        <f t="shared" si="5"/>
        <v>14.836285834083014</v>
      </c>
    </row>
    <row r="43" spans="1:11" x14ac:dyDescent="0.15">
      <c r="A43">
        <v>82</v>
      </c>
      <c r="B43" s="43">
        <f t="shared" si="0"/>
        <v>0.99026806874157036</v>
      </c>
      <c r="C43" s="43">
        <f t="shared" si="1"/>
        <v>0.13917310096006547</v>
      </c>
      <c r="D43" s="41">
        <f t="shared" si="2"/>
        <v>14.352777636844515</v>
      </c>
      <c r="F43">
        <v>75</v>
      </c>
      <c r="G43" s="39" t="s">
        <v>42</v>
      </c>
      <c r="H43" s="40">
        <v>17.5</v>
      </c>
      <c r="I43" s="43">
        <f t="shared" si="3"/>
        <v>0.96592582628906831</v>
      </c>
      <c r="J43" s="43">
        <f t="shared" si="4"/>
        <v>0.25881904510252074</v>
      </c>
      <c r="K43">
        <f t="shared" si="5"/>
        <v>14.836285834083014</v>
      </c>
    </row>
    <row r="44" spans="1:11" x14ac:dyDescent="0.15">
      <c r="A44">
        <v>84</v>
      </c>
      <c r="B44" s="43">
        <f t="shared" si="0"/>
        <v>0.99452189536827329</v>
      </c>
      <c r="C44" s="43">
        <f t="shared" si="1"/>
        <v>0.10452846326765346</v>
      </c>
      <c r="D44" s="41">
        <f t="shared" si="2"/>
        <v>14.397308709297064</v>
      </c>
      <c r="F44">
        <v>90</v>
      </c>
      <c r="G44" s="39" t="s">
        <v>43</v>
      </c>
      <c r="H44" s="40">
        <v>19.5</v>
      </c>
      <c r="I44" s="43">
        <f t="shared" si="3"/>
        <v>1</v>
      </c>
      <c r="J44" s="43">
        <f t="shared" si="4"/>
        <v>6.1257422745431001E-17</v>
      </c>
      <c r="K44">
        <f t="shared" si="5"/>
        <v>15</v>
      </c>
    </row>
    <row r="45" spans="1:11" x14ac:dyDescent="0.15">
      <c r="A45">
        <v>86</v>
      </c>
      <c r="B45" s="43">
        <f t="shared" si="0"/>
        <v>0.9975640502598242</v>
      </c>
      <c r="C45" s="43">
        <f t="shared" si="1"/>
        <v>6.9756473744125233E-2</v>
      </c>
      <c r="D45" s="41">
        <f t="shared" si="2"/>
        <v>14.521225598612208</v>
      </c>
      <c r="F45">
        <v>90</v>
      </c>
      <c r="G45" s="39" t="s">
        <v>44</v>
      </c>
      <c r="H45" s="40">
        <v>17.5</v>
      </c>
      <c r="I45" s="43">
        <f t="shared" si="3"/>
        <v>1</v>
      </c>
      <c r="J45" s="43">
        <f t="shared" si="4"/>
        <v>6.1257422745431001E-17</v>
      </c>
      <c r="K45">
        <f t="shared" si="5"/>
        <v>15</v>
      </c>
    </row>
    <row r="46" spans="1:11" x14ac:dyDescent="0.15">
      <c r="A46">
        <v>88</v>
      </c>
      <c r="B46" s="43">
        <f t="shared" si="0"/>
        <v>0.99939082701909576</v>
      </c>
      <c r="C46" s="43">
        <f t="shared" si="1"/>
        <v>3.489949670250108E-2</v>
      </c>
      <c r="D46" s="41">
        <f t="shared" si="2"/>
        <v>14.722826336169785</v>
      </c>
      <c r="F46">
        <v>90</v>
      </c>
      <c r="G46" s="39" t="s">
        <v>45</v>
      </c>
      <c r="H46" s="40">
        <v>16</v>
      </c>
      <c r="I46" s="43">
        <f t="shared" si="3"/>
        <v>1</v>
      </c>
      <c r="J46" s="43">
        <f t="shared" si="4"/>
        <v>6.1257422745431001E-17</v>
      </c>
      <c r="K46">
        <f t="shared" si="5"/>
        <v>15</v>
      </c>
    </row>
    <row r="47" spans="1:11" x14ac:dyDescent="0.15">
      <c r="A47">
        <v>90</v>
      </c>
      <c r="B47" s="43">
        <f t="shared" si="0"/>
        <v>1</v>
      </c>
      <c r="C47" s="43">
        <f t="shared" si="1"/>
        <v>6.1257422745431001E-17</v>
      </c>
      <c r="D47" s="41">
        <f t="shared" si="2"/>
        <v>15</v>
      </c>
      <c r="F47">
        <v>90</v>
      </c>
      <c r="G47" s="39" t="s">
        <v>46</v>
      </c>
      <c r="H47" s="40">
        <v>16</v>
      </c>
      <c r="I47" s="43">
        <f t="shared" si="3"/>
        <v>1</v>
      </c>
      <c r="J47" s="43">
        <f t="shared" si="4"/>
        <v>6.1257422745431001E-17</v>
      </c>
      <c r="K47">
        <f t="shared" si="5"/>
        <v>15</v>
      </c>
    </row>
    <row r="48" spans="1:11" x14ac:dyDescent="0.15">
      <c r="B48" s="43"/>
      <c r="C48" s="43"/>
      <c r="D48" s="41"/>
      <c r="F48">
        <v>90</v>
      </c>
      <c r="G48" s="39" t="s">
        <v>47</v>
      </c>
      <c r="H48" s="40">
        <v>18</v>
      </c>
      <c r="I48" s="43">
        <f t="shared" si="3"/>
        <v>1</v>
      </c>
      <c r="J48" s="43">
        <f t="shared" si="4"/>
        <v>6.1257422745431001E-17</v>
      </c>
      <c r="K48">
        <f t="shared" si="5"/>
        <v>15</v>
      </c>
    </row>
    <row r="49" spans="2:11" x14ac:dyDescent="0.15">
      <c r="B49" s="43"/>
      <c r="C49" s="43"/>
      <c r="D49" s="41"/>
      <c r="F49">
        <v>90</v>
      </c>
      <c r="G49" s="39" t="s">
        <v>48</v>
      </c>
      <c r="H49" s="40">
        <v>16.5</v>
      </c>
      <c r="I49" s="43">
        <f t="shared" si="3"/>
        <v>1</v>
      </c>
      <c r="J49" s="43">
        <f t="shared" si="4"/>
        <v>6.1257422745431001E-17</v>
      </c>
      <c r="K49">
        <f t="shared" si="5"/>
        <v>15</v>
      </c>
    </row>
    <row r="50" spans="2:11" x14ac:dyDescent="0.15">
      <c r="G50" s="39"/>
    </row>
    <row r="51" spans="2:11" x14ac:dyDescent="0.15">
      <c r="G51" s="39"/>
    </row>
    <row r="52" spans="2:11" x14ac:dyDescent="0.15">
      <c r="G52" s="39"/>
    </row>
    <row r="53" spans="2:11" x14ac:dyDescent="0.15">
      <c r="G53" s="39"/>
    </row>
    <row r="54" spans="2:11" x14ac:dyDescent="0.15">
      <c r="G54" s="39"/>
    </row>
    <row r="55" spans="2:11" x14ac:dyDescent="0.15">
      <c r="G55" s="39"/>
    </row>
    <row r="56" spans="2:11" x14ac:dyDescent="0.15">
      <c r="G56" s="39"/>
    </row>
    <row r="57" spans="2:11" x14ac:dyDescent="0.15">
      <c r="G57" s="39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E365-77C7-4A98-9F2D-C1FF4795F370}">
  <dimension ref="A1:CJ93"/>
  <sheetViews>
    <sheetView zoomScale="70" zoomScaleNormal="70" workbookViewId="0">
      <selection activeCell="F6" sqref="F6"/>
    </sheetView>
  </sheetViews>
  <sheetFormatPr defaultRowHeight="13.5" x14ac:dyDescent="0.15"/>
  <cols>
    <col min="12" max="12" width="13.25" customWidth="1"/>
    <col min="13" max="13" width="12.75" customWidth="1"/>
    <col min="14" max="14" width="11.625" customWidth="1"/>
    <col min="15" max="16" width="13.125" customWidth="1"/>
    <col min="17" max="17" width="10.875" customWidth="1"/>
    <col min="18" max="19" width="12.375" customWidth="1"/>
    <col min="23" max="23" width="12.75" customWidth="1"/>
    <col min="24" max="24" width="10.875" customWidth="1"/>
    <col min="26" max="26" width="12.5" customWidth="1"/>
    <col min="27" max="27" width="13.625" customWidth="1"/>
    <col min="28" max="28" width="10.25" customWidth="1"/>
    <col min="34" max="34" width="9" style="53"/>
    <col min="37" max="37" width="7.5" bestFit="1" customWidth="1"/>
    <col min="38" max="38" width="7.5" customWidth="1"/>
    <col min="40" max="40" width="9.5" bestFit="1" customWidth="1"/>
    <col min="41" max="41" width="8.25" customWidth="1"/>
    <col min="44" max="45" width="9.5" bestFit="1" customWidth="1"/>
    <col min="49" max="49" width="11.625" bestFit="1" customWidth="1"/>
    <col min="53" max="53" width="9.5" bestFit="1" customWidth="1"/>
    <col min="57" max="57" width="9.5" bestFit="1" customWidth="1"/>
    <col min="61" max="61" width="9.5" bestFit="1" customWidth="1"/>
  </cols>
  <sheetData>
    <row r="1" spans="1:88" s="47" customFormat="1" ht="25.5" customHeight="1" x14ac:dyDescent="0.15">
      <c r="G1" s="44"/>
      <c r="H1" s="44"/>
      <c r="I1" s="44"/>
      <c r="J1" s="95" t="s">
        <v>0</v>
      </c>
      <c r="K1" s="96" t="s">
        <v>49</v>
      </c>
      <c r="L1" s="45"/>
      <c r="M1" s="93" t="s">
        <v>67</v>
      </c>
      <c r="U1" s="46"/>
      <c r="V1" s="46"/>
      <c r="W1" s="93" t="s">
        <v>93</v>
      </c>
      <c r="X1" s="93" t="s">
        <v>94</v>
      </c>
      <c r="Y1" s="93" t="s">
        <v>97</v>
      </c>
      <c r="Z1" s="93" t="s">
        <v>95</v>
      </c>
      <c r="AA1" s="93" t="s">
        <v>96</v>
      </c>
      <c r="AB1" s="93" t="s">
        <v>98</v>
      </c>
      <c r="AE1" s="93" t="s">
        <v>97</v>
      </c>
      <c r="AF1" s="93" t="s">
        <v>98</v>
      </c>
      <c r="AH1" s="52"/>
      <c r="AI1" s="94" t="s">
        <v>99</v>
      </c>
      <c r="AJ1" s="47" t="s">
        <v>100</v>
      </c>
      <c r="AK1" s="47">
        <v>1085</v>
      </c>
      <c r="AM1" s="95" t="s">
        <v>0</v>
      </c>
      <c r="AO1" s="52">
        <v>0</v>
      </c>
      <c r="AP1" s="52"/>
      <c r="AQ1" s="52"/>
      <c r="AR1" s="52"/>
      <c r="AS1" s="54">
        <v>0.2</v>
      </c>
      <c r="AT1" s="54"/>
      <c r="AU1" s="54"/>
      <c r="AV1" s="54"/>
      <c r="AW1" s="52">
        <v>0.3</v>
      </c>
      <c r="AX1" s="52"/>
      <c r="AY1" s="52"/>
      <c r="AZ1" s="52"/>
      <c r="BA1" s="54">
        <v>0.4</v>
      </c>
      <c r="BB1" s="54"/>
      <c r="BC1" s="54"/>
      <c r="BD1" s="54"/>
      <c r="BE1" s="52">
        <v>0.45</v>
      </c>
      <c r="BF1" s="52"/>
      <c r="BG1" s="52"/>
      <c r="BH1" s="52"/>
      <c r="BI1" s="54">
        <v>0.5</v>
      </c>
      <c r="BJ1" s="54"/>
      <c r="BK1" s="54"/>
      <c r="BL1" s="54"/>
      <c r="BQ1" s="52" t="s">
        <v>103</v>
      </c>
      <c r="BR1" s="52"/>
      <c r="BS1" s="52" t="s">
        <v>92</v>
      </c>
      <c r="BT1" s="52"/>
      <c r="BU1" s="54" t="s">
        <v>103</v>
      </c>
      <c r="BV1" s="54"/>
      <c r="BW1" s="54" t="s">
        <v>92</v>
      </c>
      <c r="BX1" s="54"/>
      <c r="BY1" s="52" t="s">
        <v>103</v>
      </c>
      <c r="BZ1" s="52"/>
      <c r="CA1" s="52" t="s">
        <v>92</v>
      </c>
      <c r="CB1" s="54" t="s">
        <v>103</v>
      </c>
      <c r="CC1" s="54"/>
      <c r="CD1" s="54" t="s">
        <v>92</v>
      </c>
      <c r="CE1" s="52" t="s">
        <v>103</v>
      </c>
      <c r="CF1" s="52"/>
      <c r="CG1" s="52" t="s">
        <v>92</v>
      </c>
      <c r="CH1" s="54" t="s">
        <v>103</v>
      </c>
      <c r="CI1" s="54"/>
      <c r="CJ1" s="54" t="s">
        <v>92</v>
      </c>
    </row>
    <row r="2" spans="1:88" s="47" customFormat="1" ht="43.5" customHeight="1" x14ac:dyDescent="0.15">
      <c r="B2" s="47" t="s">
        <v>86</v>
      </c>
      <c r="C2" s="47" t="s">
        <v>88</v>
      </c>
      <c r="G2" s="44"/>
      <c r="J2" s="95"/>
      <c r="K2" s="96"/>
      <c r="L2" s="45" t="s">
        <v>104</v>
      </c>
      <c r="M2" s="93"/>
      <c r="T2" s="47" t="s">
        <v>69</v>
      </c>
      <c r="W2" s="93"/>
      <c r="X2" s="93"/>
      <c r="Y2" s="93"/>
      <c r="Z2" s="93"/>
      <c r="AA2" s="93"/>
      <c r="AB2" s="93"/>
      <c r="AE2" s="93"/>
      <c r="AF2" s="93"/>
      <c r="AH2" s="52"/>
      <c r="AI2" s="94"/>
      <c r="AJ2" s="47" t="s">
        <v>101</v>
      </c>
      <c r="AK2" s="51">
        <f>AK1/(3)^(1/2)</f>
        <v>626.42504207074398</v>
      </c>
      <c r="AL2" s="51"/>
      <c r="AM2" s="95"/>
      <c r="AO2" s="52" t="s">
        <v>105</v>
      </c>
      <c r="AP2" s="52" t="s">
        <v>106</v>
      </c>
      <c r="AQ2" s="52" t="s">
        <v>107</v>
      </c>
      <c r="AR2" s="52" t="s">
        <v>92</v>
      </c>
      <c r="AS2" s="54" t="s">
        <v>105</v>
      </c>
      <c r="AT2" s="54" t="s">
        <v>106</v>
      </c>
      <c r="AU2" s="54" t="s">
        <v>107</v>
      </c>
      <c r="AV2" s="54" t="s">
        <v>92</v>
      </c>
      <c r="AW2" s="52" t="s">
        <v>105</v>
      </c>
      <c r="AX2" s="52" t="s">
        <v>106</v>
      </c>
      <c r="AY2" s="52" t="s">
        <v>107</v>
      </c>
      <c r="AZ2" s="52" t="s">
        <v>92</v>
      </c>
      <c r="BA2" s="54" t="s">
        <v>105</v>
      </c>
      <c r="BB2" s="54" t="s">
        <v>106</v>
      </c>
      <c r="BC2" s="54" t="s">
        <v>107</v>
      </c>
      <c r="BD2" s="54" t="s">
        <v>92</v>
      </c>
      <c r="BE2" s="52" t="s">
        <v>105</v>
      </c>
      <c r="BF2" s="52" t="s">
        <v>106</v>
      </c>
      <c r="BG2" s="52" t="s">
        <v>107</v>
      </c>
      <c r="BH2" s="52" t="s">
        <v>92</v>
      </c>
      <c r="BI2" s="54" t="s">
        <v>105</v>
      </c>
      <c r="BJ2" s="54" t="s">
        <v>106</v>
      </c>
      <c r="BK2" s="54" t="s">
        <v>107</v>
      </c>
      <c r="BL2" s="54" t="s">
        <v>92</v>
      </c>
      <c r="BQ2" s="52">
        <v>0</v>
      </c>
      <c r="BR2" s="52"/>
      <c r="BS2" s="52"/>
      <c r="BT2" s="52"/>
      <c r="BU2" s="54">
        <v>0.2</v>
      </c>
      <c r="BV2" s="54"/>
      <c r="BW2" s="54"/>
      <c r="BX2" s="54"/>
      <c r="BY2" s="52">
        <v>0.3</v>
      </c>
      <c r="BZ2" s="52"/>
      <c r="CA2" s="52"/>
      <c r="CB2" s="54">
        <v>0.4</v>
      </c>
      <c r="CC2" s="54"/>
      <c r="CD2" s="54"/>
      <c r="CE2" s="52">
        <v>0.45</v>
      </c>
      <c r="CF2" s="52"/>
      <c r="CG2" s="52"/>
      <c r="CH2" s="54">
        <v>0.5</v>
      </c>
      <c r="CI2" s="54"/>
      <c r="CJ2" s="54"/>
    </row>
    <row r="3" spans="1:88" x14ac:dyDescent="0.15">
      <c r="A3">
        <v>0</v>
      </c>
      <c r="B3" s="43">
        <f>SIN(RADIANS(A3))</f>
        <v>0</v>
      </c>
      <c r="C3" s="43">
        <f t="shared" ref="C3:C66" si="0">COS(RADIANS(A3))</f>
        <v>1</v>
      </c>
      <c r="D3" s="43">
        <f>1+B3^1.5*(0.65+0.18*C3)</f>
        <v>1</v>
      </c>
      <c r="F3" s="48">
        <v>0</v>
      </c>
      <c r="G3" s="48">
        <v>0</v>
      </c>
      <c r="H3" s="43">
        <f>SIN(RADIANS(G3))</f>
        <v>0</v>
      </c>
      <c r="I3" s="43">
        <f>COS(RADIANS(G3))</f>
        <v>1</v>
      </c>
      <c r="J3" s="49" t="s">
        <v>1</v>
      </c>
      <c r="K3" s="50">
        <v>487.75299999999999</v>
      </c>
      <c r="L3" s="50">
        <f>M3/134.03</f>
        <v>0.90978325747966871</v>
      </c>
      <c r="M3" s="42">
        <f t="shared" ref="M3:M26" si="1">K3/4</f>
        <v>121.93825</v>
      </c>
      <c r="N3" s="42">
        <v>111.06811961503509</v>
      </c>
      <c r="O3" s="42">
        <f>M3*10^3/N3</f>
        <v>1097.8690412932267</v>
      </c>
      <c r="P3" s="42">
        <f>O3/AVERAGE($O$3:$O$8)</f>
        <v>0.90472716389354058</v>
      </c>
      <c r="Q3" s="51">
        <v>147.27171931070814</v>
      </c>
      <c r="R3" s="42">
        <f>M3*10^3/Q3</f>
        <v>827.98143846436278</v>
      </c>
      <c r="S3" s="42">
        <f>R3/AVERAGE($R$3:$R$8)</f>
        <v>0.88705706346192725</v>
      </c>
      <c r="T3" s="40">
        <v>51.792500000000004</v>
      </c>
      <c r="U3" s="43">
        <f>SIN(RADIANS(T3))</f>
        <v>0.7857759369732531</v>
      </c>
      <c r="V3" s="43">
        <f>COS(RADIANS(T3))</f>
        <v>0.6185112584858955</v>
      </c>
      <c r="W3" s="40">
        <f t="shared" ref="W3:W50" si="2">0.65*1085*N3*(1+(H3^1.5)*(0.65+0.18*I3))/1000</f>
        <v>78.330791358503504</v>
      </c>
      <c r="X3" s="42">
        <f>W3*4</f>
        <v>313.32316543401402</v>
      </c>
      <c r="Y3" s="43">
        <f t="shared" ref="Y3:Y50" si="3">X3/K3</f>
        <v>0.64238080633848282</v>
      </c>
      <c r="Z3" s="40">
        <f t="shared" ref="Z3:Z50" si="4">0.65*1085*Q3*(1+(H3^1.5)*(0.65+0.18*I3))/1000</f>
        <v>103.86338004387692</v>
      </c>
      <c r="AA3" s="42">
        <f>Z3*4</f>
        <v>415.45352017550766</v>
      </c>
      <c r="AB3" s="43">
        <f t="shared" ref="AB3:AB28" si="5">AA3/K3</f>
        <v>0.85177030213142246</v>
      </c>
      <c r="AD3" s="23">
        <v>0</v>
      </c>
      <c r="AE3" s="29">
        <f t="shared" ref="AE3:AE10" si="6">SUMIF($F$3:$F$50,$AD3,Y$3:Y$50)/COUNTIF($F$3:$F$50,$AD3)</f>
        <v>0.58713529105180173</v>
      </c>
      <c r="AF3" s="29">
        <f t="shared" ref="AF3:AF10" si="7">SUMIF($F$3:$F$50,$AD3,AB$3:AB$50)/COUNTIF($F$3:$F$50,$AD3)</f>
        <v>0.7630951558611484</v>
      </c>
      <c r="AI3" s="94"/>
      <c r="AJ3" t="s">
        <v>102</v>
      </c>
      <c r="AK3">
        <v>0.29630000000000001</v>
      </c>
      <c r="AL3" s="48">
        <v>0</v>
      </c>
      <c r="AM3" s="49" t="s">
        <v>1</v>
      </c>
      <c r="AN3" s="42" t="e">
        <f t="shared" ref="AN3:AN50" si="8">((((I3^2+(H3*V3-$AK$3*H3*V3)^2)^(1/2)*K3)/($AK$2*Q3*(1+0.155*H3)))-1)/(2*H3*$AK$3)</f>
        <v>#DIV/0!</v>
      </c>
      <c r="AO3" s="42">
        <f t="shared" ref="AO3:AO50" si="9">((H3*V3-$AK$3*H3*V3)^2+I3^2)^(-1/2)*Q3*$AK$2*(1+0.155*H3)*(1+2*$AK$3*H3*$AK$4)/1000</f>
        <v>92.254692965041144</v>
      </c>
      <c r="AP3" s="42">
        <f>AO3*4</f>
        <v>369.01877186016458</v>
      </c>
      <c r="AQ3" s="42">
        <f t="shared" ref="AQ3:AQ50" si="10">AO3/AVERAGE(AO$3:AO$8)</f>
        <v>1.0220480973222597</v>
      </c>
      <c r="AR3" s="43">
        <f t="shared" ref="AR3:AR50" si="11">AP3/$K3</f>
        <v>0.75656894342047021</v>
      </c>
      <c r="AS3" s="42">
        <f t="shared" ref="AS3:AS50" si="12">((H3*V3-$AK$3*H3*V3)^2+I3^2)^(-1/2)*Q3*$AK$2*(1+0.155*H3)*(1+2*$AK$3*H3*$AK$5)/1000</f>
        <v>92.254692965041144</v>
      </c>
      <c r="AT3" s="42">
        <f>AS3*4</f>
        <v>369.01877186016458</v>
      </c>
      <c r="AU3" s="42">
        <f>AS3/AVERAGE(AS$3:AS$8)</f>
        <v>1.0220480973222597</v>
      </c>
      <c r="AV3" s="43">
        <f>AT3/$K3</f>
        <v>0.75656894342047021</v>
      </c>
      <c r="AW3" s="42">
        <f t="shared" ref="AW3:AW50" si="13">((H3*V3-$AK$3*H3*V3)^2+I3^2)^(-1/2)*Q3*$AK$2*(1+0.155*H3)*(1+2*$AK$3*H3*$AK$6)/1000</f>
        <v>92.254692965041144</v>
      </c>
      <c r="AX3" s="42">
        <f>AW3*4</f>
        <v>369.01877186016458</v>
      </c>
      <c r="AY3" s="42">
        <f>AW3/AVERAGE(AW$3:AW$8)</f>
        <v>1.0220480973222597</v>
      </c>
      <c r="AZ3" s="43">
        <f>AX3/$K3</f>
        <v>0.75656894342047021</v>
      </c>
      <c r="BA3" s="42">
        <f t="shared" ref="BA3:BA50" si="14">((H3*V3-$AK$3*H3*V3)^2+I3^2)^(-1/2)*Q3*$AK$2*(1+0.155*H3)*(1+2*$AK$3*H3*$AK$7)/1000</f>
        <v>92.254692965041144</v>
      </c>
      <c r="BB3" s="42">
        <f>BA3*4</f>
        <v>369.01877186016458</v>
      </c>
      <c r="BC3" s="42">
        <f>BA3/AVERAGE(BA$3:BA$8)</f>
        <v>1.0220480973222597</v>
      </c>
      <c r="BD3" s="43">
        <f>BB3/$K3</f>
        <v>0.75656894342047021</v>
      </c>
      <c r="BE3" s="42">
        <f t="shared" ref="BE3:BE50" si="15">((H3*V3-$AK$3*H3*V3)^2+I3^2)^(-1/2)*Q3*$AK$2*(1+0.155*H3)*(1+2*$AK$3*H3*$AK$8)/1000</f>
        <v>92.254692965041144</v>
      </c>
      <c r="BF3" s="42">
        <f>BE3*4</f>
        <v>369.01877186016458</v>
      </c>
      <c r="BG3" s="42">
        <f>BE3/AVERAGE(BE$3:BE$8)</f>
        <v>1.0220480973222597</v>
      </c>
      <c r="BH3" s="43">
        <f>BF3/$K3</f>
        <v>0.75656894342047021</v>
      </c>
      <c r="BI3" s="42">
        <f t="shared" ref="BI3:BI50" si="16">((H3*V3-$AK$3*H3*V3)^2+I3^2)^(-1/2)*Q3*$AK$2*(1+0.155*H3)*(1+2*$AK$3*H3*$AK$9)/1000</f>
        <v>92.254692965041144</v>
      </c>
      <c r="BJ3" s="42">
        <f>BI3*4</f>
        <v>369.01877186016458</v>
      </c>
      <c r="BK3" s="42">
        <f>BI3/AVERAGE(BI$3:BI$8)</f>
        <v>1.0220480973222597</v>
      </c>
      <c r="BL3" s="43">
        <f>BJ3/$K3</f>
        <v>0.75656894342047021</v>
      </c>
      <c r="BP3" s="23">
        <v>0</v>
      </c>
      <c r="BQ3" s="29">
        <f t="shared" ref="BQ3:BR10" si="17">SUMIF($AL$3:$AL$50,$BP3,AO$3:AO$50)/COUNTIF($F$3:$F$50,$BP3)</f>
        <v>90.264531783529677</v>
      </c>
      <c r="BR3" s="29">
        <f t="shared" si="17"/>
        <v>361.05812713411871</v>
      </c>
      <c r="BS3" s="29">
        <f t="shared" ref="BS3:BS10" si="18">SUMIF($AL$3:$AL$50,$BP3,AR$3:AR$50)/COUNTIF($F$3:$F$50,$BP3)</f>
        <v>0.67780491331343606</v>
      </c>
      <c r="BT3" s="29">
        <f t="shared" ref="BT3:BT10" si="19">BR3/$BR$3</f>
        <v>1</v>
      </c>
      <c r="BU3" s="29">
        <f t="shared" ref="BU3:BV10" si="20">SUMIF($AL$3:$AL$50,$BP3,AS$3:AS$50)/COUNTIF($F$3:$F$50,$BP3)</f>
        <v>90.264531783529677</v>
      </c>
      <c r="BV3" s="29">
        <f t="shared" si="20"/>
        <v>361.05812713411871</v>
      </c>
      <c r="BW3" s="29">
        <f t="shared" ref="BW3:BW10" si="21">SUMIF($AL$3:$AL$50,$BP3,AV$3:AV$50)/COUNTIF($F$3:$F$50,$BP3)</f>
        <v>0.67780491331343606</v>
      </c>
      <c r="BX3" s="29">
        <f>BV3/$BR$3</f>
        <v>1</v>
      </c>
      <c r="BY3" s="29">
        <f t="shared" ref="BY3:BZ10" si="22">SUMIF($AL$3:$AL$50,$BP3,AW$3:AW$50)/COUNTIF($F$3:$F$50,$BP3)</f>
        <v>90.264531783529677</v>
      </c>
      <c r="BZ3" s="29">
        <f t="shared" si="22"/>
        <v>361.05812713411871</v>
      </c>
      <c r="CA3" s="29">
        <f t="shared" ref="CA3:CC10" si="23">SUMIF($AL$3:$AL$50,$BP3,AZ$3:AZ$50)/COUNTIF($F$3:$F$50,$BP3)</f>
        <v>0.67780491331343606</v>
      </c>
      <c r="CB3" s="29">
        <f t="shared" si="23"/>
        <v>90.264531783529677</v>
      </c>
      <c r="CC3" s="29">
        <f t="shared" si="23"/>
        <v>361.05812713411871</v>
      </c>
      <c r="CD3" s="29">
        <f t="shared" ref="CD3:CF10" si="24">SUMIF($AL$3:$AL$50,$BP3,BD$3:BD$50)/COUNTIF($F$3:$F$50,$BP3)</f>
        <v>0.67780491331343606</v>
      </c>
      <c r="CE3" s="29">
        <f t="shared" si="24"/>
        <v>90.264531783529677</v>
      </c>
      <c r="CF3" s="29">
        <f t="shared" si="24"/>
        <v>361.05812713411871</v>
      </c>
      <c r="CG3" s="29">
        <f t="shared" ref="CG3:CI10" si="25">SUMIF($AL$3:$AL$50,$BP3,BH$3:BH$50)/COUNTIF($F$3:$F$50,$BP3)</f>
        <v>0.67780491331343606</v>
      </c>
      <c r="CH3" s="29">
        <f t="shared" si="25"/>
        <v>90.264531783529677</v>
      </c>
      <c r="CI3" s="29">
        <f t="shared" si="25"/>
        <v>361.05812713411871</v>
      </c>
      <c r="CJ3" s="29">
        <f t="shared" ref="CJ3:CJ10" si="26">SUMIF($AL$3:$AL$50,$BP3,BL$3:BL$50)/COUNTIF($F$3:$F$50,$BP3)</f>
        <v>0.67780491331343606</v>
      </c>
    </row>
    <row r="4" spans="1:88" x14ac:dyDescent="0.15">
      <c r="A4">
        <v>1</v>
      </c>
      <c r="B4" s="43">
        <f t="shared" ref="B4:B67" si="27">SIN(RADIANS(A4))</f>
        <v>1.7452406437283512E-2</v>
      </c>
      <c r="C4" s="43">
        <f t="shared" si="0"/>
        <v>0.99984769515639127</v>
      </c>
      <c r="D4" s="43">
        <f t="shared" ref="D4:D67" si="28">1+B4^1.5*(0.65+0.18*C4)</f>
        <v>1.0019135804484955</v>
      </c>
      <c r="F4" s="48">
        <v>0</v>
      </c>
      <c r="G4" s="48">
        <v>0</v>
      </c>
      <c r="H4" s="43">
        <f t="shared" ref="H4:H50" si="29">SIN(RADIANS(G4))</f>
        <v>0</v>
      </c>
      <c r="I4" s="43">
        <f>COS(RADIANS(G4))</f>
        <v>1</v>
      </c>
      <c r="J4" s="49" t="s">
        <v>2</v>
      </c>
      <c r="K4" s="50">
        <v>456.00200000000001</v>
      </c>
      <c r="L4" s="50">
        <f t="shared" ref="L4:L50" si="30">M4/134.03</f>
        <v>0.85055957621428036</v>
      </c>
      <c r="M4" s="42">
        <f t="shared" si="1"/>
        <v>114.0005</v>
      </c>
      <c r="N4" s="42">
        <v>107.44850758862282</v>
      </c>
      <c r="O4" s="42">
        <f t="shared" ref="O4:O26" si="31">M4*10^3/N4</f>
        <v>1060.9779750172252</v>
      </c>
      <c r="P4" s="42">
        <f t="shared" ref="P4:P50" si="32">O4/AVERAGE($O$3:$O$8)</f>
        <v>0.87432613379838453</v>
      </c>
      <c r="Q4" s="42">
        <v>135.71929999448633</v>
      </c>
      <c r="R4" s="42">
        <f t="shared" ref="R4:R50" si="33">M4*10^3/Q4</f>
        <v>839.97264946570851</v>
      </c>
      <c r="S4" s="42">
        <f t="shared" ref="S4:S50" si="34">R4/AVERAGE($R$3:$R$8)</f>
        <v>0.89990383504890159</v>
      </c>
      <c r="T4" s="40">
        <v>53.917500000000004</v>
      </c>
      <c r="U4" s="43">
        <f t="shared" ref="U4:U50" si="35">SIN(RADIANS(T4))</f>
        <v>0.80816980599350441</v>
      </c>
      <c r="V4" s="43">
        <f t="shared" ref="V4:V50" si="36">COS(RADIANS(T4))</f>
        <v>0.58894954340794037</v>
      </c>
      <c r="W4" s="40">
        <f t="shared" si="2"/>
        <v>75.77805997687625</v>
      </c>
      <c r="X4" s="42">
        <f t="shared" ref="X4:X26" si="37">W4*4</f>
        <v>303.112239907505</v>
      </c>
      <c r="Y4" s="43">
        <f t="shared" si="3"/>
        <v>0.66471690893352442</v>
      </c>
      <c r="Z4" s="40">
        <f t="shared" si="4"/>
        <v>95.716036321111488</v>
      </c>
      <c r="AA4" s="42">
        <f t="shared" ref="AA4:AA26" si="38">Z4*4</f>
        <v>382.86414528444595</v>
      </c>
      <c r="AB4" s="43">
        <f t="shared" si="5"/>
        <v>0.83961067119101662</v>
      </c>
      <c r="AD4" s="23">
        <v>15</v>
      </c>
      <c r="AE4" s="29">
        <f t="shared" si="6"/>
        <v>0.60532546556858613</v>
      </c>
      <c r="AF4" s="29">
        <f t="shared" si="7"/>
        <v>0.88204371477442844</v>
      </c>
      <c r="AI4" s="94"/>
      <c r="AJ4" t="s">
        <v>103</v>
      </c>
      <c r="AK4">
        <v>0</v>
      </c>
      <c r="AL4" s="48">
        <v>0</v>
      </c>
      <c r="AM4" s="49" t="s">
        <v>2</v>
      </c>
      <c r="AN4" s="42" t="e">
        <f t="shared" si="8"/>
        <v>#DIV/0!</v>
      </c>
      <c r="AO4" s="42">
        <f t="shared" si="9"/>
        <v>85.017968208858036</v>
      </c>
      <c r="AP4" s="42">
        <f t="shared" ref="AP4:AP26" si="39">AO4*4</f>
        <v>340.07187283543215</v>
      </c>
      <c r="AQ4" s="42">
        <f t="shared" si="10"/>
        <v>0.94187569058405107</v>
      </c>
      <c r="AR4" s="43">
        <f t="shared" si="11"/>
        <v>0.74576838004094748</v>
      </c>
      <c r="AS4" s="42">
        <f t="shared" si="12"/>
        <v>85.017968208858036</v>
      </c>
      <c r="AT4" s="42">
        <f t="shared" ref="AT4:AT26" si="40">AS4*4</f>
        <v>340.07187283543215</v>
      </c>
      <c r="AU4" s="42">
        <f t="shared" ref="AU4:AU50" si="41">AS4/AVERAGE(AS$3:AS$8)</f>
        <v>0.94187569058405107</v>
      </c>
      <c r="AV4" s="43">
        <f t="shared" ref="AV4:AV50" si="42">AT4/$K4</f>
        <v>0.74576838004094748</v>
      </c>
      <c r="AW4" s="42">
        <f t="shared" si="13"/>
        <v>85.017968208858036</v>
      </c>
      <c r="AX4" s="42">
        <f t="shared" ref="AX4:AX26" si="43">AW4*4</f>
        <v>340.07187283543215</v>
      </c>
      <c r="AY4" s="42">
        <f t="shared" ref="AY4:AY50" si="44">AW4/AVERAGE(AW$3:AW$8)</f>
        <v>0.94187569058405107</v>
      </c>
      <c r="AZ4" s="43">
        <f t="shared" ref="AZ4:AZ50" si="45">AX4/$K4</f>
        <v>0.74576838004094748</v>
      </c>
      <c r="BA4" s="42">
        <f t="shared" si="14"/>
        <v>85.017968208858036</v>
      </c>
      <c r="BB4" s="42">
        <f t="shared" ref="BB4:BB26" si="46">BA4*4</f>
        <v>340.07187283543215</v>
      </c>
      <c r="BC4" s="42">
        <f t="shared" ref="BC4:BC50" si="47">BA4/AVERAGE(BA$3:BA$8)</f>
        <v>0.94187569058405107</v>
      </c>
      <c r="BD4" s="43">
        <f t="shared" ref="BD4:BD50" si="48">BB4/$K4</f>
        <v>0.74576838004094748</v>
      </c>
      <c r="BE4" s="42">
        <f t="shared" si="15"/>
        <v>85.017968208858036</v>
      </c>
      <c r="BF4" s="42">
        <f t="shared" ref="BF4:BF26" si="49">BE4*4</f>
        <v>340.07187283543215</v>
      </c>
      <c r="BG4" s="42">
        <f t="shared" ref="BG4:BG50" si="50">BE4/AVERAGE(BE$3:BE$8)</f>
        <v>0.94187569058405107</v>
      </c>
      <c r="BH4" s="43">
        <f t="shared" ref="BH4:BH50" si="51">BF4/$K4</f>
        <v>0.74576838004094748</v>
      </c>
      <c r="BI4" s="42">
        <f t="shared" si="16"/>
        <v>85.017968208858036</v>
      </c>
      <c r="BJ4" s="42">
        <f t="shared" ref="BJ4:BJ26" si="52">BI4*4</f>
        <v>340.07187283543215</v>
      </c>
      <c r="BK4" s="42">
        <f t="shared" ref="BK4:BK50" si="53">BI4/AVERAGE(BI$3:BI$8)</f>
        <v>0.94187569058405107</v>
      </c>
      <c r="BL4" s="43">
        <f t="shared" ref="BL4:BL50" si="54">BJ4/$K4</f>
        <v>0.74576838004094748</v>
      </c>
      <c r="BP4" s="23">
        <v>15</v>
      </c>
      <c r="BQ4" s="29">
        <f t="shared" si="17"/>
        <v>145.82860495312011</v>
      </c>
      <c r="BR4" s="29">
        <f t="shared" si="17"/>
        <v>583.31441981248042</v>
      </c>
      <c r="BS4" s="29">
        <f t="shared" si="18"/>
        <v>0.75316738307611297</v>
      </c>
      <c r="BT4" s="29">
        <f t="shared" si="19"/>
        <v>1.6155692836566518</v>
      </c>
      <c r="BU4" s="29">
        <f t="shared" si="20"/>
        <v>150.30193142101376</v>
      </c>
      <c r="BV4" s="29">
        <f t="shared" si="20"/>
        <v>601.20772568405505</v>
      </c>
      <c r="BW4" s="29">
        <f t="shared" si="21"/>
        <v>0.77627096820985042</v>
      </c>
      <c r="BX4" s="29">
        <f t="shared" ref="BX4:BX10" si="55">BV4/$BR$3</f>
        <v>1.6651272482248554</v>
      </c>
      <c r="BY4" s="29">
        <f t="shared" si="22"/>
        <v>152.5385946549606</v>
      </c>
      <c r="BZ4" s="29">
        <f t="shared" si="22"/>
        <v>610.15437861984242</v>
      </c>
      <c r="CA4" s="29">
        <f t="shared" si="23"/>
        <v>0.7878227607767192</v>
      </c>
      <c r="CB4" s="29">
        <f t="shared" si="23"/>
        <v>154.77525788890748</v>
      </c>
      <c r="CC4" s="29">
        <f t="shared" si="23"/>
        <v>619.1010315556299</v>
      </c>
      <c r="CD4" s="29">
        <f t="shared" si="24"/>
        <v>0.79937455334358809</v>
      </c>
      <c r="CE4" s="29">
        <f t="shared" si="24"/>
        <v>155.89358950588084</v>
      </c>
      <c r="CF4" s="29">
        <f t="shared" si="24"/>
        <v>623.57435802352336</v>
      </c>
      <c r="CG4" s="29">
        <f t="shared" si="25"/>
        <v>0.80515044962702242</v>
      </c>
      <c r="CH4" s="29">
        <f t="shared" si="25"/>
        <v>157.01192112285429</v>
      </c>
      <c r="CI4" s="29">
        <f t="shared" si="25"/>
        <v>628.04768449141716</v>
      </c>
      <c r="CJ4" s="29">
        <f t="shared" si="26"/>
        <v>0.81092634591045687</v>
      </c>
    </row>
    <row r="5" spans="1:88" x14ac:dyDescent="0.15">
      <c r="A5">
        <v>2</v>
      </c>
      <c r="B5" s="43">
        <f t="shared" si="27"/>
        <v>3.4899496702500969E-2</v>
      </c>
      <c r="C5" s="43">
        <f t="shared" si="0"/>
        <v>0.99939082701909576</v>
      </c>
      <c r="D5" s="43">
        <f t="shared" si="28"/>
        <v>1.0054106502284943</v>
      </c>
      <c r="F5" s="48">
        <v>0</v>
      </c>
      <c r="G5" s="48">
        <v>0</v>
      </c>
      <c r="H5" s="43">
        <f t="shared" si="29"/>
        <v>0</v>
      </c>
      <c r="I5" s="43">
        <f t="shared" ref="I5:I50" si="56">COS(RADIANS(G5))</f>
        <v>1</v>
      </c>
      <c r="J5" s="49" t="s">
        <v>3</v>
      </c>
      <c r="K5" s="50">
        <v>603.63400000000001</v>
      </c>
      <c r="L5" s="50">
        <f t="shared" si="30"/>
        <v>1.1259307617697532</v>
      </c>
      <c r="M5" s="42">
        <f t="shared" si="1"/>
        <v>150.9085</v>
      </c>
      <c r="N5" s="42">
        <v>122.46883920717835</v>
      </c>
      <c r="O5" s="42">
        <f t="shared" si="31"/>
        <v>1232.2195668459858</v>
      </c>
      <c r="P5" s="42">
        <f t="shared" si="32"/>
        <v>1.015442163022922</v>
      </c>
      <c r="Q5" s="42">
        <v>164.20705979620806</v>
      </c>
      <c r="R5" s="42">
        <f t="shared" si="33"/>
        <v>919.01347108515029</v>
      </c>
      <c r="S5" s="42">
        <f t="shared" si="34"/>
        <v>0.98458413808733469</v>
      </c>
      <c r="T5" s="40">
        <v>53.914999999999999</v>
      </c>
      <c r="U5" s="43">
        <f t="shared" si="35"/>
        <v>0.80814410745254039</v>
      </c>
      <c r="V5" s="43">
        <f t="shared" si="36"/>
        <v>0.58898480590736535</v>
      </c>
      <c r="W5" s="40">
        <f t="shared" si="2"/>
        <v>86.371148850862539</v>
      </c>
      <c r="X5" s="42">
        <f t="shared" si="37"/>
        <v>345.48459540345016</v>
      </c>
      <c r="Y5" s="43">
        <f t="shared" si="3"/>
        <v>0.57234117926334527</v>
      </c>
      <c r="Z5" s="40">
        <f t="shared" si="4"/>
        <v>115.80702892127573</v>
      </c>
      <c r="AA5" s="42">
        <f t="shared" si="38"/>
        <v>463.22811568510292</v>
      </c>
      <c r="AB5" s="43">
        <f t="shared" si="5"/>
        <v>0.76739897965506065</v>
      </c>
      <c r="AD5" s="23">
        <v>30</v>
      </c>
      <c r="AE5" s="29">
        <f t="shared" si="6"/>
        <v>0.64666768916490025</v>
      </c>
      <c r="AF5" s="29">
        <f t="shared" si="7"/>
        <v>0.94772968995597584</v>
      </c>
      <c r="AI5" s="94"/>
      <c r="AJ5" t="s">
        <v>103</v>
      </c>
      <c r="AK5">
        <v>0.2</v>
      </c>
      <c r="AL5" s="48">
        <v>0</v>
      </c>
      <c r="AM5" s="49" t="s">
        <v>3</v>
      </c>
      <c r="AN5" s="42" t="e">
        <f t="shared" si="8"/>
        <v>#DIV/0!</v>
      </c>
      <c r="AO5" s="42">
        <f t="shared" si="9"/>
        <v>102.8634143411528</v>
      </c>
      <c r="AP5" s="42">
        <f t="shared" si="39"/>
        <v>411.45365736461122</v>
      </c>
      <c r="AQ5" s="42">
        <f t="shared" si="10"/>
        <v>1.1395773324104475</v>
      </c>
      <c r="AR5" s="43">
        <f t="shared" si="11"/>
        <v>0.681627703814913</v>
      </c>
      <c r="AS5" s="42">
        <f t="shared" si="12"/>
        <v>102.8634143411528</v>
      </c>
      <c r="AT5" s="42">
        <f t="shared" si="40"/>
        <v>411.45365736461122</v>
      </c>
      <c r="AU5" s="42">
        <f t="shared" si="41"/>
        <v>1.1395773324104475</v>
      </c>
      <c r="AV5" s="43">
        <f t="shared" si="42"/>
        <v>0.681627703814913</v>
      </c>
      <c r="AW5" s="42">
        <f t="shared" si="13"/>
        <v>102.8634143411528</v>
      </c>
      <c r="AX5" s="42">
        <f t="shared" si="43"/>
        <v>411.45365736461122</v>
      </c>
      <c r="AY5" s="42">
        <f t="shared" si="44"/>
        <v>1.1395773324104475</v>
      </c>
      <c r="AZ5" s="43">
        <f t="shared" si="45"/>
        <v>0.681627703814913</v>
      </c>
      <c r="BA5" s="42">
        <f t="shared" si="14"/>
        <v>102.8634143411528</v>
      </c>
      <c r="BB5" s="42">
        <f t="shared" si="46"/>
        <v>411.45365736461122</v>
      </c>
      <c r="BC5" s="42">
        <f t="shared" si="47"/>
        <v>1.1395773324104475</v>
      </c>
      <c r="BD5" s="43">
        <f t="shared" si="48"/>
        <v>0.681627703814913</v>
      </c>
      <c r="BE5" s="42">
        <f t="shared" si="15"/>
        <v>102.8634143411528</v>
      </c>
      <c r="BF5" s="42">
        <f t="shared" si="49"/>
        <v>411.45365736461122</v>
      </c>
      <c r="BG5" s="42">
        <f t="shared" si="50"/>
        <v>1.1395773324104475</v>
      </c>
      <c r="BH5" s="43">
        <f t="shared" si="51"/>
        <v>0.681627703814913</v>
      </c>
      <c r="BI5" s="42">
        <f t="shared" si="16"/>
        <v>102.8634143411528</v>
      </c>
      <c r="BJ5" s="42">
        <f t="shared" si="52"/>
        <v>411.45365736461122</v>
      </c>
      <c r="BK5" s="42">
        <f t="shared" si="53"/>
        <v>1.1395773324104475</v>
      </c>
      <c r="BL5" s="43">
        <f t="shared" si="54"/>
        <v>0.681627703814913</v>
      </c>
      <c r="BP5" s="23">
        <v>30</v>
      </c>
      <c r="BQ5" s="29">
        <f t="shared" si="17"/>
        <v>205.44420870876266</v>
      </c>
      <c r="BR5" s="29">
        <f t="shared" si="17"/>
        <v>821.77683483505064</v>
      </c>
      <c r="BS5" s="29">
        <f t="shared" si="18"/>
        <v>0.76725599319214866</v>
      </c>
      <c r="BT5" s="29">
        <f t="shared" si="19"/>
        <v>2.27602364571562</v>
      </c>
      <c r="BU5" s="29">
        <f t="shared" si="20"/>
        <v>217.61883251684398</v>
      </c>
      <c r="BV5" s="29">
        <f t="shared" si="20"/>
        <v>870.47533006737592</v>
      </c>
      <c r="BW5" s="29">
        <f t="shared" si="21"/>
        <v>0.81272358334871553</v>
      </c>
      <c r="BX5" s="29">
        <f t="shared" si="55"/>
        <v>2.4109008069607278</v>
      </c>
      <c r="BY5" s="29">
        <f t="shared" si="22"/>
        <v>223.70614442088461</v>
      </c>
      <c r="BZ5" s="29">
        <f t="shared" si="22"/>
        <v>894.82457768353845</v>
      </c>
      <c r="CA5" s="29">
        <f t="shared" si="23"/>
        <v>0.83545737842699885</v>
      </c>
      <c r="CB5" s="29">
        <f t="shared" si="23"/>
        <v>229.79345632492524</v>
      </c>
      <c r="CC5" s="29">
        <f t="shared" si="23"/>
        <v>919.17382529970098</v>
      </c>
      <c r="CD5" s="29">
        <f t="shared" si="24"/>
        <v>0.85819117350528218</v>
      </c>
      <c r="CE5" s="29">
        <f t="shared" si="24"/>
        <v>232.83711227694562</v>
      </c>
      <c r="CF5" s="29">
        <f t="shared" si="24"/>
        <v>931.34844910778247</v>
      </c>
      <c r="CG5" s="29">
        <f t="shared" si="25"/>
        <v>0.86955807104442406</v>
      </c>
      <c r="CH5" s="29">
        <f t="shared" si="25"/>
        <v>235.88076822896588</v>
      </c>
      <c r="CI5" s="29">
        <f t="shared" si="25"/>
        <v>943.52307291586351</v>
      </c>
      <c r="CJ5" s="29">
        <f t="shared" si="26"/>
        <v>0.88092496858356562</v>
      </c>
    </row>
    <row r="6" spans="1:88" x14ac:dyDescent="0.15">
      <c r="A6">
        <v>3</v>
      </c>
      <c r="B6" s="43">
        <f t="shared" si="27"/>
        <v>5.2335956242943835E-2</v>
      </c>
      <c r="C6" s="43">
        <f t="shared" si="0"/>
        <v>0.99862953475457383</v>
      </c>
      <c r="D6" s="43">
        <f t="shared" si="28"/>
        <v>1.0099345738461443</v>
      </c>
      <c r="F6" s="48">
        <v>0</v>
      </c>
      <c r="G6" s="48">
        <v>0</v>
      </c>
      <c r="H6" s="43">
        <f t="shared" si="29"/>
        <v>0</v>
      </c>
      <c r="I6" s="43">
        <f t="shared" si="56"/>
        <v>1</v>
      </c>
      <c r="J6" s="49" t="s">
        <v>4</v>
      </c>
      <c r="K6" s="50">
        <v>512.16099999999994</v>
      </c>
      <c r="L6" s="50">
        <f t="shared" si="30"/>
        <v>0.95531037827352072</v>
      </c>
      <c r="M6" s="42">
        <f t="shared" si="1"/>
        <v>128.04024999999999</v>
      </c>
      <c r="N6" s="42">
        <v>104.3323775616029</v>
      </c>
      <c r="O6" s="42">
        <f t="shared" si="31"/>
        <v>1227.2340858368611</v>
      </c>
      <c r="P6" s="42">
        <f t="shared" si="32"/>
        <v>1.0113337494286037</v>
      </c>
      <c r="Q6" s="42">
        <v>133.68115359566463</v>
      </c>
      <c r="R6" s="42">
        <f t="shared" si="33"/>
        <v>957.80329953819626</v>
      </c>
      <c r="S6" s="42">
        <f t="shared" si="34"/>
        <v>1.0261415809493004</v>
      </c>
      <c r="T6" s="40">
        <v>55</v>
      </c>
      <c r="U6" s="43">
        <f t="shared" si="35"/>
        <v>0.8191520442889918</v>
      </c>
      <c r="V6" s="43">
        <f t="shared" si="36"/>
        <v>0.57357643635104616</v>
      </c>
      <c r="W6" s="40">
        <f t="shared" si="2"/>
        <v>73.580409275320449</v>
      </c>
      <c r="X6" s="42">
        <f t="shared" si="37"/>
        <v>294.32163710128179</v>
      </c>
      <c r="Y6" s="43">
        <f t="shared" si="3"/>
        <v>0.57466624186785376</v>
      </c>
      <c r="Z6" s="40">
        <f t="shared" si="4"/>
        <v>94.278633573342475</v>
      </c>
      <c r="AA6" s="42">
        <f t="shared" si="38"/>
        <v>377.1145342933699</v>
      </c>
      <c r="AB6" s="43">
        <f t="shared" si="5"/>
        <v>0.7363202865766233</v>
      </c>
      <c r="AD6" s="24" t="s">
        <v>61</v>
      </c>
      <c r="AE6" s="29">
        <f t="shared" si="6"/>
        <v>0.69653425398630109</v>
      </c>
      <c r="AF6" s="29">
        <f t="shared" si="7"/>
        <v>0.98576653159369221</v>
      </c>
      <c r="AJ6" t="s">
        <v>103</v>
      </c>
      <c r="AK6">
        <v>0.3</v>
      </c>
      <c r="AL6" s="48">
        <v>0</v>
      </c>
      <c r="AM6" s="49" t="s">
        <v>4</v>
      </c>
      <c r="AN6" s="42" t="e">
        <f t="shared" si="8"/>
        <v>#DIV/0!</v>
      </c>
      <c r="AO6" s="42">
        <f t="shared" si="9"/>
        <v>83.741222265229808</v>
      </c>
      <c r="AP6" s="42">
        <f t="shared" si="39"/>
        <v>334.96488906091923</v>
      </c>
      <c r="AQ6" s="42">
        <f t="shared" si="10"/>
        <v>0.92773119862911468</v>
      </c>
      <c r="AR6" s="43">
        <f t="shared" si="11"/>
        <v>0.65402263948430139</v>
      </c>
      <c r="AS6" s="42">
        <f t="shared" si="12"/>
        <v>83.741222265229808</v>
      </c>
      <c r="AT6" s="42">
        <f t="shared" si="40"/>
        <v>334.96488906091923</v>
      </c>
      <c r="AU6" s="42">
        <f t="shared" si="41"/>
        <v>0.92773119862911468</v>
      </c>
      <c r="AV6" s="43">
        <f t="shared" si="42"/>
        <v>0.65402263948430139</v>
      </c>
      <c r="AW6" s="42">
        <f t="shared" si="13"/>
        <v>83.741222265229808</v>
      </c>
      <c r="AX6" s="42">
        <f t="shared" si="43"/>
        <v>334.96488906091923</v>
      </c>
      <c r="AY6" s="42">
        <f t="shared" si="44"/>
        <v>0.92773119862911468</v>
      </c>
      <c r="AZ6" s="43">
        <f t="shared" si="45"/>
        <v>0.65402263948430139</v>
      </c>
      <c r="BA6" s="42">
        <f t="shared" si="14"/>
        <v>83.741222265229808</v>
      </c>
      <c r="BB6" s="42">
        <f t="shared" si="46"/>
        <v>334.96488906091923</v>
      </c>
      <c r="BC6" s="42">
        <f t="shared" si="47"/>
        <v>0.92773119862911468</v>
      </c>
      <c r="BD6" s="43">
        <f t="shared" si="48"/>
        <v>0.65402263948430139</v>
      </c>
      <c r="BE6" s="42">
        <f t="shared" si="15"/>
        <v>83.741222265229808</v>
      </c>
      <c r="BF6" s="42">
        <f t="shared" si="49"/>
        <v>334.96488906091923</v>
      </c>
      <c r="BG6" s="42">
        <f t="shared" si="50"/>
        <v>0.92773119862911468</v>
      </c>
      <c r="BH6" s="43">
        <f t="shared" si="51"/>
        <v>0.65402263948430139</v>
      </c>
      <c r="BI6" s="42">
        <f t="shared" si="16"/>
        <v>83.741222265229808</v>
      </c>
      <c r="BJ6" s="42">
        <f t="shared" si="52"/>
        <v>334.96488906091923</v>
      </c>
      <c r="BK6" s="42">
        <f t="shared" si="53"/>
        <v>0.92773119862911468</v>
      </c>
      <c r="BL6" s="43">
        <f t="shared" si="54"/>
        <v>0.65402263948430139</v>
      </c>
      <c r="BP6" s="24" t="s">
        <v>61</v>
      </c>
      <c r="BQ6" s="29">
        <f t="shared" si="17"/>
        <v>189.94062777415579</v>
      </c>
      <c r="BR6" s="29">
        <f t="shared" si="17"/>
        <v>759.76251109662314</v>
      </c>
      <c r="BS6" s="29">
        <f t="shared" si="18"/>
        <v>0.79256019364818819</v>
      </c>
      <c r="BT6" s="29">
        <f t="shared" si="19"/>
        <v>2.1042664712388586</v>
      </c>
      <c r="BU6" s="29">
        <f t="shared" si="20"/>
        <v>205.8588481920236</v>
      </c>
      <c r="BV6" s="29">
        <f t="shared" si="20"/>
        <v>823.4353927680944</v>
      </c>
      <c r="BW6" s="29">
        <f t="shared" si="21"/>
        <v>0.85898172760205493</v>
      </c>
      <c r="BX6" s="29">
        <f t="shared" si="55"/>
        <v>2.2806172493722068</v>
      </c>
      <c r="BY6" s="29">
        <f t="shared" si="22"/>
        <v>213.81795840095751</v>
      </c>
      <c r="BZ6" s="29">
        <f t="shared" si="22"/>
        <v>855.27183360383003</v>
      </c>
      <c r="CA6" s="29">
        <f t="shared" si="23"/>
        <v>0.89219249457898819</v>
      </c>
      <c r="CB6" s="29">
        <f t="shared" si="23"/>
        <v>221.77706860989133</v>
      </c>
      <c r="CC6" s="29">
        <f t="shared" si="23"/>
        <v>887.10827443956532</v>
      </c>
      <c r="CD6" s="29">
        <f t="shared" si="24"/>
        <v>0.92540326155592156</v>
      </c>
      <c r="CE6" s="29">
        <f t="shared" si="24"/>
        <v>225.75662371435837</v>
      </c>
      <c r="CF6" s="29">
        <f t="shared" si="24"/>
        <v>903.02649485743348</v>
      </c>
      <c r="CG6" s="29">
        <f t="shared" si="25"/>
        <v>0.94200864504438842</v>
      </c>
      <c r="CH6" s="29">
        <f t="shared" si="25"/>
        <v>229.73617881882527</v>
      </c>
      <c r="CI6" s="29">
        <f t="shared" si="25"/>
        <v>918.94471527530106</v>
      </c>
      <c r="CJ6" s="29">
        <f t="shared" si="26"/>
        <v>0.95861402853285504</v>
      </c>
    </row>
    <row r="7" spans="1:88" x14ac:dyDescent="0.15">
      <c r="A7">
        <v>4</v>
      </c>
      <c r="B7" s="43">
        <f t="shared" si="27"/>
        <v>6.9756473744125302E-2</v>
      </c>
      <c r="C7" s="43">
        <f t="shared" si="0"/>
        <v>0.9975640502598242</v>
      </c>
      <c r="D7" s="43">
        <f t="shared" si="28"/>
        <v>1.0152835900853061</v>
      </c>
      <c r="F7" s="48">
        <v>0</v>
      </c>
      <c r="G7" s="48">
        <v>0</v>
      </c>
      <c r="H7" s="43">
        <f t="shared" si="29"/>
        <v>0</v>
      </c>
      <c r="I7" s="43">
        <f t="shared" si="56"/>
        <v>1</v>
      </c>
      <c r="J7" s="49" t="s">
        <v>5</v>
      </c>
      <c r="K7" s="50">
        <v>576.15200000000004</v>
      </c>
      <c r="L7" s="50">
        <f t="shared" si="30"/>
        <v>1.0746698500335747</v>
      </c>
      <c r="M7" s="42">
        <f t="shared" si="1"/>
        <v>144.03800000000001</v>
      </c>
      <c r="N7" s="42">
        <v>119.26561983348813</v>
      </c>
      <c r="O7" s="42">
        <f t="shared" si="31"/>
        <v>1207.7076378012175</v>
      </c>
      <c r="P7" s="42">
        <f t="shared" si="32"/>
        <v>0.99524247871439087</v>
      </c>
      <c r="Q7" s="42">
        <v>153.96217437048148</v>
      </c>
      <c r="R7" s="42">
        <f t="shared" si="33"/>
        <v>935.54147691756555</v>
      </c>
      <c r="S7" s="42">
        <f t="shared" si="34"/>
        <v>1.0022914001556438</v>
      </c>
      <c r="T7" s="40">
        <v>58.582499999999996</v>
      </c>
      <c r="U7" s="43">
        <f t="shared" si="35"/>
        <v>0.85339162412788661</v>
      </c>
      <c r="V7" s="43">
        <f t="shared" si="36"/>
        <v>0.52127030978981315</v>
      </c>
      <c r="W7" s="40">
        <f t="shared" si="2"/>
        <v>84.112078387567507</v>
      </c>
      <c r="X7" s="42">
        <f t="shared" si="37"/>
        <v>336.44831355027003</v>
      </c>
      <c r="Y7" s="43">
        <f t="shared" si="3"/>
        <v>0.58395755555872408</v>
      </c>
      <c r="Z7" s="40">
        <f t="shared" si="4"/>
        <v>108.58182347478207</v>
      </c>
      <c r="AA7" s="42">
        <f t="shared" si="38"/>
        <v>434.32729389912828</v>
      </c>
      <c r="AB7" s="43">
        <f t="shared" si="5"/>
        <v>0.75384151039852021</v>
      </c>
      <c r="AD7" s="24" t="s">
        <v>63</v>
      </c>
      <c r="AE7" s="29">
        <f t="shared" si="6"/>
        <v>0.73076428999856036</v>
      </c>
      <c r="AF7" s="29">
        <f t="shared" si="7"/>
        <v>0.93800172588235486</v>
      </c>
      <c r="AJ7" t="s">
        <v>103</v>
      </c>
      <c r="AK7">
        <v>0.4</v>
      </c>
      <c r="AL7" s="48">
        <v>0</v>
      </c>
      <c r="AM7" s="49" t="s">
        <v>5</v>
      </c>
      <c r="AN7" s="42" t="e">
        <f t="shared" si="8"/>
        <v>#DIV/0!</v>
      </c>
      <c r="AO7" s="42">
        <f t="shared" si="9"/>
        <v>96.445761557332077</v>
      </c>
      <c r="AP7" s="42">
        <f t="shared" si="39"/>
        <v>385.78304622932831</v>
      </c>
      <c r="AQ7" s="42">
        <f t="shared" si="10"/>
        <v>1.0684790543048079</v>
      </c>
      <c r="AR7" s="43">
        <f t="shared" si="11"/>
        <v>0.66958553685369182</v>
      </c>
      <c r="AS7" s="42">
        <f t="shared" si="12"/>
        <v>96.445761557332077</v>
      </c>
      <c r="AT7" s="42">
        <f t="shared" si="40"/>
        <v>385.78304622932831</v>
      </c>
      <c r="AU7" s="42">
        <f t="shared" si="41"/>
        <v>1.0684790543048079</v>
      </c>
      <c r="AV7" s="43">
        <f t="shared" si="42"/>
        <v>0.66958553685369182</v>
      </c>
      <c r="AW7" s="42">
        <f t="shared" si="13"/>
        <v>96.445761557332077</v>
      </c>
      <c r="AX7" s="42">
        <f t="shared" si="43"/>
        <v>385.78304622932831</v>
      </c>
      <c r="AY7" s="42">
        <f t="shared" si="44"/>
        <v>1.0684790543048079</v>
      </c>
      <c r="AZ7" s="43">
        <f t="shared" si="45"/>
        <v>0.66958553685369182</v>
      </c>
      <c r="BA7" s="42">
        <f t="shared" si="14"/>
        <v>96.445761557332077</v>
      </c>
      <c r="BB7" s="42">
        <f t="shared" si="46"/>
        <v>385.78304622932831</v>
      </c>
      <c r="BC7" s="42">
        <f t="shared" si="47"/>
        <v>1.0684790543048079</v>
      </c>
      <c r="BD7" s="43">
        <f t="shared" si="48"/>
        <v>0.66958553685369182</v>
      </c>
      <c r="BE7" s="42">
        <f t="shared" si="15"/>
        <v>96.445761557332077</v>
      </c>
      <c r="BF7" s="42">
        <f t="shared" si="49"/>
        <v>385.78304622932831</v>
      </c>
      <c r="BG7" s="42">
        <f t="shared" si="50"/>
        <v>1.0684790543048079</v>
      </c>
      <c r="BH7" s="43">
        <f t="shared" si="51"/>
        <v>0.66958553685369182</v>
      </c>
      <c r="BI7" s="42">
        <f t="shared" si="16"/>
        <v>96.445761557332077</v>
      </c>
      <c r="BJ7" s="42">
        <f t="shared" si="52"/>
        <v>385.78304622932831</v>
      </c>
      <c r="BK7" s="42">
        <f t="shared" si="53"/>
        <v>1.0684790543048079</v>
      </c>
      <c r="BL7" s="43">
        <f t="shared" si="54"/>
        <v>0.66958553685369182</v>
      </c>
      <c r="BP7" s="24" t="s">
        <v>63</v>
      </c>
      <c r="BQ7" s="29">
        <f t="shared" si="17"/>
        <v>295.85968030979831</v>
      </c>
      <c r="BR7" s="29">
        <f t="shared" si="17"/>
        <v>591.71936061959661</v>
      </c>
      <c r="BS7" s="29">
        <f t="shared" si="18"/>
        <v>0.88911713009705995</v>
      </c>
      <c r="BT7" s="29">
        <f t="shared" si="19"/>
        <v>1.6388479199079113</v>
      </c>
      <c r="BU7" s="29">
        <f t="shared" si="20"/>
        <v>320.65458416539184</v>
      </c>
      <c r="BV7" s="29">
        <f t="shared" si="20"/>
        <v>641.30916833078368</v>
      </c>
      <c r="BW7" s="29">
        <f t="shared" si="21"/>
        <v>0.96363074321944842</v>
      </c>
      <c r="BX7" s="29">
        <f t="shared" si="55"/>
        <v>1.776193693301253</v>
      </c>
      <c r="BY7" s="29">
        <f t="shared" si="22"/>
        <v>333.05203609318863</v>
      </c>
      <c r="BZ7" s="29">
        <f t="shared" si="22"/>
        <v>666.10407218637727</v>
      </c>
      <c r="CA7" s="29">
        <f t="shared" si="23"/>
        <v>1.0008875497806426</v>
      </c>
      <c r="CB7" s="29">
        <f t="shared" si="23"/>
        <v>345.44948802098537</v>
      </c>
      <c r="CC7" s="29">
        <f t="shared" si="23"/>
        <v>690.89897604197074</v>
      </c>
      <c r="CD7" s="29">
        <f t="shared" si="24"/>
        <v>1.0381443563418367</v>
      </c>
      <c r="CE7" s="29">
        <f t="shared" si="24"/>
        <v>351.6482139848838</v>
      </c>
      <c r="CF7" s="29">
        <f t="shared" si="24"/>
        <v>703.29642796976759</v>
      </c>
      <c r="CG7" s="29">
        <f t="shared" si="25"/>
        <v>1.0567727596224341</v>
      </c>
      <c r="CH7" s="29">
        <f t="shared" si="25"/>
        <v>357.84693994878211</v>
      </c>
      <c r="CI7" s="29">
        <f t="shared" si="25"/>
        <v>715.69387989756422</v>
      </c>
      <c r="CJ7" s="29">
        <f t="shared" si="26"/>
        <v>1.0754011629030311</v>
      </c>
    </row>
    <row r="8" spans="1:88" x14ac:dyDescent="0.15">
      <c r="A8">
        <v>5</v>
      </c>
      <c r="B8" s="43">
        <f t="shared" si="27"/>
        <v>8.7155742747658166E-2</v>
      </c>
      <c r="C8" s="43">
        <f t="shared" si="0"/>
        <v>0.99619469809174555</v>
      </c>
      <c r="D8" s="43">
        <f t="shared" si="28"/>
        <v>1.0213384837766357</v>
      </c>
      <c r="F8" s="48">
        <v>0</v>
      </c>
      <c r="G8" s="48">
        <v>0</v>
      </c>
      <c r="H8" s="43">
        <f t="shared" si="29"/>
        <v>0</v>
      </c>
      <c r="I8" s="43">
        <f t="shared" si="56"/>
        <v>1</v>
      </c>
      <c r="J8" s="49" t="s">
        <v>6</v>
      </c>
      <c r="K8" s="50">
        <v>581.23</v>
      </c>
      <c r="L8" s="50">
        <f t="shared" si="30"/>
        <v>1.0841416100872938</v>
      </c>
      <c r="M8" s="42">
        <f t="shared" si="1"/>
        <v>145.3075</v>
      </c>
      <c r="N8" s="42">
        <v>99.876176128748497</v>
      </c>
      <c r="O8" s="42">
        <f t="shared" si="31"/>
        <v>1454.876484384893</v>
      </c>
      <c r="P8" s="42">
        <f t="shared" si="32"/>
        <v>1.1989283111421589</v>
      </c>
      <c r="Q8" s="42">
        <v>129.72682428999531</v>
      </c>
      <c r="R8" s="42">
        <f t="shared" si="33"/>
        <v>1120.1037317862279</v>
      </c>
      <c r="S8" s="42">
        <f t="shared" si="34"/>
        <v>1.2000219822968929</v>
      </c>
      <c r="T8" s="40">
        <v>56.164999999999992</v>
      </c>
      <c r="U8" s="43">
        <f t="shared" si="35"/>
        <v>0.83064449259823503</v>
      </c>
      <c r="V8" s="43">
        <f t="shared" si="36"/>
        <v>0.5568031312018823</v>
      </c>
      <c r="W8" s="40">
        <f t="shared" si="2"/>
        <v>70.437673214799887</v>
      </c>
      <c r="X8" s="42">
        <f t="shared" si="37"/>
        <v>281.75069285919955</v>
      </c>
      <c r="Y8" s="43">
        <f t="shared" si="3"/>
        <v>0.48474905434888005</v>
      </c>
      <c r="Z8" s="40">
        <f t="shared" si="4"/>
        <v>91.489842830519194</v>
      </c>
      <c r="AA8" s="42">
        <f t="shared" si="38"/>
        <v>365.95937132207678</v>
      </c>
      <c r="AB8" s="43">
        <f t="shared" si="5"/>
        <v>0.62962918521424693</v>
      </c>
      <c r="AD8" s="23">
        <v>60</v>
      </c>
      <c r="AE8" s="29">
        <f t="shared" si="6"/>
        <v>0.75139791820811219</v>
      </c>
      <c r="AF8" s="29">
        <f t="shared" si="7"/>
        <v>1.0968395699231548</v>
      </c>
      <c r="AJ8" t="s">
        <v>103</v>
      </c>
      <c r="AK8">
        <v>0.45</v>
      </c>
      <c r="AL8" s="48">
        <v>0</v>
      </c>
      <c r="AM8" s="49" t="s">
        <v>6</v>
      </c>
      <c r="AN8" s="42" t="e">
        <f t="shared" si="8"/>
        <v>#DIV/0!</v>
      </c>
      <c r="AO8" s="42">
        <f t="shared" si="9"/>
        <v>81.264131363564317</v>
      </c>
      <c r="AP8" s="42">
        <f t="shared" si="39"/>
        <v>325.05652545425727</v>
      </c>
      <c r="AQ8" s="42">
        <f t="shared" si="10"/>
        <v>0.90028862674932042</v>
      </c>
      <c r="AR8" s="43">
        <f t="shared" si="11"/>
        <v>0.5592562762662926</v>
      </c>
      <c r="AS8" s="42">
        <f t="shared" si="12"/>
        <v>81.264131363564317</v>
      </c>
      <c r="AT8" s="42">
        <f t="shared" si="40"/>
        <v>325.05652545425727</v>
      </c>
      <c r="AU8" s="42">
        <f t="shared" si="41"/>
        <v>0.90028862674932042</v>
      </c>
      <c r="AV8" s="43">
        <f t="shared" si="42"/>
        <v>0.5592562762662926</v>
      </c>
      <c r="AW8" s="42">
        <f t="shared" si="13"/>
        <v>81.264131363564317</v>
      </c>
      <c r="AX8" s="42">
        <f t="shared" si="43"/>
        <v>325.05652545425727</v>
      </c>
      <c r="AY8" s="42">
        <f t="shared" si="44"/>
        <v>0.90028862674932042</v>
      </c>
      <c r="AZ8" s="43">
        <f t="shared" si="45"/>
        <v>0.5592562762662926</v>
      </c>
      <c r="BA8" s="42">
        <f t="shared" si="14"/>
        <v>81.264131363564317</v>
      </c>
      <c r="BB8" s="42">
        <f t="shared" si="46"/>
        <v>325.05652545425727</v>
      </c>
      <c r="BC8" s="42">
        <f t="shared" si="47"/>
        <v>0.90028862674932042</v>
      </c>
      <c r="BD8" s="43">
        <f t="shared" si="48"/>
        <v>0.5592562762662926</v>
      </c>
      <c r="BE8" s="42">
        <f t="shared" si="15"/>
        <v>81.264131363564317</v>
      </c>
      <c r="BF8" s="42">
        <f t="shared" si="49"/>
        <v>325.05652545425727</v>
      </c>
      <c r="BG8" s="42">
        <f t="shared" si="50"/>
        <v>0.90028862674932042</v>
      </c>
      <c r="BH8" s="43">
        <f t="shared" si="51"/>
        <v>0.5592562762662926</v>
      </c>
      <c r="BI8" s="42">
        <f t="shared" si="16"/>
        <v>81.264131363564317</v>
      </c>
      <c r="BJ8" s="42">
        <f t="shared" si="52"/>
        <v>325.05652545425727</v>
      </c>
      <c r="BK8" s="42">
        <f t="shared" si="53"/>
        <v>0.90028862674932042</v>
      </c>
      <c r="BL8" s="43">
        <f t="shared" si="54"/>
        <v>0.5592562762662926</v>
      </c>
      <c r="BP8" s="23">
        <v>60</v>
      </c>
      <c r="BQ8" s="29">
        <f t="shared" si="17"/>
        <v>273.22732630467004</v>
      </c>
      <c r="BR8" s="29">
        <f t="shared" si="17"/>
        <v>546.45465260934009</v>
      </c>
      <c r="BS8" s="29">
        <f t="shared" si="18"/>
        <v>0.90315512886941762</v>
      </c>
      <c r="BT8" s="29">
        <f t="shared" si="19"/>
        <v>1.5134811032971263</v>
      </c>
      <c r="BU8" s="29">
        <f t="shared" si="20"/>
        <v>301.2717427029533</v>
      </c>
      <c r="BV8" s="29">
        <f t="shared" si="20"/>
        <v>602.54348540590661</v>
      </c>
      <c r="BW8" s="29">
        <f t="shared" si="21"/>
        <v>0.99585617326647702</v>
      </c>
      <c r="BX8" s="29">
        <f t="shared" si="55"/>
        <v>1.6688268179657557</v>
      </c>
      <c r="BY8" s="29">
        <f t="shared" si="22"/>
        <v>315.29395090209488</v>
      </c>
      <c r="BZ8" s="29">
        <f t="shared" si="22"/>
        <v>630.58790180418976</v>
      </c>
      <c r="CA8" s="29">
        <f t="shared" si="23"/>
        <v>1.0422066954650067</v>
      </c>
      <c r="CB8" s="29">
        <f t="shared" si="23"/>
        <v>329.31615910123645</v>
      </c>
      <c r="CC8" s="29">
        <f t="shared" si="23"/>
        <v>658.6323182024729</v>
      </c>
      <c r="CD8" s="29">
        <f t="shared" si="24"/>
        <v>1.0885572176635365</v>
      </c>
      <c r="CE8" s="29">
        <f t="shared" si="24"/>
        <v>336.32726320080724</v>
      </c>
      <c r="CF8" s="29">
        <f t="shared" si="24"/>
        <v>672.65452640161448</v>
      </c>
      <c r="CG8" s="29">
        <f t="shared" si="25"/>
        <v>1.1117324787628011</v>
      </c>
      <c r="CH8" s="29">
        <f t="shared" si="25"/>
        <v>343.33836730037802</v>
      </c>
      <c r="CI8" s="29">
        <f t="shared" si="25"/>
        <v>686.67673460075605</v>
      </c>
      <c r="CJ8" s="29">
        <f t="shared" si="26"/>
        <v>1.1349077398620659</v>
      </c>
    </row>
    <row r="9" spans="1:88" s="58" customFormat="1" x14ac:dyDescent="0.15">
      <c r="A9">
        <v>6</v>
      </c>
      <c r="B9" s="59">
        <f t="shared" si="27"/>
        <v>0.10452846326765347</v>
      </c>
      <c r="C9" s="59">
        <f t="shared" si="0"/>
        <v>0.99452189536827329</v>
      </c>
      <c r="D9" s="59">
        <f t="shared" si="28"/>
        <v>1.0280164872851487</v>
      </c>
      <c r="F9" s="60">
        <v>15</v>
      </c>
      <c r="G9" s="60">
        <v>15</v>
      </c>
      <c r="H9" s="59">
        <f t="shared" si="29"/>
        <v>0.25881904510252074</v>
      </c>
      <c r="I9" s="59">
        <f t="shared" si="56"/>
        <v>0.96592582628906831</v>
      </c>
      <c r="J9" s="61" t="s">
        <v>7</v>
      </c>
      <c r="K9" s="62">
        <v>717.56200000000001</v>
      </c>
      <c r="L9" s="62">
        <f t="shared" si="30"/>
        <v>1.338435424904872</v>
      </c>
      <c r="M9" s="63">
        <f t="shared" si="1"/>
        <v>179.3905</v>
      </c>
      <c r="N9" s="63">
        <v>150.29402102992452</v>
      </c>
      <c r="O9" s="63">
        <f t="shared" si="31"/>
        <v>1193.597049108708</v>
      </c>
      <c r="P9" s="63">
        <f t="shared" si="32"/>
        <v>0.98361428590771105</v>
      </c>
      <c r="Q9" s="63">
        <v>210.34234228588329</v>
      </c>
      <c r="R9" s="63">
        <f t="shared" si="33"/>
        <v>852.85015870073551</v>
      </c>
      <c r="S9" s="63">
        <f t="shared" si="34"/>
        <v>0.91370014133798094</v>
      </c>
      <c r="T9" s="64">
        <v>38.542500000000004</v>
      </c>
      <c r="U9" s="59">
        <f t="shared" si="35"/>
        <v>0.62309497661220759</v>
      </c>
      <c r="V9" s="59">
        <f t="shared" si="36"/>
        <v>0.78214618206613551</v>
      </c>
      <c r="W9" s="64">
        <f t="shared" si="2"/>
        <v>117.49322270484652</v>
      </c>
      <c r="X9" s="63">
        <f t="shared" si="37"/>
        <v>469.97289081938607</v>
      </c>
      <c r="Y9" s="59">
        <f t="shared" si="3"/>
        <v>0.65495788631419449</v>
      </c>
      <c r="Z9" s="64">
        <f t="shared" si="4"/>
        <v>164.43634615068061</v>
      </c>
      <c r="AA9" s="63">
        <f t="shared" si="38"/>
        <v>657.74538460272242</v>
      </c>
      <c r="AB9" s="59">
        <f t="shared" si="5"/>
        <v>0.91663909822805889</v>
      </c>
      <c r="AD9" s="65">
        <v>75</v>
      </c>
      <c r="AE9" s="66">
        <f t="shared" si="6"/>
        <v>0.73600946487958119</v>
      </c>
      <c r="AF9" s="66">
        <f t="shared" si="7"/>
        <v>1.1524757722422101</v>
      </c>
      <c r="AJ9" s="58" t="s">
        <v>103</v>
      </c>
      <c r="AK9" s="58">
        <v>0.5</v>
      </c>
      <c r="AL9" s="60">
        <v>15</v>
      </c>
      <c r="AM9" s="61" t="s">
        <v>7</v>
      </c>
      <c r="AN9" s="63">
        <f t="shared" si="8"/>
        <v>-6.4865874973778492</v>
      </c>
      <c r="AO9" s="63">
        <f t="shared" si="9"/>
        <v>140.36600064760535</v>
      </c>
      <c r="AP9" s="63">
        <f t="shared" si="39"/>
        <v>561.46400259042139</v>
      </c>
      <c r="AQ9" s="63">
        <f t="shared" si="10"/>
        <v>1.5550515565097913</v>
      </c>
      <c r="AR9" s="59">
        <f t="shared" si="11"/>
        <v>0.7824606132855717</v>
      </c>
      <c r="AS9" s="63">
        <f t="shared" si="12"/>
        <v>144.67176045440843</v>
      </c>
      <c r="AT9" s="63">
        <f t="shared" si="40"/>
        <v>578.68704181763371</v>
      </c>
      <c r="AU9" s="63">
        <f t="shared" si="41"/>
        <v>1.6027531256834846</v>
      </c>
      <c r="AV9" s="59">
        <f t="shared" si="42"/>
        <v>0.80646277508791397</v>
      </c>
      <c r="AW9" s="63">
        <f t="shared" si="13"/>
        <v>146.82464035780998</v>
      </c>
      <c r="AX9" s="63">
        <f t="shared" si="43"/>
        <v>587.29856143123993</v>
      </c>
      <c r="AY9" s="63">
        <f t="shared" si="44"/>
        <v>1.6266039102703314</v>
      </c>
      <c r="AZ9" s="59">
        <f t="shared" si="45"/>
        <v>0.81846385598908511</v>
      </c>
      <c r="BA9" s="63">
        <f t="shared" si="14"/>
        <v>148.97752026121157</v>
      </c>
      <c r="BB9" s="63">
        <f t="shared" si="46"/>
        <v>595.91008104484627</v>
      </c>
      <c r="BC9" s="63">
        <f t="shared" si="47"/>
        <v>1.6504546948571786</v>
      </c>
      <c r="BD9" s="59">
        <f t="shared" si="48"/>
        <v>0.83046493689025658</v>
      </c>
      <c r="BE9" s="63">
        <f t="shared" si="15"/>
        <v>150.05396021291233</v>
      </c>
      <c r="BF9" s="63">
        <f t="shared" si="49"/>
        <v>600.21584085164932</v>
      </c>
      <c r="BG9" s="63">
        <f t="shared" si="50"/>
        <v>1.6623800871506018</v>
      </c>
      <c r="BH9" s="59">
        <f t="shared" si="51"/>
        <v>0.83646547734084209</v>
      </c>
      <c r="BI9" s="63">
        <f t="shared" si="16"/>
        <v>151.13040016461309</v>
      </c>
      <c r="BJ9" s="63">
        <f t="shared" si="52"/>
        <v>604.52160065845237</v>
      </c>
      <c r="BK9" s="63">
        <f t="shared" si="53"/>
        <v>1.6743054794440251</v>
      </c>
      <c r="BL9" s="59">
        <f t="shared" si="54"/>
        <v>0.8424660177914276</v>
      </c>
      <c r="BP9" s="65">
        <v>75</v>
      </c>
      <c r="BQ9" s="66">
        <f t="shared" si="17"/>
        <v>280.90238322453547</v>
      </c>
      <c r="BR9" s="66">
        <f t="shared" si="17"/>
        <v>561.80476644907094</v>
      </c>
      <c r="BS9" s="66">
        <f t="shared" si="18"/>
        <v>1.0094747976809393</v>
      </c>
      <c r="BT9" s="66">
        <f t="shared" si="19"/>
        <v>1.5559953487499891</v>
      </c>
      <c r="BU9" s="66">
        <f t="shared" si="20"/>
        <v>313.06051753666117</v>
      </c>
      <c r="BV9" s="66">
        <f t="shared" si="20"/>
        <v>626.12103507332233</v>
      </c>
      <c r="BW9" s="66">
        <f t="shared" si="21"/>
        <v>1.1250410159375528</v>
      </c>
      <c r="BX9" s="66">
        <f t="shared" si="55"/>
        <v>1.7341280752856265</v>
      </c>
      <c r="BY9" s="66">
        <f t="shared" si="22"/>
        <v>329.13958469272399</v>
      </c>
      <c r="BZ9" s="66">
        <f t="shared" si="22"/>
        <v>658.27916938544797</v>
      </c>
      <c r="CA9" s="66">
        <f t="shared" si="23"/>
        <v>1.1828241250658593</v>
      </c>
      <c r="CB9" s="66">
        <f t="shared" si="23"/>
        <v>345.21865184878692</v>
      </c>
      <c r="CC9" s="66">
        <f t="shared" si="23"/>
        <v>690.43730369757384</v>
      </c>
      <c r="CD9" s="66">
        <f t="shared" si="24"/>
        <v>1.2406072341941663</v>
      </c>
      <c r="CE9" s="66">
        <f t="shared" si="24"/>
        <v>353.25818542681827</v>
      </c>
      <c r="CF9" s="66">
        <f t="shared" si="24"/>
        <v>706.51637085363654</v>
      </c>
      <c r="CG9" s="66">
        <f t="shared" si="25"/>
        <v>1.2694987887583196</v>
      </c>
      <c r="CH9" s="66">
        <f t="shared" si="25"/>
        <v>361.29771900484974</v>
      </c>
      <c r="CI9" s="66">
        <f t="shared" si="25"/>
        <v>722.59543800969948</v>
      </c>
      <c r="CJ9" s="66">
        <f t="shared" si="26"/>
        <v>1.2983903433224731</v>
      </c>
    </row>
    <row r="10" spans="1:88" s="58" customFormat="1" x14ac:dyDescent="0.15">
      <c r="A10">
        <v>7</v>
      </c>
      <c r="B10" s="59">
        <f t="shared" si="27"/>
        <v>0.12186934340514748</v>
      </c>
      <c r="C10" s="59">
        <f t="shared" si="0"/>
        <v>0.99254615164132198</v>
      </c>
      <c r="D10" s="59">
        <f t="shared" si="28"/>
        <v>1.035254713966876</v>
      </c>
      <c r="F10" s="60">
        <v>15</v>
      </c>
      <c r="G10" s="60">
        <v>15</v>
      </c>
      <c r="H10" s="59">
        <f t="shared" si="29"/>
        <v>0.25881904510252074</v>
      </c>
      <c r="I10" s="59">
        <f t="shared" si="56"/>
        <v>0.96592582628906831</v>
      </c>
      <c r="J10" s="61" t="s">
        <v>8</v>
      </c>
      <c r="K10" s="62">
        <v>746.93100000000004</v>
      </c>
      <c r="L10" s="62">
        <f t="shared" si="30"/>
        <v>1.3932160710288741</v>
      </c>
      <c r="M10" s="63">
        <f t="shared" si="1"/>
        <v>186.73275000000001</v>
      </c>
      <c r="N10" s="63">
        <v>152.52422270229056</v>
      </c>
      <c r="O10" s="63">
        <f t="shared" si="31"/>
        <v>1224.282587327001</v>
      </c>
      <c r="P10" s="63">
        <f t="shared" si="32"/>
        <v>1.0089014913216474</v>
      </c>
      <c r="Q10" s="63">
        <v>217.93469503677872</v>
      </c>
      <c r="R10" s="63">
        <f t="shared" si="33"/>
        <v>856.82892284997081</v>
      </c>
      <c r="S10" s="63">
        <f t="shared" si="34"/>
        <v>0.91796278622163219</v>
      </c>
      <c r="T10" s="64">
        <v>39.582499999999996</v>
      </c>
      <c r="U10" s="59">
        <f t="shared" si="35"/>
        <v>0.63718862014220723</v>
      </c>
      <c r="V10" s="59">
        <f t="shared" si="36"/>
        <v>0.77070789691119035</v>
      </c>
      <c r="W10" s="64">
        <f t="shared" si="2"/>
        <v>119.23669579826954</v>
      </c>
      <c r="X10" s="63">
        <f t="shared" si="37"/>
        <v>476.94678319307815</v>
      </c>
      <c r="Y10" s="59">
        <f t="shared" si="3"/>
        <v>0.6385419579493663</v>
      </c>
      <c r="Z10" s="64">
        <f t="shared" si="4"/>
        <v>170.37171195233881</v>
      </c>
      <c r="AA10" s="63">
        <f t="shared" si="38"/>
        <v>681.48684780935525</v>
      </c>
      <c r="AB10" s="59">
        <f t="shared" si="5"/>
        <v>0.91238260001172156</v>
      </c>
      <c r="AD10" s="65">
        <v>90</v>
      </c>
      <c r="AE10" s="66">
        <f t="shared" si="6"/>
        <v>0.72565149179414268</v>
      </c>
      <c r="AF10" s="66">
        <f t="shared" si="7"/>
        <v>1.1289019478013451</v>
      </c>
      <c r="AL10" s="60">
        <v>15</v>
      </c>
      <c r="AM10" s="61" t="s">
        <v>8</v>
      </c>
      <c r="AN10" s="63">
        <f t="shared" si="8"/>
        <v>-6.486442352494783</v>
      </c>
      <c r="AO10" s="63">
        <f t="shared" si="9"/>
        <v>145.47750556057863</v>
      </c>
      <c r="AP10" s="63">
        <f t="shared" si="39"/>
        <v>581.91002224231454</v>
      </c>
      <c r="AQ10" s="63">
        <f t="shared" si="10"/>
        <v>1.6116796119815859</v>
      </c>
      <c r="AR10" s="59">
        <f t="shared" si="11"/>
        <v>0.779067975813448</v>
      </c>
      <c r="AS10" s="63">
        <f t="shared" si="12"/>
        <v>149.94006197272071</v>
      </c>
      <c r="AT10" s="63">
        <f t="shared" si="40"/>
        <v>599.76024789088285</v>
      </c>
      <c r="AU10" s="63">
        <f t="shared" si="41"/>
        <v>1.6611182599639858</v>
      </c>
      <c r="AV10" s="59">
        <f t="shared" si="42"/>
        <v>0.80296606767008305</v>
      </c>
      <c r="AW10" s="63">
        <f t="shared" si="13"/>
        <v>152.17134017879178</v>
      </c>
      <c r="AX10" s="63">
        <f t="shared" si="43"/>
        <v>608.68536071516712</v>
      </c>
      <c r="AY10" s="63">
        <f t="shared" si="44"/>
        <v>1.6858375839551862</v>
      </c>
      <c r="AZ10" s="59">
        <f t="shared" si="45"/>
        <v>0.81491511359840074</v>
      </c>
      <c r="BA10" s="63">
        <f t="shared" si="14"/>
        <v>154.40261838486285</v>
      </c>
      <c r="BB10" s="63">
        <f t="shared" si="46"/>
        <v>617.61047353945139</v>
      </c>
      <c r="BC10" s="63">
        <f t="shared" si="47"/>
        <v>1.7105569079463865</v>
      </c>
      <c r="BD10" s="59">
        <f t="shared" si="48"/>
        <v>0.82686415952671843</v>
      </c>
      <c r="BE10" s="63">
        <f t="shared" si="15"/>
        <v>155.51825748789838</v>
      </c>
      <c r="BF10" s="63">
        <f t="shared" si="49"/>
        <v>622.07302995159353</v>
      </c>
      <c r="BG10" s="63">
        <f t="shared" si="50"/>
        <v>1.7229165699419866</v>
      </c>
      <c r="BH10" s="59">
        <f t="shared" si="51"/>
        <v>0.83283868249087734</v>
      </c>
      <c r="BI10" s="63">
        <f t="shared" si="16"/>
        <v>156.63389659093392</v>
      </c>
      <c r="BJ10" s="63">
        <f t="shared" si="52"/>
        <v>626.53558636373566</v>
      </c>
      <c r="BK10" s="63">
        <f t="shared" si="53"/>
        <v>1.7352762319375867</v>
      </c>
      <c r="BL10" s="59">
        <f t="shared" si="54"/>
        <v>0.83881320545503613</v>
      </c>
      <c r="BP10" s="65">
        <v>90</v>
      </c>
      <c r="BQ10" s="66">
        <f t="shared" si="17"/>
        <v>290.30708820100841</v>
      </c>
      <c r="BR10" s="66">
        <f t="shared" si="17"/>
        <v>580.61417640201682</v>
      </c>
      <c r="BS10" s="66">
        <f t="shared" si="18"/>
        <v>1.0448913557391812</v>
      </c>
      <c r="BT10" s="66">
        <f t="shared" si="19"/>
        <v>1.6080905892095922</v>
      </c>
      <c r="BU10" s="66">
        <f t="shared" si="20"/>
        <v>324.71428429459201</v>
      </c>
      <c r="BV10" s="66">
        <f t="shared" si="20"/>
        <v>649.42856858918401</v>
      </c>
      <c r="BW10" s="66">
        <f t="shared" si="21"/>
        <v>1.168731879221389</v>
      </c>
      <c r="BX10" s="66">
        <f t="shared" si="55"/>
        <v>1.7986814858427136</v>
      </c>
      <c r="BY10" s="66">
        <f t="shared" si="22"/>
        <v>341.91788234138374</v>
      </c>
      <c r="BZ10" s="66">
        <f t="shared" si="22"/>
        <v>683.83576468276749</v>
      </c>
      <c r="CA10" s="66">
        <f t="shared" si="23"/>
        <v>1.2306521409624929</v>
      </c>
      <c r="CB10" s="66">
        <f t="shared" si="23"/>
        <v>359.12148038817548</v>
      </c>
      <c r="CC10" s="66">
        <f t="shared" si="23"/>
        <v>718.24296077635097</v>
      </c>
      <c r="CD10" s="66">
        <f t="shared" si="24"/>
        <v>1.2925724027035967</v>
      </c>
      <c r="CE10" s="66">
        <f t="shared" si="24"/>
        <v>367.72327941157135</v>
      </c>
      <c r="CF10" s="66">
        <f t="shared" si="24"/>
        <v>735.44655882314271</v>
      </c>
      <c r="CG10" s="66">
        <f t="shared" si="25"/>
        <v>1.3235325335741486</v>
      </c>
      <c r="CH10" s="66">
        <f t="shared" si="25"/>
        <v>376.32507843496722</v>
      </c>
      <c r="CI10" s="66">
        <f t="shared" si="25"/>
        <v>752.65015686993445</v>
      </c>
      <c r="CJ10" s="66">
        <f t="shared" si="26"/>
        <v>1.3544926644447006</v>
      </c>
    </row>
    <row r="11" spans="1:88" s="58" customFormat="1" x14ac:dyDescent="0.15">
      <c r="A11">
        <v>8</v>
      </c>
      <c r="B11" s="59">
        <f t="shared" si="27"/>
        <v>0.13917310096006544</v>
      </c>
      <c r="C11" s="59">
        <f t="shared" si="0"/>
        <v>0.99026806874157036</v>
      </c>
      <c r="D11" s="59">
        <f t="shared" si="28"/>
        <v>1.0430024781822405</v>
      </c>
      <c r="F11" s="60">
        <v>15</v>
      </c>
      <c r="G11" s="60">
        <v>15</v>
      </c>
      <c r="H11" s="59">
        <f t="shared" si="29"/>
        <v>0.25881904510252074</v>
      </c>
      <c r="I11" s="59">
        <f t="shared" si="56"/>
        <v>0.96592582628906831</v>
      </c>
      <c r="J11" s="61" t="s">
        <v>9</v>
      </c>
      <c r="K11" s="62">
        <v>770.63800000000003</v>
      </c>
      <c r="L11" s="62">
        <f t="shared" si="30"/>
        <v>1.4374356487353579</v>
      </c>
      <c r="M11" s="63">
        <f t="shared" si="1"/>
        <v>192.65950000000001</v>
      </c>
      <c r="N11" s="63">
        <v>151.26485830143051</v>
      </c>
      <c r="O11" s="63">
        <f t="shared" si="31"/>
        <v>1273.6566983461619</v>
      </c>
      <c r="P11" s="63">
        <f t="shared" si="32"/>
        <v>1.0495894948557587</v>
      </c>
      <c r="Q11" s="63">
        <v>209.86023374473058</v>
      </c>
      <c r="R11" s="63">
        <f t="shared" si="33"/>
        <v>918.03719343201931</v>
      </c>
      <c r="S11" s="63">
        <f t="shared" si="34"/>
        <v>0.98353820402664371</v>
      </c>
      <c r="T11" s="64">
        <v>42.084999999999994</v>
      </c>
      <c r="U11" s="59">
        <f t="shared" si="35"/>
        <v>0.67023234716493096</v>
      </c>
      <c r="V11" s="59">
        <f t="shared" si="36"/>
        <v>0.74215133282490808</v>
      </c>
      <c r="W11" s="64">
        <f t="shared" si="2"/>
        <v>118.25218037308608</v>
      </c>
      <c r="X11" s="63">
        <f t="shared" si="37"/>
        <v>473.00872149234431</v>
      </c>
      <c r="Y11" s="59">
        <f t="shared" si="3"/>
        <v>0.61378847330697983</v>
      </c>
      <c r="Z11" s="64">
        <f t="shared" si="4"/>
        <v>164.05945500221449</v>
      </c>
      <c r="AA11" s="63">
        <f t="shared" si="38"/>
        <v>656.23782000885797</v>
      </c>
      <c r="AB11" s="59">
        <f t="shared" si="5"/>
        <v>0.85155133799378946</v>
      </c>
      <c r="AL11" s="60">
        <v>15</v>
      </c>
      <c r="AM11" s="61" t="s">
        <v>9</v>
      </c>
      <c r="AN11" s="63">
        <f t="shared" si="8"/>
        <v>-6.484077990422441</v>
      </c>
      <c r="AO11" s="63">
        <f t="shared" si="9"/>
        <v>140.19305633200858</v>
      </c>
      <c r="AP11" s="63">
        <f t="shared" si="39"/>
        <v>560.77222532803432</v>
      </c>
      <c r="AQ11" s="63">
        <f t="shared" si="10"/>
        <v>1.5531355845086123</v>
      </c>
      <c r="AR11" s="59">
        <f t="shared" si="11"/>
        <v>0.72767268851008426</v>
      </c>
      <c r="AS11" s="63">
        <f t="shared" si="12"/>
        <v>144.49351103159572</v>
      </c>
      <c r="AT11" s="63">
        <f t="shared" si="40"/>
        <v>577.97404412638286</v>
      </c>
      <c r="AU11" s="63">
        <f t="shared" si="41"/>
        <v>1.6007783807943161</v>
      </c>
      <c r="AV11" s="59">
        <f t="shared" si="42"/>
        <v>0.74999421794199461</v>
      </c>
      <c r="AW11" s="63">
        <f t="shared" si="13"/>
        <v>146.64373838138928</v>
      </c>
      <c r="AX11" s="63">
        <f t="shared" si="43"/>
        <v>586.57495352555713</v>
      </c>
      <c r="AY11" s="63">
        <f t="shared" si="44"/>
        <v>1.624599778937168</v>
      </c>
      <c r="AZ11" s="59">
        <f t="shared" si="45"/>
        <v>0.76115498265794979</v>
      </c>
      <c r="BA11" s="63">
        <f t="shared" si="14"/>
        <v>148.79396573118285</v>
      </c>
      <c r="BB11" s="63">
        <f t="shared" si="46"/>
        <v>595.1758629247314</v>
      </c>
      <c r="BC11" s="63">
        <f t="shared" si="47"/>
        <v>1.6484211770800199</v>
      </c>
      <c r="BD11" s="59">
        <f t="shared" si="48"/>
        <v>0.77231574737390496</v>
      </c>
      <c r="BE11" s="63">
        <f t="shared" si="15"/>
        <v>149.86907940607966</v>
      </c>
      <c r="BF11" s="63">
        <f t="shared" si="49"/>
        <v>599.47631762431865</v>
      </c>
      <c r="BG11" s="63">
        <f t="shared" si="50"/>
        <v>1.6603318761514461</v>
      </c>
      <c r="BH11" s="59">
        <f t="shared" si="51"/>
        <v>0.77789612973188271</v>
      </c>
      <c r="BI11" s="63">
        <f t="shared" si="16"/>
        <v>150.94419308097645</v>
      </c>
      <c r="BJ11" s="63">
        <f t="shared" si="52"/>
        <v>603.77677232390579</v>
      </c>
      <c r="BK11" s="63">
        <f t="shared" si="53"/>
        <v>1.672242575222872</v>
      </c>
      <c r="BL11" s="59">
        <f t="shared" si="54"/>
        <v>0.78347651208986036</v>
      </c>
    </row>
    <row r="12" spans="1:88" s="58" customFormat="1" x14ac:dyDescent="0.15">
      <c r="A12">
        <v>9</v>
      </c>
      <c r="B12" s="59">
        <f t="shared" si="27"/>
        <v>0.15643446504023087</v>
      </c>
      <c r="C12" s="59">
        <f t="shared" si="0"/>
        <v>0.98768834059513777</v>
      </c>
      <c r="D12" s="59">
        <f t="shared" si="28"/>
        <v>1.0512171770941729</v>
      </c>
      <c r="F12" s="60">
        <v>15</v>
      </c>
      <c r="G12" s="60">
        <v>15</v>
      </c>
      <c r="H12" s="59">
        <f t="shared" si="29"/>
        <v>0.25881904510252074</v>
      </c>
      <c r="I12" s="59">
        <f t="shared" si="56"/>
        <v>0.96592582628906831</v>
      </c>
      <c r="J12" s="61" t="s">
        <v>10</v>
      </c>
      <c r="K12" s="62">
        <v>772.72900000000004</v>
      </c>
      <c r="L12" s="62">
        <f t="shared" si="30"/>
        <v>1.4413358949488921</v>
      </c>
      <c r="M12" s="63">
        <f t="shared" si="1"/>
        <v>193.18225000000001</v>
      </c>
      <c r="N12" s="63">
        <v>150.74818432727804</v>
      </c>
      <c r="O12" s="63">
        <f t="shared" si="31"/>
        <v>1281.4897297906855</v>
      </c>
      <c r="P12" s="63">
        <f t="shared" si="32"/>
        <v>1.0560445054781047</v>
      </c>
      <c r="Q12" s="63">
        <v>238.29665426232373</v>
      </c>
      <c r="R12" s="63">
        <f t="shared" si="33"/>
        <v>810.67965724495434</v>
      </c>
      <c r="S12" s="63">
        <f t="shared" si="34"/>
        <v>0.86852081792771085</v>
      </c>
      <c r="T12" s="64">
        <v>40.96</v>
      </c>
      <c r="U12" s="59">
        <f t="shared" si="35"/>
        <v>0.65553198247285727</v>
      </c>
      <c r="V12" s="59">
        <f t="shared" si="36"/>
        <v>0.75516741187315906</v>
      </c>
      <c r="W12" s="64">
        <f t="shared" si="2"/>
        <v>117.8482674968792</v>
      </c>
      <c r="X12" s="63">
        <f t="shared" si="37"/>
        <v>471.39306998751681</v>
      </c>
      <c r="Y12" s="59">
        <f t="shared" si="3"/>
        <v>0.61003672696057321</v>
      </c>
      <c r="Z12" s="64">
        <f t="shared" si="4"/>
        <v>186.28979168431712</v>
      </c>
      <c r="AA12" s="63">
        <f t="shared" si="38"/>
        <v>745.15916673726849</v>
      </c>
      <c r="AB12" s="59">
        <f t="shared" si="5"/>
        <v>0.96432147200023355</v>
      </c>
      <c r="AL12" s="60">
        <v>15</v>
      </c>
      <c r="AM12" s="61" t="s">
        <v>10</v>
      </c>
      <c r="AN12" s="63">
        <f t="shared" si="8"/>
        <v>-6.4882584372288559</v>
      </c>
      <c r="AO12" s="63">
        <f t="shared" si="9"/>
        <v>159.1353903168274</v>
      </c>
      <c r="AP12" s="63">
        <f t="shared" si="39"/>
        <v>636.54156126730959</v>
      </c>
      <c r="AQ12" s="63">
        <f t="shared" si="10"/>
        <v>1.7629891516909679</v>
      </c>
      <c r="AR12" s="59">
        <f t="shared" si="11"/>
        <v>0.82375782618137738</v>
      </c>
      <c r="AS12" s="63">
        <f t="shared" si="12"/>
        <v>164.01690552923512</v>
      </c>
      <c r="AT12" s="63">
        <f t="shared" si="40"/>
        <v>656.06762211694047</v>
      </c>
      <c r="AU12" s="63">
        <f t="shared" si="41"/>
        <v>1.8170692550932042</v>
      </c>
      <c r="AV12" s="59">
        <f t="shared" si="42"/>
        <v>0.84902678962086375</v>
      </c>
      <c r="AW12" s="63">
        <f t="shared" si="13"/>
        <v>166.45766313543899</v>
      </c>
      <c r="AX12" s="63">
        <f t="shared" si="43"/>
        <v>665.83065254175597</v>
      </c>
      <c r="AY12" s="63">
        <f t="shared" si="44"/>
        <v>1.8441093067943224</v>
      </c>
      <c r="AZ12" s="59">
        <f t="shared" si="45"/>
        <v>0.86166127134060699</v>
      </c>
      <c r="BA12" s="63">
        <f t="shared" si="14"/>
        <v>168.89842074164287</v>
      </c>
      <c r="BB12" s="63">
        <f t="shared" si="46"/>
        <v>675.59368296657146</v>
      </c>
      <c r="BC12" s="63">
        <f t="shared" si="47"/>
        <v>1.8711493584954406</v>
      </c>
      <c r="BD12" s="59">
        <f t="shared" si="48"/>
        <v>0.87429575306035034</v>
      </c>
      <c r="BE12" s="63">
        <f t="shared" si="15"/>
        <v>170.11879954474477</v>
      </c>
      <c r="BF12" s="63">
        <f t="shared" si="49"/>
        <v>680.4751981789791</v>
      </c>
      <c r="BG12" s="63">
        <f t="shared" si="50"/>
        <v>1.8846693843459994</v>
      </c>
      <c r="BH12" s="59">
        <f t="shared" si="51"/>
        <v>0.88061299392022174</v>
      </c>
      <c r="BI12" s="63">
        <f t="shared" si="16"/>
        <v>171.33917834784677</v>
      </c>
      <c r="BJ12" s="63">
        <f t="shared" si="52"/>
        <v>685.35671339138707</v>
      </c>
      <c r="BK12" s="63">
        <f t="shared" si="53"/>
        <v>1.8981894101965593</v>
      </c>
      <c r="BL12" s="59">
        <f t="shared" si="54"/>
        <v>0.8869302347800937</v>
      </c>
    </row>
    <row r="13" spans="1:88" s="58" customFormat="1" x14ac:dyDescent="0.15">
      <c r="A13">
        <v>10</v>
      </c>
      <c r="B13" s="59">
        <f t="shared" si="27"/>
        <v>0.17364817766693033</v>
      </c>
      <c r="C13" s="59">
        <f t="shared" si="0"/>
        <v>0.98480775301220802</v>
      </c>
      <c r="D13" s="59">
        <f t="shared" si="28"/>
        <v>1.0598618594905307</v>
      </c>
      <c r="F13" s="60">
        <v>15</v>
      </c>
      <c r="G13" s="60">
        <v>15</v>
      </c>
      <c r="H13" s="59">
        <f t="shared" si="29"/>
        <v>0.25881904510252074</v>
      </c>
      <c r="I13" s="59">
        <f t="shared" si="56"/>
        <v>0.96592582628906831</v>
      </c>
      <c r="J13" s="61" t="s">
        <v>11</v>
      </c>
      <c r="K13" s="62">
        <v>811.85299999999995</v>
      </c>
      <c r="L13" s="62">
        <f t="shared" si="30"/>
        <v>1.5143120943072446</v>
      </c>
      <c r="M13" s="63">
        <f t="shared" si="1"/>
        <v>202.96324999999999</v>
      </c>
      <c r="N13" s="63">
        <v>150.55177901198164</v>
      </c>
      <c r="O13" s="63">
        <f t="shared" si="31"/>
        <v>1348.129203998627</v>
      </c>
      <c r="P13" s="63">
        <f t="shared" si="32"/>
        <v>1.1109604747202002</v>
      </c>
      <c r="Q13" s="63">
        <v>230.76248553600533</v>
      </c>
      <c r="R13" s="63">
        <f t="shared" si="33"/>
        <v>879.53312484291177</v>
      </c>
      <c r="S13" s="63">
        <f t="shared" si="34"/>
        <v>0.94228690970132956</v>
      </c>
      <c r="T13" s="64">
        <v>40.29</v>
      </c>
      <c r="U13" s="59">
        <f t="shared" si="35"/>
        <v>0.6466566589254249</v>
      </c>
      <c r="V13" s="59">
        <f t="shared" si="36"/>
        <v>0.76278120419121931</v>
      </c>
      <c r="W13" s="64">
        <f t="shared" si="2"/>
        <v>117.69472650241781</v>
      </c>
      <c r="X13" s="63">
        <f t="shared" si="37"/>
        <v>470.77890600967123</v>
      </c>
      <c r="Y13" s="59">
        <f t="shared" si="3"/>
        <v>0.57988195647447416</v>
      </c>
      <c r="Z13" s="64">
        <f t="shared" si="4"/>
        <v>180.39991158136237</v>
      </c>
      <c r="AA13" s="63">
        <f t="shared" si="38"/>
        <v>721.5996463254495</v>
      </c>
      <c r="AB13" s="59">
        <f t="shared" si="5"/>
        <v>0.88883042413521851</v>
      </c>
      <c r="AL13" s="60">
        <v>15</v>
      </c>
      <c r="AM13" s="61" t="s">
        <v>11</v>
      </c>
      <c r="AN13" s="63">
        <f t="shared" si="8"/>
        <v>-6.4855625937120189</v>
      </c>
      <c r="AO13" s="63">
        <f t="shared" si="9"/>
        <v>154.07302219894223</v>
      </c>
      <c r="AP13" s="63">
        <f t="shared" si="39"/>
        <v>616.2920887957689</v>
      </c>
      <c r="AQ13" s="63">
        <f t="shared" si="10"/>
        <v>1.7069054605903966</v>
      </c>
      <c r="AR13" s="59">
        <f t="shared" si="11"/>
        <v>0.75911783142486255</v>
      </c>
      <c r="AS13" s="63">
        <f t="shared" si="12"/>
        <v>158.79924808866022</v>
      </c>
      <c r="AT13" s="63">
        <f t="shared" si="40"/>
        <v>635.19699235464088</v>
      </c>
      <c r="AU13" s="63">
        <f t="shared" si="41"/>
        <v>1.7592651836879731</v>
      </c>
      <c r="AV13" s="59">
        <f t="shared" si="42"/>
        <v>0.78240394794949442</v>
      </c>
      <c r="AW13" s="63">
        <f t="shared" si="13"/>
        <v>161.16236103351923</v>
      </c>
      <c r="AX13" s="63">
        <f t="shared" si="43"/>
        <v>644.64944413407693</v>
      </c>
      <c r="AY13" s="63">
        <f t="shared" si="44"/>
        <v>1.7854450452367614</v>
      </c>
      <c r="AZ13" s="59">
        <f t="shared" si="45"/>
        <v>0.79404700621181046</v>
      </c>
      <c r="BA13" s="63">
        <f t="shared" si="14"/>
        <v>163.52547397837824</v>
      </c>
      <c r="BB13" s="63">
        <f t="shared" si="46"/>
        <v>654.10189591351298</v>
      </c>
      <c r="BC13" s="63">
        <f t="shared" si="47"/>
        <v>1.8116249067855497</v>
      </c>
      <c r="BD13" s="59">
        <f t="shared" si="48"/>
        <v>0.8056900644741265</v>
      </c>
      <c r="BE13" s="63">
        <f t="shared" si="15"/>
        <v>164.70703045080774</v>
      </c>
      <c r="BF13" s="63">
        <f t="shared" si="49"/>
        <v>658.82812180323094</v>
      </c>
      <c r="BG13" s="63">
        <f t="shared" si="50"/>
        <v>1.8247148375599438</v>
      </c>
      <c r="BH13" s="59">
        <f t="shared" si="51"/>
        <v>0.81151159360528446</v>
      </c>
      <c r="BI13" s="63">
        <f t="shared" si="16"/>
        <v>165.88858692323728</v>
      </c>
      <c r="BJ13" s="63">
        <f t="shared" si="52"/>
        <v>663.55434769294914</v>
      </c>
      <c r="BK13" s="63">
        <f t="shared" si="53"/>
        <v>1.8378047683343384</v>
      </c>
      <c r="BL13" s="59">
        <f t="shared" si="54"/>
        <v>0.81733312273644265</v>
      </c>
    </row>
    <row r="14" spans="1:88" s="58" customFormat="1" x14ac:dyDescent="0.15">
      <c r="A14">
        <v>11</v>
      </c>
      <c r="B14" s="59">
        <f t="shared" si="27"/>
        <v>0.1908089953765448</v>
      </c>
      <c r="C14" s="59">
        <f t="shared" si="0"/>
        <v>0.98162718344766398</v>
      </c>
      <c r="D14" s="59">
        <f t="shared" si="28"/>
        <v>1.0689036886014154</v>
      </c>
      <c r="F14" s="60">
        <v>15</v>
      </c>
      <c r="G14" s="60">
        <v>15</v>
      </c>
      <c r="H14" s="59">
        <f t="shared" si="29"/>
        <v>0.25881904510252074</v>
      </c>
      <c r="I14" s="59">
        <f t="shared" si="56"/>
        <v>0.96592582628906831</v>
      </c>
      <c r="J14" s="61" t="s">
        <v>12</v>
      </c>
      <c r="K14" s="62">
        <v>839.20799999999997</v>
      </c>
      <c r="L14" s="62">
        <f t="shared" si="30"/>
        <v>1.5653361187793777</v>
      </c>
      <c r="M14" s="63">
        <f t="shared" si="1"/>
        <v>209.80199999999999</v>
      </c>
      <c r="N14" s="63">
        <v>143.51123033771856</v>
      </c>
      <c r="O14" s="63">
        <f t="shared" si="31"/>
        <v>1461.9204330301004</v>
      </c>
      <c r="P14" s="63">
        <f t="shared" si="32"/>
        <v>1.204733057829326</v>
      </c>
      <c r="Q14" s="63">
        <v>203.57080093465436</v>
      </c>
      <c r="R14" s="63">
        <f t="shared" si="33"/>
        <v>1030.6094932904737</v>
      </c>
      <c r="S14" s="63">
        <f t="shared" si="34"/>
        <v>1.1041424218274682</v>
      </c>
      <c r="T14" s="64">
        <v>35.497500000000002</v>
      </c>
      <c r="U14" s="59">
        <f t="shared" si="35"/>
        <v>0.58066743266744558</v>
      </c>
      <c r="V14" s="59">
        <f t="shared" si="36"/>
        <v>0.81414085552771365</v>
      </c>
      <c r="W14" s="64">
        <f t="shared" si="2"/>
        <v>112.19073673834862</v>
      </c>
      <c r="X14" s="63">
        <f t="shared" si="37"/>
        <v>448.76294695339448</v>
      </c>
      <c r="Y14" s="59">
        <f t="shared" si="3"/>
        <v>0.53474579240592857</v>
      </c>
      <c r="Z14" s="64">
        <f t="shared" si="4"/>
        <v>159.14265442174212</v>
      </c>
      <c r="AA14" s="63">
        <f t="shared" si="38"/>
        <v>636.57061768696849</v>
      </c>
      <c r="AB14" s="59">
        <f t="shared" si="5"/>
        <v>0.75853735627754804</v>
      </c>
      <c r="AL14" s="60">
        <v>15</v>
      </c>
      <c r="AM14" s="61" t="s">
        <v>12</v>
      </c>
      <c r="AN14" s="63">
        <f t="shared" si="8"/>
        <v>-6.4796046916475909</v>
      </c>
      <c r="AO14" s="63">
        <f t="shared" si="9"/>
        <v>135.72665466275842</v>
      </c>
      <c r="AP14" s="63">
        <f t="shared" si="39"/>
        <v>542.90661865103368</v>
      </c>
      <c r="AQ14" s="63">
        <f t="shared" si="10"/>
        <v>1.5036543366585555</v>
      </c>
      <c r="AR14" s="59">
        <f t="shared" si="11"/>
        <v>0.64692736324133437</v>
      </c>
      <c r="AS14" s="63">
        <f t="shared" si="12"/>
        <v>139.89010144946232</v>
      </c>
      <c r="AT14" s="63">
        <f t="shared" si="40"/>
        <v>559.56040579784928</v>
      </c>
      <c r="AU14" s="63">
        <f t="shared" si="41"/>
        <v>1.5497792841261675</v>
      </c>
      <c r="AV14" s="59">
        <f t="shared" si="42"/>
        <v>0.66677201098875283</v>
      </c>
      <c r="AW14" s="63">
        <f t="shared" si="13"/>
        <v>141.97182484281427</v>
      </c>
      <c r="AX14" s="63">
        <f t="shared" si="43"/>
        <v>567.88729937125709</v>
      </c>
      <c r="AY14" s="63">
        <f t="shared" si="44"/>
        <v>1.5728417578599736</v>
      </c>
      <c r="AZ14" s="59">
        <f t="shared" si="45"/>
        <v>0.67669433486246211</v>
      </c>
      <c r="BA14" s="63">
        <f t="shared" si="14"/>
        <v>144.05354823616625</v>
      </c>
      <c r="BB14" s="63">
        <f t="shared" si="46"/>
        <v>576.214192944665</v>
      </c>
      <c r="BC14" s="63">
        <f t="shared" si="47"/>
        <v>1.5959042315937799</v>
      </c>
      <c r="BD14" s="59">
        <f t="shared" si="48"/>
        <v>0.6866166587361715</v>
      </c>
      <c r="BE14" s="63">
        <f t="shared" si="15"/>
        <v>145.09440993284221</v>
      </c>
      <c r="BF14" s="63">
        <f t="shared" si="49"/>
        <v>580.37763973136884</v>
      </c>
      <c r="BG14" s="63">
        <f t="shared" si="50"/>
        <v>1.6074354684606826</v>
      </c>
      <c r="BH14" s="59">
        <f t="shared" si="51"/>
        <v>0.69157782067302609</v>
      </c>
      <c r="BI14" s="63">
        <f t="shared" si="16"/>
        <v>146.1352716295182</v>
      </c>
      <c r="BJ14" s="63">
        <f t="shared" si="52"/>
        <v>584.5410865180728</v>
      </c>
      <c r="BK14" s="63">
        <f t="shared" si="53"/>
        <v>1.6189667053275858</v>
      </c>
      <c r="BL14" s="59">
        <f t="shared" si="54"/>
        <v>0.69653898260988079</v>
      </c>
    </row>
    <row r="15" spans="1:88" x14ac:dyDescent="0.15">
      <c r="A15">
        <v>12</v>
      </c>
      <c r="B15" s="43">
        <f t="shared" si="27"/>
        <v>0.20791169081775934</v>
      </c>
      <c r="C15" s="43">
        <f t="shared" si="0"/>
        <v>0.97814760073380569</v>
      </c>
      <c r="D15" s="43">
        <f t="shared" si="28"/>
        <v>1.0783129189230376</v>
      </c>
      <c r="F15" s="48">
        <v>30</v>
      </c>
      <c r="G15" s="48">
        <v>30</v>
      </c>
      <c r="H15" s="43">
        <f t="shared" si="29"/>
        <v>0.49999999999999994</v>
      </c>
      <c r="I15" s="43">
        <f t="shared" si="56"/>
        <v>0.86602540378443871</v>
      </c>
      <c r="J15" s="49" t="s">
        <v>13</v>
      </c>
      <c r="K15" s="50">
        <v>1077.3050000000001</v>
      </c>
      <c r="L15" s="50">
        <f t="shared" si="30"/>
        <v>2.0094475117511008</v>
      </c>
      <c r="M15" s="42">
        <f t="shared" si="1"/>
        <v>269.32625000000002</v>
      </c>
      <c r="N15" s="42">
        <v>184.96252998138743</v>
      </c>
      <c r="O15" s="42">
        <f t="shared" si="31"/>
        <v>1456.112489524781</v>
      </c>
      <c r="P15" s="42">
        <f t="shared" si="32"/>
        <v>1.1999468729038163</v>
      </c>
      <c r="Q15" s="42">
        <v>288.31881483469004</v>
      </c>
      <c r="R15" s="42">
        <f t="shared" si="33"/>
        <v>934.12651600423794</v>
      </c>
      <c r="S15" s="42">
        <f t="shared" si="34"/>
        <v>1.0007754832348277</v>
      </c>
      <c r="T15" s="40">
        <v>33.127499999999998</v>
      </c>
      <c r="U15" s="43">
        <f t="shared" si="35"/>
        <v>0.54650397421687003</v>
      </c>
      <c r="V15" s="43">
        <f t="shared" si="36"/>
        <v>0.83745651001420163</v>
      </c>
      <c r="W15" s="40">
        <f t="shared" si="2"/>
        <v>167.61158403668816</v>
      </c>
      <c r="X15" s="42">
        <f t="shared" si="37"/>
        <v>670.44633614675263</v>
      </c>
      <c r="Y15" s="43">
        <f t="shared" si="3"/>
        <v>0.6223366049046023</v>
      </c>
      <c r="Z15" s="40">
        <f t="shared" si="4"/>
        <v>261.27223317547572</v>
      </c>
      <c r="AA15" s="42">
        <f t="shared" si="38"/>
        <v>1045.0889327019029</v>
      </c>
      <c r="AB15" s="43">
        <f t="shared" si="5"/>
        <v>0.9700956857175107</v>
      </c>
      <c r="AL15" s="48">
        <v>30</v>
      </c>
      <c r="AM15" s="49" t="s">
        <v>13</v>
      </c>
      <c r="AN15" s="42">
        <f t="shared" si="8"/>
        <v>-3.3578669219674153</v>
      </c>
      <c r="AO15" s="42">
        <f t="shared" si="9"/>
        <v>212.7366510040778</v>
      </c>
      <c r="AP15" s="42">
        <f t="shared" si="39"/>
        <v>850.9466040163112</v>
      </c>
      <c r="AQ15" s="42">
        <f t="shared" si="10"/>
        <v>2.3568133219176048</v>
      </c>
      <c r="AR15" s="43">
        <f t="shared" si="11"/>
        <v>0.78988457680630009</v>
      </c>
      <c r="AS15" s="42">
        <f t="shared" si="12"/>
        <v>225.34342494257947</v>
      </c>
      <c r="AT15" s="42">
        <f t="shared" si="40"/>
        <v>901.3736997703179</v>
      </c>
      <c r="AU15" s="42">
        <f t="shared" si="41"/>
        <v>2.4964780793744423</v>
      </c>
      <c r="AV15" s="43">
        <f t="shared" si="42"/>
        <v>0.83669313682784152</v>
      </c>
      <c r="AW15" s="42">
        <f t="shared" si="13"/>
        <v>231.64681191183027</v>
      </c>
      <c r="AX15" s="42">
        <f t="shared" si="43"/>
        <v>926.58724764732108</v>
      </c>
      <c r="AY15" s="42">
        <f t="shared" si="44"/>
        <v>2.5663104581028606</v>
      </c>
      <c r="AZ15" s="43">
        <f t="shared" si="45"/>
        <v>0.86009741683861207</v>
      </c>
      <c r="BA15" s="42">
        <f t="shared" si="14"/>
        <v>237.95019888108109</v>
      </c>
      <c r="BB15" s="42">
        <f t="shared" si="46"/>
        <v>951.80079552432437</v>
      </c>
      <c r="BC15" s="42">
        <f t="shared" si="47"/>
        <v>2.6361428368312794</v>
      </c>
      <c r="BD15" s="43">
        <f t="shared" si="48"/>
        <v>0.88350169684938273</v>
      </c>
      <c r="BE15" s="42">
        <f t="shared" si="15"/>
        <v>241.10189236570653</v>
      </c>
      <c r="BF15" s="42">
        <f t="shared" si="49"/>
        <v>964.40756946282613</v>
      </c>
      <c r="BG15" s="42">
        <f t="shared" si="50"/>
        <v>2.671059026195489</v>
      </c>
      <c r="BH15" s="43">
        <f t="shared" si="51"/>
        <v>0.89520383685476823</v>
      </c>
      <c r="BI15" s="42">
        <f t="shared" si="16"/>
        <v>244.25358585033194</v>
      </c>
      <c r="BJ15" s="42">
        <f t="shared" si="52"/>
        <v>977.01434340132778</v>
      </c>
      <c r="BK15" s="42">
        <f t="shared" si="53"/>
        <v>2.7059752155596981</v>
      </c>
      <c r="BL15" s="43">
        <f t="shared" si="54"/>
        <v>0.90690597686015351</v>
      </c>
    </row>
    <row r="16" spans="1:88" x14ac:dyDescent="0.15">
      <c r="A16">
        <v>13</v>
      </c>
      <c r="B16" s="43">
        <f t="shared" si="27"/>
        <v>0.224951054343865</v>
      </c>
      <c r="C16" s="43">
        <f t="shared" si="0"/>
        <v>0.97437006478523525</v>
      </c>
      <c r="D16" s="43">
        <f t="shared" si="28"/>
        <v>1.0880621875605923</v>
      </c>
      <c r="F16" s="48">
        <v>30</v>
      </c>
      <c r="G16" s="48">
        <v>30</v>
      </c>
      <c r="H16" s="43">
        <f t="shared" si="29"/>
        <v>0.49999999999999994</v>
      </c>
      <c r="I16" s="43">
        <f t="shared" si="56"/>
        <v>0.86602540378443871</v>
      </c>
      <c r="J16" s="49" t="s">
        <v>14</v>
      </c>
      <c r="K16" s="50">
        <v>1149.1479999999999</v>
      </c>
      <c r="L16" s="50">
        <f t="shared" si="30"/>
        <v>2.1434529582929192</v>
      </c>
      <c r="M16" s="42">
        <f t="shared" si="1"/>
        <v>287.28699999999998</v>
      </c>
      <c r="N16" s="42">
        <v>186.99336419831354</v>
      </c>
      <c r="O16" s="42">
        <f t="shared" si="31"/>
        <v>1536.3486358549133</v>
      </c>
      <c r="P16" s="42">
        <f t="shared" si="32"/>
        <v>1.2660675288114631</v>
      </c>
      <c r="Q16" s="42">
        <v>277.46801992559313</v>
      </c>
      <c r="R16" s="42">
        <f t="shared" si="33"/>
        <v>1035.3877901930464</v>
      </c>
      <c r="S16" s="42">
        <f t="shared" si="34"/>
        <v>1.1092616453049977</v>
      </c>
      <c r="T16" s="40">
        <v>23.875</v>
      </c>
      <c r="U16" s="43">
        <f t="shared" si="35"/>
        <v>0.4047426296829455</v>
      </c>
      <c r="V16" s="43">
        <f t="shared" si="36"/>
        <v>0.91443064456378209</v>
      </c>
      <c r="W16" s="40">
        <f t="shared" si="2"/>
        <v>169.4519099667516</v>
      </c>
      <c r="X16" s="42">
        <f t="shared" si="37"/>
        <v>677.8076398670064</v>
      </c>
      <c r="Y16" s="43">
        <f t="shared" si="3"/>
        <v>0.58983493846485091</v>
      </c>
      <c r="Z16" s="40">
        <f t="shared" si="4"/>
        <v>251.4393285166025</v>
      </c>
      <c r="AA16" s="42">
        <f t="shared" si="38"/>
        <v>1005.75731406641</v>
      </c>
      <c r="AB16" s="43">
        <f t="shared" si="5"/>
        <v>0.87522000131089306</v>
      </c>
      <c r="AL16" s="48">
        <v>30</v>
      </c>
      <c r="AM16" s="49" t="s">
        <v>14</v>
      </c>
      <c r="AN16" s="42">
        <f t="shared" si="8"/>
        <v>-3.3558262091976632</v>
      </c>
      <c r="AO16" s="42">
        <f t="shared" si="9"/>
        <v>202.71829039806607</v>
      </c>
      <c r="AP16" s="42">
        <f t="shared" si="39"/>
        <v>810.8731615922643</v>
      </c>
      <c r="AQ16" s="42">
        <f t="shared" si="10"/>
        <v>2.2458244272979826</v>
      </c>
      <c r="AR16" s="43">
        <f t="shared" si="11"/>
        <v>0.70562987673673394</v>
      </c>
      <c r="AS16" s="42">
        <f t="shared" si="12"/>
        <v>214.7313762870555</v>
      </c>
      <c r="AT16" s="42">
        <f t="shared" si="40"/>
        <v>858.92550514822199</v>
      </c>
      <c r="AU16" s="42">
        <f t="shared" si="41"/>
        <v>2.3789119828596612</v>
      </c>
      <c r="AV16" s="43">
        <f t="shared" si="42"/>
        <v>0.74744550323215286</v>
      </c>
      <c r="AW16" s="42">
        <f t="shared" si="13"/>
        <v>220.73791923155017</v>
      </c>
      <c r="AX16" s="42">
        <f t="shared" si="43"/>
        <v>882.95167692620066</v>
      </c>
      <c r="AY16" s="42">
        <f t="shared" si="44"/>
        <v>2.4454557606405003</v>
      </c>
      <c r="AZ16" s="43">
        <f t="shared" si="45"/>
        <v>0.76835331647986227</v>
      </c>
      <c r="BA16" s="42">
        <f t="shared" si="14"/>
        <v>226.74446217604486</v>
      </c>
      <c r="BB16" s="42">
        <f t="shared" si="46"/>
        <v>906.97784870417945</v>
      </c>
      <c r="BC16" s="42">
        <f t="shared" si="47"/>
        <v>2.5119995384213394</v>
      </c>
      <c r="BD16" s="43">
        <f t="shared" si="48"/>
        <v>0.78926112972757168</v>
      </c>
      <c r="BE16" s="42">
        <f t="shared" si="15"/>
        <v>229.74773364829224</v>
      </c>
      <c r="BF16" s="42">
        <f t="shared" si="49"/>
        <v>918.99093459316896</v>
      </c>
      <c r="BG16" s="42">
        <f t="shared" si="50"/>
        <v>2.5452714273117594</v>
      </c>
      <c r="BH16" s="43">
        <f t="shared" si="51"/>
        <v>0.79971503635142649</v>
      </c>
      <c r="BI16" s="42">
        <f t="shared" si="16"/>
        <v>232.75100512053956</v>
      </c>
      <c r="BJ16" s="42">
        <f t="shared" si="52"/>
        <v>931.00402048215824</v>
      </c>
      <c r="BK16" s="42">
        <f t="shared" si="53"/>
        <v>2.5785433162021785</v>
      </c>
      <c r="BL16" s="43">
        <f t="shared" si="54"/>
        <v>0.81016894297528108</v>
      </c>
    </row>
    <row r="17" spans="1:64" x14ac:dyDescent="0.15">
      <c r="A17">
        <v>14</v>
      </c>
      <c r="B17" s="43">
        <f t="shared" si="27"/>
        <v>0.24192189559966773</v>
      </c>
      <c r="C17" s="43">
        <f t="shared" si="0"/>
        <v>0.97029572627599647</v>
      </c>
      <c r="D17" s="43">
        <f t="shared" si="28"/>
        <v>1.0981260077410357</v>
      </c>
      <c r="F17" s="48">
        <v>30</v>
      </c>
      <c r="G17" s="48">
        <v>30</v>
      </c>
      <c r="H17" s="43">
        <f t="shared" si="29"/>
        <v>0.49999999999999994</v>
      </c>
      <c r="I17" s="43">
        <f t="shared" si="56"/>
        <v>0.86602540378443871</v>
      </c>
      <c r="J17" s="49" t="s">
        <v>15</v>
      </c>
      <c r="K17" s="50">
        <v>1149.5640000000001</v>
      </c>
      <c r="L17" s="50">
        <f t="shared" si="30"/>
        <v>2.1442289039767219</v>
      </c>
      <c r="M17" s="42">
        <f t="shared" si="1"/>
        <v>287.39100000000002</v>
      </c>
      <c r="N17" s="42">
        <v>192.69199894363777</v>
      </c>
      <c r="O17" s="42">
        <f t="shared" si="31"/>
        <v>1491.4526891386995</v>
      </c>
      <c r="P17" s="42">
        <f t="shared" si="32"/>
        <v>1.2290698715179946</v>
      </c>
      <c r="Q17" s="42">
        <v>279.2968860399136</v>
      </c>
      <c r="R17" s="42">
        <f t="shared" si="33"/>
        <v>1028.9803229633205</v>
      </c>
      <c r="S17" s="42">
        <f t="shared" si="34"/>
        <v>1.1023970118712207</v>
      </c>
      <c r="T17" s="40">
        <v>23.9175</v>
      </c>
      <c r="U17" s="43">
        <f t="shared" si="35"/>
        <v>0.4054208108579459</v>
      </c>
      <c r="V17" s="43">
        <f t="shared" si="36"/>
        <v>0.91413016913527456</v>
      </c>
      <c r="W17" s="40">
        <f t="shared" si="2"/>
        <v>174.61596777135898</v>
      </c>
      <c r="X17" s="42">
        <f t="shared" si="37"/>
        <v>698.46387108543593</v>
      </c>
      <c r="Y17" s="43">
        <f t="shared" si="3"/>
        <v>0.60759024385370097</v>
      </c>
      <c r="Z17" s="40">
        <f t="shared" si="4"/>
        <v>253.09663254700865</v>
      </c>
      <c r="AA17" s="42">
        <f t="shared" si="38"/>
        <v>1012.3865301880346</v>
      </c>
      <c r="AB17" s="43">
        <f t="shared" si="5"/>
        <v>0.88067000200774781</v>
      </c>
      <c r="AL17" s="48">
        <v>30</v>
      </c>
      <c r="AM17" s="49" t="s">
        <v>15</v>
      </c>
      <c r="AN17" s="42">
        <f t="shared" si="8"/>
        <v>-3.3559453621974265</v>
      </c>
      <c r="AO17" s="42">
        <f t="shared" si="9"/>
        <v>204.06259235506661</v>
      </c>
      <c r="AP17" s="42">
        <f t="shared" si="39"/>
        <v>816.25036942026645</v>
      </c>
      <c r="AQ17" s="42">
        <f t="shared" si="10"/>
        <v>2.2607173418286246</v>
      </c>
      <c r="AR17" s="43">
        <f t="shared" si="11"/>
        <v>0.71005213230430531</v>
      </c>
      <c r="AS17" s="42">
        <f t="shared" si="12"/>
        <v>216.15534157802787</v>
      </c>
      <c r="AT17" s="42">
        <f t="shared" si="40"/>
        <v>864.62136631211149</v>
      </c>
      <c r="AU17" s="42">
        <f t="shared" si="41"/>
        <v>2.3946874515053889</v>
      </c>
      <c r="AV17" s="43">
        <f t="shared" si="42"/>
        <v>0.75212982166465847</v>
      </c>
      <c r="AW17" s="42">
        <f t="shared" si="13"/>
        <v>222.20171618950846</v>
      </c>
      <c r="AX17" s="42">
        <f t="shared" si="43"/>
        <v>888.80686475803384</v>
      </c>
      <c r="AY17" s="42">
        <f t="shared" si="44"/>
        <v>2.461672506343771</v>
      </c>
      <c r="AZ17" s="43">
        <f t="shared" si="45"/>
        <v>0.77316866634483494</v>
      </c>
      <c r="BA17" s="42">
        <f t="shared" si="14"/>
        <v>228.2480908009891</v>
      </c>
      <c r="BB17" s="42">
        <f t="shared" si="46"/>
        <v>912.99236320395642</v>
      </c>
      <c r="BC17" s="42">
        <f t="shared" si="47"/>
        <v>2.5286575611821531</v>
      </c>
      <c r="BD17" s="43">
        <f t="shared" si="48"/>
        <v>0.79420751102501153</v>
      </c>
      <c r="BE17" s="42">
        <f t="shared" si="15"/>
        <v>231.27127810672943</v>
      </c>
      <c r="BF17" s="42">
        <f t="shared" si="49"/>
        <v>925.0851124269177</v>
      </c>
      <c r="BG17" s="42">
        <f t="shared" si="50"/>
        <v>2.5621500886013444</v>
      </c>
      <c r="BH17" s="43">
        <f t="shared" si="51"/>
        <v>0.80472693336509982</v>
      </c>
      <c r="BI17" s="42">
        <f t="shared" si="16"/>
        <v>234.29446541246972</v>
      </c>
      <c r="BJ17" s="42">
        <f t="shared" si="52"/>
        <v>937.17786164987888</v>
      </c>
      <c r="BK17" s="42">
        <f t="shared" si="53"/>
        <v>2.5956426160205353</v>
      </c>
      <c r="BL17" s="43">
        <f t="shared" si="54"/>
        <v>0.81524635570518811</v>
      </c>
    </row>
    <row r="18" spans="1:64" x14ac:dyDescent="0.15">
      <c r="A18">
        <v>15</v>
      </c>
      <c r="B18" s="43">
        <f t="shared" si="27"/>
        <v>0.25881904510252074</v>
      </c>
      <c r="C18" s="43">
        <f t="shared" si="0"/>
        <v>0.96592582628906831</v>
      </c>
      <c r="D18" s="43">
        <f t="shared" si="28"/>
        <v>1.1084803975825583</v>
      </c>
      <c r="F18" s="48">
        <v>30</v>
      </c>
      <c r="G18" s="48">
        <v>30</v>
      </c>
      <c r="H18" s="43">
        <f t="shared" si="29"/>
        <v>0.49999999999999994</v>
      </c>
      <c r="I18" s="43">
        <f t="shared" si="56"/>
        <v>0.86602540378443871</v>
      </c>
      <c r="J18" s="49" t="s">
        <v>16</v>
      </c>
      <c r="K18" s="50">
        <v>1153.413</v>
      </c>
      <c r="L18" s="50">
        <f t="shared" si="30"/>
        <v>2.1514082668059391</v>
      </c>
      <c r="M18" s="42">
        <f t="shared" si="1"/>
        <v>288.35325</v>
      </c>
      <c r="N18" s="42">
        <v>191.19013349928889</v>
      </c>
      <c r="O18" s="42">
        <f t="shared" si="31"/>
        <v>1508.2015202477617</v>
      </c>
      <c r="P18" s="42">
        <f t="shared" si="32"/>
        <v>1.2428721757071939</v>
      </c>
      <c r="Q18" s="42">
        <v>304.87968674419432</v>
      </c>
      <c r="R18" s="42">
        <f t="shared" si="33"/>
        <v>945.79357870417709</v>
      </c>
      <c r="S18" s="42">
        <f t="shared" si="34"/>
        <v>1.0132749788721076</v>
      </c>
      <c r="T18" s="40">
        <v>31.5</v>
      </c>
      <c r="U18" s="43">
        <f t="shared" si="35"/>
        <v>0.5224985647159488</v>
      </c>
      <c r="V18" s="43">
        <f t="shared" si="36"/>
        <v>0.85264016435409218</v>
      </c>
      <c r="W18" s="40">
        <f t="shared" si="2"/>
        <v>173.25498916578618</v>
      </c>
      <c r="X18" s="42">
        <f t="shared" si="37"/>
        <v>693.01995666314474</v>
      </c>
      <c r="Y18" s="43">
        <f t="shared" si="3"/>
        <v>0.60084285218143429</v>
      </c>
      <c r="Z18" s="40">
        <f t="shared" si="4"/>
        <v>276.27956452015422</v>
      </c>
      <c r="AA18" s="42">
        <f t="shared" si="38"/>
        <v>1105.1182580806169</v>
      </c>
      <c r="AB18" s="43">
        <f t="shared" si="5"/>
        <v>0.95812883856920017</v>
      </c>
      <c r="AL18" s="48">
        <v>30</v>
      </c>
      <c r="AM18" s="49" t="s">
        <v>16</v>
      </c>
      <c r="AN18" s="42">
        <f t="shared" si="8"/>
        <v>-3.3576206442133407</v>
      </c>
      <c r="AO18" s="42">
        <f t="shared" si="9"/>
        <v>224.53032889975216</v>
      </c>
      <c r="AP18" s="42">
        <f t="shared" si="39"/>
        <v>898.12131559900865</v>
      </c>
      <c r="AQ18" s="42">
        <f t="shared" si="10"/>
        <v>2.4874701553675105</v>
      </c>
      <c r="AR18" s="43">
        <f t="shared" si="11"/>
        <v>0.77866411736213192</v>
      </c>
      <c r="AS18" s="42">
        <f t="shared" si="12"/>
        <v>237.83599619035152</v>
      </c>
      <c r="AT18" s="42">
        <f t="shared" si="40"/>
        <v>951.34398476140609</v>
      </c>
      <c r="AU18" s="42">
        <f t="shared" si="41"/>
        <v>2.6348776367745899</v>
      </c>
      <c r="AV18" s="43">
        <f t="shared" si="42"/>
        <v>0.82480775295701203</v>
      </c>
      <c r="AW18" s="42">
        <f t="shared" si="13"/>
        <v>244.48882983565113</v>
      </c>
      <c r="AX18" s="42">
        <f t="shared" si="43"/>
        <v>977.95531934260453</v>
      </c>
      <c r="AY18" s="42">
        <f t="shared" si="44"/>
        <v>2.7085813774781284</v>
      </c>
      <c r="AZ18" s="43">
        <f t="shared" si="45"/>
        <v>0.84787957075445175</v>
      </c>
      <c r="BA18" s="42">
        <f t="shared" si="14"/>
        <v>251.14166348095077</v>
      </c>
      <c r="BB18" s="42">
        <f t="shared" si="46"/>
        <v>1004.5666539238031</v>
      </c>
      <c r="BC18" s="42">
        <f t="shared" si="47"/>
        <v>2.7822851181816679</v>
      </c>
      <c r="BD18" s="43">
        <f t="shared" si="48"/>
        <v>0.87095138855189169</v>
      </c>
      <c r="BE18" s="42">
        <f t="shared" si="15"/>
        <v>254.46808030360063</v>
      </c>
      <c r="BF18" s="42">
        <f t="shared" si="49"/>
        <v>1017.8723212144025</v>
      </c>
      <c r="BG18" s="42">
        <f t="shared" si="50"/>
        <v>2.8191369885334376</v>
      </c>
      <c r="BH18" s="43">
        <f t="shared" si="51"/>
        <v>0.88248729745061183</v>
      </c>
      <c r="BI18" s="42">
        <f t="shared" si="16"/>
        <v>257.79449712625046</v>
      </c>
      <c r="BJ18" s="42">
        <f t="shared" si="52"/>
        <v>1031.1779885050018</v>
      </c>
      <c r="BK18" s="42">
        <f t="shared" si="53"/>
        <v>2.8559888588852074</v>
      </c>
      <c r="BL18" s="43">
        <f t="shared" si="54"/>
        <v>0.89402320634933174</v>
      </c>
    </row>
    <row r="19" spans="1:64" x14ac:dyDescent="0.15">
      <c r="A19">
        <v>16</v>
      </c>
      <c r="B19" s="43">
        <f t="shared" si="27"/>
        <v>0.27563735581699916</v>
      </c>
      <c r="C19" s="43">
        <f t="shared" si="0"/>
        <v>0.96126169593831889</v>
      </c>
      <c r="D19" s="43">
        <f t="shared" si="28"/>
        <v>1.1191026024050463</v>
      </c>
      <c r="F19" s="48">
        <v>30</v>
      </c>
      <c r="G19" s="48">
        <v>30</v>
      </c>
      <c r="H19" s="43">
        <f t="shared" si="29"/>
        <v>0.49999999999999994</v>
      </c>
      <c r="I19" s="43">
        <f t="shared" si="56"/>
        <v>0.86602540378443871</v>
      </c>
      <c r="J19" s="49" t="s">
        <v>17</v>
      </c>
      <c r="K19" s="50">
        <v>879.72299999999996</v>
      </c>
      <c r="L19" s="50">
        <f t="shared" si="30"/>
        <v>1.6409068865179437</v>
      </c>
      <c r="M19" s="42">
        <f t="shared" si="1"/>
        <v>219.93074999999999</v>
      </c>
      <c r="N19" s="42">
        <v>197.48868418528946</v>
      </c>
      <c r="O19" s="42">
        <f t="shared" si="31"/>
        <v>1113.637223860658</v>
      </c>
      <c r="P19" s="42">
        <f t="shared" si="32"/>
        <v>0.91772133948044232</v>
      </c>
      <c r="Q19" s="42">
        <v>275.42775870094636</v>
      </c>
      <c r="R19" s="42">
        <f t="shared" si="33"/>
        <v>798.50611658498872</v>
      </c>
      <c r="S19" s="42">
        <f t="shared" si="34"/>
        <v>0.8554787076482927</v>
      </c>
      <c r="T19" s="40">
        <v>26.9175</v>
      </c>
      <c r="U19" s="43">
        <f t="shared" si="35"/>
        <v>0.45270707225911117</v>
      </c>
      <c r="V19" s="43">
        <f t="shared" si="36"/>
        <v>0.89165929969163893</v>
      </c>
      <c r="W19" s="40">
        <f t="shared" si="2"/>
        <v>178.96268605835226</v>
      </c>
      <c r="X19" s="42">
        <f t="shared" si="37"/>
        <v>715.85074423340905</v>
      </c>
      <c r="Y19" s="43">
        <f t="shared" si="3"/>
        <v>0.81372289258483532</v>
      </c>
      <c r="Z19" s="40">
        <f t="shared" si="4"/>
        <v>249.59045990658677</v>
      </c>
      <c r="AA19" s="42">
        <f t="shared" si="38"/>
        <v>998.36183962634709</v>
      </c>
      <c r="AB19" s="43">
        <f t="shared" si="5"/>
        <v>1.1348593132455866</v>
      </c>
      <c r="AL19" s="48">
        <v>30</v>
      </c>
      <c r="AM19" s="49" t="s">
        <v>17</v>
      </c>
      <c r="AN19" s="42">
        <f t="shared" si="8"/>
        <v>-3.3602473153668626</v>
      </c>
      <c r="AO19" s="42">
        <f t="shared" si="9"/>
        <v>201.83056213843898</v>
      </c>
      <c r="AP19" s="42">
        <f t="shared" si="39"/>
        <v>807.32224855375591</v>
      </c>
      <c r="AQ19" s="42">
        <f t="shared" si="10"/>
        <v>2.2359896866519442</v>
      </c>
      <c r="AR19" s="43">
        <f t="shared" si="11"/>
        <v>0.91770051317716594</v>
      </c>
      <c r="AS19" s="42">
        <f t="shared" si="12"/>
        <v>213.7910412507629</v>
      </c>
      <c r="AT19" s="42">
        <f t="shared" si="40"/>
        <v>855.16416500305161</v>
      </c>
      <c r="AU19" s="42">
        <f t="shared" si="41"/>
        <v>2.3684944354829387</v>
      </c>
      <c r="AV19" s="43">
        <f t="shared" si="42"/>
        <v>0.97208344558804494</v>
      </c>
      <c r="AW19" s="42">
        <f t="shared" si="13"/>
        <v>219.77128080692481</v>
      </c>
      <c r="AX19" s="42">
        <f t="shared" si="43"/>
        <v>879.08512322769923</v>
      </c>
      <c r="AY19" s="42">
        <f t="shared" si="44"/>
        <v>2.4347468098984355</v>
      </c>
      <c r="AZ19" s="43">
        <f t="shared" si="45"/>
        <v>0.99927491179348416</v>
      </c>
      <c r="BA19" s="42">
        <f t="shared" si="14"/>
        <v>225.75152036308674</v>
      </c>
      <c r="BB19" s="42">
        <f t="shared" si="46"/>
        <v>903.00608145234696</v>
      </c>
      <c r="BC19" s="42">
        <f t="shared" si="47"/>
        <v>2.5009991843139323</v>
      </c>
      <c r="BD19" s="43">
        <f t="shared" si="48"/>
        <v>1.0264663779989236</v>
      </c>
      <c r="BE19" s="42">
        <f t="shared" si="15"/>
        <v>228.74164014116775</v>
      </c>
      <c r="BF19" s="42">
        <f t="shared" si="49"/>
        <v>914.966560564671</v>
      </c>
      <c r="BG19" s="42">
        <f t="shared" si="50"/>
        <v>2.5341253715216814</v>
      </c>
      <c r="BH19" s="43">
        <f t="shared" si="51"/>
        <v>1.0400621111016435</v>
      </c>
      <c r="BI19" s="42">
        <f t="shared" si="16"/>
        <v>231.73175991924873</v>
      </c>
      <c r="BJ19" s="42">
        <f t="shared" si="52"/>
        <v>926.92703967699492</v>
      </c>
      <c r="BK19" s="42">
        <f t="shared" si="53"/>
        <v>2.56725155872943</v>
      </c>
      <c r="BL19" s="43">
        <f t="shared" si="54"/>
        <v>1.0536578442043631</v>
      </c>
    </row>
    <row r="20" spans="1:64" x14ac:dyDescent="0.15">
      <c r="A20">
        <v>17</v>
      </c>
      <c r="B20" s="43">
        <f t="shared" si="27"/>
        <v>0.29237170472273677</v>
      </c>
      <c r="C20" s="43">
        <f t="shared" si="0"/>
        <v>0.95630475596303544</v>
      </c>
      <c r="D20" s="43">
        <f t="shared" si="28"/>
        <v>1.1299708835644602</v>
      </c>
      <c r="F20" s="48">
        <v>30</v>
      </c>
      <c r="G20" s="48">
        <v>30</v>
      </c>
      <c r="H20" s="43">
        <f t="shared" si="29"/>
        <v>0.49999999999999994</v>
      </c>
      <c r="I20" s="43">
        <f t="shared" si="56"/>
        <v>0.86602540378443871</v>
      </c>
      <c r="J20" s="49" t="s">
        <v>18</v>
      </c>
      <c r="K20" s="50">
        <v>1064.912</v>
      </c>
      <c r="L20" s="50">
        <f t="shared" si="30"/>
        <v>1.9863314183391778</v>
      </c>
      <c r="M20" s="42">
        <f t="shared" si="1"/>
        <v>266.22800000000001</v>
      </c>
      <c r="N20" s="42">
        <v>189.69236493379387</v>
      </c>
      <c r="O20" s="42">
        <f t="shared" si="31"/>
        <v>1403.4724069833726</v>
      </c>
      <c r="P20" s="42">
        <f t="shared" si="32"/>
        <v>1.1565674617049078</v>
      </c>
      <c r="Q20" s="42">
        <v>254.83262422624369</v>
      </c>
      <c r="R20" s="42">
        <f t="shared" si="33"/>
        <v>1044.7170993445461</v>
      </c>
      <c r="S20" s="42">
        <f t="shared" si="34"/>
        <v>1.1192565910798771</v>
      </c>
      <c r="T20" s="40">
        <v>27.1675</v>
      </c>
      <c r="U20" s="43">
        <f t="shared" si="35"/>
        <v>0.45659334811524005</v>
      </c>
      <c r="V20" s="43">
        <f t="shared" si="36"/>
        <v>0.88967551076609686</v>
      </c>
      <c r="W20" s="40">
        <f t="shared" si="2"/>
        <v>171.89772311947809</v>
      </c>
      <c r="X20" s="42">
        <f t="shared" si="37"/>
        <v>687.59089247791235</v>
      </c>
      <c r="Y20" s="43">
        <f t="shared" si="3"/>
        <v>0.64567860299997781</v>
      </c>
      <c r="Z20" s="40">
        <f t="shared" si="4"/>
        <v>230.92731168353373</v>
      </c>
      <c r="AA20" s="42">
        <f t="shared" si="38"/>
        <v>923.70924673413492</v>
      </c>
      <c r="AB20" s="43">
        <f t="shared" si="5"/>
        <v>0.8674042988849171</v>
      </c>
      <c r="AL20" s="48">
        <v>30</v>
      </c>
      <c r="AM20" s="49" t="s">
        <v>18</v>
      </c>
      <c r="AN20" s="42">
        <f t="shared" si="8"/>
        <v>-3.3557164504349428</v>
      </c>
      <c r="AO20" s="42">
        <f t="shared" si="9"/>
        <v>186.78682745717455</v>
      </c>
      <c r="AP20" s="42">
        <f t="shared" si="39"/>
        <v>747.14730982869821</v>
      </c>
      <c r="AQ20" s="42">
        <f t="shared" si="10"/>
        <v>2.069326941230055</v>
      </c>
      <c r="AR20" s="43">
        <f t="shared" si="11"/>
        <v>0.70160474276625506</v>
      </c>
      <c r="AS20" s="42">
        <f t="shared" si="12"/>
        <v>197.8558148522867</v>
      </c>
      <c r="AT20" s="42">
        <f t="shared" si="40"/>
        <v>791.42325940914679</v>
      </c>
      <c r="AU20" s="42">
        <f t="shared" si="41"/>
        <v>2.1919552557673478</v>
      </c>
      <c r="AV20" s="43">
        <f t="shared" si="42"/>
        <v>0.74318183982258323</v>
      </c>
      <c r="AW20" s="42">
        <f t="shared" si="13"/>
        <v>203.39030854984276</v>
      </c>
      <c r="AX20" s="42">
        <f t="shared" si="43"/>
        <v>813.56123419937103</v>
      </c>
      <c r="AY20" s="42">
        <f t="shared" si="44"/>
        <v>2.2532694130359943</v>
      </c>
      <c r="AZ20" s="43">
        <f t="shared" si="45"/>
        <v>0.76397038835074726</v>
      </c>
      <c r="BA20" s="42">
        <f t="shared" si="14"/>
        <v>208.92480224739884</v>
      </c>
      <c r="BB20" s="42">
        <f t="shared" si="46"/>
        <v>835.69920898959538</v>
      </c>
      <c r="BC20" s="42">
        <f t="shared" si="47"/>
        <v>2.3145835703046407</v>
      </c>
      <c r="BD20" s="43">
        <f t="shared" si="48"/>
        <v>0.78475893687891141</v>
      </c>
      <c r="BE20" s="42">
        <f t="shared" si="15"/>
        <v>211.6920490961769</v>
      </c>
      <c r="BF20" s="42">
        <f t="shared" si="49"/>
        <v>846.76819638470761</v>
      </c>
      <c r="BG20" s="42">
        <f t="shared" si="50"/>
        <v>2.3452406489389643</v>
      </c>
      <c r="BH20" s="43">
        <f t="shared" si="51"/>
        <v>0.79515321114299353</v>
      </c>
      <c r="BI20" s="42">
        <f t="shared" si="16"/>
        <v>214.45929594495493</v>
      </c>
      <c r="BJ20" s="42">
        <f t="shared" si="52"/>
        <v>857.83718377981972</v>
      </c>
      <c r="BK20" s="42">
        <f t="shared" si="53"/>
        <v>2.3758977275732875</v>
      </c>
      <c r="BL20" s="43">
        <f t="shared" si="54"/>
        <v>0.80554748540707566</v>
      </c>
    </row>
    <row r="21" spans="1:64" s="58" customFormat="1" x14ac:dyDescent="0.15">
      <c r="A21">
        <v>18</v>
      </c>
      <c r="B21" s="59">
        <f t="shared" si="27"/>
        <v>0.3090169943749474</v>
      </c>
      <c r="C21" s="59">
        <f t="shared" si="0"/>
        <v>0.95105651629515353</v>
      </c>
      <c r="D21" s="59">
        <f t="shared" si="28"/>
        <v>1.1410643557388325</v>
      </c>
      <c r="F21" s="60" t="s">
        <v>61</v>
      </c>
      <c r="G21" s="60">
        <v>45</v>
      </c>
      <c r="H21" s="59">
        <f t="shared" si="29"/>
        <v>0.70710678118654746</v>
      </c>
      <c r="I21" s="59">
        <f t="shared" si="56"/>
        <v>0.70710678118654757</v>
      </c>
      <c r="J21" s="61" t="s">
        <v>19</v>
      </c>
      <c r="K21" s="62">
        <v>943.81399999999996</v>
      </c>
      <c r="L21" s="62">
        <f t="shared" si="30"/>
        <v>1.7604528836827575</v>
      </c>
      <c r="M21" s="63">
        <f t="shared" si="1"/>
        <v>235.95349999999999</v>
      </c>
      <c r="N21" s="63">
        <v>162.77153307637545</v>
      </c>
      <c r="O21" s="63">
        <f t="shared" si="31"/>
        <v>1449.5992974968553</v>
      </c>
      <c r="P21" s="63">
        <f t="shared" si="32"/>
        <v>1.1945795098307324</v>
      </c>
      <c r="Q21" s="63">
        <v>212.91532813938088</v>
      </c>
      <c r="R21" s="63">
        <f t="shared" si="33"/>
        <v>1108.2034443548266</v>
      </c>
      <c r="S21" s="63">
        <f t="shared" si="34"/>
        <v>1.1872726215831673</v>
      </c>
      <c r="T21" s="64">
        <v>24.164999999999999</v>
      </c>
      <c r="U21" s="59">
        <f t="shared" si="35"/>
        <v>0.40936577492150766</v>
      </c>
      <c r="V21" s="59">
        <f t="shared" si="36"/>
        <v>0.91237035370671349</v>
      </c>
      <c r="W21" s="64">
        <f t="shared" si="2"/>
        <v>167.8495981455988</v>
      </c>
      <c r="X21" s="63">
        <f t="shared" si="37"/>
        <v>671.39839258239522</v>
      </c>
      <c r="Y21" s="59">
        <f t="shared" si="3"/>
        <v>0.71136727425360846</v>
      </c>
      <c r="Z21" s="64">
        <f t="shared" si="4"/>
        <v>219.55775430624325</v>
      </c>
      <c r="AA21" s="63">
        <f t="shared" si="38"/>
        <v>878.23101722497302</v>
      </c>
      <c r="AB21" s="59">
        <f t="shared" si="5"/>
        <v>0.93051280996570618</v>
      </c>
      <c r="AL21" s="60" t="s">
        <v>61</v>
      </c>
      <c r="AM21" s="61" t="s">
        <v>19</v>
      </c>
      <c r="AN21" s="63">
        <f t="shared" si="8"/>
        <v>-2.3736667157566349</v>
      </c>
      <c r="AO21" s="63">
        <f t="shared" si="9"/>
        <v>176.11997292375412</v>
      </c>
      <c r="AP21" s="63">
        <f t="shared" si="39"/>
        <v>704.47989169501648</v>
      </c>
      <c r="AQ21" s="63">
        <f t="shared" si="10"/>
        <v>1.9511536751347804</v>
      </c>
      <c r="AR21" s="59">
        <f t="shared" si="11"/>
        <v>0.7464181413869857</v>
      </c>
      <c r="AS21" s="63">
        <f t="shared" si="12"/>
        <v>190.87993545437541</v>
      </c>
      <c r="AT21" s="63">
        <f t="shared" si="40"/>
        <v>763.51974181750165</v>
      </c>
      <c r="AU21" s="63">
        <f t="shared" si="41"/>
        <v>2.1146726370014224</v>
      </c>
      <c r="AV21" s="59">
        <f t="shared" si="42"/>
        <v>0.80897268086455776</v>
      </c>
      <c r="AW21" s="63">
        <f t="shared" si="13"/>
        <v>198.25991671968606</v>
      </c>
      <c r="AX21" s="63">
        <f t="shared" si="43"/>
        <v>793.03966687874424</v>
      </c>
      <c r="AY21" s="63">
        <f t="shared" si="44"/>
        <v>2.1964321179347435</v>
      </c>
      <c r="AZ21" s="59">
        <f t="shared" si="45"/>
        <v>0.84024995060334373</v>
      </c>
      <c r="BA21" s="63">
        <f t="shared" si="14"/>
        <v>205.63989798499671</v>
      </c>
      <c r="BB21" s="63">
        <f t="shared" si="46"/>
        <v>822.55959193998683</v>
      </c>
      <c r="BC21" s="63">
        <f t="shared" si="47"/>
        <v>2.2781915988680645</v>
      </c>
      <c r="BD21" s="59">
        <f t="shared" si="48"/>
        <v>0.87152722034212982</v>
      </c>
      <c r="BE21" s="63">
        <f t="shared" si="15"/>
        <v>209.32988861765205</v>
      </c>
      <c r="BF21" s="63">
        <f t="shared" si="49"/>
        <v>837.31955447060818</v>
      </c>
      <c r="BG21" s="63">
        <f t="shared" si="50"/>
        <v>2.3190713393347253</v>
      </c>
      <c r="BH21" s="59">
        <f t="shared" si="51"/>
        <v>0.8871658552115228</v>
      </c>
      <c r="BI21" s="63">
        <f t="shared" si="16"/>
        <v>213.01987925030735</v>
      </c>
      <c r="BJ21" s="63">
        <f t="shared" si="52"/>
        <v>852.07951700122942</v>
      </c>
      <c r="BK21" s="63">
        <f t="shared" si="53"/>
        <v>2.3599510798013856</v>
      </c>
      <c r="BL21" s="59">
        <f t="shared" si="54"/>
        <v>0.90280449008091579</v>
      </c>
    </row>
    <row r="22" spans="1:64" s="58" customFormat="1" x14ac:dyDescent="0.15">
      <c r="A22">
        <v>19</v>
      </c>
      <c r="B22" s="59">
        <f t="shared" si="27"/>
        <v>0.3255681544571567</v>
      </c>
      <c r="C22" s="59">
        <f t="shared" si="0"/>
        <v>0.94551857559931685</v>
      </c>
      <c r="D22" s="59">
        <f t="shared" si="28"/>
        <v>1.1523628602362117</v>
      </c>
      <c r="F22" s="60" t="s">
        <v>61</v>
      </c>
      <c r="G22" s="60">
        <v>45</v>
      </c>
      <c r="H22" s="59">
        <f t="shared" si="29"/>
        <v>0.70710678118654746</v>
      </c>
      <c r="I22" s="59">
        <f t="shared" si="56"/>
        <v>0.70710678118654757</v>
      </c>
      <c r="J22" s="61" t="s">
        <v>20</v>
      </c>
      <c r="K22" s="62">
        <v>963.27800000000002</v>
      </c>
      <c r="L22" s="62">
        <f t="shared" si="30"/>
        <v>1.796758188465269</v>
      </c>
      <c r="M22" s="63">
        <f t="shared" si="1"/>
        <v>240.81950000000001</v>
      </c>
      <c r="N22" s="63">
        <v>161.68127548647485</v>
      </c>
      <c r="O22" s="63">
        <f t="shared" si="31"/>
        <v>1489.4705603689113</v>
      </c>
      <c r="P22" s="63">
        <f t="shared" si="32"/>
        <v>1.2274364474274038</v>
      </c>
      <c r="Q22" s="63">
        <v>249.06973238928663</v>
      </c>
      <c r="R22" s="63">
        <f t="shared" si="33"/>
        <v>966.87581300970032</v>
      </c>
      <c r="S22" s="63">
        <f t="shared" si="34"/>
        <v>1.0358614089362386</v>
      </c>
      <c r="T22" s="64">
        <v>29.0825</v>
      </c>
      <c r="U22" s="59">
        <f t="shared" si="35"/>
        <v>0.48606847920417112</v>
      </c>
      <c r="V22" s="59">
        <f t="shared" si="36"/>
        <v>0.8739207249654537</v>
      </c>
      <c r="W22" s="64">
        <f t="shared" si="2"/>
        <v>166.72532724342491</v>
      </c>
      <c r="X22" s="63">
        <f t="shared" si="37"/>
        <v>666.90130897369966</v>
      </c>
      <c r="Y22" s="59">
        <f t="shared" si="3"/>
        <v>0.69232486257726189</v>
      </c>
      <c r="Z22" s="64">
        <f t="shared" si="4"/>
        <v>256.84008561962321</v>
      </c>
      <c r="AA22" s="63">
        <f t="shared" si="38"/>
        <v>1027.3603424784928</v>
      </c>
      <c r="AB22" s="59">
        <f t="shared" si="5"/>
        <v>1.0665252839559223</v>
      </c>
      <c r="AL22" s="60" t="s">
        <v>61</v>
      </c>
      <c r="AM22" s="61" t="s">
        <v>20</v>
      </c>
      <c r="AN22" s="63">
        <f t="shared" si="8"/>
        <v>-2.3754328383508367</v>
      </c>
      <c r="AO22" s="63">
        <f t="shared" si="9"/>
        <v>208.55294017786264</v>
      </c>
      <c r="AP22" s="63">
        <f t="shared" si="39"/>
        <v>834.21176071145055</v>
      </c>
      <c r="AQ22" s="63">
        <f t="shared" si="10"/>
        <v>2.3104638783039335</v>
      </c>
      <c r="AR22" s="59">
        <f t="shared" si="11"/>
        <v>0.86601350878090289</v>
      </c>
      <c r="AS22" s="63">
        <f t="shared" si="12"/>
        <v>226.0309895528122</v>
      </c>
      <c r="AT22" s="63">
        <f t="shared" si="40"/>
        <v>904.12395821124881</v>
      </c>
      <c r="AU22" s="63">
        <f t="shared" si="41"/>
        <v>2.5040952973076349</v>
      </c>
      <c r="AV22" s="59">
        <f t="shared" si="42"/>
        <v>0.93859089298338461</v>
      </c>
      <c r="AW22" s="63">
        <f t="shared" si="13"/>
        <v>234.77001424028703</v>
      </c>
      <c r="AX22" s="63">
        <f t="shared" si="43"/>
        <v>939.0800569611481</v>
      </c>
      <c r="AY22" s="63">
        <f t="shared" si="44"/>
        <v>2.6009110068094863</v>
      </c>
      <c r="AZ22" s="59">
        <f t="shared" si="45"/>
        <v>0.97487958508462569</v>
      </c>
      <c r="BA22" s="63">
        <f t="shared" si="14"/>
        <v>243.50903892776179</v>
      </c>
      <c r="BB22" s="63">
        <f t="shared" si="46"/>
        <v>974.03615571104717</v>
      </c>
      <c r="BC22" s="63">
        <f t="shared" si="47"/>
        <v>2.6977267163113368</v>
      </c>
      <c r="BD22" s="59">
        <f t="shared" si="48"/>
        <v>1.0111682771858665</v>
      </c>
      <c r="BE22" s="63">
        <f t="shared" si="15"/>
        <v>247.87855127149919</v>
      </c>
      <c r="BF22" s="63">
        <f t="shared" si="49"/>
        <v>991.51420508599676</v>
      </c>
      <c r="BG22" s="63">
        <f t="shared" si="50"/>
        <v>2.746134571062262</v>
      </c>
      <c r="BH22" s="59">
        <f t="shared" si="51"/>
        <v>1.0293126232364871</v>
      </c>
      <c r="BI22" s="63">
        <f t="shared" si="16"/>
        <v>252.24806361523659</v>
      </c>
      <c r="BJ22" s="63">
        <f t="shared" si="52"/>
        <v>1008.9922544609464</v>
      </c>
      <c r="BK22" s="63">
        <f t="shared" si="53"/>
        <v>2.7945424258131877</v>
      </c>
      <c r="BL22" s="59">
        <f t="shared" si="54"/>
        <v>1.0474569692871074</v>
      </c>
    </row>
    <row r="23" spans="1:64" s="58" customFormat="1" x14ac:dyDescent="0.15">
      <c r="A23">
        <v>20</v>
      </c>
      <c r="B23" s="59">
        <f t="shared" si="27"/>
        <v>0.34202014332566871</v>
      </c>
      <c r="C23" s="59">
        <f t="shared" si="0"/>
        <v>0.93969262078590843</v>
      </c>
      <c r="D23" s="59">
        <f t="shared" si="28"/>
        <v>1.1638468655663823</v>
      </c>
      <c r="F23" s="60" t="s">
        <v>61</v>
      </c>
      <c r="G23" s="60">
        <v>45</v>
      </c>
      <c r="H23" s="59">
        <f t="shared" si="29"/>
        <v>0.70710678118654746</v>
      </c>
      <c r="I23" s="59">
        <f t="shared" si="56"/>
        <v>0.70710678118654757</v>
      </c>
      <c r="J23" s="61" t="s">
        <v>21</v>
      </c>
      <c r="K23" s="62">
        <v>957.755</v>
      </c>
      <c r="L23" s="62">
        <f t="shared" si="30"/>
        <v>1.786456390360367</v>
      </c>
      <c r="M23" s="63">
        <f t="shared" si="1"/>
        <v>239.43875</v>
      </c>
      <c r="N23" s="63">
        <v>159.64350270315691</v>
      </c>
      <c r="O23" s="63">
        <f t="shared" si="31"/>
        <v>1499.8339797468323</v>
      </c>
      <c r="P23" s="63">
        <f t="shared" si="32"/>
        <v>1.2359766891769857</v>
      </c>
      <c r="Q23" s="63">
        <v>224.49520950188548</v>
      </c>
      <c r="R23" s="63">
        <f t="shared" si="33"/>
        <v>1066.5650751803191</v>
      </c>
      <c r="S23" s="63">
        <f t="shared" si="34"/>
        <v>1.142663397545747</v>
      </c>
      <c r="T23" s="64">
        <v>20.252500000000001</v>
      </c>
      <c r="U23" s="59">
        <f t="shared" si="35"/>
        <v>0.34615799306756484</v>
      </c>
      <c r="V23" s="59">
        <f t="shared" si="36"/>
        <v>0.9381762328237887</v>
      </c>
      <c r="W23" s="64">
        <f t="shared" si="2"/>
        <v>164.62398104162034</v>
      </c>
      <c r="X23" s="63">
        <f t="shared" si="37"/>
        <v>658.49592416648136</v>
      </c>
      <c r="Y23" s="59">
        <f t="shared" si="3"/>
        <v>0.68754109784494088</v>
      </c>
      <c r="Z23" s="64">
        <f t="shared" si="4"/>
        <v>231.49889902936937</v>
      </c>
      <c r="AA23" s="63">
        <f t="shared" si="38"/>
        <v>925.99559611747748</v>
      </c>
      <c r="AB23" s="59">
        <f t="shared" si="5"/>
        <v>0.96683974097496483</v>
      </c>
      <c r="AL23" s="60" t="s">
        <v>61</v>
      </c>
      <c r="AM23" s="61" t="s">
        <v>21</v>
      </c>
      <c r="AN23" s="63">
        <f t="shared" si="8"/>
        <v>-2.3740446030944566</v>
      </c>
      <c r="AO23" s="63">
        <f t="shared" si="9"/>
        <v>184.16311730562714</v>
      </c>
      <c r="AP23" s="63">
        <f t="shared" si="39"/>
        <v>736.65246922250856</v>
      </c>
      <c r="AQ23" s="63">
        <f t="shared" si="10"/>
        <v>2.0402600408683544</v>
      </c>
      <c r="AR23" s="59">
        <f t="shared" si="11"/>
        <v>0.76914499973637163</v>
      </c>
      <c r="AS23" s="63">
        <f t="shared" si="12"/>
        <v>199.59714597272358</v>
      </c>
      <c r="AT23" s="63">
        <f t="shared" si="40"/>
        <v>798.38858389089432</v>
      </c>
      <c r="AU23" s="63">
        <f t="shared" si="41"/>
        <v>2.2112466771709718</v>
      </c>
      <c r="AV23" s="59">
        <f t="shared" si="42"/>
        <v>0.8336041930252458</v>
      </c>
      <c r="AW23" s="63">
        <f t="shared" si="13"/>
        <v>207.31416030627182</v>
      </c>
      <c r="AX23" s="63">
        <f t="shared" si="43"/>
        <v>829.25664122508726</v>
      </c>
      <c r="AY23" s="63">
        <f t="shared" si="44"/>
        <v>2.2967399953222807</v>
      </c>
      <c r="AZ23" s="59">
        <f t="shared" si="45"/>
        <v>0.86583378966968305</v>
      </c>
      <c r="BA23" s="63">
        <f t="shared" si="14"/>
        <v>215.03117463981999</v>
      </c>
      <c r="BB23" s="63">
        <f t="shared" si="46"/>
        <v>860.12469855927998</v>
      </c>
      <c r="BC23" s="63">
        <f t="shared" si="47"/>
        <v>2.3822333134735891</v>
      </c>
      <c r="BD23" s="59">
        <f t="shared" si="48"/>
        <v>0.89806338631411997</v>
      </c>
      <c r="BE23" s="63">
        <f t="shared" si="15"/>
        <v>218.88968180659415</v>
      </c>
      <c r="BF23" s="63">
        <f t="shared" si="49"/>
        <v>875.55872722637662</v>
      </c>
      <c r="BG23" s="63">
        <f t="shared" si="50"/>
        <v>2.4249799725492438</v>
      </c>
      <c r="BH23" s="59">
        <f t="shared" si="51"/>
        <v>0.91417818463633871</v>
      </c>
      <c r="BI23" s="63">
        <f t="shared" si="16"/>
        <v>222.74818897336823</v>
      </c>
      <c r="BJ23" s="63">
        <f t="shared" si="52"/>
        <v>890.99275589347292</v>
      </c>
      <c r="BK23" s="63">
        <f t="shared" si="53"/>
        <v>2.467726631624898</v>
      </c>
      <c r="BL23" s="59">
        <f t="shared" si="54"/>
        <v>0.93029298295855722</v>
      </c>
    </row>
    <row r="24" spans="1:64" s="58" customFormat="1" x14ac:dyDescent="0.15">
      <c r="A24">
        <v>21</v>
      </c>
      <c r="B24" s="59">
        <f t="shared" si="27"/>
        <v>0.35836794954530027</v>
      </c>
      <c r="C24" s="59">
        <f t="shared" si="0"/>
        <v>0.93358042649720174</v>
      </c>
      <c r="D24" s="59">
        <f t="shared" si="28"/>
        <v>1.1754973889724472</v>
      </c>
      <c r="F24" s="60" t="s">
        <v>61</v>
      </c>
      <c r="G24" s="60">
        <v>45</v>
      </c>
      <c r="H24" s="59">
        <f t="shared" si="29"/>
        <v>0.70710678118654746</v>
      </c>
      <c r="I24" s="59">
        <f t="shared" si="56"/>
        <v>0.70710678118654757</v>
      </c>
      <c r="J24" s="61" t="s">
        <v>22</v>
      </c>
      <c r="K24" s="62">
        <v>995.41700000000003</v>
      </c>
      <c r="L24" s="62">
        <f t="shared" si="30"/>
        <v>1.8567055883011268</v>
      </c>
      <c r="M24" s="63">
        <f t="shared" si="1"/>
        <v>248.85425000000001</v>
      </c>
      <c r="N24" s="63">
        <v>160.27705446976856</v>
      </c>
      <c r="O24" s="63">
        <f t="shared" si="31"/>
        <v>1552.6505077302807</v>
      </c>
      <c r="P24" s="63">
        <f t="shared" si="32"/>
        <v>1.2795015047714591</v>
      </c>
      <c r="Q24" s="63">
        <v>235.37868406038208</v>
      </c>
      <c r="R24" s="63">
        <f t="shared" si="33"/>
        <v>1057.2505789698484</v>
      </c>
      <c r="S24" s="63">
        <f t="shared" si="34"/>
        <v>1.1326843216000209</v>
      </c>
      <c r="T24" s="64">
        <v>20.049999999999997</v>
      </c>
      <c r="U24" s="59">
        <f t="shared" si="35"/>
        <v>0.34284004949944813</v>
      </c>
      <c r="V24" s="59">
        <f t="shared" si="36"/>
        <v>0.93939379413492829</v>
      </c>
      <c r="W24" s="64">
        <f t="shared" si="2"/>
        <v>165.27729804011722</v>
      </c>
      <c r="X24" s="63">
        <f t="shared" si="37"/>
        <v>661.10919216046887</v>
      </c>
      <c r="Y24" s="59">
        <f t="shared" si="3"/>
        <v>0.66415300538414435</v>
      </c>
      <c r="Z24" s="64">
        <f t="shared" si="4"/>
        <v>242.72191079650889</v>
      </c>
      <c r="AA24" s="63">
        <f t="shared" si="38"/>
        <v>970.88764318603558</v>
      </c>
      <c r="AB24" s="59">
        <f t="shared" si="5"/>
        <v>0.97535770755978202</v>
      </c>
      <c r="AL24" s="60" t="s">
        <v>61</v>
      </c>
      <c r="AM24" s="61" t="s">
        <v>22</v>
      </c>
      <c r="AN24" s="63">
        <f t="shared" si="8"/>
        <v>-2.3741481413148078</v>
      </c>
      <c r="AO24" s="63">
        <f t="shared" si="9"/>
        <v>193.01522922599057</v>
      </c>
      <c r="AP24" s="63">
        <f t="shared" si="39"/>
        <v>772.06091690396227</v>
      </c>
      <c r="AQ24" s="63">
        <f t="shared" si="10"/>
        <v>2.13832859277302</v>
      </c>
      <c r="AR24" s="59">
        <f t="shared" si="11"/>
        <v>0.77561556302932566</v>
      </c>
      <c r="AS24" s="63">
        <f t="shared" si="12"/>
        <v>209.19112060230961</v>
      </c>
      <c r="AT24" s="63">
        <f t="shared" si="40"/>
        <v>836.76448240923844</v>
      </c>
      <c r="AU24" s="63">
        <f t="shared" si="41"/>
        <v>2.3175339911360417</v>
      </c>
      <c r="AV24" s="59">
        <f t="shared" si="42"/>
        <v>0.84061703025891499</v>
      </c>
      <c r="AW24" s="63">
        <f t="shared" si="13"/>
        <v>217.27906629046913</v>
      </c>
      <c r="AX24" s="63">
        <f t="shared" si="43"/>
        <v>869.11626516187653</v>
      </c>
      <c r="AY24" s="63">
        <f t="shared" si="44"/>
        <v>2.4071366903175524</v>
      </c>
      <c r="AZ24" s="59">
        <f t="shared" si="45"/>
        <v>0.87311776387370976</v>
      </c>
      <c r="BA24" s="63">
        <f t="shared" si="14"/>
        <v>225.36701197862865</v>
      </c>
      <c r="BB24" s="63">
        <f t="shared" si="46"/>
        <v>901.46804791451461</v>
      </c>
      <c r="BC24" s="63">
        <f t="shared" si="47"/>
        <v>2.496739389499063</v>
      </c>
      <c r="BD24" s="59">
        <f t="shared" si="48"/>
        <v>0.90561849748850443</v>
      </c>
      <c r="BE24" s="63">
        <f t="shared" si="15"/>
        <v>229.41098482270846</v>
      </c>
      <c r="BF24" s="63">
        <f t="shared" si="49"/>
        <v>917.64393929083383</v>
      </c>
      <c r="BG24" s="63">
        <f t="shared" si="50"/>
        <v>2.541540739089819</v>
      </c>
      <c r="BH24" s="59">
        <f t="shared" si="51"/>
        <v>0.92186886429590187</v>
      </c>
      <c r="BI24" s="63">
        <f t="shared" si="16"/>
        <v>233.4549576667882</v>
      </c>
      <c r="BJ24" s="63">
        <f t="shared" si="52"/>
        <v>933.81983066715281</v>
      </c>
      <c r="BK24" s="63">
        <f t="shared" si="53"/>
        <v>2.5863420886805741</v>
      </c>
      <c r="BL24" s="59">
        <f t="shared" si="54"/>
        <v>0.9381192311032992</v>
      </c>
    </row>
    <row r="25" spans="1:64" s="58" customFormat="1" x14ac:dyDescent="0.15">
      <c r="A25">
        <v>22</v>
      </c>
      <c r="B25" s="59">
        <f t="shared" si="27"/>
        <v>0.37460659341591201</v>
      </c>
      <c r="C25" s="59">
        <f t="shared" si="0"/>
        <v>0.92718385456678742</v>
      </c>
      <c r="D25" s="59">
        <f t="shared" si="28"/>
        <v>1.1872959342983169</v>
      </c>
      <c r="F25" s="60" t="s">
        <v>61</v>
      </c>
      <c r="G25" s="60">
        <v>45</v>
      </c>
      <c r="H25" s="59">
        <f t="shared" si="29"/>
        <v>0.70710678118654746</v>
      </c>
      <c r="I25" s="59">
        <f t="shared" si="56"/>
        <v>0.70710678118654757</v>
      </c>
      <c r="J25" s="61" t="s">
        <v>23</v>
      </c>
      <c r="K25" s="62">
        <v>1004.676</v>
      </c>
      <c r="L25" s="62">
        <f t="shared" si="30"/>
        <v>1.8739759755278669</v>
      </c>
      <c r="M25" s="63">
        <f t="shared" si="1"/>
        <v>251.16900000000001</v>
      </c>
      <c r="N25" s="63">
        <v>160.08546022494752</v>
      </c>
      <c r="O25" s="63">
        <f t="shared" si="31"/>
        <v>1568.9682226422342</v>
      </c>
      <c r="P25" s="63">
        <f t="shared" si="32"/>
        <v>1.2929485365924174</v>
      </c>
      <c r="Q25" s="63">
        <v>229.23876060012168</v>
      </c>
      <c r="R25" s="63">
        <f t="shared" si="33"/>
        <v>1095.6654945370817</v>
      </c>
      <c r="S25" s="63">
        <f t="shared" si="34"/>
        <v>1.1738401019269424</v>
      </c>
      <c r="T25" s="64">
        <v>28.08</v>
      </c>
      <c r="U25" s="59">
        <f t="shared" si="35"/>
        <v>0.47070393216533252</v>
      </c>
      <c r="V25" s="59">
        <f t="shared" si="36"/>
        <v>0.88229122643495328</v>
      </c>
      <c r="W25" s="64">
        <f t="shared" si="2"/>
        <v>165.07972653364791</v>
      </c>
      <c r="X25" s="63">
        <f t="shared" si="37"/>
        <v>660.31890613459166</v>
      </c>
      <c r="Y25" s="59">
        <f t="shared" si="3"/>
        <v>0.65724562558933586</v>
      </c>
      <c r="Z25" s="64">
        <f t="shared" si="4"/>
        <v>236.39043706783252</v>
      </c>
      <c r="AA25" s="63">
        <f t="shared" si="38"/>
        <v>945.56174827133009</v>
      </c>
      <c r="AB25" s="59">
        <f t="shared" si="5"/>
        <v>0.94116087999646658</v>
      </c>
      <c r="AL25" s="60" t="s">
        <v>61</v>
      </c>
      <c r="AM25" s="61" t="s">
        <v>23</v>
      </c>
      <c r="AN25" s="63">
        <f t="shared" si="8"/>
        <v>-2.373931646901899</v>
      </c>
      <c r="AO25" s="63">
        <f t="shared" si="9"/>
        <v>191.44299432020605</v>
      </c>
      <c r="AP25" s="63">
        <f t="shared" si="39"/>
        <v>765.77197728082422</v>
      </c>
      <c r="AQ25" s="63">
        <f t="shared" si="10"/>
        <v>2.1209105119973395</v>
      </c>
      <c r="AR25" s="59">
        <f t="shared" si="11"/>
        <v>0.76220789317235027</v>
      </c>
      <c r="AS25" s="63">
        <f t="shared" si="12"/>
        <v>207.48712251309126</v>
      </c>
      <c r="AT25" s="63">
        <f t="shared" si="40"/>
        <v>829.94849005236506</v>
      </c>
      <c r="AU25" s="63">
        <f t="shared" si="41"/>
        <v>2.2986561655322393</v>
      </c>
      <c r="AV25" s="59">
        <f t="shared" si="42"/>
        <v>0.8260857132571745</v>
      </c>
      <c r="AW25" s="63">
        <f t="shared" si="13"/>
        <v>215.50918660953391</v>
      </c>
      <c r="AX25" s="63">
        <f t="shared" si="43"/>
        <v>862.03674643813565</v>
      </c>
      <c r="AY25" s="63">
        <f t="shared" si="44"/>
        <v>2.3875289922996896</v>
      </c>
      <c r="AZ25" s="59">
        <f t="shared" si="45"/>
        <v>0.85802462329958673</v>
      </c>
      <c r="BA25" s="63">
        <f t="shared" si="14"/>
        <v>223.53125070597648</v>
      </c>
      <c r="BB25" s="63">
        <f t="shared" si="46"/>
        <v>894.1250028239059</v>
      </c>
      <c r="BC25" s="63">
        <f t="shared" si="47"/>
        <v>2.4764018190671391</v>
      </c>
      <c r="BD25" s="59">
        <f t="shared" si="48"/>
        <v>0.88996353334199862</v>
      </c>
      <c r="BE25" s="63">
        <f t="shared" si="15"/>
        <v>227.5422827541978</v>
      </c>
      <c r="BF25" s="63">
        <f t="shared" si="49"/>
        <v>910.1691310167912</v>
      </c>
      <c r="BG25" s="63">
        <f t="shared" si="50"/>
        <v>2.5208382324508642</v>
      </c>
      <c r="BH25" s="59">
        <f t="shared" si="51"/>
        <v>0.90593298836320479</v>
      </c>
      <c r="BI25" s="63">
        <f t="shared" si="16"/>
        <v>231.5533148024191</v>
      </c>
      <c r="BJ25" s="63">
        <f t="shared" si="52"/>
        <v>926.21325920967638</v>
      </c>
      <c r="BK25" s="63">
        <f t="shared" si="53"/>
        <v>2.565274645834589</v>
      </c>
      <c r="BL25" s="59">
        <f t="shared" si="54"/>
        <v>0.92190244338441085</v>
      </c>
    </row>
    <row r="26" spans="1:64" s="58" customFormat="1" x14ac:dyDescent="0.15">
      <c r="A26">
        <v>23</v>
      </c>
      <c r="B26" s="59">
        <f t="shared" si="27"/>
        <v>0.39073112848927377</v>
      </c>
      <c r="C26" s="59">
        <f t="shared" si="0"/>
        <v>0.92050485345244037</v>
      </c>
      <c r="D26" s="59">
        <f t="shared" si="28"/>
        <v>1.1992244427425094</v>
      </c>
      <c r="F26" s="60" t="s">
        <v>61</v>
      </c>
      <c r="G26" s="60">
        <v>45</v>
      </c>
      <c r="H26" s="59">
        <f t="shared" si="29"/>
        <v>0.70710678118654746</v>
      </c>
      <c r="I26" s="59">
        <f t="shared" si="56"/>
        <v>0.70710678118654757</v>
      </c>
      <c r="J26" s="61" t="s">
        <v>24</v>
      </c>
      <c r="K26" s="62">
        <v>891.66600000000005</v>
      </c>
      <c r="L26" s="62">
        <f t="shared" si="30"/>
        <v>1.6631836156084459</v>
      </c>
      <c r="M26" s="63">
        <f t="shared" si="1"/>
        <v>222.91650000000001</v>
      </c>
      <c r="N26" s="63">
        <v>165.71211307663191</v>
      </c>
      <c r="O26" s="63">
        <f t="shared" si="31"/>
        <v>1345.2034124802603</v>
      </c>
      <c r="P26" s="63">
        <f t="shared" si="32"/>
        <v>1.1085494011194386</v>
      </c>
      <c r="Q26" s="63">
        <v>223.56615576184188</v>
      </c>
      <c r="R26" s="63">
        <f t="shared" si="33"/>
        <v>997.09412294706203</v>
      </c>
      <c r="S26" s="63">
        <f t="shared" si="34"/>
        <v>1.0682357642424802</v>
      </c>
      <c r="T26" s="64">
        <v>27.335000000000001</v>
      </c>
      <c r="U26" s="59">
        <f t="shared" si="35"/>
        <v>0.45919229425405605</v>
      </c>
      <c r="V26" s="59">
        <f t="shared" si="36"/>
        <v>0.88833689380645242</v>
      </c>
      <c r="W26" s="64">
        <f t="shared" si="2"/>
        <v>170.88191689341349</v>
      </c>
      <c r="X26" s="63">
        <f t="shared" si="37"/>
        <v>683.52766757365396</v>
      </c>
      <c r="Y26" s="59">
        <f t="shared" si="3"/>
        <v>0.7665736582685152</v>
      </c>
      <c r="Z26" s="64">
        <f t="shared" si="4"/>
        <v>230.54086113432285</v>
      </c>
      <c r="AA26" s="63">
        <f t="shared" si="38"/>
        <v>922.16344453729141</v>
      </c>
      <c r="AB26" s="59">
        <f t="shared" si="5"/>
        <v>1.0342027671093115</v>
      </c>
      <c r="AL26" s="60" t="s">
        <v>61</v>
      </c>
      <c r="AM26" s="61" t="s">
        <v>24</v>
      </c>
      <c r="AN26" s="63">
        <f t="shared" si="8"/>
        <v>-2.375036576233049</v>
      </c>
      <c r="AO26" s="63">
        <f t="shared" si="9"/>
        <v>186.34951269149428</v>
      </c>
      <c r="AP26" s="63">
        <f t="shared" si="39"/>
        <v>745.39805076597713</v>
      </c>
      <c r="AQ26" s="63">
        <f t="shared" si="10"/>
        <v>2.0644821283557246</v>
      </c>
      <c r="AR26" s="59">
        <f t="shared" si="11"/>
        <v>0.83596105578319357</v>
      </c>
      <c r="AS26" s="63">
        <f t="shared" si="12"/>
        <v>201.96677505682942</v>
      </c>
      <c r="AT26" s="63">
        <f t="shared" si="40"/>
        <v>807.86710022731768</v>
      </c>
      <c r="AU26" s="63">
        <f t="shared" si="41"/>
        <v>2.2374987280849306</v>
      </c>
      <c r="AV26" s="59">
        <f t="shared" si="42"/>
        <v>0.90601985522305173</v>
      </c>
      <c r="AW26" s="63">
        <f t="shared" si="13"/>
        <v>209.77540623949702</v>
      </c>
      <c r="AX26" s="63">
        <f t="shared" si="43"/>
        <v>839.10162495798807</v>
      </c>
      <c r="AY26" s="63">
        <f t="shared" si="44"/>
        <v>2.3240070279495337</v>
      </c>
      <c r="AZ26" s="59">
        <f t="shared" si="45"/>
        <v>0.94104925494298086</v>
      </c>
      <c r="BA26" s="63">
        <f t="shared" si="14"/>
        <v>217.58403742216458</v>
      </c>
      <c r="BB26" s="63">
        <f t="shared" si="46"/>
        <v>870.33614968865834</v>
      </c>
      <c r="BC26" s="63">
        <f t="shared" si="47"/>
        <v>2.4105153278141365</v>
      </c>
      <c r="BD26" s="59">
        <f t="shared" si="48"/>
        <v>0.97607865466290999</v>
      </c>
      <c r="BE26" s="63">
        <f t="shared" si="15"/>
        <v>221.4883530134984</v>
      </c>
      <c r="BF26" s="63">
        <f t="shared" si="49"/>
        <v>885.95341205399359</v>
      </c>
      <c r="BG26" s="63">
        <f t="shared" si="50"/>
        <v>2.4537694777464383</v>
      </c>
      <c r="BH26" s="59">
        <f t="shared" si="51"/>
        <v>0.99359335452287467</v>
      </c>
      <c r="BI26" s="63">
        <f t="shared" si="16"/>
        <v>225.39266860483218</v>
      </c>
      <c r="BJ26" s="63">
        <f t="shared" si="52"/>
        <v>901.57067441932872</v>
      </c>
      <c r="BK26" s="63">
        <f t="shared" si="53"/>
        <v>2.4970236276787396</v>
      </c>
      <c r="BL26" s="59">
        <f t="shared" si="54"/>
        <v>1.0111080543828392</v>
      </c>
    </row>
    <row r="27" spans="1:64" x14ac:dyDescent="0.15">
      <c r="A27">
        <v>24</v>
      </c>
      <c r="B27" s="43">
        <f t="shared" si="27"/>
        <v>0.40673664307580021</v>
      </c>
      <c r="C27" s="43">
        <f t="shared" si="0"/>
        <v>0.91354545764260087</v>
      </c>
      <c r="D27" s="43">
        <f t="shared" si="28"/>
        <v>1.21126525388517</v>
      </c>
      <c r="F27" s="48" t="s">
        <v>63</v>
      </c>
      <c r="G27" s="48">
        <v>45</v>
      </c>
      <c r="H27" s="43">
        <f t="shared" si="29"/>
        <v>0.70710678118654746</v>
      </c>
      <c r="I27" s="43">
        <f t="shared" si="56"/>
        <v>0.70710678118654757</v>
      </c>
      <c r="J27" s="49" t="s">
        <v>25</v>
      </c>
      <c r="K27" s="50">
        <v>635.51800000000003</v>
      </c>
      <c r="L27" s="50">
        <f t="shared" si="30"/>
        <v>2.370805043646945</v>
      </c>
      <c r="M27" s="42">
        <f t="shared" ref="M27:M50" si="57">K27/2</f>
        <v>317.75900000000001</v>
      </c>
      <c r="N27" s="42">
        <v>230.13099652601034</v>
      </c>
      <c r="O27" s="40">
        <f>M27*10^3/N27</f>
        <v>1380.7744493214568</v>
      </c>
      <c r="P27" s="42">
        <f t="shared" si="32"/>
        <v>1.1378626270759513</v>
      </c>
      <c r="Q27" s="42">
        <v>352.09925978505407</v>
      </c>
      <c r="R27" s="42">
        <f t="shared" si="33"/>
        <v>902.46994609980788</v>
      </c>
      <c r="S27" s="42">
        <f t="shared" si="34"/>
        <v>0.96686024959048111</v>
      </c>
      <c r="T27" s="40">
        <v>16.5</v>
      </c>
      <c r="U27" s="43">
        <f t="shared" si="35"/>
        <v>0.28401534470392265</v>
      </c>
      <c r="V27" s="43">
        <f t="shared" si="36"/>
        <v>0.95881973486819305</v>
      </c>
      <c r="W27" s="40">
        <f t="shared" si="2"/>
        <v>237.31050852492947</v>
      </c>
      <c r="X27" s="42">
        <f>W27*2</f>
        <v>474.62101704985895</v>
      </c>
      <c r="Y27" s="43">
        <f t="shared" si="3"/>
        <v>0.74682545112783416</v>
      </c>
      <c r="Z27" s="40">
        <f t="shared" si="4"/>
        <v>363.08387680143943</v>
      </c>
      <c r="AA27" s="42">
        <f>Z27*2</f>
        <v>726.16775360287886</v>
      </c>
      <c r="AB27" s="43">
        <f t="shared" si="5"/>
        <v>1.1426391598709695</v>
      </c>
      <c r="AL27" s="48" t="s">
        <v>63</v>
      </c>
      <c r="AM27" s="49" t="s">
        <v>25</v>
      </c>
      <c r="AN27" s="42">
        <f t="shared" si="8"/>
        <v>-2.3811694775319325</v>
      </c>
      <c r="AO27" s="42">
        <f t="shared" si="9"/>
        <v>286.91127563639952</v>
      </c>
      <c r="AP27" s="42">
        <f>AO27*2</f>
        <v>573.82255127279905</v>
      </c>
      <c r="AQ27" s="42">
        <f t="shared" si="10"/>
        <v>3.1785605039691953</v>
      </c>
      <c r="AR27" s="43">
        <f t="shared" si="11"/>
        <v>0.90292100502707873</v>
      </c>
      <c r="AS27" s="42">
        <f t="shared" si="12"/>
        <v>310.95624684383517</v>
      </c>
      <c r="AT27" s="42">
        <f>AS27*2</f>
        <v>621.91249368767035</v>
      </c>
      <c r="AU27" s="42">
        <f t="shared" si="41"/>
        <v>3.4449438854849799</v>
      </c>
      <c r="AV27" s="43">
        <f t="shared" si="42"/>
        <v>0.97859146977374412</v>
      </c>
      <c r="AW27" s="42">
        <f t="shared" si="13"/>
        <v>322.978732447553</v>
      </c>
      <c r="AX27" s="42">
        <f>AW27*2</f>
        <v>645.957464895106</v>
      </c>
      <c r="AY27" s="42">
        <f t="shared" si="44"/>
        <v>3.5781355762428722</v>
      </c>
      <c r="AZ27" s="43">
        <f t="shared" si="45"/>
        <v>1.0164267021470768</v>
      </c>
      <c r="BA27" s="42">
        <f t="shared" si="14"/>
        <v>335.00121805127077</v>
      </c>
      <c r="BB27" s="42">
        <f>BA27*2</f>
        <v>670.00243610254154</v>
      </c>
      <c r="BC27" s="42">
        <f t="shared" si="47"/>
        <v>3.7113272670007635</v>
      </c>
      <c r="BD27" s="43">
        <f t="shared" si="48"/>
        <v>1.0542619345204094</v>
      </c>
      <c r="BE27" s="42">
        <f t="shared" si="15"/>
        <v>341.01246085312977</v>
      </c>
      <c r="BF27" s="42">
        <f>BE27*2</f>
        <v>682.02492170625953</v>
      </c>
      <c r="BG27" s="42">
        <f t="shared" si="50"/>
        <v>3.7779231123797108</v>
      </c>
      <c r="BH27" s="43">
        <f t="shared" si="51"/>
        <v>1.073179550707076</v>
      </c>
      <c r="BI27" s="42">
        <f t="shared" si="16"/>
        <v>347.02370365498859</v>
      </c>
      <c r="BJ27" s="42">
        <f>BI27*2</f>
        <v>694.04740730997719</v>
      </c>
      <c r="BK27" s="42">
        <f t="shared" si="53"/>
        <v>3.8445189577586563</v>
      </c>
      <c r="BL27" s="43">
        <f t="shared" si="54"/>
        <v>1.092097166893742</v>
      </c>
    </row>
    <row r="28" spans="1:64" x14ac:dyDescent="0.15">
      <c r="A28">
        <v>25</v>
      </c>
      <c r="B28" s="43">
        <f t="shared" si="27"/>
        <v>0.42261826174069944</v>
      </c>
      <c r="C28" s="43">
        <f t="shared" si="0"/>
        <v>0.90630778703664994</v>
      </c>
      <c r="D28" s="43">
        <f t="shared" si="28"/>
        <v>1.223401074981197</v>
      </c>
      <c r="F28" s="48" t="s">
        <v>63</v>
      </c>
      <c r="G28" s="48">
        <v>45</v>
      </c>
      <c r="H28" s="43">
        <f t="shared" si="29"/>
        <v>0.70710678118654746</v>
      </c>
      <c r="I28" s="43">
        <f t="shared" si="56"/>
        <v>0.70710678118654757</v>
      </c>
      <c r="J28" s="49" t="s">
        <v>26</v>
      </c>
      <c r="K28" s="50">
        <v>675.87099999999998</v>
      </c>
      <c r="L28" s="50">
        <f t="shared" si="30"/>
        <v>2.5213422368126537</v>
      </c>
      <c r="M28" s="42">
        <f t="shared" si="57"/>
        <v>337.93549999999999</v>
      </c>
      <c r="N28" s="42">
        <v>238.96453483108141</v>
      </c>
      <c r="O28" s="40">
        <f t="shared" ref="O28:O50" si="58">M28*10^3/N28</f>
        <v>1414.1659147826222</v>
      </c>
      <c r="P28" s="42">
        <f t="shared" si="32"/>
        <v>1.1653797212908892</v>
      </c>
      <c r="Q28" s="42">
        <v>374.7246459131016</v>
      </c>
      <c r="R28" s="42">
        <f t="shared" si="33"/>
        <v>901.82352211326668</v>
      </c>
      <c r="S28" s="42">
        <f t="shared" si="34"/>
        <v>0.96616770391661178</v>
      </c>
      <c r="T28" s="40">
        <v>17.670000000000002</v>
      </c>
      <c r="U28" s="43">
        <f t="shared" si="35"/>
        <v>0.30353420688694432</v>
      </c>
      <c r="V28" s="43">
        <f t="shared" si="36"/>
        <v>0.95282054199598032</v>
      </c>
      <c r="W28" s="40">
        <f t="shared" si="2"/>
        <v>246.41963115028571</v>
      </c>
      <c r="X28" s="42">
        <f t="shared" ref="X28:X50" si="59">W28*2</f>
        <v>492.83926230057142</v>
      </c>
      <c r="Y28" s="43">
        <f t="shared" si="3"/>
        <v>0.72919131357991607</v>
      </c>
      <c r="Z28" s="40">
        <f t="shared" si="4"/>
        <v>386.41511843630104</v>
      </c>
      <c r="AA28" s="42">
        <f t="shared" ref="AA28:AA50" si="60">Z28*2</f>
        <v>772.83023687260209</v>
      </c>
      <c r="AB28" s="43">
        <f t="shared" si="5"/>
        <v>1.143458199675089</v>
      </c>
      <c r="AL28" s="48" t="s">
        <v>63</v>
      </c>
      <c r="AM28" s="49" t="s">
        <v>26</v>
      </c>
      <c r="AN28" s="42">
        <f t="shared" si="8"/>
        <v>-2.3811835808624249</v>
      </c>
      <c r="AO28" s="42">
        <f t="shared" si="9"/>
        <v>305.94532769106968</v>
      </c>
      <c r="AP28" s="42">
        <f t="shared" ref="AP28:AP50" si="61">AO28*2</f>
        <v>611.89065538213936</v>
      </c>
      <c r="AQ28" s="42">
        <f t="shared" si="10"/>
        <v>3.3894301742436412</v>
      </c>
      <c r="AR28" s="43">
        <f t="shared" si="11"/>
        <v>0.90533645530306728</v>
      </c>
      <c r="AS28" s="42">
        <f t="shared" si="12"/>
        <v>331.58547229348676</v>
      </c>
      <c r="AT28" s="42">
        <f t="shared" ref="AT28:AT50" si="62">AS28*2</f>
        <v>663.17094458697352</v>
      </c>
      <c r="AU28" s="42">
        <f t="shared" si="41"/>
        <v>3.673485761701921</v>
      </c>
      <c r="AV28" s="43">
        <f t="shared" si="42"/>
        <v>0.98120934998982579</v>
      </c>
      <c r="AW28" s="42">
        <f t="shared" si="13"/>
        <v>344.4055445946953</v>
      </c>
      <c r="AX28" s="42">
        <f t="shared" ref="AX28:AX50" si="63">AW28*2</f>
        <v>688.8110891893906</v>
      </c>
      <c r="AY28" s="42">
        <f t="shared" si="44"/>
        <v>3.8155135554310609</v>
      </c>
      <c r="AZ28" s="43">
        <f t="shared" si="45"/>
        <v>1.019145797333205</v>
      </c>
      <c r="BA28" s="42">
        <f t="shared" si="14"/>
        <v>357.22561689590384</v>
      </c>
      <c r="BB28" s="42">
        <f t="shared" ref="BB28:BB50" si="64">BA28*2</f>
        <v>714.45123379180768</v>
      </c>
      <c r="BC28" s="42">
        <f t="shared" si="47"/>
        <v>3.9575413491602007</v>
      </c>
      <c r="BD28" s="43">
        <f t="shared" si="48"/>
        <v>1.0570822446765842</v>
      </c>
      <c r="BE28" s="42">
        <f t="shared" si="15"/>
        <v>363.6356530465082</v>
      </c>
      <c r="BF28" s="42">
        <f t="shared" ref="BF28:BF50" si="65">BE28*2</f>
        <v>727.27130609301639</v>
      </c>
      <c r="BG28" s="42">
        <f t="shared" si="50"/>
        <v>4.0285552460247711</v>
      </c>
      <c r="BH28" s="43">
        <f t="shared" si="51"/>
        <v>1.0760504683482741</v>
      </c>
      <c r="BI28" s="42">
        <f t="shared" si="16"/>
        <v>370.04568919711244</v>
      </c>
      <c r="BJ28" s="42">
        <f t="shared" ref="BJ28:BJ50" si="66">BI28*2</f>
        <v>740.09137839422488</v>
      </c>
      <c r="BK28" s="42">
        <f t="shared" si="53"/>
        <v>4.099569142889341</v>
      </c>
      <c r="BL28" s="43">
        <f t="shared" si="54"/>
        <v>1.0950186920199638</v>
      </c>
    </row>
    <row r="29" spans="1:64" x14ac:dyDescent="0.15">
      <c r="A29">
        <v>26</v>
      </c>
      <c r="B29" s="43">
        <f t="shared" si="27"/>
        <v>0.4383711467890774</v>
      </c>
      <c r="C29" s="43">
        <f t="shared" si="0"/>
        <v>0.89879404629916704</v>
      </c>
      <c r="D29" s="43">
        <f t="shared" si="28"/>
        <v>1.235614956958099</v>
      </c>
      <c r="E29" s="42"/>
      <c r="F29" s="48" t="s">
        <v>63</v>
      </c>
      <c r="G29" s="48">
        <v>45</v>
      </c>
      <c r="H29" s="43">
        <f t="shared" si="29"/>
        <v>0.70710678118654746</v>
      </c>
      <c r="I29" s="43">
        <f t="shared" si="56"/>
        <v>0.70710678118654757</v>
      </c>
      <c r="J29" s="49" t="s">
        <v>27</v>
      </c>
      <c r="K29" s="50">
        <v>658.32899999999995</v>
      </c>
      <c r="L29" s="50">
        <f t="shared" si="30"/>
        <v>2.4559016638066105</v>
      </c>
      <c r="M29" s="42">
        <f t="shared" si="57"/>
        <v>329.16449999999998</v>
      </c>
      <c r="N29" s="42">
        <v>240.87193779946875</v>
      </c>
      <c r="O29" s="40">
        <f t="shared" si="58"/>
        <v>1366.5539581204216</v>
      </c>
      <c r="P29" s="42">
        <f t="shared" si="32"/>
        <v>1.1261438662861118</v>
      </c>
      <c r="Q29" s="42">
        <v>353.15304965908575</v>
      </c>
      <c r="R29" s="42">
        <f t="shared" si="33"/>
        <v>932.07321957932129</v>
      </c>
      <c r="S29" s="42">
        <f t="shared" si="34"/>
        <v>0.99857568621947235</v>
      </c>
      <c r="T29" s="40">
        <v>19.829999999999998</v>
      </c>
      <c r="U29" s="43">
        <f t="shared" si="35"/>
        <v>0.33923051780792857</v>
      </c>
      <c r="V29" s="43">
        <f t="shared" si="36"/>
        <v>0.94070327722814095</v>
      </c>
      <c r="W29" s="40">
        <f t="shared" si="2"/>
        <v>248.38654032472542</v>
      </c>
      <c r="X29" s="42">
        <f t="shared" si="59"/>
        <v>496.77308064945083</v>
      </c>
      <c r="Y29" s="43">
        <f t="shared" si="3"/>
        <v>0.75459698820718957</v>
      </c>
      <c r="Z29" s="40">
        <f t="shared" si="4"/>
        <v>364.17054228614143</v>
      </c>
      <c r="AA29" s="42">
        <f t="shared" si="60"/>
        <v>728.34108457228285</v>
      </c>
      <c r="AB29" s="43" t="s">
        <v>108</v>
      </c>
      <c r="AL29" s="48" t="s">
        <v>63</v>
      </c>
      <c r="AM29" s="49" t="s">
        <v>27</v>
      </c>
      <c r="AN29" s="42">
        <f t="shared" si="8"/>
        <v>-2.3810281401927549</v>
      </c>
      <c r="AO29" s="42">
        <f t="shared" si="9"/>
        <v>289.46979747882557</v>
      </c>
      <c r="AP29" s="42">
        <f t="shared" si="61"/>
        <v>578.93959495765114</v>
      </c>
      <c r="AQ29" s="42">
        <f t="shared" si="10"/>
        <v>3.2069052124817463</v>
      </c>
      <c r="AR29" s="43">
        <f t="shared" si="11"/>
        <v>0.87940770489778086</v>
      </c>
      <c r="AS29" s="42">
        <f t="shared" si="12"/>
        <v>313.72918892435843</v>
      </c>
      <c r="AT29" s="42">
        <f t="shared" si="62"/>
        <v>627.45837784871685</v>
      </c>
      <c r="AU29" s="42">
        <f t="shared" si="41"/>
        <v>3.4756640590208407</v>
      </c>
      <c r="AV29" s="43">
        <f t="shared" si="42"/>
        <v>0.95310760706078101</v>
      </c>
      <c r="AW29" s="42">
        <f t="shared" si="13"/>
        <v>325.85888464712485</v>
      </c>
      <c r="AX29" s="42">
        <f t="shared" si="63"/>
        <v>651.71776929424971</v>
      </c>
      <c r="AY29" s="42">
        <f t="shared" si="44"/>
        <v>3.6100434822903877</v>
      </c>
      <c r="AZ29" s="43">
        <f t="shared" si="45"/>
        <v>0.98995755814228104</v>
      </c>
      <c r="BA29" s="42">
        <f t="shared" si="14"/>
        <v>337.98858036989122</v>
      </c>
      <c r="BB29" s="42">
        <f t="shared" si="64"/>
        <v>675.97716073978245</v>
      </c>
      <c r="BC29" s="42">
        <f t="shared" si="47"/>
        <v>3.7444229055599343</v>
      </c>
      <c r="BD29" s="43">
        <f t="shared" si="48"/>
        <v>1.0268075092237809</v>
      </c>
      <c r="BE29" s="42">
        <f t="shared" si="15"/>
        <v>344.05342823127449</v>
      </c>
      <c r="BF29" s="42">
        <f t="shared" si="65"/>
        <v>688.10685646254899</v>
      </c>
      <c r="BG29" s="42">
        <f t="shared" si="50"/>
        <v>3.8116126171947085</v>
      </c>
      <c r="BH29" s="43">
        <f t="shared" si="51"/>
        <v>1.0452324847645311</v>
      </c>
      <c r="BI29" s="42">
        <f t="shared" si="16"/>
        <v>350.11827609265765</v>
      </c>
      <c r="BJ29" s="42">
        <f t="shared" si="66"/>
        <v>700.2365521853153</v>
      </c>
      <c r="BK29" s="42">
        <f t="shared" si="53"/>
        <v>3.8788023288294813</v>
      </c>
      <c r="BL29" s="43">
        <f t="shared" si="54"/>
        <v>1.0636574603052811</v>
      </c>
    </row>
    <row r="30" spans="1:64" x14ac:dyDescent="0.15">
      <c r="A30">
        <v>27</v>
      </c>
      <c r="B30" s="43">
        <f t="shared" si="27"/>
        <v>0.45399049973954675</v>
      </c>
      <c r="C30" s="43">
        <f t="shared" si="0"/>
        <v>0.8910065241883679</v>
      </c>
      <c r="D30" s="43">
        <f t="shared" si="28"/>
        <v>1.2478902758896688</v>
      </c>
      <c r="F30" s="48" t="s">
        <v>63</v>
      </c>
      <c r="G30" s="48">
        <v>45</v>
      </c>
      <c r="H30" s="43">
        <f t="shared" si="29"/>
        <v>0.70710678118654746</v>
      </c>
      <c r="I30" s="43">
        <f t="shared" si="56"/>
        <v>0.70710678118654757</v>
      </c>
      <c r="J30" s="49" t="s">
        <v>28</v>
      </c>
      <c r="K30" s="50">
        <v>681.18200000000002</v>
      </c>
      <c r="L30" s="50">
        <f t="shared" si="30"/>
        <v>2.5411549653062746</v>
      </c>
      <c r="M30" s="42">
        <f t="shared" si="57"/>
        <v>340.59100000000001</v>
      </c>
      <c r="N30" s="42">
        <v>242.52626422940904</v>
      </c>
      <c r="O30" s="40">
        <f t="shared" si="58"/>
        <v>1404.3468697387352</v>
      </c>
      <c r="P30" s="42">
        <f t="shared" si="32"/>
        <v>1.1572880851844238</v>
      </c>
      <c r="Q30" s="42">
        <v>366.62517568573321</v>
      </c>
      <c r="R30" s="42">
        <f t="shared" si="33"/>
        <v>928.98966734338671</v>
      </c>
      <c r="S30" s="42">
        <f t="shared" si="34"/>
        <v>0.99527212569942902</v>
      </c>
      <c r="T30" s="40">
        <v>16.835000000000001</v>
      </c>
      <c r="U30" s="43">
        <f t="shared" si="35"/>
        <v>0.28961653618397132</v>
      </c>
      <c r="V30" s="43">
        <f t="shared" si="36"/>
        <v>0.95714275945064664</v>
      </c>
      <c r="W30" s="40">
        <f t="shared" si="2"/>
        <v>250.09247760515166</v>
      </c>
      <c r="X30" s="42">
        <f t="shared" si="59"/>
        <v>500.18495521030331</v>
      </c>
      <c r="Y30" s="43">
        <f t="shared" si="3"/>
        <v>0.73428974225728705</v>
      </c>
      <c r="Z30" s="40">
        <f t="shared" si="4"/>
        <v>378.06296497825059</v>
      </c>
      <c r="AA30" s="42">
        <f t="shared" si="60"/>
        <v>756.12592995650118</v>
      </c>
      <c r="AB30" s="43">
        <f t="shared" ref="AB30:AB50" si="67">AA30/K30</f>
        <v>1.1100204203230577</v>
      </c>
      <c r="AL30" s="48" t="s">
        <v>63</v>
      </c>
      <c r="AM30" s="49" t="s">
        <v>28</v>
      </c>
      <c r="AN30" s="42">
        <f t="shared" si="8"/>
        <v>-2.3810171178073132</v>
      </c>
      <c r="AO30" s="42">
        <f t="shared" si="9"/>
        <v>298.91129908437176</v>
      </c>
      <c r="AP30" s="42">
        <f t="shared" si="61"/>
        <v>597.82259816874353</v>
      </c>
      <c r="AQ30" s="42">
        <f t="shared" si="10"/>
        <v>3.3115033466435517</v>
      </c>
      <c r="AR30" s="43">
        <f t="shared" si="11"/>
        <v>0.87762536028365912</v>
      </c>
      <c r="AS30" s="42">
        <f t="shared" si="12"/>
        <v>323.96194780536985</v>
      </c>
      <c r="AT30" s="42">
        <f t="shared" si="62"/>
        <v>647.92389561073969</v>
      </c>
      <c r="AU30" s="42">
        <f t="shared" si="41"/>
        <v>3.5890281753445299</v>
      </c>
      <c r="AV30" s="43">
        <f t="shared" si="42"/>
        <v>0.95117589074687769</v>
      </c>
      <c r="AW30" s="42">
        <f t="shared" si="13"/>
        <v>336.48727216586894</v>
      </c>
      <c r="AX30" s="42">
        <f t="shared" si="63"/>
        <v>672.97454433173789</v>
      </c>
      <c r="AY30" s="42">
        <f t="shared" si="44"/>
        <v>3.7277905896950196</v>
      </c>
      <c r="AZ30" s="43">
        <f t="shared" si="45"/>
        <v>0.98795115597848726</v>
      </c>
      <c r="BA30" s="42">
        <f t="shared" si="14"/>
        <v>349.01259652636793</v>
      </c>
      <c r="BB30" s="42">
        <f t="shared" si="64"/>
        <v>698.02519305273586</v>
      </c>
      <c r="BC30" s="42">
        <f t="shared" si="47"/>
        <v>3.8665530040455081</v>
      </c>
      <c r="BD30" s="43">
        <f t="shared" si="48"/>
        <v>1.0247264212100964</v>
      </c>
      <c r="BE30" s="42">
        <f t="shared" si="15"/>
        <v>355.27525870661754</v>
      </c>
      <c r="BF30" s="42">
        <f t="shared" si="65"/>
        <v>710.55051741323507</v>
      </c>
      <c r="BG30" s="42">
        <f t="shared" si="50"/>
        <v>3.9359342112207538</v>
      </c>
      <c r="BH30" s="43">
        <f t="shared" si="51"/>
        <v>1.0431140538259012</v>
      </c>
      <c r="BI30" s="42">
        <f t="shared" si="16"/>
        <v>361.53792088686703</v>
      </c>
      <c r="BJ30" s="42">
        <f t="shared" si="66"/>
        <v>723.07584177373406</v>
      </c>
      <c r="BK30" s="42">
        <f t="shared" si="53"/>
        <v>4.0053154183959983</v>
      </c>
      <c r="BL30" s="43">
        <f t="shared" si="54"/>
        <v>1.0615016864417057</v>
      </c>
    </row>
    <row r="31" spans="1:64" x14ac:dyDescent="0.15">
      <c r="A31">
        <v>28</v>
      </c>
      <c r="B31" s="43">
        <f t="shared" si="27"/>
        <v>0.46947156278589081</v>
      </c>
      <c r="C31" s="43">
        <f t="shared" si="0"/>
        <v>0.88294759285892699</v>
      </c>
      <c r="D31" s="43">
        <f t="shared" si="28"/>
        <v>1.2602107189676954</v>
      </c>
      <c r="F31" s="48" t="s">
        <v>63</v>
      </c>
      <c r="G31" s="48">
        <v>45</v>
      </c>
      <c r="H31" s="43">
        <f t="shared" si="29"/>
        <v>0.70710678118654746</v>
      </c>
      <c r="I31" s="43">
        <f t="shared" si="56"/>
        <v>0.70710678118654757</v>
      </c>
      <c r="J31" s="49" t="s">
        <v>29</v>
      </c>
      <c r="K31" s="50">
        <v>677.05100000000004</v>
      </c>
      <c r="L31" s="50">
        <f t="shared" si="30"/>
        <v>2.5257442363649929</v>
      </c>
      <c r="M31" s="42">
        <f t="shared" si="57"/>
        <v>338.52550000000002</v>
      </c>
      <c r="N31" s="42">
        <v>229.58099805621774</v>
      </c>
      <c r="O31" s="40">
        <f t="shared" si="58"/>
        <v>1474.5362328162059</v>
      </c>
      <c r="P31" s="42">
        <f t="shared" si="32"/>
        <v>1.2151294314690153</v>
      </c>
      <c r="Q31" s="42">
        <v>375.73177679844281</v>
      </c>
      <c r="R31" s="42">
        <f t="shared" si="33"/>
        <v>900.97649680984603</v>
      </c>
      <c r="S31" s="42">
        <f t="shared" si="34"/>
        <v>0.96526024422799384</v>
      </c>
      <c r="T31" s="40">
        <v>17.835000000000001</v>
      </c>
      <c r="U31" s="43">
        <f t="shared" si="35"/>
        <v>0.30627687063915704</v>
      </c>
      <c r="V31" s="43">
        <f t="shared" si="36"/>
        <v>0.95194247647191632</v>
      </c>
      <c r="W31" s="40">
        <f t="shared" si="2"/>
        <v>236.74335147731435</v>
      </c>
      <c r="X31" s="42">
        <f t="shared" si="59"/>
        <v>473.4867029546287</v>
      </c>
      <c r="Y31" s="43">
        <f t="shared" si="3"/>
        <v>0.69933683423350479</v>
      </c>
      <c r="Z31" s="40">
        <f t="shared" si="4"/>
        <v>387.45366928846528</v>
      </c>
      <c r="AA31" s="42">
        <f t="shared" si="60"/>
        <v>774.90733857693056</v>
      </c>
      <c r="AB31" s="43">
        <f t="shared" si="67"/>
        <v>1.1445331866830275</v>
      </c>
      <c r="AL31" s="48" t="s">
        <v>63</v>
      </c>
      <c r="AM31" s="49" t="s">
        <v>29</v>
      </c>
      <c r="AN31" s="42">
        <f t="shared" si="8"/>
        <v>-2.3811900373694259</v>
      </c>
      <c r="AO31" s="42">
        <f t="shared" si="9"/>
        <v>306.85527715945369</v>
      </c>
      <c r="AP31" s="42">
        <f t="shared" si="61"/>
        <v>613.71055431890738</v>
      </c>
      <c r="AQ31" s="42">
        <f t="shared" si="10"/>
        <v>3.3995110936302972</v>
      </c>
      <c r="AR31" s="43">
        <f t="shared" si="11"/>
        <v>0.90644656653473277</v>
      </c>
      <c r="AS31" s="42">
        <f t="shared" si="12"/>
        <v>332.57168125609593</v>
      </c>
      <c r="AT31" s="42">
        <f t="shared" si="62"/>
        <v>665.14336251219186</v>
      </c>
      <c r="AU31" s="42">
        <f t="shared" si="41"/>
        <v>3.6844115255996859</v>
      </c>
      <c r="AV31" s="43">
        <f t="shared" si="42"/>
        <v>0.98241249553163912</v>
      </c>
      <c r="AW31" s="42">
        <f t="shared" si="13"/>
        <v>345.4298833044171</v>
      </c>
      <c r="AX31" s="42">
        <f t="shared" si="63"/>
        <v>690.85976660883421</v>
      </c>
      <c r="AY31" s="42">
        <f t="shared" si="44"/>
        <v>3.8268617415843811</v>
      </c>
      <c r="AZ31" s="43">
        <f t="shared" si="45"/>
        <v>1.0203954600300924</v>
      </c>
      <c r="BA31" s="42">
        <f t="shared" si="14"/>
        <v>358.28808535273816</v>
      </c>
      <c r="BB31" s="42">
        <f t="shared" si="64"/>
        <v>716.57617070547633</v>
      </c>
      <c r="BC31" s="42">
        <f t="shared" si="47"/>
        <v>3.969311957569075</v>
      </c>
      <c r="BD31" s="43">
        <f t="shared" si="48"/>
        <v>1.0583784245285455</v>
      </c>
      <c r="BE31" s="42">
        <f t="shared" si="15"/>
        <v>364.71718637689872</v>
      </c>
      <c r="BF31" s="42">
        <f t="shared" si="65"/>
        <v>729.43437275379745</v>
      </c>
      <c r="BG31" s="42">
        <f t="shared" si="50"/>
        <v>4.0405370655614226</v>
      </c>
      <c r="BH31" s="43">
        <f t="shared" si="51"/>
        <v>1.0773699067777722</v>
      </c>
      <c r="BI31" s="42">
        <f t="shared" si="16"/>
        <v>371.14628740105928</v>
      </c>
      <c r="BJ31" s="42">
        <f t="shared" si="66"/>
        <v>742.29257480211857</v>
      </c>
      <c r="BK31" s="42">
        <f t="shared" si="53"/>
        <v>4.1117621735537693</v>
      </c>
      <c r="BL31" s="43">
        <f t="shared" si="54"/>
        <v>1.0963613890269988</v>
      </c>
    </row>
    <row r="32" spans="1:64" x14ac:dyDescent="0.15">
      <c r="A32">
        <v>29</v>
      </c>
      <c r="B32" s="43">
        <f t="shared" si="27"/>
        <v>0.48480962024633706</v>
      </c>
      <c r="C32" s="43">
        <f t="shared" si="0"/>
        <v>0.87461970713939574</v>
      </c>
      <c r="D32" s="43">
        <f t="shared" si="28"/>
        <v>1.2725602741858602</v>
      </c>
      <c r="F32" s="48" t="s">
        <v>63</v>
      </c>
      <c r="G32" s="48">
        <v>45</v>
      </c>
      <c r="H32" s="43">
        <f t="shared" si="29"/>
        <v>0.70710678118654746</v>
      </c>
      <c r="I32" s="43">
        <f t="shared" si="56"/>
        <v>0.70710678118654757</v>
      </c>
      <c r="J32" s="49" t="s">
        <v>30</v>
      </c>
      <c r="K32" s="50">
        <v>665.29899999999998</v>
      </c>
      <c r="L32" s="50">
        <f t="shared" si="30"/>
        <v>2.4819033052301722</v>
      </c>
      <c r="M32" s="42">
        <f t="shared" si="57"/>
        <v>332.64949999999999</v>
      </c>
      <c r="N32" s="42">
        <v>232.37308122015241</v>
      </c>
      <c r="O32" s="40">
        <f t="shared" si="58"/>
        <v>1431.5319926615973</v>
      </c>
      <c r="P32" s="42">
        <f t="shared" si="32"/>
        <v>1.1796906835245016</v>
      </c>
      <c r="Q32" s="42">
        <v>350.76651817663026</v>
      </c>
      <c r="R32" s="42">
        <f t="shared" si="33"/>
        <v>948.35020665368256</v>
      </c>
      <c r="S32" s="42">
        <f t="shared" si="34"/>
        <v>1.0160140195992273</v>
      </c>
      <c r="T32" s="40">
        <v>19</v>
      </c>
      <c r="U32" s="43">
        <f t="shared" si="35"/>
        <v>0.3255681544571567</v>
      </c>
      <c r="V32" s="43">
        <f t="shared" si="36"/>
        <v>0.94551857559931685</v>
      </c>
      <c r="W32" s="40">
        <f t="shared" si="2"/>
        <v>239.62254065860461</v>
      </c>
      <c r="X32" s="42">
        <f t="shared" si="59"/>
        <v>479.24508131720921</v>
      </c>
      <c r="Y32" s="43">
        <f t="shared" si="3"/>
        <v>0.72034541058563029</v>
      </c>
      <c r="Z32" s="40">
        <f t="shared" si="4"/>
        <v>361.70955698532703</v>
      </c>
      <c r="AA32" s="42">
        <f t="shared" si="60"/>
        <v>723.41911397065405</v>
      </c>
      <c r="AB32" s="43">
        <f t="shared" si="67"/>
        <v>1.0873593887419852</v>
      </c>
      <c r="AL32" s="48" t="s">
        <v>63</v>
      </c>
      <c r="AM32" s="49" t="s">
        <v>30</v>
      </c>
      <c r="AN32" s="42">
        <f t="shared" si="8"/>
        <v>-2.3809247320763389</v>
      </c>
      <c r="AO32" s="42">
        <f t="shared" si="9"/>
        <v>287.06510480866984</v>
      </c>
      <c r="AP32" s="42">
        <f t="shared" si="61"/>
        <v>574.13020961733969</v>
      </c>
      <c r="AQ32" s="42">
        <f t="shared" si="10"/>
        <v>3.1802647079265061</v>
      </c>
      <c r="AR32" s="43">
        <f t="shared" si="11"/>
        <v>0.86296568853604128</v>
      </c>
      <c r="AS32" s="42">
        <f t="shared" si="12"/>
        <v>311.12296786920501</v>
      </c>
      <c r="AT32" s="42">
        <f t="shared" si="62"/>
        <v>622.24593573841003</v>
      </c>
      <c r="AU32" s="42">
        <f t="shared" si="41"/>
        <v>3.4467909124630807</v>
      </c>
      <c r="AV32" s="43">
        <f t="shared" si="42"/>
        <v>0.93528764621382277</v>
      </c>
      <c r="AW32" s="42">
        <f t="shared" si="13"/>
        <v>323.1518993994726</v>
      </c>
      <c r="AX32" s="42">
        <f t="shared" si="63"/>
        <v>646.30379879894519</v>
      </c>
      <c r="AY32" s="42">
        <f t="shared" si="44"/>
        <v>3.5800540147313682</v>
      </c>
      <c r="AZ32" s="43">
        <f t="shared" si="45"/>
        <v>0.97144862505271345</v>
      </c>
      <c r="BA32" s="42">
        <f t="shared" si="14"/>
        <v>335.18083092974018</v>
      </c>
      <c r="BB32" s="42">
        <f t="shared" si="64"/>
        <v>670.36166185948036</v>
      </c>
      <c r="BC32" s="42">
        <f t="shared" si="47"/>
        <v>3.7133171169996553</v>
      </c>
      <c r="BD32" s="43">
        <f t="shared" si="48"/>
        <v>1.0076096038916043</v>
      </c>
      <c r="BE32" s="42">
        <f t="shared" si="15"/>
        <v>341.195296694874</v>
      </c>
      <c r="BF32" s="42">
        <f t="shared" si="65"/>
        <v>682.39059338974801</v>
      </c>
      <c r="BG32" s="42">
        <f t="shared" si="50"/>
        <v>3.7799486681337995</v>
      </c>
      <c r="BH32" s="43">
        <f t="shared" si="51"/>
        <v>1.0256900933110498</v>
      </c>
      <c r="BI32" s="42">
        <f t="shared" si="16"/>
        <v>347.20976246000777</v>
      </c>
      <c r="BJ32" s="42">
        <f t="shared" si="66"/>
        <v>694.41952492001553</v>
      </c>
      <c r="BK32" s="42">
        <f t="shared" si="53"/>
        <v>3.8465802192679428</v>
      </c>
      <c r="BL32" s="43">
        <f t="shared" si="54"/>
        <v>1.0437705827304948</v>
      </c>
    </row>
    <row r="33" spans="1:64" s="58" customFormat="1" x14ac:dyDescent="0.15">
      <c r="A33">
        <v>30</v>
      </c>
      <c r="B33" s="59">
        <f t="shared" si="27"/>
        <v>0.49999999999999994</v>
      </c>
      <c r="C33" s="59">
        <f t="shared" si="0"/>
        <v>0.86602540378443871</v>
      </c>
      <c r="D33" s="59">
        <f t="shared" si="28"/>
        <v>1.2849232230982495</v>
      </c>
      <c r="F33" s="60">
        <v>60</v>
      </c>
      <c r="G33" s="60">
        <v>60</v>
      </c>
      <c r="H33" s="59">
        <f t="shared" si="29"/>
        <v>0.8660254037844386</v>
      </c>
      <c r="I33" s="59">
        <f t="shared" si="56"/>
        <v>0.50000000000000011</v>
      </c>
      <c r="J33" s="61" t="s">
        <v>31</v>
      </c>
      <c r="K33" s="62">
        <v>612.69399999999996</v>
      </c>
      <c r="L33" s="62">
        <f t="shared" si="30"/>
        <v>2.2856599268820412</v>
      </c>
      <c r="M33" s="63">
        <f t="shared" si="57"/>
        <v>306.34699999999998</v>
      </c>
      <c r="N33" s="63">
        <v>201.16609462131902</v>
      </c>
      <c r="O33" s="64">
        <f t="shared" si="58"/>
        <v>1522.8560288784083</v>
      </c>
      <c r="P33" s="63">
        <f t="shared" si="32"/>
        <v>1.254948599700388</v>
      </c>
      <c r="Q33" s="63">
        <v>276.3115284916733</v>
      </c>
      <c r="R33" s="63">
        <f t="shared" si="33"/>
        <v>1108.701477901715</v>
      </c>
      <c r="S33" s="63">
        <f t="shared" si="34"/>
        <v>1.1878061893119651</v>
      </c>
      <c r="T33" s="64">
        <v>17.670000000000002</v>
      </c>
      <c r="U33" s="59">
        <f t="shared" si="35"/>
        <v>0.30353420688694432</v>
      </c>
      <c r="V33" s="59">
        <f t="shared" si="36"/>
        <v>0.95282054199598032</v>
      </c>
      <c r="W33" s="64">
        <f t="shared" si="2"/>
        <v>226.48313864680486</v>
      </c>
      <c r="X33" s="63">
        <f t="shared" si="59"/>
        <v>452.96627729360972</v>
      </c>
      <c r="Y33" s="59">
        <f t="shared" si="3"/>
        <v>0.73930261646696349</v>
      </c>
      <c r="Z33" s="64">
        <f t="shared" si="4"/>
        <v>311.08573407905777</v>
      </c>
      <c r="AA33" s="63">
        <f t="shared" si="60"/>
        <v>622.17146815811554</v>
      </c>
      <c r="AB33" s="59">
        <f t="shared" si="67"/>
        <v>1.0154685179846965</v>
      </c>
      <c r="AL33" s="60">
        <v>60</v>
      </c>
      <c r="AM33" s="61" t="s">
        <v>31</v>
      </c>
      <c r="AN33" s="63">
        <f t="shared" si="8"/>
        <v>-1.9438730230875245</v>
      </c>
      <c r="AO33" s="63">
        <f t="shared" si="9"/>
        <v>256.20408523295504</v>
      </c>
      <c r="AP33" s="63">
        <f t="shared" si="61"/>
        <v>512.40817046591008</v>
      </c>
      <c r="AQ33" s="63">
        <f t="shared" si="10"/>
        <v>2.8383694034704328</v>
      </c>
      <c r="AR33" s="59">
        <f t="shared" si="11"/>
        <v>0.83631987658751372</v>
      </c>
      <c r="AS33" s="63">
        <f t="shared" si="12"/>
        <v>282.50121351214585</v>
      </c>
      <c r="AT33" s="63">
        <f t="shared" si="62"/>
        <v>565.00242702429171</v>
      </c>
      <c r="AU33" s="63">
        <f t="shared" si="41"/>
        <v>3.1297034165050981</v>
      </c>
      <c r="AV33" s="59">
        <f t="shared" si="42"/>
        <v>0.92216086174222656</v>
      </c>
      <c r="AW33" s="63">
        <f t="shared" si="13"/>
        <v>295.6497776517412</v>
      </c>
      <c r="AX33" s="63">
        <f t="shared" si="63"/>
        <v>591.29955530348241</v>
      </c>
      <c r="AY33" s="63">
        <f t="shared" si="44"/>
        <v>3.2753704230224305</v>
      </c>
      <c r="AZ33" s="59">
        <f t="shared" si="45"/>
        <v>0.96508135431958275</v>
      </c>
      <c r="BA33" s="63">
        <f t="shared" si="14"/>
        <v>308.79834179133667</v>
      </c>
      <c r="BB33" s="63">
        <f t="shared" si="64"/>
        <v>617.59668358267334</v>
      </c>
      <c r="BC33" s="63">
        <f t="shared" si="47"/>
        <v>3.4210374295397639</v>
      </c>
      <c r="BD33" s="59">
        <f t="shared" si="48"/>
        <v>1.0080018468969394</v>
      </c>
      <c r="BE33" s="63">
        <f t="shared" si="15"/>
        <v>315.37262386113434</v>
      </c>
      <c r="BF33" s="63">
        <f t="shared" si="65"/>
        <v>630.74524772226869</v>
      </c>
      <c r="BG33" s="63">
        <f t="shared" si="50"/>
        <v>3.4938709327984299</v>
      </c>
      <c r="BH33" s="59">
        <f t="shared" si="51"/>
        <v>1.0294620931856175</v>
      </c>
      <c r="BI33" s="63">
        <f t="shared" si="16"/>
        <v>321.94690593093202</v>
      </c>
      <c r="BJ33" s="63">
        <f t="shared" si="66"/>
        <v>643.89381186186404</v>
      </c>
      <c r="BK33" s="63">
        <f t="shared" si="53"/>
        <v>3.5667044360570959</v>
      </c>
      <c r="BL33" s="59">
        <f t="shared" si="54"/>
        <v>1.0509223394742957</v>
      </c>
    </row>
    <row r="34" spans="1:64" s="58" customFormat="1" x14ac:dyDescent="0.15">
      <c r="A34">
        <v>31</v>
      </c>
      <c r="B34" s="59">
        <f t="shared" si="27"/>
        <v>0.51503807491005416</v>
      </c>
      <c r="C34" s="59">
        <f t="shared" si="0"/>
        <v>0.85716730070211233</v>
      </c>
      <c r="D34" s="59">
        <f t="shared" si="28"/>
        <v>1.2972841361306093</v>
      </c>
      <c r="F34" s="60">
        <v>60</v>
      </c>
      <c r="G34" s="60">
        <v>60</v>
      </c>
      <c r="H34" s="59">
        <f t="shared" si="29"/>
        <v>0.8660254037844386</v>
      </c>
      <c r="I34" s="59">
        <f t="shared" si="56"/>
        <v>0.50000000000000011</v>
      </c>
      <c r="J34" s="61" t="s">
        <v>32</v>
      </c>
      <c r="K34" s="62">
        <v>612.72799999999995</v>
      </c>
      <c r="L34" s="62">
        <f t="shared" si="30"/>
        <v>2.2857867641572782</v>
      </c>
      <c r="M34" s="63">
        <f t="shared" si="57"/>
        <v>306.36399999999998</v>
      </c>
      <c r="N34" s="63">
        <v>201.77567376352368</v>
      </c>
      <c r="O34" s="64">
        <f t="shared" si="58"/>
        <v>1518.3396208556408</v>
      </c>
      <c r="P34" s="63">
        <f t="shared" si="32"/>
        <v>1.2512267377407762</v>
      </c>
      <c r="Q34" s="63">
        <v>300.03788302391428</v>
      </c>
      <c r="R34" s="63">
        <f t="shared" si="33"/>
        <v>1021.0843941182637</v>
      </c>
      <c r="S34" s="63">
        <f t="shared" si="34"/>
        <v>1.0939377166150484</v>
      </c>
      <c r="T34" s="64">
        <v>16.335000000000001</v>
      </c>
      <c r="U34" s="59">
        <f t="shared" si="35"/>
        <v>0.28125296820635043</v>
      </c>
      <c r="V34" s="59">
        <f t="shared" si="36"/>
        <v>0.95963366337114164</v>
      </c>
      <c r="W34" s="64">
        <f t="shared" si="2"/>
        <v>227.16943420590505</v>
      </c>
      <c r="X34" s="63">
        <f t="shared" si="59"/>
        <v>454.3388684118101</v>
      </c>
      <c r="Y34" s="59">
        <f t="shared" si="3"/>
        <v>0.74150172411218374</v>
      </c>
      <c r="Z34" s="64">
        <f t="shared" si="4"/>
        <v>337.79808465296651</v>
      </c>
      <c r="AA34" s="63">
        <f t="shared" si="60"/>
        <v>675.59616930593302</v>
      </c>
      <c r="AB34" s="59">
        <f t="shared" si="67"/>
        <v>1.1026037153613562</v>
      </c>
      <c r="AL34" s="60">
        <v>60</v>
      </c>
      <c r="AM34" s="61" t="s">
        <v>32</v>
      </c>
      <c r="AN34" s="63">
        <f t="shared" si="8"/>
        <v>-1.9442236223430198</v>
      </c>
      <c r="AO34" s="63">
        <f t="shared" si="9"/>
        <v>277.06448601309927</v>
      </c>
      <c r="AP34" s="63">
        <f t="shared" si="61"/>
        <v>554.12897202619854</v>
      </c>
      <c r="AQ34" s="63">
        <f t="shared" si="10"/>
        <v>3.0694723668156718</v>
      </c>
      <c r="AR34" s="59">
        <f t="shared" si="11"/>
        <v>0.90436371771193513</v>
      </c>
      <c r="AS34" s="63">
        <f t="shared" si="12"/>
        <v>305.50275359056474</v>
      </c>
      <c r="AT34" s="63">
        <f t="shared" si="62"/>
        <v>611.00550718112947</v>
      </c>
      <c r="AU34" s="63">
        <f t="shared" si="41"/>
        <v>3.3845270955729809</v>
      </c>
      <c r="AV34" s="59">
        <f t="shared" si="42"/>
        <v>0.99718881327624909</v>
      </c>
      <c r="AW34" s="63">
        <f t="shared" si="13"/>
        <v>319.72188737929741</v>
      </c>
      <c r="AX34" s="63">
        <f t="shared" si="63"/>
        <v>639.44377475859483</v>
      </c>
      <c r="AY34" s="63">
        <f t="shared" si="44"/>
        <v>3.5420544599516353</v>
      </c>
      <c r="AZ34" s="59">
        <f t="shared" si="45"/>
        <v>1.0436013610584058</v>
      </c>
      <c r="BA34" s="63">
        <f t="shared" si="14"/>
        <v>333.94102116803009</v>
      </c>
      <c r="BB34" s="63">
        <f t="shared" si="64"/>
        <v>667.88204233606018</v>
      </c>
      <c r="BC34" s="63">
        <f t="shared" si="47"/>
        <v>3.6995818243302891</v>
      </c>
      <c r="BD34" s="59">
        <f t="shared" si="48"/>
        <v>1.0900139088405625</v>
      </c>
      <c r="BE34" s="63">
        <f t="shared" si="15"/>
        <v>341.05058806239646</v>
      </c>
      <c r="BF34" s="63">
        <f t="shared" si="65"/>
        <v>682.10117612479291</v>
      </c>
      <c r="BG34" s="63">
        <f t="shared" si="50"/>
        <v>3.7783455065196163</v>
      </c>
      <c r="BH34" s="59">
        <f t="shared" si="51"/>
        <v>1.113220182731641</v>
      </c>
      <c r="BI34" s="63">
        <f t="shared" si="16"/>
        <v>348.16015495676277</v>
      </c>
      <c r="BJ34" s="63">
        <f t="shared" si="66"/>
        <v>696.32030991352553</v>
      </c>
      <c r="BK34" s="63">
        <f t="shared" si="53"/>
        <v>3.857109188708943</v>
      </c>
      <c r="BL34" s="59">
        <f t="shared" si="54"/>
        <v>1.1364264566227193</v>
      </c>
    </row>
    <row r="35" spans="1:64" s="58" customFormat="1" x14ac:dyDescent="0.15">
      <c r="A35">
        <v>32</v>
      </c>
      <c r="B35" s="59">
        <f t="shared" si="27"/>
        <v>0.5299192642332049</v>
      </c>
      <c r="C35" s="59">
        <f t="shared" si="0"/>
        <v>0.84804809615642596</v>
      </c>
      <c r="D35" s="59">
        <f t="shared" si="28"/>
        <v>1.3096278700135993</v>
      </c>
      <c r="F35" s="60">
        <v>60</v>
      </c>
      <c r="G35" s="60">
        <v>60</v>
      </c>
      <c r="H35" s="59">
        <f t="shared" si="29"/>
        <v>0.8660254037844386</v>
      </c>
      <c r="I35" s="59">
        <f t="shared" si="56"/>
        <v>0.50000000000000011</v>
      </c>
      <c r="J35" s="61" t="s">
        <v>33</v>
      </c>
      <c r="K35" s="62">
        <v>578.34699999999998</v>
      </c>
      <c r="L35" s="62">
        <f t="shared" si="30"/>
        <v>2.1575281653361187</v>
      </c>
      <c r="M35" s="63">
        <f t="shared" si="57"/>
        <v>289.17349999999999</v>
      </c>
      <c r="N35" s="63">
        <v>201.51028304521432</v>
      </c>
      <c r="O35" s="64">
        <f t="shared" si="58"/>
        <v>1435.0309851687125</v>
      </c>
      <c r="P35" s="63">
        <f t="shared" si="32"/>
        <v>1.182574118113128</v>
      </c>
      <c r="Q35" s="63">
        <v>311.41564603653887</v>
      </c>
      <c r="R35" s="63">
        <f t="shared" si="33"/>
        <v>928.57730072454626</v>
      </c>
      <c r="S35" s="63">
        <f t="shared" si="34"/>
        <v>0.99483033714598412</v>
      </c>
      <c r="T35" s="64">
        <v>19</v>
      </c>
      <c r="U35" s="59">
        <f t="shared" si="35"/>
        <v>0.3255681544571567</v>
      </c>
      <c r="V35" s="59">
        <f t="shared" si="36"/>
        <v>0.94551857559931685</v>
      </c>
      <c r="W35" s="64">
        <f t="shared" si="2"/>
        <v>226.87064368176837</v>
      </c>
      <c r="X35" s="63">
        <f t="shared" si="59"/>
        <v>453.74128736353674</v>
      </c>
      <c r="Y35" s="59">
        <f t="shared" si="3"/>
        <v>0.78454852772390404</v>
      </c>
      <c r="Z35" s="64">
        <f t="shared" si="4"/>
        <v>350.6077556003969</v>
      </c>
      <c r="AA35" s="63">
        <f t="shared" si="60"/>
        <v>701.2155112007938</v>
      </c>
      <c r="AB35" s="59">
        <f t="shared" si="67"/>
        <v>1.2124477367407349</v>
      </c>
      <c r="AL35" s="60">
        <v>60</v>
      </c>
      <c r="AM35" s="61" t="s">
        <v>33</v>
      </c>
      <c r="AN35" s="63">
        <f t="shared" si="8"/>
        <v>-1.9446472162638215</v>
      </c>
      <c r="AO35" s="63">
        <f t="shared" si="9"/>
        <v>290.02786682229925</v>
      </c>
      <c r="AP35" s="63">
        <f t="shared" si="61"/>
        <v>580.05573364459849</v>
      </c>
      <c r="AQ35" s="63">
        <f t="shared" si="10"/>
        <v>3.2130878108118637</v>
      </c>
      <c r="AR35" s="59">
        <f t="shared" si="11"/>
        <v>1.0029545128523163</v>
      </c>
      <c r="AS35" s="63">
        <f t="shared" si="12"/>
        <v>319.79671305842101</v>
      </c>
      <c r="AT35" s="63">
        <f t="shared" si="62"/>
        <v>639.59342611684201</v>
      </c>
      <c r="AU35" s="63">
        <f t="shared" si="41"/>
        <v>3.5428834198724934</v>
      </c>
      <c r="AV35" s="59">
        <f t="shared" si="42"/>
        <v>1.1058990988400426</v>
      </c>
      <c r="AW35" s="63">
        <f t="shared" si="13"/>
        <v>334.68113617648186</v>
      </c>
      <c r="AX35" s="63">
        <f t="shared" si="63"/>
        <v>669.36227235296371</v>
      </c>
      <c r="AY35" s="63">
        <f t="shared" si="44"/>
        <v>3.7077812244028081</v>
      </c>
      <c r="AZ35" s="59">
        <f t="shared" si="45"/>
        <v>1.1573713918339055</v>
      </c>
      <c r="BA35" s="63">
        <f t="shared" si="14"/>
        <v>349.56555929454271</v>
      </c>
      <c r="BB35" s="63">
        <f t="shared" si="64"/>
        <v>699.13111858908542</v>
      </c>
      <c r="BC35" s="63">
        <f t="shared" si="47"/>
        <v>3.8726790289331228</v>
      </c>
      <c r="BD35" s="59">
        <f t="shared" si="48"/>
        <v>1.2088436848277686</v>
      </c>
      <c r="BE35" s="63">
        <f t="shared" si="15"/>
        <v>357.00777085357316</v>
      </c>
      <c r="BF35" s="63">
        <f t="shared" si="65"/>
        <v>714.01554170714633</v>
      </c>
      <c r="BG35" s="63">
        <f t="shared" si="50"/>
        <v>3.9551279311982803</v>
      </c>
      <c r="BH35" s="59">
        <f t="shared" si="51"/>
        <v>1.2345798313247001</v>
      </c>
      <c r="BI35" s="63">
        <f t="shared" si="16"/>
        <v>364.44998241260356</v>
      </c>
      <c r="BJ35" s="63">
        <f t="shared" si="66"/>
        <v>728.89996482520712</v>
      </c>
      <c r="BK35" s="63">
        <f t="shared" si="53"/>
        <v>4.0375768334634374</v>
      </c>
      <c r="BL35" s="59">
        <f t="shared" si="54"/>
        <v>1.2603159778216315</v>
      </c>
    </row>
    <row r="36" spans="1:64" s="58" customFormat="1" x14ac:dyDescent="0.15">
      <c r="A36">
        <v>33</v>
      </c>
      <c r="B36" s="59">
        <f t="shared" si="27"/>
        <v>0.54463903501502708</v>
      </c>
      <c r="C36" s="59">
        <f t="shared" si="0"/>
        <v>0.83867056794542405</v>
      </c>
      <c r="D36" s="59">
        <f t="shared" si="28"/>
        <v>1.321939566979716</v>
      </c>
      <c r="F36" s="60">
        <v>60</v>
      </c>
      <c r="G36" s="60">
        <v>60</v>
      </c>
      <c r="H36" s="59">
        <f t="shared" si="29"/>
        <v>0.8660254037844386</v>
      </c>
      <c r="I36" s="59">
        <f t="shared" si="56"/>
        <v>0.50000000000000011</v>
      </c>
      <c r="J36" s="61" t="s">
        <v>34</v>
      </c>
      <c r="K36" s="62">
        <v>636.55499999999995</v>
      </c>
      <c r="L36" s="62">
        <f t="shared" si="30"/>
        <v>2.3746735805416694</v>
      </c>
      <c r="M36" s="63">
        <f t="shared" si="57"/>
        <v>318.27749999999997</v>
      </c>
      <c r="N36" s="63">
        <v>203.66438149257692</v>
      </c>
      <c r="O36" s="64">
        <f t="shared" si="58"/>
        <v>1562.7548502466075</v>
      </c>
      <c r="P36" s="63">
        <f t="shared" si="32"/>
        <v>1.2878282475831855</v>
      </c>
      <c r="Q36" s="63">
        <v>305.46588855298216</v>
      </c>
      <c r="R36" s="63">
        <f t="shared" si="33"/>
        <v>1041.9412180774341</v>
      </c>
      <c r="S36" s="63">
        <f t="shared" si="34"/>
        <v>1.116282653536192</v>
      </c>
      <c r="T36" s="64">
        <v>17.335000000000001</v>
      </c>
      <c r="U36" s="59">
        <f t="shared" si="35"/>
        <v>0.29795804874106574</v>
      </c>
      <c r="V36" s="59">
        <f t="shared" si="36"/>
        <v>0.95457896540329057</v>
      </c>
      <c r="W36" s="64">
        <f t="shared" si="2"/>
        <v>229.29583853496302</v>
      </c>
      <c r="X36" s="63">
        <f t="shared" si="59"/>
        <v>458.59167706992605</v>
      </c>
      <c r="Y36" s="59">
        <f t="shared" si="3"/>
        <v>0.72042742114966674</v>
      </c>
      <c r="Z36" s="64">
        <f t="shared" si="4"/>
        <v>343.90921253030427</v>
      </c>
      <c r="AA36" s="63">
        <f t="shared" si="60"/>
        <v>687.81842506060855</v>
      </c>
      <c r="AB36" s="59">
        <f t="shared" si="67"/>
        <v>1.0805325935081942</v>
      </c>
      <c r="AL36" s="60">
        <v>60</v>
      </c>
      <c r="AM36" s="61" t="s">
        <v>34</v>
      </c>
      <c r="AN36" s="63">
        <f t="shared" si="8"/>
        <v>-1.9441489681780904</v>
      </c>
      <c r="AO36" s="63">
        <f t="shared" si="9"/>
        <v>282.93689704245776</v>
      </c>
      <c r="AP36" s="63">
        <f t="shared" si="61"/>
        <v>565.87379408491552</v>
      </c>
      <c r="AQ36" s="63">
        <f t="shared" si="10"/>
        <v>3.1345301576591624</v>
      </c>
      <c r="AR36" s="59">
        <f t="shared" si="11"/>
        <v>0.88896292399700816</v>
      </c>
      <c r="AS36" s="63">
        <f t="shared" si="12"/>
        <v>311.9779167033131</v>
      </c>
      <c r="AT36" s="63">
        <f t="shared" si="62"/>
        <v>623.9558334066262</v>
      </c>
      <c r="AU36" s="63">
        <f t="shared" si="41"/>
        <v>3.456262504651233</v>
      </c>
      <c r="AV36" s="59">
        <f t="shared" si="42"/>
        <v>0.98020726159817495</v>
      </c>
      <c r="AW36" s="63">
        <f t="shared" si="13"/>
        <v>326.49842653374083</v>
      </c>
      <c r="AX36" s="63">
        <f t="shared" si="63"/>
        <v>652.99685306748165</v>
      </c>
      <c r="AY36" s="63">
        <f t="shared" si="44"/>
        <v>3.6171286781472687</v>
      </c>
      <c r="AZ36" s="59">
        <f t="shared" si="45"/>
        <v>1.0258294303987585</v>
      </c>
      <c r="BA36" s="63">
        <f t="shared" si="14"/>
        <v>341.0189363641685</v>
      </c>
      <c r="BB36" s="63">
        <f t="shared" si="64"/>
        <v>682.03787272833699</v>
      </c>
      <c r="BC36" s="63">
        <f t="shared" si="47"/>
        <v>3.777994851643304</v>
      </c>
      <c r="BD36" s="59">
        <f t="shared" si="48"/>
        <v>1.0714515991993419</v>
      </c>
      <c r="BE36" s="63">
        <f t="shared" si="15"/>
        <v>348.2791912793823</v>
      </c>
      <c r="BF36" s="63">
        <f t="shared" si="65"/>
        <v>696.55838255876461</v>
      </c>
      <c r="BG36" s="63">
        <f t="shared" si="50"/>
        <v>3.8584279383913214</v>
      </c>
      <c r="BH36" s="59">
        <f t="shared" si="51"/>
        <v>1.0942626835996334</v>
      </c>
      <c r="BI36" s="63">
        <f t="shared" si="16"/>
        <v>355.53944619459617</v>
      </c>
      <c r="BJ36" s="63">
        <f t="shared" si="66"/>
        <v>711.07889238919233</v>
      </c>
      <c r="BK36" s="63">
        <f t="shared" si="53"/>
        <v>3.9388610251393392</v>
      </c>
      <c r="BL36" s="59">
        <f t="shared" si="54"/>
        <v>1.1170737679999252</v>
      </c>
    </row>
    <row r="37" spans="1:64" s="58" customFormat="1" x14ac:dyDescent="0.15">
      <c r="A37">
        <v>34</v>
      </c>
      <c r="B37" s="59">
        <f t="shared" si="27"/>
        <v>0.5591929034707469</v>
      </c>
      <c r="C37" s="59">
        <f t="shared" si="0"/>
        <v>0.82903757255504162</v>
      </c>
      <c r="D37" s="59">
        <f t="shared" si="28"/>
        <v>1.3342046554235638</v>
      </c>
      <c r="F37" s="60">
        <v>60</v>
      </c>
      <c r="G37" s="60">
        <v>60</v>
      </c>
      <c r="H37" s="59">
        <f t="shared" si="29"/>
        <v>0.8660254037844386</v>
      </c>
      <c r="I37" s="59">
        <f t="shared" si="56"/>
        <v>0.50000000000000011</v>
      </c>
      <c r="J37" s="61" t="s">
        <v>35</v>
      </c>
      <c r="K37" s="62">
        <v>575.70500000000004</v>
      </c>
      <c r="L37" s="62">
        <f t="shared" si="30"/>
        <v>2.1476721629485938</v>
      </c>
      <c r="M37" s="63">
        <f t="shared" si="57"/>
        <v>287.85250000000002</v>
      </c>
      <c r="N37" s="63">
        <v>200.13187525016963</v>
      </c>
      <c r="O37" s="64">
        <f t="shared" si="58"/>
        <v>1438.3141098347153</v>
      </c>
      <c r="P37" s="63">
        <f t="shared" si="32"/>
        <v>1.1852796612663283</v>
      </c>
      <c r="Q37" s="63">
        <v>275.95714148023308</v>
      </c>
      <c r="R37" s="63">
        <f t="shared" si="33"/>
        <v>1043.1058187367801</v>
      </c>
      <c r="S37" s="63">
        <f t="shared" si="34"/>
        <v>1.1175303472561158</v>
      </c>
      <c r="T37" s="64">
        <v>18.5</v>
      </c>
      <c r="U37" s="59">
        <f t="shared" si="35"/>
        <v>0.31730465640509214</v>
      </c>
      <c r="V37" s="59">
        <f t="shared" si="36"/>
        <v>0.94832365520619932</v>
      </c>
      <c r="W37" s="64">
        <f t="shared" si="2"/>
        <v>225.31876127164051</v>
      </c>
      <c r="X37" s="63">
        <f t="shared" si="59"/>
        <v>450.63752254328102</v>
      </c>
      <c r="Y37" s="59">
        <f t="shared" si="3"/>
        <v>0.7827577015021252</v>
      </c>
      <c r="Z37" s="64">
        <f t="shared" si="4"/>
        <v>310.68674694955297</v>
      </c>
      <c r="AA37" s="63">
        <f t="shared" si="60"/>
        <v>621.37349389910594</v>
      </c>
      <c r="AB37" s="59">
        <f t="shared" si="67"/>
        <v>1.0793262068231229</v>
      </c>
      <c r="AL37" s="60">
        <v>60</v>
      </c>
      <c r="AM37" s="61" t="s">
        <v>35</v>
      </c>
      <c r="AN37" s="63">
        <f t="shared" si="8"/>
        <v>-1.9441605855782518</v>
      </c>
      <c r="AO37" s="63">
        <f t="shared" si="9"/>
        <v>256.5701250111768</v>
      </c>
      <c r="AP37" s="63">
        <f t="shared" si="61"/>
        <v>513.1402500223536</v>
      </c>
      <c r="AQ37" s="63">
        <f t="shared" si="10"/>
        <v>2.8424245929339929</v>
      </c>
      <c r="AR37" s="59">
        <f t="shared" si="11"/>
        <v>0.89132498418869655</v>
      </c>
      <c r="AS37" s="63">
        <f t="shared" si="12"/>
        <v>282.90482410035071</v>
      </c>
      <c r="AT37" s="63">
        <f t="shared" si="62"/>
        <v>565.80964820070142</v>
      </c>
      <c r="AU37" s="63">
        <f t="shared" si="41"/>
        <v>3.1341748360120736</v>
      </c>
      <c r="AV37" s="59">
        <f t="shared" si="42"/>
        <v>0.98281176679150151</v>
      </c>
      <c r="AW37" s="63">
        <f t="shared" si="13"/>
        <v>296.07217364493761</v>
      </c>
      <c r="AX37" s="63">
        <f t="shared" si="63"/>
        <v>592.14434728987521</v>
      </c>
      <c r="AY37" s="63">
        <f t="shared" si="44"/>
        <v>3.2800499575511131</v>
      </c>
      <c r="AZ37" s="59">
        <f t="shared" si="45"/>
        <v>1.0285551580929038</v>
      </c>
      <c r="BA37" s="63">
        <f t="shared" si="14"/>
        <v>309.23952318952462</v>
      </c>
      <c r="BB37" s="63">
        <f t="shared" si="64"/>
        <v>618.47904637904924</v>
      </c>
      <c r="BC37" s="63">
        <f t="shared" si="47"/>
        <v>3.4259250790901539</v>
      </c>
      <c r="BD37" s="59">
        <f t="shared" si="48"/>
        <v>1.0742985493943065</v>
      </c>
      <c r="BE37" s="63">
        <f t="shared" si="15"/>
        <v>315.8231979618181</v>
      </c>
      <c r="BF37" s="63">
        <f t="shared" si="65"/>
        <v>631.64639592363619</v>
      </c>
      <c r="BG37" s="63">
        <f t="shared" si="50"/>
        <v>3.4988626398596741</v>
      </c>
      <c r="BH37" s="59">
        <f t="shared" si="51"/>
        <v>1.0971702450450076</v>
      </c>
      <c r="BI37" s="63">
        <f t="shared" si="16"/>
        <v>322.40687273411157</v>
      </c>
      <c r="BJ37" s="63">
        <f t="shared" si="66"/>
        <v>644.81374546822315</v>
      </c>
      <c r="BK37" s="63">
        <f t="shared" si="53"/>
        <v>3.5718002006291942</v>
      </c>
      <c r="BL37" s="59">
        <f t="shared" si="54"/>
        <v>1.1200419406957089</v>
      </c>
    </row>
    <row r="38" spans="1:64" s="58" customFormat="1" x14ac:dyDescent="0.15">
      <c r="A38">
        <v>35</v>
      </c>
      <c r="B38" s="59">
        <f t="shared" si="27"/>
        <v>0.57357643635104605</v>
      </c>
      <c r="C38" s="59">
        <f t="shared" si="0"/>
        <v>0.8191520442889918</v>
      </c>
      <c r="D38" s="59">
        <f t="shared" si="28"/>
        <v>1.3464088517719954</v>
      </c>
      <c r="F38" s="60">
        <v>60</v>
      </c>
      <c r="G38" s="60">
        <v>60</v>
      </c>
      <c r="H38" s="59">
        <f t="shared" si="29"/>
        <v>0.8660254037844386</v>
      </c>
      <c r="I38" s="59">
        <f t="shared" si="56"/>
        <v>0.50000000000000011</v>
      </c>
      <c r="J38" s="61" t="s">
        <v>36</v>
      </c>
      <c r="K38" s="62">
        <v>618.00900000000001</v>
      </c>
      <c r="L38" s="62">
        <f t="shared" si="30"/>
        <v>2.305487577408043</v>
      </c>
      <c r="M38" s="63">
        <f t="shared" si="57"/>
        <v>309.00450000000001</v>
      </c>
      <c r="N38" s="63">
        <v>203.06127522899658</v>
      </c>
      <c r="O38" s="64">
        <f t="shared" si="58"/>
        <v>1521.7303232806401</v>
      </c>
      <c r="P38" s="63">
        <f t="shared" si="32"/>
        <v>1.2540209331076144</v>
      </c>
      <c r="Q38" s="63">
        <v>299.34538126177745</v>
      </c>
      <c r="R38" s="63">
        <f t="shared" si="33"/>
        <v>1032.267472100315</v>
      </c>
      <c r="S38" s="63">
        <f t="shared" si="34"/>
        <v>1.105918695722047</v>
      </c>
      <c r="T38" s="64">
        <v>16.5</v>
      </c>
      <c r="U38" s="59">
        <f t="shared" si="35"/>
        <v>0.28401534470392265</v>
      </c>
      <c r="V38" s="59">
        <f t="shared" si="36"/>
        <v>0.95881973486819305</v>
      </c>
      <c r="W38" s="64">
        <f t="shared" si="2"/>
        <v>228.61683047562602</v>
      </c>
      <c r="X38" s="63">
        <f t="shared" si="59"/>
        <v>457.23366095125203</v>
      </c>
      <c r="Y38" s="59">
        <f t="shared" si="3"/>
        <v>0.73984951829383072</v>
      </c>
      <c r="Z38" s="64">
        <f t="shared" si="4"/>
        <v>337.01843054225554</v>
      </c>
      <c r="AA38" s="63">
        <f t="shared" si="60"/>
        <v>674.03686108451109</v>
      </c>
      <c r="AB38" s="59">
        <f t="shared" si="67"/>
        <v>1.0906586491208237</v>
      </c>
      <c r="AL38" s="60">
        <v>60</v>
      </c>
      <c r="AM38" s="61" t="s">
        <v>36</v>
      </c>
      <c r="AN38" s="63">
        <f t="shared" si="8"/>
        <v>-1.9441785617580229</v>
      </c>
      <c r="AO38" s="63">
        <f t="shared" si="9"/>
        <v>276.56049770603232</v>
      </c>
      <c r="AP38" s="63">
        <f t="shared" si="61"/>
        <v>553.12099541206464</v>
      </c>
      <c r="AQ38" s="63">
        <f t="shared" si="10"/>
        <v>3.0638889078743947</v>
      </c>
      <c r="AR38" s="59">
        <f t="shared" si="11"/>
        <v>0.89500475787903511</v>
      </c>
      <c r="AS38" s="63">
        <f t="shared" si="12"/>
        <v>304.94703525292425</v>
      </c>
      <c r="AT38" s="63">
        <f t="shared" si="62"/>
        <v>609.8940705058485</v>
      </c>
      <c r="AU38" s="63">
        <f t="shared" si="41"/>
        <v>3.3783705429751878</v>
      </c>
      <c r="AV38" s="59">
        <f t="shared" si="42"/>
        <v>0.98686923735066723</v>
      </c>
      <c r="AW38" s="63">
        <f t="shared" si="13"/>
        <v>319.14030402637025</v>
      </c>
      <c r="AX38" s="63">
        <f t="shared" si="63"/>
        <v>638.28060805274049</v>
      </c>
      <c r="AY38" s="63">
        <f t="shared" si="44"/>
        <v>3.5356113605255848</v>
      </c>
      <c r="AZ38" s="59">
        <f t="shared" si="45"/>
        <v>1.0328014770864833</v>
      </c>
      <c r="BA38" s="63">
        <f t="shared" si="14"/>
        <v>333.33357279981618</v>
      </c>
      <c r="BB38" s="63">
        <f t="shared" si="64"/>
        <v>666.66714559963236</v>
      </c>
      <c r="BC38" s="63">
        <f t="shared" si="47"/>
        <v>3.6928521780759809</v>
      </c>
      <c r="BD38" s="59">
        <f t="shared" si="48"/>
        <v>1.0787337168222992</v>
      </c>
      <c r="BE38" s="63">
        <f t="shared" si="15"/>
        <v>340.43020718653918</v>
      </c>
      <c r="BF38" s="63">
        <f t="shared" si="65"/>
        <v>680.86041437307836</v>
      </c>
      <c r="BG38" s="63">
        <f t="shared" si="50"/>
        <v>3.7714725868511794</v>
      </c>
      <c r="BH38" s="59">
        <f t="shared" si="51"/>
        <v>1.1016998366902073</v>
      </c>
      <c r="BI38" s="63">
        <f t="shared" si="16"/>
        <v>347.52684157326212</v>
      </c>
      <c r="BJ38" s="63">
        <f t="shared" si="66"/>
        <v>695.05368314652424</v>
      </c>
      <c r="BK38" s="63">
        <f t="shared" si="53"/>
        <v>3.8500929956263774</v>
      </c>
      <c r="BL38" s="59">
        <f t="shared" si="54"/>
        <v>1.1246659565581152</v>
      </c>
    </row>
    <row r="39" spans="1:64" x14ac:dyDescent="0.15">
      <c r="A39">
        <v>36</v>
      </c>
      <c r="B39" s="43">
        <f t="shared" si="27"/>
        <v>0.58778525229247314</v>
      </c>
      <c r="C39" s="43">
        <f t="shared" si="0"/>
        <v>0.80901699437494745</v>
      </c>
      <c r="D39" s="43">
        <f t="shared" si="28"/>
        <v>1.358538163348751</v>
      </c>
      <c r="F39" s="48">
        <v>75</v>
      </c>
      <c r="G39" s="48">
        <v>75</v>
      </c>
      <c r="H39" s="43">
        <f t="shared" si="29"/>
        <v>0.96592582628906831</v>
      </c>
      <c r="I39" s="43">
        <f t="shared" si="56"/>
        <v>0.25881904510252074</v>
      </c>
      <c r="J39" s="49" t="s">
        <v>37</v>
      </c>
      <c r="K39" s="50">
        <v>580.59199999999998</v>
      </c>
      <c r="L39" s="50">
        <f t="shared" si="30"/>
        <v>2.1659031560098483</v>
      </c>
      <c r="M39" s="42">
        <f t="shared" si="57"/>
        <v>290.29599999999999</v>
      </c>
      <c r="N39" s="42">
        <v>174.06983596472708</v>
      </c>
      <c r="O39" s="40">
        <f t="shared" si="58"/>
        <v>1667.6984751041221</v>
      </c>
      <c r="P39" s="42">
        <f t="shared" si="32"/>
        <v>1.3743097353699316</v>
      </c>
      <c r="Q39" s="42">
        <v>276.63131256506819</v>
      </c>
      <c r="R39" s="42">
        <f t="shared" si="33"/>
        <v>1049.3967487202581</v>
      </c>
      <c r="S39" s="42">
        <f t="shared" si="34"/>
        <v>1.124270128630851</v>
      </c>
      <c r="T39" s="40">
        <v>15</v>
      </c>
      <c r="U39" s="43">
        <f t="shared" si="35"/>
        <v>0.25881904510252074</v>
      </c>
      <c r="V39" s="43">
        <f t="shared" si="36"/>
        <v>0.96592582628906831</v>
      </c>
      <c r="W39" s="40">
        <f t="shared" si="2"/>
        <v>203.94440931976786</v>
      </c>
      <c r="X39" s="42">
        <f t="shared" si="59"/>
        <v>407.88881863953571</v>
      </c>
      <c r="Y39" s="43">
        <f t="shared" si="3"/>
        <v>0.70253950905202922</v>
      </c>
      <c r="Z39" s="40">
        <f t="shared" si="4"/>
        <v>324.1079037488559</v>
      </c>
      <c r="AA39" s="42">
        <f t="shared" si="60"/>
        <v>648.21580749771181</v>
      </c>
      <c r="AB39" s="43">
        <f t="shared" si="67"/>
        <v>1.1164738878553473</v>
      </c>
      <c r="AL39" s="48">
        <v>75</v>
      </c>
      <c r="AM39" s="49" t="s">
        <v>37</v>
      </c>
      <c r="AN39" s="42">
        <f t="shared" si="8"/>
        <v>-1.7434138232897947</v>
      </c>
      <c r="AO39" s="42">
        <f t="shared" si="9"/>
        <v>282.3067548436739</v>
      </c>
      <c r="AP39" s="42">
        <f t="shared" si="61"/>
        <v>564.6135096873478</v>
      </c>
      <c r="AQ39" s="42">
        <f t="shared" si="10"/>
        <v>3.1275490967005233</v>
      </c>
      <c r="AR39" s="43">
        <f t="shared" si="11"/>
        <v>0.97247896920272381</v>
      </c>
      <c r="AS39" s="42">
        <f t="shared" si="12"/>
        <v>314.62566376594697</v>
      </c>
      <c r="AT39" s="42">
        <f t="shared" si="62"/>
        <v>629.25132753189393</v>
      </c>
      <c r="AU39" s="42">
        <f t="shared" si="41"/>
        <v>3.4855956991000077</v>
      </c>
      <c r="AV39" s="43">
        <f t="shared" si="42"/>
        <v>1.0838098484510532</v>
      </c>
      <c r="AW39" s="42">
        <f t="shared" si="13"/>
        <v>330.7851182270835</v>
      </c>
      <c r="AX39" s="42">
        <f t="shared" si="63"/>
        <v>661.570236454167</v>
      </c>
      <c r="AY39" s="42">
        <f t="shared" si="44"/>
        <v>3.6646190002997496</v>
      </c>
      <c r="AZ39" s="43">
        <f t="shared" si="45"/>
        <v>1.1394752880752181</v>
      </c>
      <c r="BA39" s="42">
        <f t="shared" si="14"/>
        <v>346.94457268822015</v>
      </c>
      <c r="BB39" s="42">
        <f t="shared" si="64"/>
        <v>693.8891453764403</v>
      </c>
      <c r="BC39" s="42">
        <f t="shared" si="47"/>
        <v>3.8436423014994929</v>
      </c>
      <c r="BD39" s="43">
        <f t="shared" si="48"/>
        <v>1.1951407276993833</v>
      </c>
      <c r="BE39" s="42">
        <f t="shared" si="15"/>
        <v>355.0242999187883</v>
      </c>
      <c r="BF39" s="42">
        <f t="shared" si="65"/>
        <v>710.0485998375766</v>
      </c>
      <c r="BG39" s="42">
        <f t="shared" si="50"/>
        <v>3.9331539520993628</v>
      </c>
      <c r="BH39" s="43">
        <f t="shared" si="51"/>
        <v>1.2229734475114653</v>
      </c>
      <c r="BI39" s="42">
        <f t="shared" si="16"/>
        <v>363.10402714935663</v>
      </c>
      <c r="BJ39" s="42">
        <f t="shared" si="66"/>
        <v>726.20805429871325</v>
      </c>
      <c r="BK39" s="42">
        <f t="shared" si="53"/>
        <v>4.0226656026992345</v>
      </c>
      <c r="BL39" s="43">
        <f t="shared" si="54"/>
        <v>1.2508061673235478</v>
      </c>
    </row>
    <row r="40" spans="1:64" x14ac:dyDescent="0.15">
      <c r="A40">
        <v>37</v>
      </c>
      <c r="B40" s="43">
        <f t="shared" si="27"/>
        <v>0.60181502315204827</v>
      </c>
      <c r="C40" s="43">
        <f t="shared" si="0"/>
        <v>0.79863551004729283</v>
      </c>
      <c r="D40" s="43">
        <f t="shared" si="28"/>
        <v>1.3705788920494466</v>
      </c>
      <c r="F40" s="48">
        <v>75</v>
      </c>
      <c r="G40" s="48">
        <v>75</v>
      </c>
      <c r="H40" s="43">
        <f t="shared" si="29"/>
        <v>0.96592582628906831</v>
      </c>
      <c r="I40" s="43">
        <f t="shared" si="56"/>
        <v>0.25881904510252074</v>
      </c>
      <c r="J40" s="49" t="s">
        <v>38</v>
      </c>
      <c r="K40" s="50">
        <v>584.38199999999995</v>
      </c>
      <c r="L40" s="50">
        <f t="shared" si="30"/>
        <v>2.1800417816906661</v>
      </c>
      <c r="M40" s="42">
        <f t="shared" si="57"/>
        <v>292.19099999999997</v>
      </c>
      <c r="N40" s="42">
        <v>174.69484203253995</v>
      </c>
      <c r="O40" s="40">
        <f t="shared" si="58"/>
        <v>1672.5794339455904</v>
      </c>
      <c r="P40" s="42">
        <f t="shared" si="32"/>
        <v>1.3783320147890878</v>
      </c>
      <c r="Q40" s="42">
        <v>248.89345944338842</v>
      </c>
      <c r="R40" s="42">
        <f t="shared" si="33"/>
        <v>1173.9601380182501</v>
      </c>
      <c r="S40" s="42">
        <f t="shared" si="34"/>
        <v>1.2577209877835316</v>
      </c>
      <c r="T40" s="40">
        <v>16.5</v>
      </c>
      <c r="U40" s="43">
        <f t="shared" si="35"/>
        <v>0.28401534470392265</v>
      </c>
      <c r="V40" s="43">
        <f t="shared" si="36"/>
        <v>0.95881973486819305</v>
      </c>
      <c r="W40" s="40">
        <f t="shared" si="2"/>
        <v>204.67668147142999</v>
      </c>
      <c r="X40" s="42">
        <f t="shared" si="59"/>
        <v>409.35336294285997</v>
      </c>
      <c r="Y40" s="43">
        <f t="shared" si="3"/>
        <v>0.70048934248977557</v>
      </c>
      <c r="Z40" s="40">
        <f t="shared" si="4"/>
        <v>291.60956743833185</v>
      </c>
      <c r="AA40" s="42">
        <f t="shared" si="60"/>
        <v>583.2191348766637</v>
      </c>
      <c r="AB40" s="43">
        <f t="shared" si="67"/>
        <v>0.99801009421348319</v>
      </c>
      <c r="AL40" s="48">
        <v>75</v>
      </c>
      <c r="AM40" s="49" t="s">
        <v>38</v>
      </c>
      <c r="AN40" s="42">
        <f t="shared" si="8"/>
        <v>-1.7430129266621934</v>
      </c>
      <c r="AO40" s="42">
        <f t="shared" si="9"/>
        <v>255.62666768750779</v>
      </c>
      <c r="AP40" s="42">
        <f t="shared" si="61"/>
        <v>511.25333537501558</v>
      </c>
      <c r="AQ40" s="42">
        <f t="shared" si="10"/>
        <v>2.8319724551449044</v>
      </c>
      <c r="AR40" s="43">
        <f t="shared" si="11"/>
        <v>0.87486153812919565</v>
      </c>
      <c r="AS40" s="42">
        <f t="shared" si="12"/>
        <v>284.89119944010986</v>
      </c>
      <c r="AT40" s="42">
        <f t="shared" si="62"/>
        <v>569.78239888021972</v>
      </c>
      <c r="AU40" s="42">
        <f t="shared" si="41"/>
        <v>3.1561809917025814</v>
      </c>
      <c r="AV40" s="43">
        <f t="shared" si="42"/>
        <v>0.97501702461783524</v>
      </c>
      <c r="AW40" s="42">
        <f t="shared" si="13"/>
        <v>299.52346531641081</v>
      </c>
      <c r="AX40" s="42">
        <f t="shared" si="63"/>
        <v>599.04693063282161</v>
      </c>
      <c r="AY40" s="42">
        <f t="shared" si="44"/>
        <v>3.3182852599814185</v>
      </c>
      <c r="AZ40" s="43">
        <f t="shared" si="45"/>
        <v>1.0250947678621547</v>
      </c>
      <c r="BA40" s="42">
        <f t="shared" si="14"/>
        <v>314.15573119271187</v>
      </c>
      <c r="BB40" s="42">
        <f t="shared" si="64"/>
        <v>628.31146238542374</v>
      </c>
      <c r="BC40" s="42">
        <f t="shared" si="47"/>
        <v>3.4803895282602575</v>
      </c>
      <c r="BD40" s="43">
        <f t="shared" si="48"/>
        <v>1.0751725111064745</v>
      </c>
      <c r="BE40" s="42">
        <f t="shared" si="15"/>
        <v>321.47186413086234</v>
      </c>
      <c r="BF40" s="42">
        <f t="shared" si="65"/>
        <v>642.94372826172469</v>
      </c>
      <c r="BG40" s="42">
        <f t="shared" si="50"/>
        <v>3.5614416623996763</v>
      </c>
      <c r="BH40" s="43">
        <f t="shared" si="51"/>
        <v>1.1002113827286342</v>
      </c>
      <c r="BI40" s="42">
        <f t="shared" si="16"/>
        <v>328.78799706901282</v>
      </c>
      <c r="BJ40" s="42">
        <f t="shared" si="66"/>
        <v>657.57599413802564</v>
      </c>
      <c r="BK40" s="42">
        <f t="shared" si="53"/>
        <v>3.6424937965390951</v>
      </c>
      <c r="BL40" s="43">
        <f t="shared" si="54"/>
        <v>1.1252502543507941</v>
      </c>
    </row>
    <row r="41" spans="1:64" x14ac:dyDescent="0.15">
      <c r="A41">
        <v>38</v>
      </c>
      <c r="B41" s="43">
        <f t="shared" si="27"/>
        <v>0.61566147532565829</v>
      </c>
      <c r="C41" s="43">
        <f t="shared" si="0"/>
        <v>0.7880107536067219</v>
      </c>
      <c r="D41" s="43">
        <f t="shared" si="28"/>
        <v>1.3825176386685292</v>
      </c>
      <c r="F41" s="48">
        <v>75</v>
      </c>
      <c r="G41" s="48">
        <v>75</v>
      </c>
      <c r="H41" s="43">
        <f t="shared" si="29"/>
        <v>0.96592582628906831</v>
      </c>
      <c r="I41" s="43">
        <f t="shared" si="56"/>
        <v>0.25881904510252074</v>
      </c>
      <c r="J41" s="49" t="s">
        <v>39</v>
      </c>
      <c r="K41" s="50">
        <v>557.74099999999999</v>
      </c>
      <c r="L41" s="50">
        <f t="shared" si="30"/>
        <v>2.0806573155263748</v>
      </c>
      <c r="M41" s="42">
        <f t="shared" si="57"/>
        <v>278.87049999999999</v>
      </c>
      <c r="N41" s="42">
        <v>175.80161050621103</v>
      </c>
      <c r="O41" s="40">
        <f t="shared" si="58"/>
        <v>1586.2795522578422</v>
      </c>
      <c r="P41" s="42">
        <f t="shared" si="32"/>
        <v>1.3072143821143081</v>
      </c>
      <c r="Q41" s="42">
        <v>268.13015319734438</v>
      </c>
      <c r="R41" s="42">
        <f t="shared" si="33"/>
        <v>1040.0564676317874</v>
      </c>
      <c r="S41" s="42">
        <f t="shared" si="34"/>
        <v>1.1142634280825701</v>
      </c>
      <c r="T41" s="40">
        <v>17</v>
      </c>
      <c r="U41" s="43">
        <f t="shared" si="35"/>
        <v>0.29237170472273677</v>
      </c>
      <c r="V41" s="43">
        <f t="shared" si="36"/>
        <v>0.95630475596303544</v>
      </c>
      <c r="W41" s="40">
        <f t="shared" si="2"/>
        <v>205.97339805282741</v>
      </c>
      <c r="X41" s="42">
        <f t="shared" si="59"/>
        <v>411.94679610565481</v>
      </c>
      <c r="Y41" s="43">
        <f t="shared" si="3"/>
        <v>0.73859873329315007</v>
      </c>
      <c r="Z41" s="40">
        <f t="shared" si="4"/>
        <v>314.14774082818212</v>
      </c>
      <c r="AA41" s="42">
        <f t="shared" si="60"/>
        <v>628.29548165636425</v>
      </c>
      <c r="AB41" s="43">
        <f t="shared" si="67"/>
        <v>1.1265004395523446</v>
      </c>
      <c r="AL41" s="48">
        <v>75</v>
      </c>
      <c r="AM41" s="49" t="s">
        <v>39</v>
      </c>
      <c r="AN41" s="42">
        <f t="shared" si="8"/>
        <v>-1.7434764795201956</v>
      </c>
      <c r="AO41" s="42">
        <f t="shared" si="9"/>
        <v>276.00899883352787</v>
      </c>
      <c r="AP41" s="42">
        <f t="shared" si="61"/>
        <v>552.01799766705574</v>
      </c>
      <c r="AQ41" s="42">
        <f t="shared" si="10"/>
        <v>3.0577791008260733</v>
      </c>
      <c r="AR41" s="43">
        <f t="shared" si="11"/>
        <v>0.98973896067718847</v>
      </c>
      <c r="AS41" s="42">
        <f t="shared" si="12"/>
        <v>307.60693101892008</v>
      </c>
      <c r="AT41" s="42">
        <f t="shared" si="62"/>
        <v>615.21386203784016</v>
      </c>
      <c r="AU41" s="42">
        <f t="shared" si="41"/>
        <v>3.4078383274242858</v>
      </c>
      <c r="AV41" s="43">
        <f t="shared" si="42"/>
        <v>1.1030457901388639</v>
      </c>
      <c r="AW41" s="42">
        <f t="shared" si="13"/>
        <v>323.40589711161624</v>
      </c>
      <c r="AX41" s="42">
        <f t="shared" si="63"/>
        <v>646.81179422323248</v>
      </c>
      <c r="AY41" s="42">
        <f t="shared" si="44"/>
        <v>3.5828679407233932</v>
      </c>
      <c r="AZ41" s="43">
        <f t="shared" si="45"/>
        <v>1.1596992048697021</v>
      </c>
      <c r="BA41" s="42">
        <f t="shared" si="14"/>
        <v>339.2048632043124</v>
      </c>
      <c r="BB41" s="42">
        <f t="shared" si="64"/>
        <v>678.40972640862481</v>
      </c>
      <c r="BC41" s="42">
        <f t="shared" si="47"/>
        <v>3.7578975540225001</v>
      </c>
      <c r="BD41" s="43">
        <f t="shared" si="48"/>
        <v>1.2163526196005401</v>
      </c>
      <c r="BE41" s="42">
        <f t="shared" si="15"/>
        <v>347.1043462506604</v>
      </c>
      <c r="BF41" s="42">
        <f t="shared" si="65"/>
        <v>694.2086925013208</v>
      </c>
      <c r="BG41" s="42">
        <f t="shared" si="50"/>
        <v>3.8454123606720527</v>
      </c>
      <c r="BH41" s="43">
        <f t="shared" si="51"/>
        <v>1.2446793269659588</v>
      </c>
      <c r="BI41" s="42">
        <f t="shared" si="16"/>
        <v>355.00382929700851</v>
      </c>
      <c r="BJ41" s="42">
        <f t="shared" si="66"/>
        <v>710.00765859401702</v>
      </c>
      <c r="BK41" s="42">
        <f t="shared" si="53"/>
        <v>3.9329271673216066</v>
      </c>
      <c r="BL41" s="43">
        <f t="shared" si="54"/>
        <v>1.2730060343313778</v>
      </c>
    </row>
    <row r="42" spans="1:64" x14ac:dyDescent="0.15">
      <c r="A42">
        <v>39</v>
      </c>
      <c r="B42" s="43">
        <f t="shared" si="27"/>
        <v>0.62932039104983739</v>
      </c>
      <c r="C42" s="43">
        <f t="shared" si="0"/>
        <v>0.7771459614569709</v>
      </c>
      <c r="D42" s="43">
        <f t="shared" si="28"/>
        <v>1.3943413077412095</v>
      </c>
      <c r="F42" s="48">
        <v>75</v>
      </c>
      <c r="G42" s="48">
        <v>75</v>
      </c>
      <c r="H42" s="43">
        <f t="shared" si="29"/>
        <v>0.96592582628906831</v>
      </c>
      <c r="I42" s="43">
        <f t="shared" si="56"/>
        <v>0.25881904510252074</v>
      </c>
      <c r="J42" s="49" t="s">
        <v>40</v>
      </c>
      <c r="K42" s="50">
        <v>504.86500000000001</v>
      </c>
      <c r="L42" s="50">
        <f t="shared" si="30"/>
        <v>1.8834029694844439</v>
      </c>
      <c r="M42" s="42">
        <f t="shared" si="57"/>
        <v>252.4325</v>
      </c>
      <c r="N42" s="42">
        <v>174.2528224310974</v>
      </c>
      <c r="O42" s="40">
        <f t="shared" si="58"/>
        <v>1448.6565926346254</v>
      </c>
      <c r="P42" s="42">
        <f t="shared" si="32"/>
        <v>1.1938026496913943</v>
      </c>
      <c r="Q42" s="42">
        <v>286.51247596568862</v>
      </c>
      <c r="R42" s="42">
        <f t="shared" si="33"/>
        <v>881.05238401635995</v>
      </c>
      <c r="S42" s="42">
        <f t="shared" si="34"/>
        <v>0.94391456645597382</v>
      </c>
      <c r="T42" s="40">
        <v>17</v>
      </c>
      <c r="U42" s="43">
        <f t="shared" si="35"/>
        <v>0.29237170472273677</v>
      </c>
      <c r="V42" s="43">
        <f t="shared" si="36"/>
        <v>0.95630475596303544</v>
      </c>
      <c r="W42" s="40">
        <f t="shared" si="2"/>
        <v>204.15880066787579</v>
      </c>
      <c r="X42" s="42">
        <f t="shared" si="59"/>
        <v>408.31760133575159</v>
      </c>
      <c r="Y42" s="43">
        <f t="shared" si="3"/>
        <v>0.80876591036366474</v>
      </c>
      <c r="Z42" s="40">
        <f t="shared" si="4"/>
        <v>335.68491260833457</v>
      </c>
      <c r="AA42" s="42">
        <f t="shared" si="60"/>
        <v>671.36982521666914</v>
      </c>
      <c r="AB42" s="43">
        <f t="shared" si="67"/>
        <v>1.32980068972234</v>
      </c>
      <c r="AL42" s="48">
        <v>75</v>
      </c>
      <c r="AM42" s="49" t="s">
        <v>40</v>
      </c>
      <c r="AN42" s="42">
        <f t="shared" si="8"/>
        <v>-1.7440161830558403</v>
      </c>
      <c r="AO42" s="42">
        <f t="shared" si="9"/>
        <v>294.93147526157514</v>
      </c>
      <c r="AP42" s="42">
        <f t="shared" si="61"/>
        <v>589.86295052315029</v>
      </c>
      <c r="AQ42" s="42">
        <f t="shared" si="10"/>
        <v>3.2674126751011463</v>
      </c>
      <c r="AR42" s="43">
        <f t="shared" si="11"/>
        <v>1.168357779848376</v>
      </c>
      <c r="AS42" s="42">
        <f t="shared" si="12"/>
        <v>328.69568147962582</v>
      </c>
      <c r="AT42" s="42">
        <f t="shared" si="62"/>
        <v>657.39136295925164</v>
      </c>
      <c r="AU42" s="42">
        <f t="shared" si="41"/>
        <v>3.641471073797804</v>
      </c>
      <c r="AV42" s="43">
        <f t="shared" si="42"/>
        <v>1.3021131648247584</v>
      </c>
      <c r="AW42" s="42">
        <f t="shared" si="13"/>
        <v>345.57778458865113</v>
      </c>
      <c r="AX42" s="42">
        <f t="shared" si="63"/>
        <v>691.15556917730225</v>
      </c>
      <c r="AY42" s="42">
        <f t="shared" si="44"/>
        <v>3.8285002731461324</v>
      </c>
      <c r="AZ42" s="43">
        <f t="shared" si="45"/>
        <v>1.3689908573129494</v>
      </c>
      <c r="BA42" s="42">
        <f t="shared" si="14"/>
        <v>362.45988769767655</v>
      </c>
      <c r="BB42" s="42">
        <f t="shared" si="64"/>
        <v>724.9197753953531</v>
      </c>
      <c r="BC42" s="42">
        <f t="shared" si="47"/>
        <v>4.0155294724944621</v>
      </c>
      <c r="BD42" s="43">
        <f t="shared" si="48"/>
        <v>1.435868549801141</v>
      </c>
      <c r="BE42" s="42">
        <f t="shared" si="15"/>
        <v>370.90093925218912</v>
      </c>
      <c r="BF42" s="42">
        <f t="shared" si="65"/>
        <v>741.80187850437824</v>
      </c>
      <c r="BG42" s="42">
        <f t="shared" si="50"/>
        <v>4.1090440721686257</v>
      </c>
      <c r="BH42" s="43">
        <f t="shared" si="51"/>
        <v>1.4693073960452363</v>
      </c>
      <c r="BI42" s="42">
        <f t="shared" si="16"/>
        <v>379.3419908067018</v>
      </c>
      <c r="BJ42" s="42">
        <f t="shared" si="66"/>
        <v>758.6839816134036</v>
      </c>
      <c r="BK42" s="42">
        <f t="shared" si="53"/>
        <v>4.2025586718427901</v>
      </c>
      <c r="BL42" s="43">
        <f t="shared" si="54"/>
        <v>1.5027462422893321</v>
      </c>
    </row>
    <row r="43" spans="1:64" x14ac:dyDescent="0.15">
      <c r="A43">
        <v>40</v>
      </c>
      <c r="B43" s="43">
        <f t="shared" si="27"/>
        <v>0.64278760968653925</v>
      </c>
      <c r="C43" s="43">
        <f t="shared" si="0"/>
        <v>0.76604444311897801</v>
      </c>
      <c r="D43" s="43">
        <f t="shared" si="28"/>
        <v>1.4060371127812796</v>
      </c>
      <c r="F43" s="48">
        <v>75</v>
      </c>
      <c r="G43" s="48">
        <v>75</v>
      </c>
      <c r="H43" s="43">
        <f t="shared" si="29"/>
        <v>0.96592582628906831</v>
      </c>
      <c r="I43" s="43">
        <f t="shared" si="56"/>
        <v>0.25881904510252074</v>
      </c>
      <c r="J43" s="49" t="s">
        <v>41</v>
      </c>
      <c r="K43" s="50">
        <v>576.76700000000005</v>
      </c>
      <c r="L43" s="50">
        <f t="shared" si="30"/>
        <v>2.1516339625456991</v>
      </c>
      <c r="M43" s="42">
        <f t="shared" si="57"/>
        <v>288.38350000000003</v>
      </c>
      <c r="N43" s="42">
        <v>181.63927664202777</v>
      </c>
      <c r="O43" s="40">
        <f t="shared" si="58"/>
        <v>1587.6714845564063</v>
      </c>
      <c r="P43" s="42">
        <f t="shared" si="32"/>
        <v>1.3083614396534553</v>
      </c>
      <c r="Q43" s="42">
        <v>279.586221835537</v>
      </c>
      <c r="R43" s="42">
        <f t="shared" si="33"/>
        <v>1031.4653494249724</v>
      </c>
      <c r="S43" s="42">
        <f t="shared" si="34"/>
        <v>1.1050593424178892</v>
      </c>
      <c r="T43" s="40">
        <v>14.5</v>
      </c>
      <c r="U43" s="43">
        <f t="shared" si="35"/>
        <v>0.25038000405444144</v>
      </c>
      <c r="V43" s="43">
        <f t="shared" si="36"/>
        <v>0.96814764037810774</v>
      </c>
      <c r="W43" s="40">
        <f t="shared" si="2"/>
        <v>212.81294819818635</v>
      </c>
      <c r="X43" s="42">
        <f t="shared" si="59"/>
        <v>425.6258963963727</v>
      </c>
      <c r="Y43" s="43">
        <f t="shared" si="3"/>
        <v>0.73795119415010335</v>
      </c>
      <c r="Z43" s="40">
        <f t="shared" si="4"/>
        <v>327.56994656873536</v>
      </c>
      <c r="AA43" s="42">
        <f t="shared" si="60"/>
        <v>655.13989313747072</v>
      </c>
      <c r="AB43" s="43">
        <f t="shared" si="67"/>
        <v>1.1358831090153747</v>
      </c>
      <c r="AL43" s="48">
        <v>75</v>
      </c>
      <c r="AM43" s="49" t="s">
        <v>41</v>
      </c>
      <c r="AN43" s="42">
        <f t="shared" si="8"/>
        <v>-1.7434681846050308</v>
      </c>
      <c r="AO43" s="42">
        <f t="shared" si="9"/>
        <v>284.75530276744666</v>
      </c>
      <c r="AP43" s="42">
        <f t="shared" si="61"/>
        <v>569.51060553489333</v>
      </c>
      <c r="AQ43" s="42">
        <f t="shared" si="10"/>
        <v>3.1546754538132462</v>
      </c>
      <c r="AR43" s="43">
        <f t="shared" si="11"/>
        <v>0.98741884597227869</v>
      </c>
      <c r="AS43" s="42">
        <f t="shared" si="12"/>
        <v>317.35452519969601</v>
      </c>
      <c r="AT43" s="42">
        <f t="shared" si="62"/>
        <v>634.70905039939203</v>
      </c>
      <c r="AU43" s="42">
        <f t="shared" si="41"/>
        <v>3.515827523049345</v>
      </c>
      <c r="AV43" s="43">
        <f t="shared" si="42"/>
        <v>1.1004600651552394</v>
      </c>
      <c r="AW43" s="42">
        <f t="shared" si="13"/>
        <v>333.65413641582063</v>
      </c>
      <c r="AX43" s="42">
        <f t="shared" si="63"/>
        <v>667.30827283164126</v>
      </c>
      <c r="AY43" s="42">
        <f t="shared" si="44"/>
        <v>3.6964035576673937</v>
      </c>
      <c r="AZ43" s="43">
        <f t="shared" si="45"/>
        <v>1.1569806747467195</v>
      </c>
      <c r="BA43" s="42">
        <f t="shared" si="14"/>
        <v>349.95374763194536</v>
      </c>
      <c r="BB43" s="42">
        <f t="shared" si="64"/>
        <v>699.90749526389072</v>
      </c>
      <c r="BC43" s="42">
        <f t="shared" si="47"/>
        <v>3.8769795922854438</v>
      </c>
      <c r="BD43" s="43">
        <f t="shared" si="48"/>
        <v>1.2135012843382</v>
      </c>
      <c r="BE43" s="42">
        <f t="shared" si="15"/>
        <v>358.10355324000767</v>
      </c>
      <c r="BF43" s="42">
        <f t="shared" si="65"/>
        <v>716.20710648001534</v>
      </c>
      <c r="BG43" s="42">
        <f t="shared" si="50"/>
        <v>3.9672676095944679</v>
      </c>
      <c r="BH43" s="43">
        <f t="shared" si="51"/>
        <v>1.2417615891339402</v>
      </c>
      <c r="BI43" s="42">
        <f t="shared" si="16"/>
        <v>366.25335884806998</v>
      </c>
      <c r="BJ43" s="42">
        <f t="shared" si="66"/>
        <v>732.50671769613996</v>
      </c>
      <c r="BK43" s="42">
        <f t="shared" si="53"/>
        <v>4.0575556269034925</v>
      </c>
      <c r="BL43" s="43">
        <f t="shared" si="54"/>
        <v>1.2700218939296803</v>
      </c>
    </row>
    <row r="44" spans="1:64" x14ac:dyDescent="0.15">
      <c r="A44">
        <v>41</v>
      </c>
      <c r="B44" s="43">
        <f t="shared" si="27"/>
        <v>0.65605902899050728</v>
      </c>
      <c r="C44" s="43">
        <f t="shared" si="0"/>
        <v>0.75470958022277201</v>
      </c>
      <c r="D44" s="43">
        <f t="shared" si="28"/>
        <v>1.4175925818107791</v>
      </c>
      <c r="F44" s="48">
        <v>75</v>
      </c>
      <c r="G44" s="48">
        <v>75</v>
      </c>
      <c r="H44" s="43">
        <f t="shared" si="29"/>
        <v>0.96592582628906831</v>
      </c>
      <c r="I44" s="43">
        <f t="shared" si="56"/>
        <v>0.25881904510252074</v>
      </c>
      <c r="J44" s="49" t="s">
        <v>42</v>
      </c>
      <c r="K44" s="50">
        <v>548.47199999999998</v>
      </c>
      <c r="L44" s="50">
        <f t="shared" si="30"/>
        <v>2.0460792359919422</v>
      </c>
      <c r="M44" s="42">
        <f t="shared" si="57"/>
        <v>274.23599999999999</v>
      </c>
      <c r="N44" s="42">
        <v>170.33181623338157</v>
      </c>
      <c r="O44" s="40">
        <f t="shared" si="58"/>
        <v>1610.010425910408</v>
      </c>
      <c r="P44" s="42">
        <f t="shared" si="32"/>
        <v>1.326770417678542</v>
      </c>
      <c r="Q44" s="42">
        <v>282.79395946694251</v>
      </c>
      <c r="R44" s="42">
        <f t="shared" si="33"/>
        <v>969.73782791162159</v>
      </c>
      <c r="S44" s="42">
        <f t="shared" si="34"/>
        <v>1.0389276256610858</v>
      </c>
      <c r="T44" s="40">
        <v>17.5</v>
      </c>
      <c r="U44" s="43">
        <f t="shared" si="35"/>
        <v>0.30070579950427312</v>
      </c>
      <c r="V44" s="43">
        <f t="shared" si="36"/>
        <v>0.95371695074822693</v>
      </c>
      <c r="W44" s="40">
        <f t="shared" si="2"/>
        <v>199.56485543606468</v>
      </c>
      <c r="X44" s="42">
        <f t="shared" si="59"/>
        <v>399.12971087212935</v>
      </c>
      <c r="Y44" s="43">
        <f t="shared" si="3"/>
        <v>0.72771209992876462</v>
      </c>
      <c r="Z44" s="40">
        <f t="shared" si="4"/>
        <v>331.32820918134763</v>
      </c>
      <c r="AA44" s="42">
        <f t="shared" si="60"/>
        <v>662.65641836269526</v>
      </c>
      <c r="AB44" s="43">
        <f t="shared" si="67"/>
        <v>1.20818641309437</v>
      </c>
      <c r="AL44" s="48">
        <v>75</v>
      </c>
      <c r="AM44" s="49" t="s">
        <v>42</v>
      </c>
      <c r="AN44" s="42">
        <f t="shared" si="8"/>
        <v>-1.7437228470917046</v>
      </c>
      <c r="AO44" s="42">
        <f t="shared" si="9"/>
        <v>291.78509995348134</v>
      </c>
      <c r="AP44" s="42">
        <f t="shared" si="61"/>
        <v>583.57019990696267</v>
      </c>
      <c r="AQ44" s="42">
        <f t="shared" si="10"/>
        <v>3.2325554034139747</v>
      </c>
      <c r="AR44" s="43">
        <f t="shared" si="11"/>
        <v>1.063992692255872</v>
      </c>
      <c r="AS44" s="42">
        <f t="shared" si="12"/>
        <v>325.18910431566826</v>
      </c>
      <c r="AT44" s="42">
        <f t="shared" si="62"/>
        <v>650.37820863133652</v>
      </c>
      <c r="AU44" s="42">
        <f t="shared" si="41"/>
        <v>3.6026232883534952</v>
      </c>
      <c r="AV44" s="43">
        <f t="shared" si="42"/>
        <v>1.1858002024375658</v>
      </c>
      <c r="AW44" s="42">
        <f t="shared" si="13"/>
        <v>341.89110649676167</v>
      </c>
      <c r="AX44" s="42">
        <f t="shared" si="63"/>
        <v>683.78221299352333</v>
      </c>
      <c r="AY44" s="42">
        <f t="shared" si="44"/>
        <v>3.7876572308232546</v>
      </c>
      <c r="AZ44" s="43">
        <f t="shared" si="45"/>
        <v>1.2467039575284122</v>
      </c>
      <c r="BA44" s="42">
        <f t="shared" si="14"/>
        <v>358.59310867785518</v>
      </c>
      <c r="BB44" s="42">
        <f t="shared" si="64"/>
        <v>717.18621735571037</v>
      </c>
      <c r="BC44" s="42">
        <f t="shared" si="47"/>
        <v>3.9726911732930152</v>
      </c>
      <c r="BD44" s="43">
        <f t="shared" si="48"/>
        <v>1.3076077126192593</v>
      </c>
      <c r="BE44" s="42">
        <f t="shared" si="15"/>
        <v>366.94410976840192</v>
      </c>
      <c r="BF44" s="42">
        <f t="shared" si="65"/>
        <v>733.88821953680383</v>
      </c>
      <c r="BG44" s="42">
        <f t="shared" si="50"/>
        <v>4.0652081445278956</v>
      </c>
      <c r="BH44" s="43">
        <f t="shared" si="51"/>
        <v>1.3380595901646828</v>
      </c>
      <c r="BI44" s="42">
        <f t="shared" si="16"/>
        <v>375.29511085894859</v>
      </c>
      <c r="BJ44" s="42">
        <f t="shared" si="66"/>
        <v>750.59022171789718</v>
      </c>
      <c r="BK44" s="42">
        <f t="shared" si="53"/>
        <v>4.1577251157627746</v>
      </c>
      <c r="BL44" s="43">
        <f t="shared" si="54"/>
        <v>1.368511467710106</v>
      </c>
    </row>
    <row r="45" spans="1:64" s="58" customFormat="1" x14ac:dyDescent="0.15">
      <c r="A45">
        <v>42</v>
      </c>
      <c r="B45" s="59">
        <f t="shared" si="27"/>
        <v>0.66913060635885824</v>
      </c>
      <c r="C45" s="59">
        <f t="shared" si="0"/>
        <v>0.74314482547739424</v>
      </c>
      <c r="D45" s="59">
        <f t="shared" si="28"/>
        <v>1.428995563090222</v>
      </c>
      <c r="F45" s="60">
        <v>90</v>
      </c>
      <c r="G45" s="60">
        <v>90</v>
      </c>
      <c r="H45" s="59">
        <f t="shared" si="29"/>
        <v>1</v>
      </c>
      <c r="I45" s="59">
        <f t="shared" si="56"/>
        <v>6.1257422745431001E-17</v>
      </c>
      <c r="J45" s="61" t="s">
        <v>43</v>
      </c>
      <c r="K45" s="62">
        <v>571.57907999999998</v>
      </c>
      <c r="L45" s="62">
        <f t="shared" si="30"/>
        <v>2.1322803849884355</v>
      </c>
      <c r="M45" s="63">
        <f t="shared" si="57"/>
        <v>285.78953999999999</v>
      </c>
      <c r="N45" s="63">
        <v>170.56896109834474</v>
      </c>
      <c r="O45" s="64">
        <f t="shared" si="58"/>
        <v>1675.5073030855986</v>
      </c>
      <c r="P45" s="63">
        <f t="shared" si="32"/>
        <v>1.3807448005072922</v>
      </c>
      <c r="Q45" s="63">
        <v>285.20033720701434</v>
      </c>
      <c r="R45" s="63">
        <f t="shared" si="33"/>
        <v>1002.0659260040003</v>
      </c>
      <c r="S45" s="63">
        <f t="shared" si="34"/>
        <v>1.0735623003396884</v>
      </c>
      <c r="T45" s="64">
        <v>19.5</v>
      </c>
      <c r="U45" s="59">
        <f t="shared" si="35"/>
        <v>0.3338068592337709</v>
      </c>
      <c r="V45" s="59">
        <f t="shared" si="36"/>
        <v>0.94264149109217843</v>
      </c>
      <c r="W45" s="64">
        <f t="shared" si="2"/>
        <v>198.48470369410259</v>
      </c>
      <c r="X45" s="63">
        <f t="shared" si="59"/>
        <v>396.96940738820518</v>
      </c>
      <c r="Y45" s="59">
        <f t="shared" si="3"/>
        <v>0.69451353500937296</v>
      </c>
      <c r="Z45" s="64">
        <f t="shared" si="4"/>
        <v>331.87693739515737</v>
      </c>
      <c r="AA45" s="63">
        <f t="shared" si="60"/>
        <v>663.75387479031474</v>
      </c>
      <c r="AB45" s="59">
        <f t="shared" si="67"/>
        <v>1.1612634157119865</v>
      </c>
      <c r="AL45" s="60">
        <v>90</v>
      </c>
      <c r="AM45" s="61" t="s">
        <v>43</v>
      </c>
      <c r="AN45" s="63">
        <f t="shared" si="8"/>
        <v>-1.6843782928903104</v>
      </c>
      <c r="AO45" s="63">
        <f t="shared" si="9"/>
        <v>311.07637328247</v>
      </c>
      <c r="AP45" s="63">
        <f t="shared" si="61"/>
        <v>622.15274656494</v>
      </c>
      <c r="AQ45" s="63">
        <f t="shared" si="10"/>
        <v>3.4462747120705859</v>
      </c>
      <c r="AR45" s="59">
        <f t="shared" si="11"/>
        <v>1.0884806115803609</v>
      </c>
      <c r="AS45" s="63">
        <f t="shared" si="12"/>
        <v>347.94514504390833</v>
      </c>
      <c r="AT45" s="63">
        <f t="shared" si="62"/>
        <v>695.89029008781665</v>
      </c>
      <c r="AU45" s="63">
        <f t="shared" si="41"/>
        <v>3.8547271909451917</v>
      </c>
      <c r="AV45" s="59">
        <f t="shared" si="42"/>
        <v>1.2174873336648653</v>
      </c>
      <c r="AW45" s="63">
        <f t="shared" si="13"/>
        <v>366.37953092462749</v>
      </c>
      <c r="AX45" s="63">
        <f t="shared" si="63"/>
        <v>732.75906184925498</v>
      </c>
      <c r="AY45" s="63">
        <f t="shared" si="44"/>
        <v>4.0589534303824948</v>
      </c>
      <c r="AZ45" s="59">
        <f t="shared" si="45"/>
        <v>1.2819906947071174</v>
      </c>
      <c r="BA45" s="63">
        <f t="shared" si="14"/>
        <v>384.81391680534665</v>
      </c>
      <c r="BB45" s="63">
        <f t="shared" si="64"/>
        <v>769.6278336106933</v>
      </c>
      <c r="BC45" s="63">
        <f t="shared" si="47"/>
        <v>4.263179669819797</v>
      </c>
      <c r="BD45" s="59">
        <f t="shared" si="48"/>
        <v>1.3464940557493694</v>
      </c>
      <c r="BE45" s="63">
        <f t="shared" si="15"/>
        <v>394.03110974570626</v>
      </c>
      <c r="BF45" s="63">
        <f t="shared" si="65"/>
        <v>788.06221949141252</v>
      </c>
      <c r="BG45" s="63">
        <f t="shared" si="50"/>
        <v>4.365292789538449</v>
      </c>
      <c r="BH45" s="59">
        <f t="shared" si="51"/>
        <v>1.3787457362704958</v>
      </c>
      <c r="BI45" s="63">
        <f t="shared" si="16"/>
        <v>403.24830268606587</v>
      </c>
      <c r="BJ45" s="63">
        <f t="shared" si="66"/>
        <v>806.49660537213174</v>
      </c>
      <c r="BK45" s="63">
        <f t="shared" si="53"/>
        <v>4.467405909257101</v>
      </c>
      <c r="BL45" s="59">
        <f t="shared" si="54"/>
        <v>1.4109974167916219</v>
      </c>
    </row>
    <row r="46" spans="1:64" s="58" customFormat="1" x14ac:dyDescent="0.15">
      <c r="A46">
        <v>43</v>
      </c>
      <c r="B46" s="59">
        <f t="shared" si="27"/>
        <v>0.68199836006249848</v>
      </c>
      <c r="C46" s="59">
        <f t="shared" si="0"/>
        <v>0.73135370161917046</v>
      </c>
      <c r="D46" s="59">
        <f t="shared" si="28"/>
        <v>1.440234230968974</v>
      </c>
      <c r="F46" s="60">
        <v>90</v>
      </c>
      <c r="G46" s="60">
        <v>90</v>
      </c>
      <c r="H46" s="59">
        <f t="shared" si="29"/>
        <v>1</v>
      </c>
      <c r="I46" s="59">
        <f t="shared" si="56"/>
        <v>6.1257422745431001E-17</v>
      </c>
      <c r="J46" s="61" t="s">
        <v>44</v>
      </c>
      <c r="K46" s="67">
        <v>501.33820000000003</v>
      </c>
      <c r="L46" s="62">
        <f t="shared" si="30"/>
        <v>1.8702462135342834</v>
      </c>
      <c r="M46" s="63">
        <f t="shared" si="57"/>
        <v>250.66910000000001</v>
      </c>
      <c r="N46" s="63">
        <v>171.62446786279637</v>
      </c>
      <c r="O46" s="64">
        <f t="shared" si="58"/>
        <v>1460.5673836692981</v>
      </c>
      <c r="P46" s="63">
        <f t="shared" si="32"/>
        <v>1.2036180427730998</v>
      </c>
      <c r="Q46" s="63">
        <v>263.66276181335093</v>
      </c>
      <c r="R46" s="63">
        <f t="shared" si="33"/>
        <v>950.71863116358747</v>
      </c>
      <c r="S46" s="63">
        <f t="shared" si="34"/>
        <v>1.018551428764684</v>
      </c>
      <c r="T46" s="64">
        <v>17.5</v>
      </c>
      <c r="U46" s="59">
        <f t="shared" si="35"/>
        <v>0.30070579950427312</v>
      </c>
      <c r="V46" s="59">
        <f t="shared" si="36"/>
        <v>0.95371695074822693</v>
      </c>
      <c r="W46" s="64">
        <f t="shared" si="2"/>
        <v>199.71295733439129</v>
      </c>
      <c r="X46" s="63">
        <f t="shared" si="59"/>
        <v>399.42591466878258</v>
      </c>
      <c r="Y46" s="59">
        <f t="shared" si="3"/>
        <v>0.79671948929641223</v>
      </c>
      <c r="Z46" s="64">
        <f t="shared" si="4"/>
        <v>306.8144685686284</v>
      </c>
      <c r="AA46" s="63">
        <f t="shared" si="60"/>
        <v>613.6289371372568</v>
      </c>
      <c r="AB46" s="59">
        <f t="shared" si="67"/>
        <v>1.2239820088260913</v>
      </c>
      <c r="AL46" s="60">
        <v>90</v>
      </c>
      <c r="AM46" s="61" t="s">
        <v>44</v>
      </c>
      <c r="AN46" s="63">
        <f t="shared" si="8"/>
        <v>-1.6845026092100917</v>
      </c>
      <c r="AO46" s="63">
        <f t="shared" si="9"/>
        <v>284.24500351924576</v>
      </c>
      <c r="AP46" s="63">
        <f t="shared" si="61"/>
        <v>568.49000703849151</v>
      </c>
      <c r="AQ46" s="63">
        <f t="shared" si="10"/>
        <v>3.1490220788040597</v>
      </c>
      <c r="AR46" s="59">
        <f t="shared" si="11"/>
        <v>1.133945123348852</v>
      </c>
      <c r="AS46" s="63">
        <f t="shared" si="12"/>
        <v>317.93372133634676</v>
      </c>
      <c r="AT46" s="63">
        <f t="shared" si="62"/>
        <v>635.86744267269353</v>
      </c>
      <c r="AU46" s="63">
        <f t="shared" si="41"/>
        <v>3.5222441755839169</v>
      </c>
      <c r="AV46" s="59">
        <f t="shared" si="42"/>
        <v>1.2683402993681581</v>
      </c>
      <c r="AW46" s="63">
        <f t="shared" si="13"/>
        <v>334.7780802448973</v>
      </c>
      <c r="AX46" s="63">
        <f t="shared" si="63"/>
        <v>669.55616048979459</v>
      </c>
      <c r="AY46" s="63">
        <f t="shared" si="44"/>
        <v>3.7088552239738459</v>
      </c>
      <c r="AZ46" s="59">
        <f t="shared" si="45"/>
        <v>1.3355378873778112</v>
      </c>
      <c r="BA46" s="63">
        <f t="shared" si="14"/>
        <v>351.62243915344777</v>
      </c>
      <c r="BB46" s="63">
        <f t="shared" si="64"/>
        <v>703.24487830689554</v>
      </c>
      <c r="BC46" s="63">
        <f t="shared" si="47"/>
        <v>3.8954662723637741</v>
      </c>
      <c r="BD46" s="59">
        <f t="shared" si="48"/>
        <v>1.4027354753874639</v>
      </c>
      <c r="BE46" s="63">
        <f t="shared" si="15"/>
        <v>360.04461860772301</v>
      </c>
      <c r="BF46" s="63">
        <f t="shared" si="65"/>
        <v>720.08923721544602</v>
      </c>
      <c r="BG46" s="63">
        <f t="shared" si="50"/>
        <v>3.9887717965587384</v>
      </c>
      <c r="BH46" s="59">
        <f t="shared" si="51"/>
        <v>1.4363342693922905</v>
      </c>
      <c r="BI46" s="63">
        <f t="shared" si="16"/>
        <v>368.46679806199825</v>
      </c>
      <c r="BJ46" s="63">
        <f t="shared" si="66"/>
        <v>736.93359612399649</v>
      </c>
      <c r="BK46" s="63">
        <f t="shared" si="53"/>
        <v>4.0820773207537027</v>
      </c>
      <c r="BL46" s="59">
        <f t="shared" si="54"/>
        <v>1.4699330633971168</v>
      </c>
    </row>
    <row r="47" spans="1:64" s="58" customFormat="1" x14ac:dyDescent="0.15">
      <c r="A47">
        <v>44</v>
      </c>
      <c r="B47" s="59">
        <f t="shared" si="27"/>
        <v>0.69465837045899725</v>
      </c>
      <c r="C47" s="59">
        <f t="shared" si="0"/>
        <v>0.71933980033865119</v>
      </c>
      <c r="D47" s="59">
        <f t="shared" si="28"/>
        <v>1.4512970917846828</v>
      </c>
      <c r="F47" s="60">
        <v>90</v>
      </c>
      <c r="G47" s="60">
        <v>90</v>
      </c>
      <c r="H47" s="59">
        <f t="shared" si="29"/>
        <v>1</v>
      </c>
      <c r="I47" s="59">
        <f t="shared" si="56"/>
        <v>6.1257422745431001E-17</v>
      </c>
      <c r="J47" s="61" t="s">
        <v>45</v>
      </c>
      <c r="K47" s="67">
        <v>551.51509999999996</v>
      </c>
      <c r="L47" s="62">
        <f t="shared" si="30"/>
        <v>2.0574315451764527</v>
      </c>
      <c r="M47" s="63">
        <f t="shared" si="57"/>
        <v>275.75754999999998</v>
      </c>
      <c r="N47" s="63">
        <v>171.41635719637907</v>
      </c>
      <c r="O47" s="64">
        <f t="shared" si="58"/>
        <v>1608.7003277294298</v>
      </c>
      <c r="P47" s="63">
        <f t="shared" si="32"/>
        <v>1.3256907976445329</v>
      </c>
      <c r="Q47" s="63">
        <v>254.46314874484506</v>
      </c>
      <c r="R47" s="63">
        <f t="shared" si="33"/>
        <v>1083.6836349789385</v>
      </c>
      <c r="S47" s="63">
        <f t="shared" si="34"/>
        <v>1.1610033489990357</v>
      </c>
      <c r="T47" s="64">
        <v>16</v>
      </c>
      <c r="U47" s="59">
        <f t="shared" si="35"/>
        <v>0.27563735581699916</v>
      </c>
      <c r="V47" s="59">
        <f t="shared" si="36"/>
        <v>0.96126169593831889</v>
      </c>
      <c r="W47" s="64">
        <f t="shared" si="2"/>
        <v>199.47078675603146</v>
      </c>
      <c r="X47" s="63">
        <f t="shared" si="59"/>
        <v>398.94157351206292</v>
      </c>
      <c r="Y47" s="59">
        <f t="shared" si="3"/>
        <v>0.72335566789025896</v>
      </c>
      <c r="Z47" s="64">
        <f t="shared" si="4"/>
        <v>296.10922382629826</v>
      </c>
      <c r="AA47" s="63">
        <f t="shared" si="60"/>
        <v>592.21844765259652</v>
      </c>
      <c r="AB47" s="59">
        <f t="shared" si="67"/>
        <v>1.0738027801099128</v>
      </c>
      <c r="AL47" s="60">
        <v>90</v>
      </c>
      <c r="AM47" s="61" t="s">
        <v>45</v>
      </c>
      <c r="AN47" s="63">
        <f t="shared" si="8"/>
        <v>-1.684059513999977</v>
      </c>
      <c r="AO47" s="63">
        <f t="shared" si="9"/>
        <v>272.17410523867107</v>
      </c>
      <c r="AP47" s="63">
        <f t="shared" si="61"/>
        <v>544.34821047734215</v>
      </c>
      <c r="AQ47" s="63">
        <f t="shared" si="10"/>
        <v>3.0152940458539437</v>
      </c>
      <c r="AR47" s="59">
        <f t="shared" si="11"/>
        <v>0.98700508921213981</v>
      </c>
      <c r="AS47" s="63">
        <f t="shared" si="12"/>
        <v>304.4321801915583</v>
      </c>
      <c r="AT47" s="63">
        <f t="shared" si="62"/>
        <v>608.8643603831166</v>
      </c>
      <c r="AU47" s="63">
        <f t="shared" si="41"/>
        <v>3.3726666961685523</v>
      </c>
      <c r="AV47" s="59">
        <f t="shared" si="42"/>
        <v>1.1039849323855624</v>
      </c>
      <c r="AW47" s="63">
        <f t="shared" si="13"/>
        <v>320.56121766800203</v>
      </c>
      <c r="AX47" s="63">
        <f t="shared" si="63"/>
        <v>641.12243533600406</v>
      </c>
      <c r="AY47" s="63">
        <f t="shared" si="44"/>
        <v>3.5513530213258577</v>
      </c>
      <c r="AZ47" s="59">
        <f t="shared" si="45"/>
        <v>1.162474853972274</v>
      </c>
      <c r="BA47" s="63">
        <f t="shared" si="14"/>
        <v>336.69025514444564</v>
      </c>
      <c r="BB47" s="63">
        <f t="shared" si="64"/>
        <v>673.38051028889129</v>
      </c>
      <c r="BC47" s="63">
        <f t="shared" si="47"/>
        <v>3.7300393464831618</v>
      </c>
      <c r="BD47" s="59">
        <f t="shared" si="48"/>
        <v>1.2209647755589852</v>
      </c>
      <c r="BE47" s="63">
        <f t="shared" si="15"/>
        <v>344.75477388266745</v>
      </c>
      <c r="BF47" s="63">
        <f t="shared" si="65"/>
        <v>689.5095477653349</v>
      </c>
      <c r="BG47" s="63">
        <f t="shared" si="50"/>
        <v>3.8193825090618141</v>
      </c>
      <c r="BH47" s="59">
        <f t="shared" si="51"/>
        <v>1.250209736352341</v>
      </c>
      <c r="BI47" s="63">
        <f t="shared" si="16"/>
        <v>352.81929262088931</v>
      </c>
      <c r="BJ47" s="63">
        <f t="shared" si="66"/>
        <v>705.63858524177863</v>
      </c>
      <c r="BK47" s="63">
        <f t="shared" si="53"/>
        <v>3.9087256716404668</v>
      </c>
      <c r="BL47" s="59">
        <f t="shared" si="54"/>
        <v>1.2794546971456968</v>
      </c>
    </row>
    <row r="48" spans="1:64" s="58" customFormat="1" x14ac:dyDescent="0.15">
      <c r="A48">
        <v>45</v>
      </c>
      <c r="B48" s="59">
        <f t="shared" si="27"/>
        <v>0.70710678118654746</v>
      </c>
      <c r="C48" s="59">
        <f t="shared" si="0"/>
        <v>0.70710678118654757</v>
      </c>
      <c r="D48" s="59">
        <f t="shared" si="28"/>
        <v>1.4621729897487186</v>
      </c>
      <c r="F48" s="60">
        <v>90</v>
      </c>
      <c r="G48" s="60">
        <v>90</v>
      </c>
      <c r="H48" s="59">
        <f t="shared" si="29"/>
        <v>1</v>
      </c>
      <c r="I48" s="59">
        <f t="shared" si="56"/>
        <v>6.1257422745431001E-17</v>
      </c>
      <c r="J48" s="61" t="s">
        <v>46</v>
      </c>
      <c r="K48" s="67">
        <v>549.40609999999992</v>
      </c>
      <c r="L48" s="62">
        <f t="shared" si="30"/>
        <v>2.0495639036036706</v>
      </c>
      <c r="M48" s="63">
        <f t="shared" si="57"/>
        <v>274.70304999999996</v>
      </c>
      <c r="N48" s="63">
        <v>177.00029095403286</v>
      </c>
      <c r="O48" s="64">
        <f t="shared" si="58"/>
        <v>1551.9920815912139</v>
      </c>
      <c r="P48" s="63">
        <f t="shared" si="32"/>
        <v>1.2789589118108911</v>
      </c>
      <c r="Q48" s="63">
        <v>263.46428050943769</v>
      </c>
      <c r="R48" s="63">
        <f t="shared" si="33"/>
        <v>1042.657659204621</v>
      </c>
      <c r="S48" s="63">
        <f t="shared" si="34"/>
        <v>1.1170502120017594</v>
      </c>
      <c r="T48" s="64">
        <v>16</v>
      </c>
      <c r="U48" s="59">
        <f t="shared" si="35"/>
        <v>0.27563735581699916</v>
      </c>
      <c r="V48" s="59">
        <f t="shared" si="36"/>
        <v>0.96126169593831889</v>
      </c>
      <c r="W48" s="64">
        <f t="shared" si="2"/>
        <v>205.96860107229725</v>
      </c>
      <c r="X48" s="63">
        <f t="shared" si="59"/>
        <v>411.93720214459449</v>
      </c>
      <c r="Y48" s="59">
        <f t="shared" si="3"/>
        <v>0.74978636412044675</v>
      </c>
      <c r="Z48" s="64">
        <f t="shared" si="4"/>
        <v>306.58350331831349</v>
      </c>
      <c r="AA48" s="63">
        <f t="shared" si="60"/>
        <v>613.16700663662698</v>
      </c>
      <c r="AB48" s="59">
        <f t="shared" si="67"/>
        <v>1.1160542386344583</v>
      </c>
      <c r="AL48" s="60">
        <v>90</v>
      </c>
      <c r="AM48" s="61" t="s">
        <v>46</v>
      </c>
      <c r="AN48" s="63">
        <f t="shared" si="8"/>
        <v>-1.6841889649853952</v>
      </c>
      <c r="AO48" s="63">
        <f t="shared" si="9"/>
        <v>281.80172714088968</v>
      </c>
      <c r="AP48" s="63">
        <f t="shared" si="61"/>
        <v>563.60345428177936</v>
      </c>
      <c r="AQ48" s="63">
        <f t="shared" si="10"/>
        <v>3.1219541227633032</v>
      </c>
      <c r="AR48" s="59">
        <f t="shared" si="11"/>
        <v>1.0258412753003279</v>
      </c>
      <c r="AS48" s="63">
        <f t="shared" si="12"/>
        <v>315.20086784162794</v>
      </c>
      <c r="AT48" s="63">
        <f t="shared" si="62"/>
        <v>630.40173568325588</v>
      </c>
      <c r="AU48" s="63">
        <f t="shared" si="41"/>
        <v>3.49196812539321</v>
      </c>
      <c r="AV48" s="59">
        <f t="shared" si="42"/>
        <v>1.1474239832489228</v>
      </c>
      <c r="AW48" s="63">
        <f t="shared" si="13"/>
        <v>331.90043819199707</v>
      </c>
      <c r="AX48" s="63">
        <f t="shared" si="63"/>
        <v>663.80087638399414</v>
      </c>
      <c r="AY48" s="63">
        <f t="shared" si="44"/>
        <v>3.6769751267081632</v>
      </c>
      <c r="AZ48" s="59">
        <f t="shared" si="45"/>
        <v>1.2082153372232203</v>
      </c>
      <c r="BA48" s="63">
        <f t="shared" si="14"/>
        <v>348.60000854236614</v>
      </c>
      <c r="BB48" s="63">
        <f t="shared" si="64"/>
        <v>697.20001708473228</v>
      </c>
      <c r="BC48" s="63">
        <f t="shared" si="47"/>
        <v>3.8619821280231159</v>
      </c>
      <c r="BD48" s="59">
        <f t="shared" si="48"/>
        <v>1.2690066911975175</v>
      </c>
      <c r="BE48" s="63">
        <f t="shared" si="15"/>
        <v>356.94979371755068</v>
      </c>
      <c r="BF48" s="63">
        <f t="shared" si="65"/>
        <v>713.89958743510135</v>
      </c>
      <c r="BG48" s="63">
        <f t="shared" si="50"/>
        <v>3.9544856286805925</v>
      </c>
      <c r="BH48" s="59">
        <f t="shared" si="51"/>
        <v>1.299402368184666</v>
      </c>
      <c r="BI48" s="63">
        <f t="shared" si="16"/>
        <v>365.29957889273533</v>
      </c>
      <c r="BJ48" s="63">
        <f t="shared" si="66"/>
        <v>730.59915778547065</v>
      </c>
      <c r="BK48" s="63">
        <f t="shared" si="53"/>
        <v>4.04698912933807</v>
      </c>
      <c r="BL48" s="59">
        <f t="shared" si="54"/>
        <v>1.329798045171815</v>
      </c>
    </row>
    <row r="49" spans="1:64" s="58" customFormat="1" x14ac:dyDescent="0.15">
      <c r="A49">
        <v>46</v>
      </c>
      <c r="B49" s="59">
        <f t="shared" si="27"/>
        <v>0.71933980033865108</v>
      </c>
      <c r="C49" s="59">
        <f t="shared" si="0"/>
        <v>0.69465837045899725</v>
      </c>
      <c r="D49" s="59">
        <f t="shared" si="28"/>
        <v>1.4728511127615675</v>
      </c>
      <c r="F49" s="60">
        <v>90</v>
      </c>
      <c r="G49" s="60">
        <v>90</v>
      </c>
      <c r="H49" s="59">
        <f t="shared" si="29"/>
        <v>1</v>
      </c>
      <c r="I49" s="59">
        <f t="shared" si="56"/>
        <v>6.1257422745431001E-17</v>
      </c>
      <c r="J49" s="61" t="s">
        <v>47</v>
      </c>
      <c r="K49" s="62">
        <v>598.71299999999997</v>
      </c>
      <c r="L49" s="62">
        <f t="shared" si="30"/>
        <v>2.2335036932030139</v>
      </c>
      <c r="M49" s="63">
        <f t="shared" si="57"/>
        <v>299.35649999999998</v>
      </c>
      <c r="N49" s="63">
        <v>173.90507196502054</v>
      </c>
      <c r="O49" s="64">
        <f t="shared" si="58"/>
        <v>1721.3787764638221</v>
      </c>
      <c r="P49" s="63">
        <f t="shared" si="32"/>
        <v>1.4185463655866868</v>
      </c>
      <c r="Q49" s="63">
        <v>284.35525007595089</v>
      </c>
      <c r="R49" s="63">
        <f t="shared" si="33"/>
        <v>1052.7553119558802</v>
      </c>
      <c r="S49" s="63">
        <f t="shared" si="34"/>
        <v>1.1278683219028736</v>
      </c>
      <c r="T49" s="64">
        <v>18</v>
      </c>
      <c r="U49" s="59">
        <f t="shared" si="35"/>
        <v>0.3090169943749474</v>
      </c>
      <c r="V49" s="59">
        <f t="shared" si="36"/>
        <v>0.95105651629515353</v>
      </c>
      <c r="W49" s="64">
        <f t="shared" si="2"/>
        <v>202.3668108054957</v>
      </c>
      <c r="X49" s="63">
        <f t="shared" si="59"/>
        <v>404.73362161099141</v>
      </c>
      <c r="Y49" s="59">
        <f t="shared" si="3"/>
        <v>0.67600606903640215</v>
      </c>
      <c r="Z49" s="64">
        <f t="shared" si="4"/>
        <v>330.89354119150619</v>
      </c>
      <c r="AA49" s="63">
        <f t="shared" si="60"/>
        <v>661.78708238301238</v>
      </c>
      <c r="AB49" s="59">
        <f t="shared" si="67"/>
        <v>1.1053494451983044</v>
      </c>
      <c r="AL49" s="60">
        <v>90</v>
      </c>
      <c r="AM49" s="61" t="s">
        <v>47</v>
      </c>
      <c r="AN49" s="63">
        <f t="shared" si="8"/>
        <v>-1.6841923691691036</v>
      </c>
      <c r="AO49" s="63">
        <f t="shared" si="9"/>
        <v>307.41033879511929</v>
      </c>
      <c r="AP49" s="63">
        <f t="shared" si="61"/>
        <v>614.82067759023857</v>
      </c>
      <c r="AQ49" s="63">
        <f t="shared" si="10"/>
        <v>3.4056603709233619</v>
      </c>
      <c r="AR49" s="59">
        <f t="shared" si="11"/>
        <v>1.0269038380496809</v>
      </c>
      <c r="AS49" s="63">
        <f t="shared" si="12"/>
        <v>343.84461214911681</v>
      </c>
      <c r="AT49" s="63">
        <f t="shared" si="62"/>
        <v>687.68922429823363</v>
      </c>
      <c r="AU49" s="63">
        <f t="shared" si="41"/>
        <v>3.8092992380851989</v>
      </c>
      <c r="AV49" s="59">
        <f t="shared" si="42"/>
        <v>1.1486124809353291</v>
      </c>
      <c r="AW49" s="63">
        <f t="shared" si="13"/>
        <v>362.0617488261156</v>
      </c>
      <c r="AX49" s="63">
        <f t="shared" si="63"/>
        <v>724.12349765223121</v>
      </c>
      <c r="AY49" s="63">
        <f t="shared" si="44"/>
        <v>4.0111186716661171</v>
      </c>
      <c r="AZ49" s="59">
        <f t="shared" si="45"/>
        <v>1.2094668023781532</v>
      </c>
      <c r="BA49" s="63">
        <f t="shared" si="14"/>
        <v>380.2788855031144</v>
      </c>
      <c r="BB49" s="63">
        <f t="shared" si="64"/>
        <v>760.55777100622879</v>
      </c>
      <c r="BC49" s="63">
        <f t="shared" si="47"/>
        <v>4.2129381052470363</v>
      </c>
      <c r="BD49" s="59">
        <f t="shared" si="48"/>
        <v>1.2703211238209773</v>
      </c>
      <c r="BE49" s="63">
        <f t="shared" si="15"/>
        <v>389.38745384161376</v>
      </c>
      <c r="BF49" s="63">
        <f t="shared" si="65"/>
        <v>778.77490768322753</v>
      </c>
      <c r="BG49" s="63">
        <f t="shared" si="50"/>
        <v>4.313847822037495</v>
      </c>
      <c r="BH49" s="59">
        <f t="shared" si="51"/>
        <v>1.3007482845423894</v>
      </c>
      <c r="BI49" s="63">
        <f t="shared" si="16"/>
        <v>398.49602218011319</v>
      </c>
      <c r="BJ49" s="63">
        <f t="shared" si="66"/>
        <v>796.99204436022637</v>
      </c>
      <c r="BK49" s="63">
        <f t="shared" si="53"/>
        <v>4.4147575388279545</v>
      </c>
      <c r="BL49" s="59">
        <f t="shared" si="54"/>
        <v>1.3311754452638016</v>
      </c>
    </row>
    <row r="50" spans="1:64" s="58" customFormat="1" x14ac:dyDescent="0.15">
      <c r="A50">
        <v>47</v>
      </c>
      <c r="B50" s="59">
        <f t="shared" si="27"/>
        <v>0.73135370161917046</v>
      </c>
      <c r="C50" s="59">
        <f t="shared" si="0"/>
        <v>0.68199836006249848</v>
      </c>
      <c r="D50" s="59">
        <f t="shared" si="28"/>
        <v>1.4833209981082303</v>
      </c>
      <c r="F50" s="60">
        <v>90</v>
      </c>
      <c r="G50" s="60">
        <v>90</v>
      </c>
      <c r="H50" s="59">
        <f t="shared" si="29"/>
        <v>1</v>
      </c>
      <c r="I50" s="59">
        <f t="shared" si="56"/>
        <v>6.1257422745431001E-17</v>
      </c>
      <c r="J50" s="61" t="s">
        <v>48</v>
      </c>
      <c r="K50" s="62">
        <v>566.20899999999995</v>
      </c>
      <c r="L50" s="62">
        <f t="shared" si="30"/>
        <v>2.1122472580765499</v>
      </c>
      <c r="M50" s="63">
        <f t="shared" si="57"/>
        <v>283.10449999999997</v>
      </c>
      <c r="N50" s="63">
        <v>173.59237601051939</v>
      </c>
      <c r="O50" s="64">
        <f t="shared" si="58"/>
        <v>1630.8579126933798</v>
      </c>
      <c r="P50" s="63">
        <f t="shared" si="32"/>
        <v>1.34395032428129</v>
      </c>
      <c r="Q50" s="63">
        <v>265.90341892563862</v>
      </c>
      <c r="R50" s="63">
        <f t="shared" si="33"/>
        <v>1064.6892061179994</v>
      </c>
      <c r="S50" s="63">
        <f t="shared" si="34"/>
        <v>1.1406536871530277</v>
      </c>
      <c r="T50" s="64">
        <v>16.5</v>
      </c>
      <c r="U50" s="59">
        <f t="shared" si="35"/>
        <v>0.28401534470392265</v>
      </c>
      <c r="V50" s="59">
        <f t="shared" si="36"/>
        <v>0.95881973486819305</v>
      </c>
      <c r="W50" s="64">
        <f t="shared" si="2"/>
        <v>202.00293824934101</v>
      </c>
      <c r="X50" s="63">
        <f t="shared" si="59"/>
        <v>404.00587649868203</v>
      </c>
      <c r="Y50" s="59">
        <f t="shared" si="3"/>
        <v>0.7135278254119628</v>
      </c>
      <c r="Z50" s="64">
        <f t="shared" si="4"/>
        <v>309.42183722555592</v>
      </c>
      <c r="AA50" s="63">
        <f t="shared" si="60"/>
        <v>618.84367445111184</v>
      </c>
      <c r="AB50" s="59">
        <f t="shared" si="67"/>
        <v>1.0929597983273172</v>
      </c>
      <c r="AL50" s="60">
        <v>90</v>
      </c>
      <c r="AM50" s="61" t="s">
        <v>48</v>
      </c>
      <c r="AN50" s="63">
        <f t="shared" si="8"/>
        <v>-1.6841279821898352</v>
      </c>
      <c r="AO50" s="63">
        <f t="shared" si="9"/>
        <v>285.1349812296549</v>
      </c>
      <c r="AP50" s="63">
        <f t="shared" si="61"/>
        <v>570.2699624593098</v>
      </c>
      <c r="AQ50" s="63">
        <f t="shared" si="10"/>
        <v>3.1588817400998552</v>
      </c>
      <c r="AR50" s="59">
        <f t="shared" si="11"/>
        <v>1.0071721969437255</v>
      </c>
      <c r="AS50" s="63">
        <f t="shared" si="12"/>
        <v>318.9291792049936</v>
      </c>
      <c r="AT50" s="63">
        <f t="shared" si="62"/>
        <v>637.8583584099872</v>
      </c>
      <c r="AU50" s="63">
        <f t="shared" si="41"/>
        <v>3.5332724039364898</v>
      </c>
      <c r="AV50" s="59">
        <f t="shared" si="42"/>
        <v>1.1265422457254959</v>
      </c>
      <c r="AW50" s="63">
        <f t="shared" si="13"/>
        <v>335.82627819266298</v>
      </c>
      <c r="AX50" s="63">
        <f t="shared" si="63"/>
        <v>671.65255638532597</v>
      </c>
      <c r="AY50" s="63">
        <f t="shared" si="44"/>
        <v>3.7204677358548075</v>
      </c>
      <c r="AZ50" s="59">
        <f t="shared" si="45"/>
        <v>1.1862272701163812</v>
      </c>
      <c r="BA50" s="63">
        <f t="shared" si="14"/>
        <v>352.72337718033231</v>
      </c>
      <c r="BB50" s="63">
        <f t="shared" si="64"/>
        <v>705.44675436066461</v>
      </c>
      <c r="BC50" s="63">
        <f t="shared" si="47"/>
        <v>3.9076630677731248</v>
      </c>
      <c r="BD50" s="59">
        <f t="shared" si="48"/>
        <v>1.2459122945072663</v>
      </c>
      <c r="BE50" s="63">
        <f t="shared" si="15"/>
        <v>361.17192667416697</v>
      </c>
      <c r="BF50" s="63">
        <f t="shared" si="65"/>
        <v>722.34385334833394</v>
      </c>
      <c r="BG50" s="63">
        <f t="shared" si="50"/>
        <v>4.0012607337322832</v>
      </c>
      <c r="BH50" s="59">
        <f t="shared" si="51"/>
        <v>1.2757548067027087</v>
      </c>
      <c r="BI50" s="63">
        <f t="shared" si="16"/>
        <v>369.62047616800163</v>
      </c>
      <c r="BJ50" s="63">
        <f t="shared" si="66"/>
        <v>739.24095233600326</v>
      </c>
      <c r="BK50" s="63">
        <f t="shared" si="53"/>
        <v>4.0948583996914421</v>
      </c>
      <c r="BL50" s="59">
        <f t="shared" si="54"/>
        <v>1.3055973188981513</v>
      </c>
    </row>
    <row r="51" spans="1:64" x14ac:dyDescent="0.15">
      <c r="A51">
        <v>48</v>
      </c>
      <c r="B51" s="59">
        <f t="shared" si="27"/>
        <v>0.74314482547739424</v>
      </c>
      <c r="C51" s="59">
        <f t="shared" si="0"/>
        <v>0.66913060635885824</v>
      </c>
      <c r="D51" s="59">
        <f t="shared" si="28"/>
        <v>1.4935725379890574</v>
      </c>
    </row>
    <row r="52" spans="1:64" x14ac:dyDescent="0.15">
      <c r="A52">
        <v>49</v>
      </c>
      <c r="B52" s="59">
        <f t="shared" si="27"/>
        <v>0.75470958022277201</v>
      </c>
      <c r="C52" s="59">
        <f t="shared" si="0"/>
        <v>0.65605902899050728</v>
      </c>
      <c r="D52" s="59">
        <f t="shared" si="28"/>
        <v>1.5035959848462004</v>
      </c>
    </row>
    <row r="53" spans="1:64" x14ac:dyDescent="0.15">
      <c r="A53">
        <v>50</v>
      </c>
      <c r="B53" s="59">
        <f t="shared" si="27"/>
        <v>0.76604444311897801</v>
      </c>
      <c r="C53" s="59">
        <f t="shared" si="0"/>
        <v>0.64278760968653936</v>
      </c>
      <c r="D53" s="59">
        <f t="shared" si="28"/>
        <v>1.513381956450107</v>
      </c>
    </row>
    <row r="54" spans="1:64" x14ac:dyDescent="0.15">
      <c r="A54">
        <v>51</v>
      </c>
      <c r="B54" s="59">
        <f t="shared" si="27"/>
        <v>0.7771459614569709</v>
      </c>
      <c r="C54" s="59">
        <f t="shared" si="0"/>
        <v>0.6293203910498375</v>
      </c>
      <c r="D54" s="59">
        <f t="shared" si="28"/>
        <v>1.5229214407142737</v>
      </c>
    </row>
    <row r="55" spans="1:64" x14ac:dyDescent="0.15">
      <c r="A55">
        <v>52</v>
      </c>
      <c r="B55" s="59">
        <f t="shared" si="27"/>
        <v>0.78801075360672201</v>
      </c>
      <c r="C55" s="59">
        <f t="shared" si="0"/>
        <v>0.61566147532565829</v>
      </c>
      <c r="D55" s="59">
        <f t="shared" si="28"/>
        <v>1.5322058002099068</v>
      </c>
    </row>
    <row r="56" spans="1:64" x14ac:dyDescent="0.15">
      <c r="A56">
        <v>53</v>
      </c>
      <c r="B56" s="59">
        <f t="shared" si="27"/>
        <v>0.79863551004729283</v>
      </c>
      <c r="C56" s="59">
        <f t="shared" si="0"/>
        <v>0.60181502315204838</v>
      </c>
      <c r="D56" s="59">
        <f t="shared" si="28"/>
        <v>1.5412267763552381</v>
      </c>
      <c r="M56" s="42">
        <f>AVERAGE(M3:M8)</f>
        <v>134.03883333333334</v>
      </c>
    </row>
    <row r="57" spans="1:64" x14ac:dyDescent="0.15">
      <c r="A57">
        <v>54</v>
      </c>
      <c r="B57" s="59">
        <f t="shared" si="27"/>
        <v>0.80901699437494745</v>
      </c>
      <c r="C57" s="59">
        <f t="shared" si="0"/>
        <v>0.58778525229247314</v>
      </c>
      <c r="D57" s="59">
        <f t="shared" si="28"/>
        <v>1.5499764932570819</v>
      </c>
    </row>
    <row r="58" spans="1:64" x14ac:dyDescent="0.15">
      <c r="A58">
        <v>55</v>
      </c>
      <c r="B58" s="59">
        <f t="shared" si="27"/>
        <v>0.8191520442889918</v>
      </c>
      <c r="C58" s="59">
        <f t="shared" si="0"/>
        <v>0.57357643635104616</v>
      </c>
      <c r="D58" s="59">
        <f t="shared" si="28"/>
        <v>1.5584474611848158</v>
      </c>
    </row>
    <row r="59" spans="1:64" x14ac:dyDescent="0.15">
      <c r="A59">
        <v>56</v>
      </c>
      <c r="B59" s="59">
        <f t="shared" si="27"/>
        <v>0.82903757255504174</v>
      </c>
      <c r="C59" s="59">
        <f t="shared" si="0"/>
        <v>0.55919290347074679</v>
      </c>
      <c r="D59" s="59">
        <f t="shared" si="28"/>
        <v>1.5666325796593763</v>
      </c>
    </row>
    <row r="60" spans="1:64" x14ac:dyDescent="0.15">
      <c r="A60">
        <v>57</v>
      </c>
      <c r="B60" s="59">
        <f t="shared" si="27"/>
        <v>0.83867056794542405</v>
      </c>
      <c r="C60" s="59">
        <f t="shared" si="0"/>
        <v>0.54463903501502708</v>
      </c>
      <c r="D60" s="59">
        <f t="shared" si="28"/>
        <v>1.5745251401420644</v>
      </c>
    </row>
    <row r="61" spans="1:64" x14ac:dyDescent="0.15">
      <c r="A61">
        <v>58</v>
      </c>
      <c r="B61" s="59">
        <f t="shared" si="27"/>
        <v>0.84804809615642596</v>
      </c>
      <c r="C61" s="59">
        <f t="shared" si="0"/>
        <v>0.5299192642332049</v>
      </c>
      <c r="D61" s="59">
        <f t="shared" si="28"/>
        <v>1.5821188283100467</v>
      </c>
    </row>
    <row r="62" spans="1:64" x14ac:dyDescent="0.15">
      <c r="A62">
        <v>59</v>
      </c>
      <c r="B62" s="59">
        <f t="shared" si="27"/>
        <v>0.85716730070211233</v>
      </c>
      <c r="C62" s="59">
        <f t="shared" si="0"/>
        <v>0.51503807491005416</v>
      </c>
      <c r="D62" s="59">
        <f t="shared" si="28"/>
        <v>1.5894077259073618</v>
      </c>
    </row>
    <row r="63" spans="1:64" x14ac:dyDescent="0.15">
      <c r="A63">
        <v>60</v>
      </c>
      <c r="B63" s="59">
        <f t="shared" si="27"/>
        <v>0.8660254037844386</v>
      </c>
      <c r="C63" s="59">
        <f t="shared" si="0"/>
        <v>0.50000000000000011</v>
      </c>
      <c r="D63" s="59">
        <f t="shared" si="28"/>
        <v>1.5963863121620658</v>
      </c>
    </row>
    <row r="64" spans="1:64" x14ac:dyDescent="0.15">
      <c r="A64">
        <v>61</v>
      </c>
      <c r="B64" s="59">
        <f t="shared" si="27"/>
        <v>0.87461970713939574</v>
      </c>
      <c r="C64" s="59">
        <f t="shared" si="0"/>
        <v>0.48480962024633711</v>
      </c>
      <c r="D64" s="59">
        <f t="shared" si="28"/>
        <v>1.6030494647618605</v>
      </c>
    </row>
    <row r="65" spans="1:4" x14ac:dyDescent="0.15">
      <c r="A65">
        <v>62</v>
      </c>
      <c r="B65" s="59">
        <f t="shared" si="27"/>
        <v>0.88294759285892688</v>
      </c>
      <c r="C65" s="59">
        <f t="shared" si="0"/>
        <v>0.46947156278589086</v>
      </c>
      <c r="D65" s="59">
        <f t="shared" si="28"/>
        <v>1.6093924603821779</v>
      </c>
    </row>
    <row r="66" spans="1:4" x14ac:dyDescent="0.15">
      <c r="A66">
        <v>63</v>
      </c>
      <c r="B66" s="59">
        <f t="shared" si="27"/>
        <v>0.89100652418836779</v>
      </c>
      <c r="C66" s="59">
        <f t="shared" si="0"/>
        <v>0.4539904997395468</v>
      </c>
      <c r="D66" s="59">
        <f t="shared" si="28"/>
        <v>1.6154109747622236</v>
      </c>
    </row>
    <row r="67" spans="1:4" x14ac:dyDescent="0.15">
      <c r="A67">
        <v>64</v>
      </c>
      <c r="B67" s="59">
        <f t="shared" si="27"/>
        <v>0.89879404629916704</v>
      </c>
      <c r="C67" s="59">
        <f t="shared" ref="C67:C93" si="68">COS(RADIANS(A67))</f>
        <v>0.43837114678907746</v>
      </c>
      <c r="D67" s="59">
        <f t="shared" si="28"/>
        <v>1.621101082325946</v>
      </c>
    </row>
    <row r="68" spans="1:4" x14ac:dyDescent="0.15">
      <c r="A68">
        <v>65</v>
      </c>
      <c r="B68" s="59">
        <f t="shared" ref="B68:B93" si="69">SIN(RADIANS(A68))</f>
        <v>0.90630778703664994</v>
      </c>
      <c r="C68" s="59">
        <f t="shared" si="68"/>
        <v>0.42261826174069944</v>
      </c>
      <c r="D68" s="59">
        <f t="shared" ref="D68:D93" si="70">1+B68^1.5*(0.65+0.18*C68)</f>
        <v>1.6264592553462962</v>
      </c>
    </row>
    <row r="69" spans="1:4" x14ac:dyDescent="0.15">
      <c r="A69">
        <v>66</v>
      </c>
      <c r="B69" s="59">
        <f t="shared" si="69"/>
        <v>0.91354545764260087</v>
      </c>
      <c r="C69" s="59">
        <f t="shared" si="68"/>
        <v>0.40673664307580021</v>
      </c>
      <c r="D69" s="59">
        <f t="shared" si="70"/>
        <v>1.6314823626524702</v>
      </c>
    </row>
    <row r="70" spans="1:4" x14ac:dyDescent="0.15">
      <c r="A70">
        <v>67</v>
      </c>
      <c r="B70" s="59">
        <f t="shared" si="69"/>
        <v>0.92050485345244037</v>
      </c>
      <c r="C70" s="59">
        <f t="shared" si="68"/>
        <v>0.39073112848927372</v>
      </c>
      <c r="D70" s="59">
        <f t="shared" si="70"/>
        <v>1.6361676678810879</v>
      </c>
    </row>
    <row r="71" spans="1:4" x14ac:dyDescent="0.15">
      <c r="A71">
        <v>68</v>
      </c>
      <c r="B71" s="59">
        <f t="shared" si="69"/>
        <v>0.92718385456678742</v>
      </c>
      <c r="C71" s="59">
        <f t="shared" si="68"/>
        <v>0.37460659341591196</v>
      </c>
      <c r="D71" s="59">
        <f t="shared" si="70"/>
        <v>1.6405128272735008</v>
      </c>
    </row>
    <row r="72" spans="1:4" x14ac:dyDescent="0.15">
      <c r="A72">
        <v>69</v>
      </c>
      <c r="B72" s="59">
        <f t="shared" si="69"/>
        <v>0.93358042649720174</v>
      </c>
      <c r="C72" s="59">
        <f t="shared" si="68"/>
        <v>0.35836794954530038</v>
      </c>
      <c r="D72" s="59">
        <f t="shared" si="70"/>
        <v>1.6445158870225616</v>
      </c>
    </row>
    <row r="73" spans="1:4" x14ac:dyDescent="0.15">
      <c r="A73">
        <v>70</v>
      </c>
      <c r="B73" s="59">
        <f t="shared" si="69"/>
        <v>0.93969262078590832</v>
      </c>
      <c r="C73" s="59">
        <f t="shared" si="68"/>
        <v>0.34202014332566882</v>
      </c>
      <c r="D73" s="59">
        <f t="shared" si="70"/>
        <v>1.6481752801733207</v>
      </c>
    </row>
    <row r="74" spans="1:4" x14ac:dyDescent="0.15">
      <c r="A74">
        <v>71</v>
      </c>
      <c r="B74" s="59">
        <f t="shared" si="69"/>
        <v>0.94551857559931674</v>
      </c>
      <c r="C74" s="59">
        <f t="shared" si="68"/>
        <v>0.32556815445715676</v>
      </c>
      <c r="D74" s="59">
        <f t="shared" si="70"/>
        <v>1.6514898230831816</v>
      </c>
    </row>
    <row r="75" spans="1:4" x14ac:dyDescent="0.15">
      <c r="A75">
        <v>72</v>
      </c>
      <c r="B75" s="59">
        <f t="shared" si="69"/>
        <v>0.95105651629515353</v>
      </c>
      <c r="C75" s="59">
        <f t="shared" si="68"/>
        <v>0.30901699437494745</v>
      </c>
      <c r="D75" s="59">
        <f t="shared" si="70"/>
        <v>1.6544587114480678</v>
      </c>
    </row>
    <row r="76" spans="1:4" x14ac:dyDescent="0.15">
      <c r="A76">
        <v>73</v>
      </c>
      <c r="B76" s="59">
        <f t="shared" si="69"/>
        <v>0.95630475596303544</v>
      </c>
      <c r="C76" s="59">
        <f t="shared" si="68"/>
        <v>0.29237170472273677</v>
      </c>
      <c r="D76" s="59">
        <f t="shared" si="70"/>
        <v>1.6570815159021395</v>
      </c>
    </row>
    <row r="77" spans="1:4" x14ac:dyDescent="0.15">
      <c r="A77">
        <v>74</v>
      </c>
      <c r="B77" s="59">
        <f t="shared" si="69"/>
        <v>0.96126169593831889</v>
      </c>
      <c r="C77" s="59">
        <f t="shared" si="68"/>
        <v>0.27563735581699916</v>
      </c>
      <c r="D77" s="59">
        <f t="shared" si="70"/>
        <v>1.65935817719954</v>
      </c>
    </row>
    <row r="78" spans="1:4" x14ac:dyDescent="0.15">
      <c r="A78">
        <v>75</v>
      </c>
      <c r="B78" s="59">
        <f t="shared" si="69"/>
        <v>0.96592582628906831</v>
      </c>
      <c r="C78" s="59">
        <f t="shared" si="68"/>
        <v>0.25881904510252074</v>
      </c>
      <c r="D78" s="59">
        <f t="shared" si="70"/>
        <v>1.6612890009875469</v>
      </c>
    </row>
    <row r="79" spans="1:4" x14ac:dyDescent="0.15">
      <c r="A79">
        <v>76</v>
      </c>
      <c r="B79" s="59">
        <f t="shared" si="69"/>
        <v>0.97029572627599647</v>
      </c>
      <c r="C79" s="59">
        <f t="shared" si="68"/>
        <v>0.24192189559966767</v>
      </c>
      <c r="D79" s="59">
        <f t="shared" si="70"/>
        <v>1.6628746521813587</v>
      </c>
    </row>
    <row r="80" spans="1:4" x14ac:dyDescent="0.15">
      <c r="A80">
        <v>77</v>
      </c>
      <c r="B80" s="59">
        <f t="shared" si="69"/>
        <v>0.97437006478523525</v>
      </c>
      <c r="C80" s="59">
        <f t="shared" si="68"/>
        <v>0.22495105434386492</v>
      </c>
      <c r="D80" s="59">
        <f t="shared" si="70"/>
        <v>1.6641161489515794</v>
      </c>
    </row>
    <row r="81" spans="1:4" x14ac:dyDescent="0.15">
      <c r="A81">
        <v>78</v>
      </c>
      <c r="B81" s="59">
        <f t="shared" si="69"/>
        <v>0.97814760073380558</v>
      </c>
      <c r="C81" s="59">
        <f t="shared" si="68"/>
        <v>0.20791169081775945</v>
      </c>
      <c r="D81" s="59">
        <f t="shared" si="70"/>
        <v>1.6650148563362244</v>
      </c>
    </row>
    <row r="82" spans="1:4" x14ac:dyDescent="0.15">
      <c r="A82">
        <v>79</v>
      </c>
      <c r="B82" s="59">
        <f t="shared" si="69"/>
        <v>0.98162718344766398</v>
      </c>
      <c r="C82" s="59">
        <f t="shared" si="68"/>
        <v>0.19080899537654492</v>
      </c>
      <c r="D82" s="59">
        <f t="shared" si="70"/>
        <v>1.6655724794898248</v>
      </c>
    </row>
    <row r="83" spans="1:4" x14ac:dyDescent="0.15">
      <c r="A83">
        <v>80</v>
      </c>
      <c r="B83" s="59">
        <f t="shared" si="69"/>
        <v>0.98480775301220802</v>
      </c>
      <c r="C83" s="59">
        <f t="shared" si="68"/>
        <v>0.17364817766693041</v>
      </c>
      <c r="D83" s="59">
        <f t="shared" si="70"/>
        <v>1.6657910565829028</v>
      </c>
    </row>
    <row r="84" spans="1:4" x14ac:dyDescent="0.15">
      <c r="A84">
        <v>81</v>
      </c>
      <c r="B84" s="59">
        <f t="shared" si="69"/>
        <v>0.98768834059513777</v>
      </c>
      <c r="C84" s="59">
        <f t="shared" si="68"/>
        <v>0.15643446504023092</v>
      </c>
      <c r="D84" s="59">
        <f t="shared" si="70"/>
        <v>1.6656729513657558</v>
      </c>
    </row>
    <row r="85" spans="1:4" x14ac:dyDescent="0.15">
      <c r="A85">
        <v>82</v>
      </c>
      <c r="B85" s="59">
        <f t="shared" si="69"/>
        <v>0.99026806874157036</v>
      </c>
      <c r="C85" s="59">
        <f t="shared" si="68"/>
        <v>0.13917310096006547</v>
      </c>
      <c r="D85" s="59">
        <f t="shared" si="70"/>
        <v>1.6652208454111024</v>
      </c>
    </row>
    <row r="86" spans="1:4" x14ac:dyDescent="0.15">
      <c r="A86">
        <v>83</v>
      </c>
      <c r="B86" s="59">
        <f t="shared" si="69"/>
        <v>0.99254615164132198</v>
      </c>
      <c r="C86" s="59">
        <f t="shared" si="68"/>
        <v>0.12186934340514749</v>
      </c>
      <c r="D86" s="59">
        <f t="shared" si="70"/>
        <v>1.6644377300507429</v>
      </c>
    </row>
    <row r="87" spans="1:4" x14ac:dyDescent="0.15">
      <c r="A87">
        <v>84</v>
      </c>
      <c r="B87" s="59">
        <f t="shared" si="69"/>
        <v>0.99452189536827329</v>
      </c>
      <c r="C87" s="59">
        <f t="shared" si="68"/>
        <v>0.10452846326765346</v>
      </c>
      <c r="D87" s="59">
        <f t="shared" si="70"/>
        <v>1.6633268980219207</v>
      </c>
    </row>
    <row r="88" spans="1:4" x14ac:dyDescent="0.15">
      <c r="A88">
        <v>85</v>
      </c>
      <c r="B88" s="59">
        <f t="shared" si="69"/>
        <v>0.99619469809174555</v>
      </c>
      <c r="C88" s="59">
        <f t="shared" si="68"/>
        <v>8.7155742747658138E-2</v>
      </c>
      <c r="D88" s="59">
        <f t="shared" si="70"/>
        <v>1.6618919348395802</v>
      </c>
    </row>
    <row r="89" spans="1:4" x14ac:dyDescent="0.15">
      <c r="A89">
        <v>86</v>
      </c>
      <c r="B89" s="59">
        <f t="shared" si="69"/>
        <v>0.9975640502598242</v>
      </c>
      <c r="C89" s="59">
        <f t="shared" si="68"/>
        <v>6.9756473744125233E-2</v>
      </c>
      <c r="D89" s="59">
        <f t="shared" si="70"/>
        <v>1.6601367099111939</v>
      </c>
    </row>
    <row r="90" spans="1:4" x14ac:dyDescent="0.15">
      <c r="A90">
        <v>87</v>
      </c>
      <c r="B90" s="59">
        <f t="shared" si="69"/>
        <v>0.99862953475457383</v>
      </c>
      <c r="C90" s="59">
        <f t="shared" si="68"/>
        <v>5.2335956242943966E-2</v>
      </c>
      <c r="D90" s="59">
        <f t="shared" si="70"/>
        <v>1.6580653674112549</v>
      </c>
    </row>
    <row r="91" spans="1:4" x14ac:dyDescent="0.15">
      <c r="A91">
        <v>88</v>
      </c>
      <c r="B91" s="59">
        <f t="shared" si="69"/>
        <v>0.99939082701909576</v>
      </c>
      <c r="C91" s="59">
        <f t="shared" si="68"/>
        <v>3.489949670250108E-2</v>
      </c>
      <c r="D91" s="59">
        <f t="shared" si="70"/>
        <v>1.6556823169329185</v>
      </c>
    </row>
    <row r="92" spans="1:4" x14ac:dyDescent="0.15">
      <c r="A92">
        <v>89</v>
      </c>
      <c r="B92" s="59">
        <f t="shared" si="69"/>
        <v>0.99984769515639127</v>
      </c>
      <c r="C92" s="59">
        <f t="shared" si="68"/>
        <v>1.7452406437283598E-2</v>
      </c>
      <c r="D92" s="59">
        <f t="shared" si="70"/>
        <v>1.6529922239346462</v>
      </c>
    </row>
    <row r="93" spans="1:4" x14ac:dyDescent="0.15">
      <c r="A93">
        <v>90</v>
      </c>
      <c r="B93" s="59">
        <f t="shared" si="69"/>
        <v>1</v>
      </c>
      <c r="C93" s="59">
        <f t="shared" si="68"/>
        <v>6.1257422745431001E-17</v>
      </c>
      <c r="D93" s="59">
        <f t="shared" si="70"/>
        <v>1.65</v>
      </c>
    </row>
  </sheetData>
  <mergeCells count="13">
    <mergeCell ref="AF1:AF2"/>
    <mergeCell ref="AI1:AI5"/>
    <mergeCell ref="AM1:AM2"/>
    <mergeCell ref="J1:J2"/>
    <mergeCell ref="K1:K2"/>
    <mergeCell ref="M1:M2"/>
    <mergeCell ref="W1:W2"/>
    <mergeCell ref="X1:X2"/>
    <mergeCell ref="AE1:AE2"/>
    <mergeCell ref="Y1:Y2"/>
    <mergeCell ref="Z1:Z2"/>
    <mergeCell ref="AA1:AA2"/>
    <mergeCell ref="AB1:AB2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AF0F-6815-422D-8D93-AC67F92B8BF5}">
  <sheetPr>
    <tabColor rgb="FFC00000"/>
  </sheetPr>
  <dimension ref="A1:AZ53"/>
  <sheetViews>
    <sheetView topLeftCell="E1" zoomScale="70" zoomScaleNormal="70" workbookViewId="0">
      <pane ySplit="2" topLeftCell="A3" activePane="bottomLeft" state="frozen"/>
      <selection pane="bottomLeft" activeCell="AH18" sqref="AH18"/>
    </sheetView>
  </sheetViews>
  <sheetFormatPr defaultRowHeight="13.5" x14ac:dyDescent="0.15"/>
  <cols>
    <col min="8" max="8" width="12.875" customWidth="1"/>
    <col min="9" max="11" width="9" bestFit="1" customWidth="1"/>
    <col min="22" max="22" width="10.5" bestFit="1" customWidth="1"/>
    <col min="27" max="27" width="6.5" customWidth="1"/>
    <col min="28" max="28" width="8.5" bestFit="1" customWidth="1"/>
    <col min="29" max="32" width="7.5" bestFit="1" customWidth="1"/>
    <col min="33" max="36" width="6.5" bestFit="1" customWidth="1"/>
  </cols>
  <sheetData>
    <row r="1" spans="1:52" ht="27" x14ac:dyDescent="0.15">
      <c r="A1" s="47" t="s">
        <v>100</v>
      </c>
      <c r="B1" s="47">
        <v>1085</v>
      </c>
      <c r="C1" s="44"/>
      <c r="D1" s="44"/>
      <c r="E1" s="95" t="s">
        <v>0</v>
      </c>
      <c r="F1" s="96" t="s">
        <v>49</v>
      </c>
      <c r="G1" s="45"/>
      <c r="H1" s="45" t="s">
        <v>125</v>
      </c>
      <c r="I1" t="s">
        <v>122</v>
      </c>
      <c r="J1" t="s">
        <v>123</v>
      </c>
      <c r="K1" t="s">
        <v>124</v>
      </c>
      <c r="L1" s="47"/>
      <c r="M1" t="s">
        <v>122</v>
      </c>
      <c r="P1" t="s">
        <v>123</v>
      </c>
      <c r="S1" t="s">
        <v>124</v>
      </c>
      <c r="V1" t="s">
        <v>165</v>
      </c>
      <c r="Z1" s="115" t="s">
        <v>166</v>
      </c>
      <c r="AA1" s="98" t="s">
        <v>0</v>
      </c>
      <c r="AB1" s="99" t="s">
        <v>49</v>
      </c>
      <c r="AC1" s="99" t="s">
        <v>167</v>
      </c>
      <c r="AD1" s="99" t="s">
        <v>168</v>
      </c>
      <c r="AE1" s="116" t="s">
        <v>169</v>
      </c>
      <c r="AF1" s="116" t="s">
        <v>164</v>
      </c>
      <c r="AG1" s="97" t="s">
        <v>167</v>
      </c>
      <c r="AH1" s="97" t="s">
        <v>168</v>
      </c>
      <c r="AI1" s="102" t="s">
        <v>169</v>
      </c>
      <c r="AJ1" s="102" t="s">
        <v>164</v>
      </c>
      <c r="AL1" s="115" t="s">
        <v>171</v>
      </c>
      <c r="AM1" s="47"/>
      <c r="AN1" t="s">
        <v>122</v>
      </c>
      <c r="AQ1" t="s">
        <v>123</v>
      </c>
      <c r="AT1" t="s">
        <v>124</v>
      </c>
      <c r="AZ1" s="47"/>
    </row>
    <row r="2" spans="1:52" x14ac:dyDescent="0.15">
      <c r="A2" s="47"/>
      <c r="B2" s="44"/>
      <c r="C2" s="47"/>
      <c r="D2" s="47"/>
      <c r="E2" s="95"/>
      <c r="F2" s="96"/>
      <c r="G2" s="45"/>
      <c r="H2" s="45"/>
      <c r="I2" s="45"/>
      <c r="J2" s="45"/>
      <c r="K2" s="45"/>
      <c r="L2" s="47"/>
      <c r="M2" t="s">
        <v>126</v>
      </c>
      <c r="N2" t="s">
        <v>127</v>
      </c>
      <c r="O2" t="s">
        <v>92</v>
      </c>
      <c r="P2" t="s">
        <v>126</v>
      </c>
      <c r="Q2" t="s">
        <v>127</v>
      </c>
      <c r="R2" t="s">
        <v>92</v>
      </c>
      <c r="S2" t="s">
        <v>126</v>
      </c>
      <c r="T2" t="s">
        <v>127</v>
      </c>
      <c r="U2" t="s">
        <v>92</v>
      </c>
      <c r="V2" t="s">
        <v>126</v>
      </c>
      <c r="W2" t="s">
        <v>127</v>
      </c>
      <c r="X2" t="s">
        <v>92</v>
      </c>
      <c r="AA2" s="98"/>
      <c r="AB2" s="99"/>
      <c r="AC2" s="99"/>
      <c r="AD2" s="99"/>
      <c r="AE2" s="116"/>
      <c r="AF2" s="116"/>
      <c r="AG2" s="97" t="s">
        <v>170</v>
      </c>
      <c r="AH2" s="102" t="s">
        <v>170</v>
      </c>
      <c r="AI2" s="102" t="s">
        <v>170</v>
      </c>
      <c r="AJ2" s="102" t="s">
        <v>170</v>
      </c>
      <c r="AM2" s="47"/>
      <c r="AN2" t="s">
        <v>126</v>
      </c>
      <c r="AO2" t="s">
        <v>127</v>
      </c>
      <c r="AP2" t="s">
        <v>92</v>
      </c>
      <c r="AQ2" t="s">
        <v>126</v>
      </c>
      <c r="AR2" t="s">
        <v>127</v>
      </c>
      <c r="AS2" t="s">
        <v>92</v>
      </c>
      <c r="AT2" t="s">
        <v>126</v>
      </c>
      <c r="AU2" t="s">
        <v>127</v>
      </c>
      <c r="AV2" t="s">
        <v>92</v>
      </c>
      <c r="AZ2" s="47"/>
    </row>
    <row r="3" spans="1:52" x14ac:dyDescent="0.15">
      <c r="A3" s="48">
        <v>0</v>
      </c>
      <c r="B3" s="48">
        <v>0</v>
      </c>
      <c r="C3" s="43">
        <f>SIN(RADIANS(B3))</f>
        <v>0</v>
      </c>
      <c r="D3" s="43">
        <f>COS(RADIANS(B3))</f>
        <v>1</v>
      </c>
      <c r="E3" s="49" t="s">
        <v>1</v>
      </c>
      <c r="F3" s="50">
        <v>487.75299999999999</v>
      </c>
      <c r="G3" s="50">
        <f>F3/AVERAGE($F$3:$F$8)</f>
        <v>0.90972330158051207</v>
      </c>
      <c r="H3" s="50">
        <v>121.93825</v>
      </c>
      <c r="I3" s="50">
        <v>0.57499999999999996</v>
      </c>
      <c r="J3" s="50">
        <f>0.6*(1+0.5*C3^1.5)</f>
        <v>0.6</v>
      </c>
      <c r="K3" s="50">
        <f>0.41*(1-0.328*C3^2)^(-0.5)</f>
        <v>0.41</v>
      </c>
      <c r="L3" s="42">
        <v>111.06811961503509</v>
      </c>
      <c r="M3" s="42">
        <f t="shared" ref="M3:M50" si="0">0.575*$B$1*L3/1000</f>
        <v>69.292623124830016</v>
      </c>
      <c r="N3" s="42">
        <f>M3*4</f>
        <v>277.17049249932006</v>
      </c>
      <c r="O3" s="43">
        <f>N3/$F3</f>
        <v>0.56825994406865787</v>
      </c>
      <c r="P3" s="42">
        <f>0.6*$B$1*L3*(1+0.5*(C3^1.5))/1000</f>
        <v>72.305345869387835</v>
      </c>
      <c r="Q3" s="42">
        <f>P3*4</f>
        <v>289.22138347755134</v>
      </c>
      <c r="R3" s="43">
        <f>Q3/$F3</f>
        <v>0.59296689815859949</v>
      </c>
      <c r="S3" s="42">
        <f>0.41*$B$1*L3*(1-0.328*C3*C3)^(-0.5)/1000</f>
        <v>49.408653010748353</v>
      </c>
      <c r="T3" s="42">
        <f>S3*4</f>
        <v>197.63461204299341</v>
      </c>
      <c r="U3" s="43">
        <f>T3/$F3</f>
        <v>0.40519404707504292</v>
      </c>
      <c r="V3" s="42">
        <f>0.65*$B$1*L3*(1+C3^1.5*(0.65+0.18*D3))/1000</f>
        <v>78.330791358503504</v>
      </c>
      <c r="W3" s="42">
        <f>V3*4</f>
        <v>313.32316543401402</v>
      </c>
      <c r="X3" s="43">
        <f>W3/F3</f>
        <v>0.64238080633848282</v>
      </c>
      <c r="Y3" s="43"/>
      <c r="Z3" s="43"/>
      <c r="AA3" s="104" t="s">
        <v>1</v>
      </c>
      <c r="AB3" s="105">
        <v>487.75299999999999</v>
      </c>
      <c r="AC3" s="105">
        <v>277.17049249932006</v>
      </c>
      <c r="AD3" s="105">
        <v>289.22138347755134</v>
      </c>
      <c r="AE3" s="106">
        <v>197.63461204299341</v>
      </c>
      <c r="AF3" s="106">
        <v>313.32316543401402</v>
      </c>
      <c r="AG3" s="118">
        <v>0.56825994406865787</v>
      </c>
      <c r="AH3" s="107">
        <v>0.59296689815859949</v>
      </c>
      <c r="AI3" s="107">
        <v>0.40519404707504292</v>
      </c>
      <c r="AJ3" s="107">
        <v>0.64238080633848282</v>
      </c>
      <c r="AK3" s="43"/>
      <c r="AM3" s="51">
        <v>147.27171931070814</v>
      </c>
      <c r="AN3" s="42">
        <f t="shared" ref="AN3:AN50" si="1">0.575*$B$1*AM3/1000</f>
        <v>91.879143884968045</v>
      </c>
      <c r="AO3" s="42">
        <f>AN3*4</f>
        <v>367.51657553987218</v>
      </c>
      <c r="AP3" s="43">
        <f>AO3/$F3</f>
        <v>0.75348911342395064</v>
      </c>
      <c r="AQ3" s="42">
        <f>0.6*$B$1*AM3*(1+0.5*(C3^1.5))/1000</f>
        <v>95.873889271270997</v>
      </c>
      <c r="AR3" s="42">
        <f>AQ3*4</f>
        <v>383.49555708508399</v>
      </c>
      <c r="AS3" s="43">
        <f>AR3/$F3</f>
        <v>0.78624950965977447</v>
      </c>
      <c r="AT3" s="42">
        <f>0.41*$B$1*AM3*(1-0.328*C3*C3)^(-0.5)/1000</f>
        <v>65.513824335368511</v>
      </c>
      <c r="AU3" s="42">
        <f>AT3*4</f>
        <v>262.05529734147404</v>
      </c>
      <c r="AV3" s="43">
        <f>AU3/$F3</f>
        <v>0.53727049826751261</v>
      </c>
      <c r="AZ3" s="51"/>
    </row>
    <row r="4" spans="1:52" x14ac:dyDescent="0.15">
      <c r="A4" s="48">
        <v>0</v>
      </c>
      <c r="B4" s="48">
        <v>0</v>
      </c>
      <c r="C4" s="43">
        <f t="shared" ref="C4:C50" si="2">SIN(RADIANS(B4))</f>
        <v>0</v>
      </c>
      <c r="D4" s="43">
        <f>COS(RADIANS(B4))</f>
        <v>1</v>
      </c>
      <c r="E4" s="49" t="s">
        <v>2</v>
      </c>
      <c r="F4" s="50">
        <v>456.00200000000001</v>
      </c>
      <c r="G4" s="50">
        <f t="shared" ref="G4:G50" si="3">F4/AVERAGE($F$3:$F$8)</f>
        <v>0.85050352323269496</v>
      </c>
      <c r="H4" s="50">
        <v>114.0005</v>
      </c>
      <c r="I4" s="50">
        <v>0.57499999999999996</v>
      </c>
      <c r="J4" s="50">
        <f t="shared" ref="J4:J50" si="4">0.6*(1+0.5*C4^1.5)</f>
        <v>0.6</v>
      </c>
      <c r="K4" s="50">
        <f t="shared" ref="K4:K50" si="5">0.41*(1-0.328*C4^2)^(-0.5)</f>
        <v>0.41</v>
      </c>
      <c r="L4" s="42">
        <v>107.44850758862282</v>
      </c>
      <c r="M4" s="42">
        <f t="shared" si="0"/>
        <v>67.034437671852061</v>
      </c>
      <c r="N4" s="42">
        <f t="shared" ref="N4:N26" si="6">M4*4</f>
        <v>268.13775068740824</v>
      </c>
      <c r="O4" s="43">
        <f t="shared" ref="O4:O50" si="7">N4/$F4</f>
        <v>0.58801880405657925</v>
      </c>
      <c r="P4" s="42">
        <f t="shared" ref="P4:P50" si="8">0.6*$B$1*L4*(1+0.5*(C4^1.5))/1000</f>
        <v>69.948978440193457</v>
      </c>
      <c r="Q4" s="42">
        <f t="shared" ref="Q4:Q26" si="9">P4*4</f>
        <v>279.79591376077383</v>
      </c>
      <c r="R4" s="43">
        <f t="shared" ref="R4:R50" si="10">Q4/$F4</f>
        <v>0.61358483901556093</v>
      </c>
      <c r="S4" s="42">
        <f t="shared" ref="S4:S50" si="11">0.41*$B$1*L4*(1-0.328*C4*C4)^(-0.5)/1000</f>
        <v>47.798468600798856</v>
      </c>
      <c r="T4" s="42">
        <f t="shared" ref="T4:T26" si="12">S4*4</f>
        <v>191.19387440319542</v>
      </c>
      <c r="U4" s="43">
        <f t="shared" ref="U4:U50" si="13">T4/$F4</f>
        <v>0.41928297332729991</v>
      </c>
      <c r="V4" s="42">
        <f t="shared" ref="V4:V50" si="14">0.65*$B$1*L4*(1+C4^1.5*(0.65+0.18*D4))/1000</f>
        <v>75.77805997687625</v>
      </c>
      <c r="W4" s="42">
        <f t="shared" ref="W4:W26" si="15">V4*4</f>
        <v>303.112239907505</v>
      </c>
      <c r="X4" s="43">
        <f t="shared" ref="X4:X50" si="16">W4/F4</f>
        <v>0.66471690893352442</v>
      </c>
      <c r="Y4" s="43"/>
      <c r="Z4" s="43"/>
      <c r="AA4" s="104" t="s">
        <v>2</v>
      </c>
      <c r="AB4" s="105">
        <v>456.00200000000001</v>
      </c>
      <c r="AC4" s="105">
        <v>268.13775068740824</v>
      </c>
      <c r="AD4" s="105">
        <v>279.79591376077383</v>
      </c>
      <c r="AE4" s="106">
        <v>191.19387440319542</v>
      </c>
      <c r="AF4" s="106">
        <v>303.112239907505</v>
      </c>
      <c r="AG4" s="118">
        <v>0.58801880405657925</v>
      </c>
      <c r="AH4" s="107">
        <v>0.61358483901556093</v>
      </c>
      <c r="AI4" s="107">
        <v>0.41928297332729991</v>
      </c>
      <c r="AJ4" s="107">
        <v>0.66471690893352442</v>
      </c>
      <c r="AK4" s="43"/>
      <c r="AM4" s="42">
        <v>135.71929999448633</v>
      </c>
      <c r="AN4" s="42">
        <f t="shared" si="1"/>
        <v>84.67187828406017</v>
      </c>
      <c r="AO4" s="42">
        <f t="shared" ref="AO4:AO26" si="17">AN4*4</f>
        <v>338.68751313624068</v>
      </c>
      <c r="AP4" s="43">
        <f t="shared" ref="AP4:AP50" si="18">AO4/$F4</f>
        <v>0.74273251682282249</v>
      </c>
      <c r="AQ4" s="42">
        <f>0.6*$B$1*AM4*(1+0.5*(C4^1.5))/1000</f>
        <v>88.3532642964106</v>
      </c>
      <c r="AR4" s="42">
        <f t="shared" ref="AR4:AR26" si="19">AQ4*4</f>
        <v>353.4130571856424</v>
      </c>
      <c r="AS4" s="43">
        <f t="shared" ref="AS4:AS50" si="20">AR4/$F4</f>
        <v>0.77502523494555375</v>
      </c>
      <c r="AT4" s="42">
        <f>0.41*$B$1*AM4*(1-0.328*C4*C4)^(-0.5)/1000</f>
        <v>60.374730602547245</v>
      </c>
      <c r="AU4" s="42">
        <f t="shared" ref="AU4:AU26" si="21">AT4*4</f>
        <v>241.49892241018898</v>
      </c>
      <c r="AV4" s="43">
        <f t="shared" ref="AV4:AV50" si="22">AU4/$F4</f>
        <v>0.52960057721279508</v>
      </c>
      <c r="AZ4" s="42"/>
    </row>
    <row r="5" spans="1:52" x14ac:dyDescent="0.15">
      <c r="A5" s="48">
        <v>0</v>
      </c>
      <c r="B5" s="48">
        <v>0</v>
      </c>
      <c r="C5" s="43">
        <f t="shared" si="2"/>
        <v>0</v>
      </c>
      <c r="D5" s="43">
        <f t="shared" ref="D5:D50" si="23">COS(RADIANS(B5))</f>
        <v>1</v>
      </c>
      <c r="E5" s="49" t="s">
        <v>3</v>
      </c>
      <c r="F5" s="50">
        <v>603.63400000000001</v>
      </c>
      <c r="G5" s="50">
        <f t="shared" si="3"/>
        <v>1.1258565614691265</v>
      </c>
      <c r="H5" s="50">
        <v>150.9085</v>
      </c>
      <c r="I5" s="50">
        <v>0.57499999999999996</v>
      </c>
      <c r="J5" s="50">
        <f t="shared" si="4"/>
        <v>0.6</v>
      </c>
      <c r="K5" s="50">
        <f t="shared" si="5"/>
        <v>0.41</v>
      </c>
      <c r="L5" s="42">
        <v>122.46883920717835</v>
      </c>
      <c r="M5" s="42">
        <f t="shared" si="0"/>
        <v>76.405247060378386</v>
      </c>
      <c r="N5" s="42">
        <f t="shared" si="6"/>
        <v>305.62098824151354</v>
      </c>
      <c r="O5" s="43">
        <f t="shared" si="7"/>
        <v>0.50630181242526684</v>
      </c>
      <c r="P5" s="42">
        <f t="shared" si="8"/>
        <v>79.727214323873113</v>
      </c>
      <c r="Q5" s="42">
        <f t="shared" si="9"/>
        <v>318.90885729549245</v>
      </c>
      <c r="R5" s="43">
        <f t="shared" si="10"/>
        <v>0.52831493470462643</v>
      </c>
      <c r="S5" s="42">
        <f t="shared" si="11"/>
        <v>54.480263121313286</v>
      </c>
      <c r="T5" s="42">
        <f t="shared" si="12"/>
        <v>217.92105248525314</v>
      </c>
      <c r="U5" s="43">
        <f t="shared" si="13"/>
        <v>0.36101520538149462</v>
      </c>
      <c r="V5" s="42">
        <f t="shared" si="14"/>
        <v>86.371148850862539</v>
      </c>
      <c r="W5" s="42">
        <f t="shared" si="15"/>
        <v>345.48459540345016</v>
      </c>
      <c r="X5" s="43">
        <f t="shared" si="16"/>
        <v>0.57234117926334527</v>
      </c>
      <c r="Y5" s="43"/>
      <c r="Z5" s="43"/>
      <c r="AA5" s="104" t="s">
        <v>3</v>
      </c>
      <c r="AB5" s="105">
        <v>603.63400000000001</v>
      </c>
      <c r="AC5" s="105">
        <v>305.62098824151354</v>
      </c>
      <c r="AD5" s="105">
        <v>318.90885729549245</v>
      </c>
      <c r="AE5" s="106">
        <v>217.92105248525314</v>
      </c>
      <c r="AF5" s="106">
        <v>345.48459540345016</v>
      </c>
      <c r="AG5" s="118">
        <v>0.50630181242526684</v>
      </c>
      <c r="AH5" s="107">
        <v>0.52831493470462643</v>
      </c>
      <c r="AI5" s="107">
        <v>0.36101520538149462</v>
      </c>
      <c r="AJ5" s="107">
        <v>0.57234117926334527</v>
      </c>
      <c r="AK5" s="43"/>
      <c r="AM5" s="42">
        <v>164.20705979620806</v>
      </c>
      <c r="AN5" s="42">
        <f t="shared" si="1"/>
        <v>102.4446794303593</v>
      </c>
      <c r="AO5" s="42">
        <f t="shared" si="17"/>
        <v>409.7787177214372</v>
      </c>
      <c r="AP5" s="43">
        <f t="shared" si="18"/>
        <v>0.67885294354101522</v>
      </c>
      <c r="AQ5" s="42">
        <f>0.6*$B$1*AM5*(1+0.5*(C5^1.5))/1000</f>
        <v>106.89879592733145</v>
      </c>
      <c r="AR5" s="42">
        <f t="shared" si="19"/>
        <v>427.5951837093258</v>
      </c>
      <c r="AS5" s="43">
        <f t="shared" si="20"/>
        <v>0.70836828891236381</v>
      </c>
      <c r="AT5" s="42">
        <f>0.41*$B$1*AM5*(1-0.328*C5*C5)^(-0.5)/1000</f>
        <v>73.047510550343162</v>
      </c>
      <c r="AU5" s="42">
        <f t="shared" si="21"/>
        <v>292.19004220137265</v>
      </c>
      <c r="AV5" s="43">
        <f t="shared" si="22"/>
        <v>0.4840516640901153</v>
      </c>
      <c r="AZ5" s="42"/>
    </row>
    <row r="6" spans="1:52" x14ac:dyDescent="0.15">
      <c r="A6" s="48">
        <v>0</v>
      </c>
      <c r="B6" s="48">
        <v>0</v>
      </c>
      <c r="C6" s="43">
        <f t="shared" si="2"/>
        <v>0</v>
      </c>
      <c r="D6" s="43">
        <f t="shared" si="23"/>
        <v>1</v>
      </c>
      <c r="E6" s="49" t="s">
        <v>4</v>
      </c>
      <c r="F6" s="50">
        <v>512.16099999999994</v>
      </c>
      <c r="G6" s="50">
        <f t="shared" si="3"/>
        <v>0.95524742207793001</v>
      </c>
      <c r="H6" s="50">
        <v>128.04024999999999</v>
      </c>
      <c r="I6" s="50">
        <v>0.57499999999999996</v>
      </c>
      <c r="J6" s="50">
        <f t="shared" si="4"/>
        <v>0.6</v>
      </c>
      <c r="K6" s="50">
        <f t="shared" si="5"/>
        <v>0.41</v>
      </c>
      <c r="L6" s="42">
        <v>104.3323775616029</v>
      </c>
      <c r="M6" s="42">
        <f t="shared" si="0"/>
        <v>65.090362051245009</v>
      </c>
      <c r="N6" s="42">
        <f t="shared" si="6"/>
        <v>260.36144820498004</v>
      </c>
      <c r="O6" s="43">
        <f t="shared" si="7"/>
        <v>0.50835859857540899</v>
      </c>
      <c r="P6" s="42">
        <f t="shared" si="8"/>
        <v>67.920377792603489</v>
      </c>
      <c r="Q6" s="42">
        <f t="shared" si="9"/>
        <v>271.68151117041396</v>
      </c>
      <c r="R6" s="43">
        <f t="shared" si="10"/>
        <v>0.53046114633955721</v>
      </c>
      <c r="S6" s="42">
        <f t="shared" si="11"/>
        <v>46.412258158279045</v>
      </c>
      <c r="T6" s="42">
        <f t="shared" si="12"/>
        <v>185.64903263311618</v>
      </c>
      <c r="U6" s="43">
        <f t="shared" si="13"/>
        <v>0.36248178333203074</v>
      </c>
      <c r="V6" s="42">
        <f t="shared" si="14"/>
        <v>73.580409275320449</v>
      </c>
      <c r="W6" s="42">
        <f t="shared" si="15"/>
        <v>294.32163710128179</v>
      </c>
      <c r="X6" s="43">
        <f t="shared" si="16"/>
        <v>0.57466624186785376</v>
      </c>
      <c r="Y6" s="43"/>
      <c r="Z6" s="43"/>
      <c r="AA6" s="104" t="s">
        <v>4</v>
      </c>
      <c r="AB6" s="105">
        <v>512.16099999999994</v>
      </c>
      <c r="AC6" s="105">
        <v>260.36144820498004</v>
      </c>
      <c r="AD6" s="105">
        <v>271.68151117041396</v>
      </c>
      <c r="AE6" s="106">
        <v>185.64903263311618</v>
      </c>
      <c r="AF6" s="106">
        <v>294.32163710128179</v>
      </c>
      <c r="AG6" s="118">
        <v>0.50835859857540899</v>
      </c>
      <c r="AH6" s="107">
        <v>0.53046114633955721</v>
      </c>
      <c r="AI6" s="107">
        <v>0.36248178333203074</v>
      </c>
      <c r="AJ6" s="107">
        <v>0.57466624186785376</v>
      </c>
      <c r="AK6" s="43"/>
      <c r="AM6" s="42">
        <v>133.68115359566463</v>
      </c>
      <c r="AN6" s="42">
        <f t="shared" si="1"/>
        <v>83.400329699495273</v>
      </c>
      <c r="AO6" s="42">
        <f t="shared" si="17"/>
        <v>333.60131879798109</v>
      </c>
      <c r="AP6" s="43">
        <f t="shared" si="18"/>
        <v>0.65136025351008986</v>
      </c>
      <c r="AQ6" s="42">
        <f>0.6*$B$1*AM6*(1+0.5*(C6^1.5))/1000</f>
        <v>87.026430990777683</v>
      </c>
      <c r="AR6" s="42">
        <f t="shared" si="19"/>
        <v>348.10572396311073</v>
      </c>
      <c r="AS6" s="43">
        <f t="shared" si="20"/>
        <v>0.67968026453226771</v>
      </c>
      <c r="AT6" s="42">
        <f>0.41*$B$1*AM6*(1-0.328*C6*C6)^(-0.5)/1000</f>
        <v>59.468061177031409</v>
      </c>
      <c r="AU6" s="42">
        <f t="shared" si="21"/>
        <v>237.87224470812563</v>
      </c>
      <c r="AV6" s="43">
        <f t="shared" si="22"/>
        <v>0.46444818076371619</v>
      </c>
      <c r="AZ6" s="42"/>
    </row>
    <row r="7" spans="1:52" x14ac:dyDescent="0.15">
      <c r="A7" s="48">
        <v>0</v>
      </c>
      <c r="B7" s="48">
        <v>0</v>
      </c>
      <c r="C7" s="43">
        <f t="shared" si="2"/>
        <v>0</v>
      </c>
      <c r="D7" s="43">
        <f t="shared" si="23"/>
        <v>1</v>
      </c>
      <c r="E7" s="49" t="s">
        <v>5</v>
      </c>
      <c r="F7" s="50">
        <v>576.15200000000004</v>
      </c>
      <c r="G7" s="50">
        <f t="shared" si="3"/>
        <v>1.0745990278936577</v>
      </c>
      <c r="H7" s="50">
        <v>144.03800000000001</v>
      </c>
      <c r="I7" s="50">
        <v>0.57499999999999996</v>
      </c>
      <c r="J7" s="50">
        <f t="shared" si="4"/>
        <v>0.6</v>
      </c>
      <c r="K7" s="50">
        <f t="shared" si="5"/>
        <v>0.41</v>
      </c>
      <c r="L7" s="42">
        <v>119.26561983348813</v>
      </c>
      <c r="M7" s="42">
        <f t="shared" si="0"/>
        <v>74.406838573617406</v>
      </c>
      <c r="N7" s="42">
        <f t="shared" si="6"/>
        <v>297.62735429446963</v>
      </c>
      <c r="O7" s="43">
        <f t="shared" si="7"/>
        <v>0.51657783760964049</v>
      </c>
      <c r="P7" s="42">
        <f t="shared" si="8"/>
        <v>77.641918511600778</v>
      </c>
      <c r="Q7" s="42">
        <f t="shared" si="9"/>
        <v>310.56767404640311</v>
      </c>
      <c r="R7" s="43">
        <f t="shared" si="10"/>
        <v>0.53903774359266843</v>
      </c>
      <c r="S7" s="42">
        <f t="shared" si="11"/>
        <v>53.055310982927196</v>
      </c>
      <c r="T7" s="42">
        <f t="shared" si="12"/>
        <v>212.22124393170878</v>
      </c>
      <c r="U7" s="43">
        <f t="shared" si="13"/>
        <v>0.36834245812165672</v>
      </c>
      <c r="V7" s="42">
        <f t="shared" si="14"/>
        <v>84.112078387567507</v>
      </c>
      <c r="W7" s="42">
        <f t="shared" si="15"/>
        <v>336.44831355027003</v>
      </c>
      <c r="X7" s="43">
        <f t="shared" si="16"/>
        <v>0.58395755555872408</v>
      </c>
      <c r="Y7" s="43"/>
      <c r="Z7" s="43"/>
      <c r="AA7" s="104" t="s">
        <v>5</v>
      </c>
      <c r="AB7" s="105">
        <v>576.15200000000004</v>
      </c>
      <c r="AC7" s="105">
        <v>297.62735429446963</v>
      </c>
      <c r="AD7" s="105">
        <v>310.56767404640311</v>
      </c>
      <c r="AE7" s="106">
        <v>212.22124393170878</v>
      </c>
      <c r="AF7" s="106">
        <v>336.44831355027003</v>
      </c>
      <c r="AG7" s="118">
        <v>0.51657783760964049</v>
      </c>
      <c r="AH7" s="107">
        <v>0.53903774359266843</v>
      </c>
      <c r="AI7" s="107">
        <v>0.36834245812165672</v>
      </c>
      <c r="AJ7" s="107">
        <v>0.58395755555872408</v>
      </c>
      <c r="AK7" s="43"/>
      <c r="AM7" s="42">
        <v>153.96217437048148</v>
      </c>
      <c r="AN7" s="42">
        <f t="shared" si="1"/>
        <v>96.053151535384146</v>
      </c>
      <c r="AO7" s="42">
        <f t="shared" si="17"/>
        <v>384.21260614153658</v>
      </c>
      <c r="AP7" s="43">
        <f t="shared" si="18"/>
        <v>0.66685979766022951</v>
      </c>
      <c r="AQ7" s="42">
        <f>0.6*$B$1*AM7*(1+0.5*(C7^1.5))/1000</f>
        <v>100.22937551518345</v>
      </c>
      <c r="AR7" s="42">
        <f t="shared" si="19"/>
        <v>400.9175020607338</v>
      </c>
      <c r="AS7" s="43">
        <f t="shared" si="20"/>
        <v>0.69585370190632645</v>
      </c>
      <c r="AT7" s="42">
        <f>0.41*$B$1*AM7*(1-0.328*C7*C7)^(-0.5)/1000</f>
        <v>68.490073268708684</v>
      </c>
      <c r="AU7" s="42">
        <f t="shared" si="21"/>
        <v>273.96029307483474</v>
      </c>
      <c r="AV7" s="43">
        <f t="shared" si="22"/>
        <v>0.47550002963598964</v>
      </c>
      <c r="AZ7" s="42"/>
    </row>
    <row r="8" spans="1:52" x14ac:dyDescent="0.15">
      <c r="A8" s="48">
        <v>0</v>
      </c>
      <c r="B8" s="48">
        <v>0</v>
      </c>
      <c r="C8" s="43">
        <f t="shared" si="2"/>
        <v>0</v>
      </c>
      <c r="D8" s="43">
        <f t="shared" si="23"/>
        <v>1</v>
      </c>
      <c r="E8" s="49" t="s">
        <v>6</v>
      </c>
      <c r="F8" s="50">
        <v>581.23</v>
      </c>
      <c r="G8" s="50">
        <f t="shared" si="3"/>
        <v>1.0840701637460786</v>
      </c>
      <c r="H8" s="50">
        <v>145.3075</v>
      </c>
      <c r="I8" s="50">
        <v>0.57499999999999996</v>
      </c>
      <c r="J8" s="50">
        <f t="shared" si="4"/>
        <v>0.6</v>
      </c>
      <c r="K8" s="50">
        <f t="shared" si="5"/>
        <v>0.41</v>
      </c>
      <c r="L8" s="42">
        <v>99.876176128748497</v>
      </c>
      <c r="M8" s="42">
        <f t="shared" si="0"/>
        <v>62.310249382322965</v>
      </c>
      <c r="N8" s="42">
        <f t="shared" si="6"/>
        <v>249.24099752929186</v>
      </c>
      <c r="O8" s="43">
        <f t="shared" si="7"/>
        <v>0.42881647115477839</v>
      </c>
      <c r="P8" s="42">
        <f t="shared" si="8"/>
        <v>65.019390659815272</v>
      </c>
      <c r="Q8" s="42">
        <f t="shared" si="9"/>
        <v>260.07756263926109</v>
      </c>
      <c r="R8" s="43">
        <f t="shared" si="10"/>
        <v>0.44746066555281228</v>
      </c>
      <c r="S8" s="42">
        <f t="shared" si="11"/>
        <v>44.429916950873768</v>
      </c>
      <c r="T8" s="42">
        <f t="shared" si="12"/>
        <v>177.71966780349507</v>
      </c>
      <c r="U8" s="43">
        <f t="shared" si="13"/>
        <v>0.30576478812775504</v>
      </c>
      <c r="V8" s="42">
        <f t="shared" si="14"/>
        <v>70.437673214799887</v>
      </c>
      <c r="W8" s="42">
        <f t="shared" si="15"/>
        <v>281.75069285919955</v>
      </c>
      <c r="X8" s="43">
        <f t="shared" si="16"/>
        <v>0.48474905434888005</v>
      </c>
      <c r="Y8" s="43"/>
      <c r="Z8" s="43"/>
      <c r="AA8" s="104" t="s">
        <v>6</v>
      </c>
      <c r="AB8" s="105">
        <v>581.23</v>
      </c>
      <c r="AC8" s="105">
        <v>249.24099752929186</v>
      </c>
      <c r="AD8" s="105">
        <v>260.07756263926109</v>
      </c>
      <c r="AE8" s="106">
        <v>177.71966780349507</v>
      </c>
      <c r="AF8" s="106">
        <v>281.75069285919955</v>
      </c>
      <c r="AG8" s="118">
        <v>0.42881647115477839</v>
      </c>
      <c r="AH8" s="107">
        <v>0.44746066555281228</v>
      </c>
      <c r="AI8" s="107">
        <v>0.30576478812775504</v>
      </c>
      <c r="AJ8" s="107">
        <v>0.48474905434888005</v>
      </c>
      <c r="AK8" s="43"/>
      <c r="AM8" s="42">
        <v>129.72682428999531</v>
      </c>
      <c r="AN8" s="42">
        <f t="shared" si="1"/>
        <v>80.93332250392082</v>
      </c>
      <c r="AO8" s="42">
        <f t="shared" si="17"/>
        <v>323.73329001568328</v>
      </c>
      <c r="AP8" s="43">
        <f t="shared" si="18"/>
        <v>0.55697966384337227</v>
      </c>
      <c r="AQ8" s="42">
        <f>0.6*$B$1*AM8*(1+0.5*(C8^1.5))/1000</f>
        <v>84.452162612786935</v>
      </c>
      <c r="AR8" s="42">
        <f t="shared" si="19"/>
        <v>337.80865045114774</v>
      </c>
      <c r="AS8" s="43">
        <f t="shared" si="20"/>
        <v>0.58119617096699716</v>
      </c>
      <c r="AT8" s="42">
        <f>0.41*$B$1*AM8*(1-0.328*C8*C8)^(-0.5)/1000</f>
        <v>57.708977785404407</v>
      </c>
      <c r="AU8" s="42">
        <f t="shared" si="21"/>
        <v>230.83591114161763</v>
      </c>
      <c r="AV8" s="43">
        <f t="shared" si="22"/>
        <v>0.39715071682744801</v>
      </c>
      <c r="AZ8" s="42"/>
    </row>
    <row r="9" spans="1:52" x14ac:dyDescent="0.15">
      <c r="A9" s="60">
        <v>15</v>
      </c>
      <c r="B9" s="60">
        <v>15</v>
      </c>
      <c r="C9" s="59">
        <f t="shared" si="2"/>
        <v>0.25881904510252074</v>
      </c>
      <c r="D9" s="59">
        <f t="shared" si="23"/>
        <v>0.96592582628906831</v>
      </c>
      <c r="E9" s="61" t="s">
        <v>7</v>
      </c>
      <c r="F9" s="62">
        <v>717.56200000000001</v>
      </c>
      <c r="G9" s="50">
        <f t="shared" si="3"/>
        <v>1.3383472202707423</v>
      </c>
      <c r="H9" s="62">
        <v>179.3905</v>
      </c>
      <c r="I9" s="50">
        <v>0.57499999999999996</v>
      </c>
      <c r="J9" s="50">
        <f t="shared" si="4"/>
        <v>0.63950168309987354</v>
      </c>
      <c r="K9" s="50">
        <f t="shared" si="5"/>
        <v>0.4145798361993478</v>
      </c>
      <c r="L9" s="42">
        <v>150.29402102992452</v>
      </c>
      <c r="M9" s="42">
        <f t="shared" si="0"/>
        <v>93.764682370044156</v>
      </c>
      <c r="N9" s="42">
        <f t="shared" si="6"/>
        <v>375.05872948017662</v>
      </c>
      <c r="O9" s="43">
        <f t="shared" si="7"/>
        <v>0.52268477076569919</v>
      </c>
      <c r="P9" s="42">
        <f t="shared" si="8"/>
        <v>104.2829081582057</v>
      </c>
      <c r="Q9" s="42">
        <f t="shared" si="9"/>
        <v>417.1316326328228</v>
      </c>
      <c r="R9" s="43">
        <f t="shared" si="10"/>
        <v>0.58131789675710643</v>
      </c>
      <c r="S9" s="42">
        <f t="shared" si="11"/>
        <v>67.605124623055275</v>
      </c>
      <c r="T9" s="42">
        <f t="shared" si="12"/>
        <v>270.4204984922211</v>
      </c>
      <c r="U9" s="43">
        <f t="shared" si="13"/>
        <v>0.37686011590945606</v>
      </c>
      <c r="V9" s="42">
        <f t="shared" si="14"/>
        <v>117.49322270484652</v>
      </c>
      <c r="W9" s="42">
        <f t="shared" si="15"/>
        <v>469.97289081938607</v>
      </c>
      <c r="X9" s="43">
        <f t="shared" si="16"/>
        <v>0.65495788631419449</v>
      </c>
      <c r="Y9" s="43"/>
      <c r="Z9" s="43"/>
      <c r="AA9" s="104" t="s">
        <v>7</v>
      </c>
      <c r="AB9" s="105">
        <v>717.56200000000001</v>
      </c>
      <c r="AC9" s="105">
        <v>375.05872948017662</v>
      </c>
      <c r="AD9" s="105">
        <v>417.1316326328228</v>
      </c>
      <c r="AE9" s="106">
        <v>270.4204984922211</v>
      </c>
      <c r="AF9" s="106">
        <v>469.97289081938607</v>
      </c>
      <c r="AG9" s="118">
        <v>0.52268477076569919</v>
      </c>
      <c r="AH9" s="107">
        <v>0.58131789675710643</v>
      </c>
      <c r="AI9" s="107">
        <v>0.37686011590945606</v>
      </c>
      <c r="AJ9" s="107">
        <v>0.65495788631419449</v>
      </c>
      <c r="AK9" s="43"/>
      <c r="AM9" s="42">
        <v>210.34234228588329</v>
      </c>
      <c r="AN9" s="42">
        <f t="shared" si="1"/>
        <v>131.22732879360544</v>
      </c>
      <c r="AO9" s="42">
        <f t="shared" si="17"/>
        <v>524.90931517442175</v>
      </c>
      <c r="AP9" s="43">
        <f t="shared" si="18"/>
        <v>0.73151771578542579</v>
      </c>
      <c r="AQ9" s="42">
        <f>0.6*$B$1*AM9*(1+0.5*(C9^1.5))/1000</f>
        <v>145.9479958821064</v>
      </c>
      <c r="AR9" s="42">
        <f t="shared" si="19"/>
        <v>583.79198352842559</v>
      </c>
      <c r="AS9" s="43">
        <f t="shared" si="20"/>
        <v>0.81357706167331267</v>
      </c>
      <c r="AT9" s="42">
        <f>0.41*$B$1*AM9*(1-0.328*C9*C9)^(-0.5)/1000</f>
        <v>94.616007784575473</v>
      </c>
      <c r="AU9" s="42">
        <f t="shared" si="21"/>
        <v>378.46403113830189</v>
      </c>
      <c r="AV9" s="43">
        <f t="shared" si="22"/>
        <v>0.52743042571694421</v>
      </c>
      <c r="AZ9" s="42"/>
    </row>
    <row r="10" spans="1:52" x14ac:dyDescent="0.15">
      <c r="A10" s="60">
        <v>15</v>
      </c>
      <c r="B10" s="60">
        <v>15</v>
      </c>
      <c r="C10" s="59">
        <f t="shared" si="2"/>
        <v>0.25881904510252074</v>
      </c>
      <c r="D10" s="59">
        <f t="shared" si="23"/>
        <v>0.96592582628906831</v>
      </c>
      <c r="E10" s="61" t="s">
        <v>8</v>
      </c>
      <c r="F10" s="62">
        <v>746.93100000000004</v>
      </c>
      <c r="G10" s="50">
        <f t="shared" si="3"/>
        <v>1.3931242562789639</v>
      </c>
      <c r="H10" s="62">
        <v>186.73275000000001</v>
      </c>
      <c r="I10" s="50">
        <v>0.57499999999999996</v>
      </c>
      <c r="J10" s="50">
        <f t="shared" si="4"/>
        <v>0.63950168309987354</v>
      </c>
      <c r="K10" s="50">
        <f t="shared" si="5"/>
        <v>0.4145798361993478</v>
      </c>
      <c r="L10" s="42">
        <v>152.52422270229056</v>
      </c>
      <c r="M10" s="42">
        <f t="shared" si="0"/>
        <v>95.15604943839152</v>
      </c>
      <c r="N10" s="42">
        <f t="shared" si="6"/>
        <v>380.62419775356608</v>
      </c>
      <c r="O10" s="43">
        <f t="shared" si="7"/>
        <v>0.509584148674464</v>
      </c>
      <c r="P10" s="42">
        <f t="shared" si="8"/>
        <v>105.830354387802</v>
      </c>
      <c r="Q10" s="42">
        <f t="shared" si="9"/>
        <v>423.32141755120801</v>
      </c>
      <c r="R10" s="43">
        <f t="shared" si="10"/>
        <v>0.56674768827536681</v>
      </c>
      <c r="S10" s="42">
        <f t="shared" si="11"/>
        <v>68.60831198181809</v>
      </c>
      <c r="T10" s="42">
        <f t="shared" si="12"/>
        <v>274.43324792727236</v>
      </c>
      <c r="U10" s="43">
        <f t="shared" si="13"/>
        <v>0.36741445719520593</v>
      </c>
      <c r="V10" s="42">
        <f t="shared" si="14"/>
        <v>119.23669579826954</v>
      </c>
      <c r="W10" s="42">
        <f t="shared" si="15"/>
        <v>476.94678319307815</v>
      </c>
      <c r="X10" s="43">
        <f t="shared" si="16"/>
        <v>0.6385419579493663</v>
      </c>
      <c r="Y10" s="43"/>
      <c r="Z10" s="43"/>
      <c r="AA10" s="104" t="s">
        <v>8</v>
      </c>
      <c r="AB10" s="105">
        <v>746.93100000000004</v>
      </c>
      <c r="AC10" s="105">
        <v>380.62419775356608</v>
      </c>
      <c r="AD10" s="105">
        <v>423.32141755120801</v>
      </c>
      <c r="AE10" s="106">
        <v>274.43324792727236</v>
      </c>
      <c r="AF10" s="106">
        <v>476.94678319307815</v>
      </c>
      <c r="AG10" s="118">
        <v>0.509584148674464</v>
      </c>
      <c r="AH10" s="107">
        <v>0.56674768827536681</v>
      </c>
      <c r="AI10" s="107">
        <v>0.36741445719520593</v>
      </c>
      <c r="AJ10" s="107">
        <v>0.6385419579493663</v>
      </c>
      <c r="AK10" s="43"/>
      <c r="AM10" s="42">
        <v>217.93469503677872</v>
      </c>
      <c r="AN10" s="42">
        <f t="shared" si="1"/>
        <v>135.96400786607032</v>
      </c>
      <c r="AO10" s="42">
        <f t="shared" si="17"/>
        <v>543.85603146428127</v>
      </c>
      <c r="AP10" s="43">
        <f t="shared" si="18"/>
        <v>0.72812084578666736</v>
      </c>
      <c r="AQ10" s="42">
        <f>0.6*$B$1*AM10*(1+0.5*(C10^1.5))/1000</f>
        <v>151.21602064583723</v>
      </c>
      <c r="AR10" s="42">
        <f t="shared" si="19"/>
        <v>604.86408258334893</v>
      </c>
      <c r="AS10" s="43">
        <f t="shared" si="20"/>
        <v>0.80979914153161259</v>
      </c>
      <c r="AT10" s="42">
        <f>0.41*$B$1*AM10*(1-0.328*C10*C10)^(-0.5)/1000</f>
        <v>98.031193234995257</v>
      </c>
      <c r="AU10" s="42">
        <f t="shared" si="21"/>
        <v>392.12477293998103</v>
      </c>
      <c r="AV10" s="43">
        <f t="shared" si="22"/>
        <v>0.52498125387750816</v>
      </c>
      <c r="AZ10" s="42"/>
    </row>
    <row r="11" spans="1:52" x14ac:dyDescent="0.15">
      <c r="A11" s="60">
        <v>15</v>
      </c>
      <c r="B11" s="60">
        <v>15</v>
      </c>
      <c r="C11" s="59">
        <f t="shared" si="2"/>
        <v>0.25881904510252074</v>
      </c>
      <c r="D11" s="59">
        <f t="shared" si="23"/>
        <v>0.96592582628906831</v>
      </c>
      <c r="E11" s="61" t="s">
        <v>9</v>
      </c>
      <c r="F11" s="62">
        <v>770.63800000000003</v>
      </c>
      <c r="G11" s="50">
        <f t="shared" si="3"/>
        <v>1.4373409198578024</v>
      </c>
      <c r="H11" s="62">
        <v>192.65950000000001</v>
      </c>
      <c r="I11" s="50">
        <v>0.57499999999999996</v>
      </c>
      <c r="J11" s="50">
        <f t="shared" si="4"/>
        <v>0.63950168309987354</v>
      </c>
      <c r="K11" s="50">
        <f t="shared" si="5"/>
        <v>0.4145798361993478</v>
      </c>
      <c r="L11" s="42">
        <v>151.26485830143051</v>
      </c>
      <c r="M11" s="42">
        <f t="shared" si="0"/>
        <v>94.370363472804954</v>
      </c>
      <c r="N11" s="42">
        <f t="shared" si="6"/>
        <v>377.48145389121981</v>
      </c>
      <c r="O11" s="43">
        <f t="shared" si="7"/>
        <v>0.48982979543082461</v>
      </c>
      <c r="P11" s="42">
        <f t="shared" si="8"/>
        <v>104.95653265322711</v>
      </c>
      <c r="Q11" s="42">
        <f t="shared" si="9"/>
        <v>419.82613061290846</v>
      </c>
      <c r="R11" s="43">
        <f t="shared" si="10"/>
        <v>0.54477735410518091</v>
      </c>
      <c r="S11" s="42">
        <f t="shared" si="11"/>
        <v>68.041825792397219</v>
      </c>
      <c r="T11" s="42">
        <f t="shared" si="12"/>
        <v>272.16730316958888</v>
      </c>
      <c r="U11" s="43">
        <f t="shared" si="13"/>
        <v>0.35317140235699362</v>
      </c>
      <c r="V11" s="42">
        <f t="shared" si="14"/>
        <v>118.25218037308608</v>
      </c>
      <c r="W11" s="42">
        <f t="shared" si="15"/>
        <v>473.00872149234431</v>
      </c>
      <c r="X11" s="43">
        <f t="shared" si="16"/>
        <v>0.61378847330697983</v>
      </c>
      <c r="Y11" s="43"/>
      <c r="Z11" s="43"/>
      <c r="AA11" s="104" t="s">
        <v>9</v>
      </c>
      <c r="AB11" s="105">
        <v>770.63800000000003</v>
      </c>
      <c r="AC11" s="105">
        <v>377.48145389121981</v>
      </c>
      <c r="AD11" s="105">
        <v>419.82613061290846</v>
      </c>
      <c r="AE11" s="106">
        <v>272.16730316958888</v>
      </c>
      <c r="AF11" s="106">
        <v>473.00872149234431</v>
      </c>
      <c r="AG11" s="118">
        <v>0.48982979543082461</v>
      </c>
      <c r="AH11" s="107">
        <v>0.54477735410518091</v>
      </c>
      <c r="AI11" s="107">
        <v>0.35317140235699362</v>
      </c>
      <c r="AJ11" s="107">
        <v>0.61378847330697983</v>
      </c>
      <c r="AK11" s="43"/>
      <c r="AM11" s="42">
        <v>209.86023374473058</v>
      </c>
      <c r="AN11" s="42">
        <f t="shared" si="1"/>
        <v>130.92655332749379</v>
      </c>
      <c r="AO11" s="42">
        <f t="shared" si="17"/>
        <v>523.70621330997517</v>
      </c>
      <c r="AP11" s="43">
        <f t="shared" si="18"/>
        <v>0.67957486304850678</v>
      </c>
      <c r="AQ11" s="42">
        <f>0.6*$B$1*AM11*(1+0.5*(C11^1.5))/1000</f>
        <v>145.61348037460456</v>
      </c>
      <c r="AR11" s="42">
        <f t="shared" si="19"/>
        <v>582.45392149841825</v>
      </c>
      <c r="AS11" s="43">
        <f t="shared" si="20"/>
        <v>0.75580742384675847</v>
      </c>
      <c r="AT11" s="42">
        <f>0.41*$B$1*AM11*(1-0.328*C11*C11)^(-0.5)/1000</f>
        <v>94.399146143752262</v>
      </c>
      <c r="AU11" s="42">
        <f t="shared" si="21"/>
        <v>377.59658457500905</v>
      </c>
      <c r="AV11" s="43">
        <f t="shared" si="22"/>
        <v>0.48997919201364198</v>
      </c>
      <c r="AZ11" s="42"/>
    </row>
    <row r="12" spans="1:52" x14ac:dyDescent="0.15">
      <c r="A12" s="60">
        <v>15</v>
      </c>
      <c r="B12" s="60">
        <v>15</v>
      </c>
      <c r="C12" s="59">
        <f t="shared" si="2"/>
        <v>0.25881904510252074</v>
      </c>
      <c r="D12" s="59">
        <f t="shared" si="23"/>
        <v>0.96592582628906831</v>
      </c>
      <c r="E12" s="61" t="s">
        <v>10</v>
      </c>
      <c r="F12" s="62">
        <v>772.72900000000004</v>
      </c>
      <c r="G12" s="50">
        <f t="shared" si="3"/>
        <v>1.4412409090400418</v>
      </c>
      <c r="H12" s="62">
        <v>193.18225000000001</v>
      </c>
      <c r="I12" s="50">
        <v>0.57499999999999996</v>
      </c>
      <c r="J12" s="50">
        <f t="shared" si="4"/>
        <v>0.63950168309987354</v>
      </c>
      <c r="K12" s="50">
        <f t="shared" si="5"/>
        <v>0.4145798361993478</v>
      </c>
      <c r="L12" s="42">
        <v>150.74818432727804</v>
      </c>
      <c r="M12" s="42">
        <f t="shared" si="0"/>
        <v>94.048023497180594</v>
      </c>
      <c r="N12" s="42">
        <f t="shared" si="6"/>
        <v>376.19209398872238</v>
      </c>
      <c r="O12" s="43">
        <f t="shared" si="7"/>
        <v>0.48683573929375284</v>
      </c>
      <c r="P12" s="42">
        <f t="shared" si="8"/>
        <v>104.59803359767554</v>
      </c>
      <c r="Q12" s="42">
        <f t="shared" si="9"/>
        <v>418.39213439070215</v>
      </c>
      <c r="R12" s="43">
        <f t="shared" si="10"/>
        <v>0.54144743421134978</v>
      </c>
      <c r="S12" s="42">
        <f t="shared" si="11"/>
        <v>67.809415958840944</v>
      </c>
      <c r="T12" s="42">
        <f t="shared" si="12"/>
        <v>271.23766383536378</v>
      </c>
      <c r="U12" s="43">
        <f t="shared" si="13"/>
        <v>0.35101266269981296</v>
      </c>
      <c r="V12" s="42">
        <f t="shared" si="14"/>
        <v>117.8482674968792</v>
      </c>
      <c r="W12" s="42">
        <f t="shared" si="15"/>
        <v>471.39306998751681</v>
      </c>
      <c r="X12" s="43">
        <f t="shared" si="16"/>
        <v>0.61003672696057321</v>
      </c>
      <c r="Y12" s="43"/>
      <c r="Z12" s="43"/>
      <c r="AA12" s="104" t="s">
        <v>10</v>
      </c>
      <c r="AB12" s="105">
        <v>772.72900000000004</v>
      </c>
      <c r="AC12" s="105">
        <v>376.19209398872238</v>
      </c>
      <c r="AD12" s="105">
        <v>418.39213439070215</v>
      </c>
      <c r="AE12" s="106">
        <v>271.23766383536378</v>
      </c>
      <c r="AF12" s="106">
        <v>471.39306998751681</v>
      </c>
      <c r="AG12" s="118">
        <v>0.48683573929375284</v>
      </c>
      <c r="AH12" s="107">
        <v>0.54144743421134978</v>
      </c>
      <c r="AI12" s="107">
        <v>0.35101266269981296</v>
      </c>
      <c r="AJ12" s="107">
        <v>0.61003672696057321</v>
      </c>
      <c r="AK12" s="43"/>
      <c r="AM12" s="42">
        <v>238.29665426232373</v>
      </c>
      <c r="AN12" s="42">
        <f t="shared" si="1"/>
        <v>148.66732517790723</v>
      </c>
      <c r="AO12" s="42">
        <f t="shared" si="17"/>
        <v>594.66930071162892</v>
      </c>
      <c r="AP12" s="43">
        <f t="shared" si="18"/>
        <v>0.76957031599904868</v>
      </c>
      <c r="AQ12" s="42">
        <f>0.6*$B$1*AM12*(1+0.5*(C12^1.5))/1000</f>
        <v>165.34435595343979</v>
      </c>
      <c r="AR12" s="42">
        <f t="shared" si="19"/>
        <v>661.37742381375915</v>
      </c>
      <c r="AS12" s="43">
        <f t="shared" si="20"/>
        <v>0.85589828233929244</v>
      </c>
      <c r="AT12" s="42">
        <f>0.41*$B$1*AM12*(1-0.328*C12*C12)^(-0.5)/1000</f>
        <v>107.19039186165556</v>
      </c>
      <c r="AU12" s="42">
        <f t="shared" si="21"/>
        <v>428.76156744662222</v>
      </c>
      <c r="AV12" s="43">
        <f t="shared" si="22"/>
        <v>0.55486667052307104</v>
      </c>
      <c r="AZ12" s="42"/>
    </row>
    <row r="13" spans="1:52" x14ac:dyDescent="0.15">
      <c r="A13" s="60">
        <v>15</v>
      </c>
      <c r="B13" s="60">
        <v>15</v>
      </c>
      <c r="C13" s="59">
        <f t="shared" si="2"/>
        <v>0.25881904510252074</v>
      </c>
      <c r="D13" s="59">
        <f t="shared" si="23"/>
        <v>0.96592582628906831</v>
      </c>
      <c r="E13" s="61" t="s">
        <v>11</v>
      </c>
      <c r="F13" s="62">
        <v>811.85299999999995</v>
      </c>
      <c r="G13" s="50">
        <f t="shared" si="3"/>
        <v>1.5142122991720059</v>
      </c>
      <c r="H13" s="62">
        <v>202.96324999999999</v>
      </c>
      <c r="I13" s="50">
        <v>0.57499999999999996</v>
      </c>
      <c r="J13" s="50">
        <f t="shared" si="4"/>
        <v>0.63950168309987354</v>
      </c>
      <c r="K13" s="50">
        <f t="shared" si="5"/>
        <v>0.4145798361993478</v>
      </c>
      <c r="L13" s="42">
        <v>150.55177901198164</v>
      </c>
      <c r="M13" s="42">
        <f t="shared" si="0"/>
        <v>93.925491131100046</v>
      </c>
      <c r="N13" s="42">
        <f t="shared" si="6"/>
        <v>375.70196452440018</v>
      </c>
      <c r="O13" s="43">
        <f t="shared" si="7"/>
        <v>0.46277092592427471</v>
      </c>
      <c r="P13" s="42">
        <f t="shared" si="8"/>
        <v>104.46175593794908</v>
      </c>
      <c r="Q13" s="42">
        <f t="shared" si="9"/>
        <v>417.84702375179631</v>
      </c>
      <c r="R13" s="43">
        <f t="shared" si="10"/>
        <v>0.51468310611871404</v>
      </c>
      <c r="S13" s="42">
        <f t="shared" si="11"/>
        <v>67.721069092303907</v>
      </c>
      <c r="T13" s="42">
        <f t="shared" si="12"/>
        <v>270.88427636921563</v>
      </c>
      <c r="U13" s="43">
        <f t="shared" si="13"/>
        <v>0.3336617298565327</v>
      </c>
      <c r="V13" s="42">
        <f t="shared" si="14"/>
        <v>117.69472650241781</v>
      </c>
      <c r="W13" s="42">
        <f t="shared" si="15"/>
        <v>470.77890600967123</v>
      </c>
      <c r="X13" s="43">
        <f t="shared" si="16"/>
        <v>0.57988195647447416</v>
      </c>
      <c r="Y13" s="43"/>
      <c r="Z13" s="43"/>
      <c r="AA13" s="104" t="s">
        <v>11</v>
      </c>
      <c r="AB13" s="105">
        <v>811.85299999999995</v>
      </c>
      <c r="AC13" s="105">
        <v>375.70196452440018</v>
      </c>
      <c r="AD13" s="105">
        <v>417.84702375179631</v>
      </c>
      <c r="AE13" s="106">
        <v>270.88427636921563</v>
      </c>
      <c r="AF13" s="106">
        <v>470.77890600967123</v>
      </c>
      <c r="AG13" s="118">
        <v>0.46277092592427471</v>
      </c>
      <c r="AH13" s="107">
        <v>0.51468310611871404</v>
      </c>
      <c r="AI13" s="107">
        <v>0.3336617298565327</v>
      </c>
      <c r="AJ13" s="107">
        <v>0.57988195647447416</v>
      </c>
      <c r="AK13" s="43"/>
      <c r="AM13" s="42">
        <v>230.76248553600533</v>
      </c>
      <c r="AN13" s="42">
        <f t="shared" si="1"/>
        <v>143.96694566377531</v>
      </c>
      <c r="AO13" s="42">
        <f t="shared" si="17"/>
        <v>575.86778265510122</v>
      </c>
      <c r="AP13" s="43">
        <f t="shared" si="18"/>
        <v>0.70932518898753993</v>
      </c>
      <c r="AQ13" s="42">
        <f>0.6*$B$1*AM13*(1+0.5*(C13^1.5))/1000</f>
        <v>160.11670271779539</v>
      </c>
      <c r="AR13" s="42">
        <f t="shared" si="19"/>
        <v>640.46681087118156</v>
      </c>
      <c r="AS13" s="43">
        <f t="shared" si="20"/>
        <v>0.78889504734376992</v>
      </c>
      <c r="AT13" s="42">
        <f>0.41*$B$1*AM13*(1-0.328*C13*C13)^(-0.5)/1000</f>
        <v>103.80137869810153</v>
      </c>
      <c r="AU13" s="42">
        <f t="shared" si="21"/>
        <v>415.20551479240612</v>
      </c>
      <c r="AV13" s="43">
        <f t="shared" si="22"/>
        <v>0.51142942723917528</v>
      </c>
      <c r="AZ13" s="42"/>
    </row>
    <row r="14" spans="1:52" x14ac:dyDescent="0.15">
      <c r="A14" s="60">
        <v>15</v>
      </c>
      <c r="B14" s="60">
        <v>15</v>
      </c>
      <c r="C14" s="59">
        <f t="shared" si="2"/>
        <v>0.25881904510252074</v>
      </c>
      <c r="D14" s="59">
        <f t="shared" si="23"/>
        <v>0.96592582628906831</v>
      </c>
      <c r="E14" s="61" t="s">
        <v>12</v>
      </c>
      <c r="F14" s="62">
        <v>839.20799999999997</v>
      </c>
      <c r="G14" s="50">
        <f t="shared" si="3"/>
        <v>1.5652329610946081</v>
      </c>
      <c r="H14" s="62">
        <v>209.80199999999999</v>
      </c>
      <c r="I14" s="50">
        <v>0.57499999999999996</v>
      </c>
      <c r="J14" s="50">
        <f t="shared" si="4"/>
        <v>0.63950168309987354</v>
      </c>
      <c r="K14" s="50">
        <f t="shared" si="5"/>
        <v>0.4145798361993478</v>
      </c>
      <c r="L14" s="42">
        <v>143.51123033771856</v>
      </c>
      <c r="M14" s="42">
        <f t="shared" si="0"/>
        <v>89.533068826944159</v>
      </c>
      <c r="N14" s="42">
        <f t="shared" si="6"/>
        <v>358.13227530777664</v>
      </c>
      <c r="O14" s="43">
        <f t="shared" si="7"/>
        <v>0.42675031137426794</v>
      </c>
      <c r="P14" s="42">
        <f t="shared" si="8"/>
        <v>99.57660557900455</v>
      </c>
      <c r="Q14" s="42">
        <f t="shared" si="9"/>
        <v>398.3064223160182</v>
      </c>
      <c r="R14" s="43">
        <f t="shared" si="10"/>
        <v>0.47462181284737304</v>
      </c>
      <c r="S14" s="42">
        <f t="shared" si="11"/>
        <v>64.554095667303386</v>
      </c>
      <c r="T14" s="42">
        <f t="shared" si="12"/>
        <v>258.21638266921354</v>
      </c>
      <c r="U14" s="43">
        <f t="shared" si="13"/>
        <v>0.30769056380446036</v>
      </c>
      <c r="V14" s="42">
        <f t="shared" si="14"/>
        <v>112.19073673834862</v>
      </c>
      <c r="W14" s="42">
        <f t="shared" si="15"/>
        <v>448.76294695339448</v>
      </c>
      <c r="X14" s="43">
        <f t="shared" si="16"/>
        <v>0.53474579240592857</v>
      </c>
      <c r="Y14" s="43"/>
      <c r="Z14" s="43"/>
      <c r="AA14" s="104" t="s">
        <v>12</v>
      </c>
      <c r="AB14" s="105">
        <v>839.20799999999997</v>
      </c>
      <c r="AC14" s="105">
        <v>358.13227530777664</v>
      </c>
      <c r="AD14" s="105">
        <v>398.3064223160182</v>
      </c>
      <c r="AE14" s="106">
        <v>258.21638266921354</v>
      </c>
      <c r="AF14" s="106">
        <v>448.76294695339448</v>
      </c>
      <c r="AG14" s="118">
        <v>0.42675031137426794</v>
      </c>
      <c r="AH14" s="107">
        <v>0.47462181284737304</v>
      </c>
      <c r="AI14" s="107">
        <v>0.30769056380446036</v>
      </c>
      <c r="AJ14" s="107">
        <v>0.53474579240592857</v>
      </c>
      <c r="AK14" s="43"/>
      <c r="AM14" s="42">
        <v>203.57080093465436</v>
      </c>
      <c r="AN14" s="42">
        <f t="shared" si="1"/>
        <v>127.00273343310748</v>
      </c>
      <c r="AO14" s="42">
        <f t="shared" si="17"/>
        <v>508.01093373242992</v>
      </c>
      <c r="AP14" s="43">
        <f t="shared" si="18"/>
        <v>0.60534567560417674</v>
      </c>
      <c r="AQ14" s="42">
        <f>0.6*$B$1*AM14*(1+0.5*(C14^1.5))/1000</f>
        <v>141.24949876305533</v>
      </c>
      <c r="AR14" s="42">
        <f t="shared" si="19"/>
        <v>564.99799505222131</v>
      </c>
      <c r="AS14" s="43">
        <f t="shared" si="20"/>
        <v>0.67325144070626275</v>
      </c>
      <c r="AT14" s="42">
        <f>0.41*$B$1*AM14*(1-0.328*C14*C14)^(-0.5)/1000</f>
        <v>91.570038997508064</v>
      </c>
      <c r="AU14" s="42">
        <f t="shared" si="21"/>
        <v>366.28015599003226</v>
      </c>
      <c r="AV14" s="43">
        <f t="shared" si="22"/>
        <v>0.43645932354080547</v>
      </c>
      <c r="AZ14" s="42"/>
    </row>
    <row r="15" spans="1:52" x14ac:dyDescent="0.15">
      <c r="A15" s="48">
        <v>30</v>
      </c>
      <c r="B15" s="48">
        <v>30</v>
      </c>
      <c r="C15" s="43">
        <f t="shared" si="2"/>
        <v>0.49999999999999994</v>
      </c>
      <c r="D15" s="43">
        <f t="shared" si="23"/>
        <v>0.86602540378443871</v>
      </c>
      <c r="E15" s="49" t="s">
        <v>13</v>
      </c>
      <c r="F15" s="50">
        <v>1077.3050000000001</v>
      </c>
      <c r="G15" s="50">
        <f t="shared" si="3"/>
        <v>2.0093150865483014</v>
      </c>
      <c r="H15" s="50">
        <v>269.32625000000002</v>
      </c>
      <c r="I15" s="50">
        <v>0.57499999999999996</v>
      </c>
      <c r="J15" s="50">
        <f t="shared" si="4"/>
        <v>0.70606601717798212</v>
      </c>
      <c r="K15" s="50">
        <f t="shared" si="5"/>
        <v>0.42791993224151881</v>
      </c>
      <c r="L15" s="42">
        <v>184.96252998138743</v>
      </c>
      <c r="M15" s="42">
        <f t="shared" si="0"/>
        <v>115.39349839213808</v>
      </c>
      <c r="N15" s="42">
        <f t="shared" si="6"/>
        <v>461.57399356855234</v>
      </c>
      <c r="O15" s="43">
        <f t="shared" si="7"/>
        <v>0.4284524749894898</v>
      </c>
      <c r="P15" s="42">
        <f t="shared" si="8"/>
        <v>141.69639620516665</v>
      </c>
      <c r="Q15" s="42">
        <f t="shared" si="9"/>
        <v>566.7855848206666</v>
      </c>
      <c r="R15" s="43">
        <f t="shared" si="10"/>
        <v>0.5261143175058749</v>
      </c>
      <c r="S15" s="42">
        <f t="shared" si="11"/>
        <v>85.876831327087885</v>
      </c>
      <c r="T15" s="42">
        <f t="shared" si="12"/>
        <v>343.50732530835154</v>
      </c>
      <c r="U15" s="43">
        <f t="shared" si="13"/>
        <v>0.31885800707167561</v>
      </c>
      <c r="V15" s="42">
        <f t="shared" si="14"/>
        <v>167.61158403668816</v>
      </c>
      <c r="W15" s="42">
        <f t="shared" si="15"/>
        <v>670.44633614675263</v>
      </c>
      <c r="X15" s="43">
        <f t="shared" si="16"/>
        <v>0.6223366049046023</v>
      </c>
      <c r="Y15" s="43"/>
      <c r="Z15" s="43"/>
      <c r="AA15" s="104" t="s">
        <v>13</v>
      </c>
      <c r="AB15" s="105">
        <v>1077.3050000000001</v>
      </c>
      <c r="AC15" s="105">
        <v>461.57399356855234</v>
      </c>
      <c r="AD15" s="105">
        <v>566.7855848206666</v>
      </c>
      <c r="AE15" s="106">
        <v>343.50732530835154</v>
      </c>
      <c r="AF15" s="106">
        <v>670.44633614675263</v>
      </c>
      <c r="AG15" s="118">
        <v>0.4284524749894898</v>
      </c>
      <c r="AH15" s="107">
        <v>0.5261143175058749</v>
      </c>
      <c r="AI15" s="107">
        <v>0.31885800707167561</v>
      </c>
      <c r="AJ15" s="107">
        <v>0.6223366049046023</v>
      </c>
      <c r="AK15" s="43"/>
      <c r="AM15" s="42">
        <v>288.31881483469004</v>
      </c>
      <c r="AN15" s="42">
        <f t="shared" si="1"/>
        <v>179.87490060499226</v>
      </c>
      <c r="AO15" s="42">
        <f t="shared" si="17"/>
        <v>719.49960241996905</v>
      </c>
      <c r="AP15" s="43">
        <f t="shared" si="18"/>
        <v>0.66786991837963161</v>
      </c>
      <c r="AQ15" s="42">
        <f>0.6*$B$1*AM15*(1+0.5*(C15^1.5))/1000</f>
        <v>220.87574723556921</v>
      </c>
      <c r="AR15" s="42">
        <f t="shared" si="19"/>
        <v>883.50298894227683</v>
      </c>
      <c r="AS15" s="43">
        <f t="shared" si="20"/>
        <v>0.82010478828398348</v>
      </c>
      <c r="AT15" s="42">
        <f>0.41*$B$1*AM15*(1-0.328*C15*C15)^(-0.5)/1000</f>
        <v>133.86444396319689</v>
      </c>
      <c r="AU15" s="42">
        <f t="shared" si="21"/>
        <v>535.45777585278756</v>
      </c>
      <c r="AV15" s="43">
        <f t="shared" si="22"/>
        <v>0.49703452212027932</v>
      </c>
      <c r="AZ15" s="42"/>
    </row>
    <row r="16" spans="1:52" x14ac:dyDescent="0.15">
      <c r="A16" s="48">
        <v>30</v>
      </c>
      <c r="B16" s="48">
        <v>30</v>
      </c>
      <c r="C16" s="43">
        <f t="shared" si="2"/>
        <v>0.49999999999999994</v>
      </c>
      <c r="D16" s="43">
        <f t="shared" si="23"/>
        <v>0.86602540378443871</v>
      </c>
      <c r="E16" s="49" t="s">
        <v>14</v>
      </c>
      <c r="F16" s="50">
        <v>1149.1479999999999</v>
      </c>
      <c r="G16" s="50">
        <f t="shared" si="3"/>
        <v>2.1433117019570198</v>
      </c>
      <c r="H16" s="50">
        <v>287.28699999999998</v>
      </c>
      <c r="I16" s="50">
        <v>0.57499999999999996</v>
      </c>
      <c r="J16" s="50">
        <f t="shared" si="4"/>
        <v>0.70606601717798212</v>
      </c>
      <c r="K16" s="50">
        <f t="shared" si="5"/>
        <v>0.42791993224151881</v>
      </c>
      <c r="L16" s="42">
        <v>186.99336419831354</v>
      </c>
      <c r="M16" s="42">
        <f t="shared" si="0"/>
        <v>116.66048508922286</v>
      </c>
      <c r="N16" s="42">
        <f t="shared" si="6"/>
        <v>466.64194035689144</v>
      </c>
      <c r="O16" s="43">
        <f t="shared" si="7"/>
        <v>0.40607644999329195</v>
      </c>
      <c r="P16" s="42">
        <f t="shared" si="8"/>
        <v>143.25218098956341</v>
      </c>
      <c r="Q16" s="42">
        <f t="shared" si="9"/>
        <v>573.00872395825365</v>
      </c>
      <c r="R16" s="43">
        <f t="shared" si="10"/>
        <v>0.49863788124615255</v>
      </c>
      <c r="S16" s="42">
        <f t="shared" si="11"/>
        <v>86.819733695031232</v>
      </c>
      <c r="T16" s="42">
        <f t="shared" si="12"/>
        <v>347.27893478012493</v>
      </c>
      <c r="U16" s="43">
        <f t="shared" si="13"/>
        <v>0.30220557733218434</v>
      </c>
      <c r="V16" s="42">
        <f t="shared" si="14"/>
        <v>169.4519099667516</v>
      </c>
      <c r="W16" s="42">
        <f t="shared" si="15"/>
        <v>677.8076398670064</v>
      </c>
      <c r="X16" s="43">
        <f t="shared" si="16"/>
        <v>0.58983493846485091</v>
      </c>
      <c r="Y16" s="43"/>
      <c r="Z16" s="43"/>
      <c r="AA16" s="104" t="s">
        <v>14</v>
      </c>
      <c r="AB16" s="105">
        <v>1149.1479999999999</v>
      </c>
      <c r="AC16" s="105">
        <v>466.64194035689144</v>
      </c>
      <c r="AD16" s="105">
        <v>573.00872395825365</v>
      </c>
      <c r="AE16" s="106">
        <v>347.27893478012493</v>
      </c>
      <c r="AF16" s="106">
        <v>677.8076398670064</v>
      </c>
      <c r="AG16" s="118">
        <v>0.40607644999329195</v>
      </c>
      <c r="AH16" s="107">
        <v>0.49863788124615255</v>
      </c>
      <c r="AI16" s="107">
        <v>0.30220557733218434</v>
      </c>
      <c r="AJ16" s="107">
        <v>0.58983493846485091</v>
      </c>
      <c r="AK16" s="43"/>
      <c r="AM16" s="42">
        <v>277.46801992559313</v>
      </c>
      <c r="AN16" s="42">
        <f t="shared" si="1"/>
        <v>173.10536093107939</v>
      </c>
      <c r="AO16" s="42">
        <f t="shared" si="17"/>
        <v>692.42144372431756</v>
      </c>
      <c r="AP16" s="43">
        <f t="shared" si="18"/>
        <v>0.60255201568842098</v>
      </c>
      <c r="AQ16" s="42">
        <f>0.6*$B$1*AM16*(1+0.5*(C16^1.5))/1000</f>
        <v>212.5631525995901</v>
      </c>
      <c r="AR16" s="42">
        <f t="shared" si="19"/>
        <v>850.25261039836039</v>
      </c>
      <c r="AS16" s="43">
        <f t="shared" si="20"/>
        <v>0.73989826410380599</v>
      </c>
      <c r="AT16" s="42">
        <f>0.41*$B$1*AM16*(1-0.328*C16*C16)^(-0.5)/1000</f>
        <v>128.82649447003681</v>
      </c>
      <c r="AU16" s="42">
        <f t="shared" si="21"/>
        <v>515.30597788014722</v>
      </c>
      <c r="AV16" s="43">
        <f t="shared" si="22"/>
        <v>0.44842437865283435</v>
      </c>
      <c r="AZ16" s="42"/>
    </row>
    <row r="17" spans="1:52" x14ac:dyDescent="0.15">
      <c r="A17" s="48">
        <v>30</v>
      </c>
      <c r="B17" s="48">
        <v>30</v>
      </c>
      <c r="C17" s="43">
        <f t="shared" si="2"/>
        <v>0.49999999999999994</v>
      </c>
      <c r="D17" s="43">
        <f t="shared" si="23"/>
        <v>0.86602540378443871</v>
      </c>
      <c r="E17" s="49" t="s">
        <v>15</v>
      </c>
      <c r="F17" s="50">
        <v>1149.5640000000001</v>
      </c>
      <c r="G17" s="50">
        <f t="shared" si="3"/>
        <v>2.1440875965049928</v>
      </c>
      <c r="H17" s="50">
        <v>287.39100000000002</v>
      </c>
      <c r="I17" s="50">
        <v>0.57499999999999996</v>
      </c>
      <c r="J17" s="50">
        <f t="shared" si="4"/>
        <v>0.70606601717798212</v>
      </c>
      <c r="K17" s="50">
        <f t="shared" si="5"/>
        <v>0.42791993224151881</v>
      </c>
      <c r="L17" s="42">
        <v>192.69199894363777</v>
      </c>
      <c r="M17" s="42">
        <f t="shared" si="0"/>
        <v>120.21572084096201</v>
      </c>
      <c r="N17" s="42">
        <f t="shared" si="6"/>
        <v>480.86288336384803</v>
      </c>
      <c r="O17" s="43">
        <f t="shared" si="7"/>
        <v>0.41830022805502609</v>
      </c>
      <c r="P17" s="42">
        <f t="shared" si="8"/>
        <v>147.61780037627511</v>
      </c>
      <c r="Q17" s="42">
        <f t="shared" si="9"/>
        <v>590.47120150510045</v>
      </c>
      <c r="R17" s="43">
        <f t="shared" si="10"/>
        <v>0.51364795827383292</v>
      </c>
      <c r="S17" s="42">
        <f t="shared" si="11"/>
        <v>89.465570637617063</v>
      </c>
      <c r="T17" s="42">
        <f t="shared" si="12"/>
        <v>357.86228255046825</v>
      </c>
      <c r="U17" s="43">
        <f t="shared" si="13"/>
        <v>0.31130261781898894</v>
      </c>
      <c r="V17" s="42">
        <f t="shared" si="14"/>
        <v>174.61596777135898</v>
      </c>
      <c r="W17" s="42">
        <f t="shared" si="15"/>
        <v>698.46387108543593</v>
      </c>
      <c r="X17" s="43">
        <f t="shared" si="16"/>
        <v>0.60759024385370097</v>
      </c>
      <c r="Y17" s="43"/>
      <c r="Z17" s="43"/>
      <c r="AA17" s="104" t="s">
        <v>15</v>
      </c>
      <c r="AB17" s="105">
        <v>1149.5640000000001</v>
      </c>
      <c r="AC17" s="105">
        <v>480.86288336384803</v>
      </c>
      <c r="AD17" s="105">
        <v>590.47120150510045</v>
      </c>
      <c r="AE17" s="106">
        <v>357.86228255046825</v>
      </c>
      <c r="AF17" s="106">
        <v>698.46387108543593</v>
      </c>
      <c r="AG17" s="118">
        <v>0.41830022805502609</v>
      </c>
      <c r="AH17" s="107">
        <v>0.51364795827383292</v>
      </c>
      <c r="AI17" s="107">
        <v>0.31130261781898894</v>
      </c>
      <c r="AJ17" s="107">
        <v>0.60759024385370097</v>
      </c>
      <c r="AK17" s="43"/>
      <c r="AM17" s="42">
        <v>279.2968860399136</v>
      </c>
      <c r="AN17" s="42">
        <f t="shared" si="1"/>
        <v>174.2463447781511</v>
      </c>
      <c r="AO17" s="42">
        <f t="shared" si="17"/>
        <v>696.98537911260439</v>
      </c>
      <c r="AP17" s="43">
        <f t="shared" si="18"/>
        <v>0.60630411104784454</v>
      </c>
      <c r="AQ17" s="42">
        <f>0.6*$B$1*AM17*(1+0.5*(C17^1.5))/1000</f>
        <v>213.96421333100977</v>
      </c>
      <c r="AR17" s="42">
        <f t="shared" si="19"/>
        <v>855.85685332403909</v>
      </c>
      <c r="AS17" s="43">
        <f t="shared" si="20"/>
        <v>0.74450561545424099</v>
      </c>
      <c r="AT17" s="42">
        <f>0.41*$B$1*AM17*(1-0.328*C17*C17)^(-0.5)/1000</f>
        <v>129.67562443617172</v>
      </c>
      <c r="AU17" s="42">
        <f t="shared" si="21"/>
        <v>518.70249774468687</v>
      </c>
      <c r="AV17" s="43">
        <f t="shared" si="22"/>
        <v>0.45121672020408332</v>
      </c>
      <c r="AZ17" s="42"/>
    </row>
    <row r="18" spans="1:52" x14ac:dyDescent="0.15">
      <c r="A18" s="48">
        <v>30</v>
      </c>
      <c r="B18" s="48">
        <v>30</v>
      </c>
      <c r="C18" s="43">
        <f t="shared" si="2"/>
        <v>0.49999999999999994</v>
      </c>
      <c r="D18" s="43">
        <f t="shared" si="23"/>
        <v>0.86602540378443871</v>
      </c>
      <c r="E18" s="49" t="s">
        <v>16</v>
      </c>
      <c r="F18" s="50">
        <v>1153.413</v>
      </c>
      <c r="G18" s="50">
        <f t="shared" si="3"/>
        <v>2.1512664862048685</v>
      </c>
      <c r="H18" s="50">
        <v>288.35325</v>
      </c>
      <c r="I18" s="50">
        <v>0.57499999999999996</v>
      </c>
      <c r="J18" s="50">
        <f t="shared" si="4"/>
        <v>0.70606601717798212</v>
      </c>
      <c r="K18" s="50">
        <f t="shared" si="5"/>
        <v>0.42791993224151881</v>
      </c>
      <c r="L18" s="42">
        <v>191.19013349928889</v>
      </c>
      <c r="M18" s="42">
        <f t="shared" si="0"/>
        <v>119.27874453686886</v>
      </c>
      <c r="N18" s="42">
        <f t="shared" si="6"/>
        <v>477.11497814747543</v>
      </c>
      <c r="O18" s="43">
        <f t="shared" si="7"/>
        <v>0.41365493378995677</v>
      </c>
      <c r="P18" s="42">
        <f t="shared" si="8"/>
        <v>146.46724885067303</v>
      </c>
      <c r="Q18" s="42">
        <f t="shared" si="9"/>
        <v>585.86899540269212</v>
      </c>
      <c r="R18" s="43">
        <f t="shared" si="10"/>
        <v>0.50794381145582035</v>
      </c>
      <c r="S18" s="42">
        <f t="shared" si="11"/>
        <v>88.768264834904954</v>
      </c>
      <c r="T18" s="42">
        <f t="shared" si="12"/>
        <v>355.07305933961982</v>
      </c>
      <c r="U18" s="43">
        <f t="shared" si="13"/>
        <v>0.30784554998046648</v>
      </c>
      <c r="V18" s="42">
        <f t="shared" si="14"/>
        <v>173.25498916578618</v>
      </c>
      <c r="W18" s="42">
        <f t="shared" si="15"/>
        <v>693.01995666314474</v>
      </c>
      <c r="X18" s="43">
        <f t="shared" si="16"/>
        <v>0.60084285218143429</v>
      </c>
      <c r="Y18" s="43"/>
      <c r="Z18" s="43"/>
      <c r="AA18" s="104" t="s">
        <v>16</v>
      </c>
      <c r="AB18" s="105">
        <v>1153.413</v>
      </c>
      <c r="AC18" s="105">
        <v>477.11497814747543</v>
      </c>
      <c r="AD18" s="105">
        <v>585.86899540269212</v>
      </c>
      <c r="AE18" s="106">
        <v>355.07305933961982</v>
      </c>
      <c r="AF18" s="106">
        <v>693.01995666314474</v>
      </c>
      <c r="AG18" s="118">
        <v>0.41365493378995677</v>
      </c>
      <c r="AH18" s="107">
        <v>0.50794381145582035</v>
      </c>
      <c r="AI18" s="107">
        <v>0.30784554998046648</v>
      </c>
      <c r="AJ18" s="107">
        <v>0.60084285218143429</v>
      </c>
      <c r="AK18" s="43"/>
      <c r="AM18" s="42">
        <v>304.87968674419432</v>
      </c>
      <c r="AN18" s="42">
        <f t="shared" si="1"/>
        <v>190.20681456753422</v>
      </c>
      <c r="AO18" s="42">
        <f t="shared" si="17"/>
        <v>760.82725827013689</v>
      </c>
      <c r="AP18" s="43">
        <f t="shared" si="18"/>
        <v>0.65963124940514528</v>
      </c>
      <c r="AQ18" s="42">
        <f>0.6*$B$1*AM18*(1+0.5*(C18^1.5))/1000</f>
        <v>233.56272695966939</v>
      </c>
      <c r="AR18" s="42">
        <f t="shared" si="19"/>
        <v>934.25090783867756</v>
      </c>
      <c r="AS18" s="43">
        <f t="shared" si="20"/>
        <v>0.80998818969326469</v>
      </c>
      <c r="AT18" s="42">
        <f>0.41*$B$1*AM18*(1-0.328*C18*C18)^(-0.5)/1000</f>
        <v>141.55354295932935</v>
      </c>
      <c r="AU18" s="42">
        <f t="shared" si="21"/>
        <v>566.21417183731739</v>
      </c>
      <c r="AV18" s="43">
        <f t="shared" si="22"/>
        <v>0.49090323399971858</v>
      </c>
      <c r="AZ18" s="42"/>
    </row>
    <row r="19" spans="1:52" x14ac:dyDescent="0.15">
      <c r="A19" s="48">
        <v>30</v>
      </c>
      <c r="B19" s="48">
        <v>30</v>
      </c>
      <c r="C19" s="43">
        <f t="shared" si="2"/>
        <v>0.49999999999999994</v>
      </c>
      <c r="D19" s="43">
        <f t="shared" si="23"/>
        <v>0.86602540378443871</v>
      </c>
      <c r="E19" s="49" t="s">
        <v>17</v>
      </c>
      <c r="F19" s="50">
        <v>879.72299999999996</v>
      </c>
      <c r="G19" s="50">
        <f t="shared" si="3"/>
        <v>1.6407987486213571</v>
      </c>
      <c r="H19" s="50">
        <v>219.93074999999999</v>
      </c>
      <c r="I19" s="50">
        <v>0.57499999999999996</v>
      </c>
      <c r="J19" s="50">
        <f t="shared" si="4"/>
        <v>0.70606601717798212</v>
      </c>
      <c r="K19" s="50">
        <f t="shared" si="5"/>
        <v>0.42791993224151881</v>
      </c>
      <c r="L19" s="42">
        <v>197.48868418528946</v>
      </c>
      <c r="M19" s="42">
        <f t="shared" si="0"/>
        <v>123.20825284609745</v>
      </c>
      <c r="N19" s="42">
        <f t="shared" si="6"/>
        <v>492.83301138438981</v>
      </c>
      <c r="O19" s="43">
        <f t="shared" si="7"/>
        <v>0.56021385297916482</v>
      </c>
      <c r="P19" s="42">
        <f t="shared" si="8"/>
        <v>151.29245281826405</v>
      </c>
      <c r="Q19" s="42">
        <f t="shared" si="9"/>
        <v>605.16981127305621</v>
      </c>
      <c r="R19" s="43">
        <f t="shared" si="10"/>
        <v>0.68790950250596639</v>
      </c>
      <c r="S19" s="42">
        <f t="shared" si="11"/>
        <v>91.692638625213817</v>
      </c>
      <c r="T19" s="42">
        <f t="shared" si="12"/>
        <v>366.77055450085527</v>
      </c>
      <c r="U19" s="43">
        <f t="shared" si="13"/>
        <v>0.41691595479583377</v>
      </c>
      <c r="V19" s="42">
        <f t="shared" si="14"/>
        <v>178.96268605835226</v>
      </c>
      <c r="W19" s="42">
        <f t="shared" si="15"/>
        <v>715.85074423340905</v>
      </c>
      <c r="X19" s="43">
        <f t="shared" si="16"/>
        <v>0.81372289258483532</v>
      </c>
      <c r="Y19" s="43"/>
      <c r="Z19" s="43"/>
      <c r="AA19" s="104" t="s">
        <v>17</v>
      </c>
      <c r="AB19" s="105">
        <v>879.72299999999996</v>
      </c>
      <c r="AC19" s="105">
        <v>492.83301138438981</v>
      </c>
      <c r="AD19" s="105">
        <v>605.16981127305621</v>
      </c>
      <c r="AE19" s="106">
        <v>366.77055450085527</v>
      </c>
      <c r="AF19" s="106">
        <v>715.85074423340905</v>
      </c>
      <c r="AG19" s="118">
        <v>0.56021385297916482</v>
      </c>
      <c r="AH19" s="107">
        <v>0.68790950250596639</v>
      </c>
      <c r="AI19" s="107">
        <v>0.41691595479583377</v>
      </c>
      <c r="AJ19" s="107">
        <v>0.81372289258483532</v>
      </c>
      <c r="AK19" s="43"/>
      <c r="AM19" s="42">
        <v>275.42775870094636</v>
      </c>
      <c r="AN19" s="42">
        <f t="shared" si="1"/>
        <v>171.83249295955292</v>
      </c>
      <c r="AO19" s="42">
        <f t="shared" si="17"/>
        <v>687.32997183821169</v>
      </c>
      <c r="AP19" s="43">
        <f t="shared" si="18"/>
        <v>0.78130271896746106</v>
      </c>
      <c r="AQ19" s="42">
        <f>0.6*$B$1*AM19*(1+0.5*(C19^1.5))/1000</f>
        <v>211.00014595776554</v>
      </c>
      <c r="AR19" s="42">
        <f t="shared" si="19"/>
        <v>844.00058383106216</v>
      </c>
      <c r="AS19" s="43">
        <f t="shared" si="20"/>
        <v>0.95939356346379734</v>
      </c>
      <c r="AT19" s="42">
        <f>0.41*$B$1*AM19*(1-0.328*C19*C19)^(-0.5)/1000</f>
        <v>127.87921520720546</v>
      </c>
      <c r="AU19" s="42">
        <f t="shared" si="21"/>
        <v>511.51686082882185</v>
      </c>
      <c r="AV19" s="43">
        <f t="shared" si="22"/>
        <v>0.58145218532290488</v>
      </c>
      <c r="AZ19" s="42"/>
    </row>
    <row r="20" spans="1:52" x14ac:dyDescent="0.15">
      <c r="A20" s="48">
        <v>30</v>
      </c>
      <c r="B20" s="48">
        <v>30</v>
      </c>
      <c r="C20" s="43">
        <f t="shared" si="2"/>
        <v>0.49999999999999994</v>
      </c>
      <c r="D20" s="43">
        <f t="shared" si="23"/>
        <v>0.86602540378443871</v>
      </c>
      <c r="E20" s="49" t="s">
        <v>18</v>
      </c>
      <c r="F20" s="50">
        <v>1064.912</v>
      </c>
      <c r="G20" s="50">
        <f t="shared" si="3"/>
        <v>1.9862005165169794</v>
      </c>
      <c r="H20" s="50">
        <v>266.22800000000001</v>
      </c>
      <c r="I20" s="50">
        <v>0.57499999999999996</v>
      </c>
      <c r="J20" s="50">
        <f t="shared" si="4"/>
        <v>0.70606601717798212</v>
      </c>
      <c r="K20" s="50">
        <f t="shared" si="5"/>
        <v>0.42791993224151881</v>
      </c>
      <c r="L20" s="42">
        <v>189.69236493379387</v>
      </c>
      <c r="M20" s="42">
        <f t="shared" si="0"/>
        <v>118.34432417307065</v>
      </c>
      <c r="N20" s="42">
        <f t="shared" si="6"/>
        <v>473.37729669228258</v>
      </c>
      <c r="O20" s="43">
        <f t="shared" si="7"/>
        <v>0.44452245508763405</v>
      </c>
      <c r="P20" s="42">
        <f t="shared" si="8"/>
        <v>145.31983586869563</v>
      </c>
      <c r="Q20" s="42">
        <f t="shared" si="9"/>
        <v>581.27934347478254</v>
      </c>
      <c r="R20" s="43">
        <f t="shared" si="10"/>
        <v>0.54584730332157261</v>
      </c>
      <c r="S20" s="42">
        <f t="shared" si="11"/>
        <v>88.072861184884744</v>
      </c>
      <c r="T20" s="42">
        <f t="shared" si="12"/>
        <v>352.29144473953897</v>
      </c>
      <c r="U20" s="43">
        <f t="shared" si="13"/>
        <v>0.33081742410597209</v>
      </c>
      <c r="V20" s="42">
        <f t="shared" si="14"/>
        <v>171.89772311947809</v>
      </c>
      <c r="W20" s="42">
        <f t="shared" si="15"/>
        <v>687.59089247791235</v>
      </c>
      <c r="X20" s="43">
        <f t="shared" si="16"/>
        <v>0.64567860299997781</v>
      </c>
      <c r="Y20" s="43"/>
      <c r="Z20" s="43"/>
      <c r="AA20" s="104" t="s">
        <v>18</v>
      </c>
      <c r="AB20" s="105">
        <v>1064.912</v>
      </c>
      <c r="AC20" s="105">
        <v>473.37729669228258</v>
      </c>
      <c r="AD20" s="105">
        <v>581.27934347478254</v>
      </c>
      <c r="AE20" s="106">
        <v>352.29144473953897</v>
      </c>
      <c r="AF20" s="106">
        <v>687.59089247791235</v>
      </c>
      <c r="AG20" s="118">
        <v>0.44452245508763405</v>
      </c>
      <c r="AH20" s="107">
        <v>0.54584730332157261</v>
      </c>
      <c r="AI20" s="107">
        <v>0.33081742410597209</v>
      </c>
      <c r="AJ20" s="107">
        <v>0.64567860299997781</v>
      </c>
      <c r="AK20" s="43"/>
      <c r="AM20" s="42">
        <v>254.83262422624369</v>
      </c>
      <c r="AN20" s="42">
        <f t="shared" si="1"/>
        <v>158.9837034391478</v>
      </c>
      <c r="AO20" s="42">
        <f t="shared" si="17"/>
        <v>635.93481375659121</v>
      </c>
      <c r="AP20" s="43">
        <f t="shared" si="18"/>
        <v>0.59717123457768451</v>
      </c>
      <c r="AQ20" s="42">
        <f>0.6*$B$1*AM20*(1+0.5*(C20^1.5))/1000</f>
        <v>195.2225917973644</v>
      </c>
      <c r="AR20" s="42">
        <f t="shared" si="19"/>
        <v>780.89036718945761</v>
      </c>
      <c r="AS20" s="43">
        <f t="shared" si="20"/>
        <v>0.73329098290699846</v>
      </c>
      <c r="AT20" s="42">
        <f>0.41*$B$1*AM20*(1-0.328*C20*C20)^(-0.5)/1000</f>
        <v>118.31703583162755</v>
      </c>
      <c r="AU20" s="42">
        <f t="shared" si="21"/>
        <v>473.2681433265102</v>
      </c>
      <c r="AV20" s="43">
        <f t="shared" si="22"/>
        <v>0.44441995519489891</v>
      </c>
      <c r="AZ20" s="42"/>
    </row>
    <row r="21" spans="1:52" x14ac:dyDescent="0.15">
      <c r="A21" s="60" t="s">
        <v>61</v>
      </c>
      <c r="B21" s="60">
        <v>45</v>
      </c>
      <c r="C21" s="59">
        <f t="shared" si="2"/>
        <v>0.70710678118654746</v>
      </c>
      <c r="D21" s="59">
        <f t="shared" si="23"/>
        <v>0.70710678118654757</v>
      </c>
      <c r="E21" s="61" t="s">
        <v>19</v>
      </c>
      <c r="F21" s="62">
        <v>943.81399999999996</v>
      </c>
      <c r="G21" s="50">
        <f t="shared" si="3"/>
        <v>1.7603368675495781</v>
      </c>
      <c r="H21" s="62">
        <v>235.95349999999999</v>
      </c>
      <c r="I21" s="50">
        <v>0.57499999999999996</v>
      </c>
      <c r="J21" s="50">
        <f t="shared" si="4"/>
        <v>0.77838106725040812</v>
      </c>
      <c r="K21" s="50">
        <f t="shared" si="5"/>
        <v>0.44841560524130225</v>
      </c>
      <c r="L21" s="42">
        <v>162.77153307637545</v>
      </c>
      <c r="M21" s="42">
        <f t="shared" si="0"/>
        <v>101.54909019802373</v>
      </c>
      <c r="N21" s="42">
        <f t="shared" si="6"/>
        <v>406.19636079209494</v>
      </c>
      <c r="O21" s="43">
        <f t="shared" si="7"/>
        <v>0.43037755404358796</v>
      </c>
      <c r="P21" s="42">
        <f t="shared" si="8"/>
        <v>137.46763340286202</v>
      </c>
      <c r="Q21" s="42">
        <f t="shared" si="9"/>
        <v>549.87053361144808</v>
      </c>
      <c r="R21" s="43">
        <f t="shared" si="10"/>
        <v>0.58260476493403157</v>
      </c>
      <c r="S21" s="42">
        <f t="shared" si="11"/>
        <v>79.193385639739816</v>
      </c>
      <c r="T21" s="42">
        <f t="shared" si="12"/>
        <v>316.77354255895926</v>
      </c>
      <c r="U21" s="43">
        <f t="shared" si="13"/>
        <v>0.33563132413691604</v>
      </c>
      <c r="V21" s="42">
        <f t="shared" si="14"/>
        <v>167.8495981455988</v>
      </c>
      <c r="W21" s="42">
        <f t="shared" si="15"/>
        <v>671.39839258239522</v>
      </c>
      <c r="X21" s="43">
        <f t="shared" si="16"/>
        <v>0.71136727425360846</v>
      </c>
      <c r="Y21" s="43"/>
      <c r="Z21" s="43"/>
      <c r="AA21" s="104" t="s">
        <v>19</v>
      </c>
      <c r="AB21" s="105">
        <v>943.81399999999996</v>
      </c>
      <c r="AC21" s="105">
        <v>406.19636079209494</v>
      </c>
      <c r="AD21" s="105">
        <v>549.87053361144808</v>
      </c>
      <c r="AE21" s="106">
        <v>316.77354255895926</v>
      </c>
      <c r="AF21" s="106">
        <v>671.39839258239522</v>
      </c>
      <c r="AG21" s="118">
        <v>0.43037755404358796</v>
      </c>
      <c r="AH21" s="107">
        <v>0.58260476493403157</v>
      </c>
      <c r="AI21" s="107">
        <v>0.33563132413691604</v>
      </c>
      <c r="AJ21" s="107">
        <v>0.71136727425360846</v>
      </c>
      <c r="AK21" s="43"/>
      <c r="AM21" s="42">
        <v>212.91532813938088</v>
      </c>
      <c r="AN21" s="42">
        <f t="shared" si="1"/>
        <v>132.83255034295624</v>
      </c>
      <c r="AO21" s="42">
        <f t="shared" si="17"/>
        <v>531.33020137182496</v>
      </c>
      <c r="AP21" s="43">
        <f t="shared" si="18"/>
        <v>0.56296071193246233</v>
      </c>
      <c r="AQ21" s="42">
        <f>0.6*$B$1*AM21*(1+0.5*(C21^1.5))/1000</f>
        <v>179.81624748094583</v>
      </c>
      <c r="AR21" s="42">
        <f t="shared" si="19"/>
        <v>719.26498992378333</v>
      </c>
      <c r="AS21" s="43">
        <f t="shared" si="20"/>
        <v>0.76208340830267762</v>
      </c>
      <c r="AT21" s="42">
        <f>0.41*$B$1*AM21*(1-0.328*C21*C21)^(-0.5)/1000</f>
        <v>103.58989297005647</v>
      </c>
      <c r="AU21" s="42">
        <f t="shared" si="21"/>
        <v>414.35957188022587</v>
      </c>
      <c r="AV21" s="43">
        <f t="shared" si="22"/>
        <v>0.43902672759699041</v>
      </c>
      <c r="AZ21" s="42"/>
    </row>
    <row r="22" spans="1:52" x14ac:dyDescent="0.15">
      <c r="A22" s="60" t="s">
        <v>61</v>
      </c>
      <c r="B22" s="60">
        <v>45</v>
      </c>
      <c r="C22" s="59">
        <f t="shared" si="2"/>
        <v>0.70710678118654746</v>
      </c>
      <c r="D22" s="59">
        <f t="shared" si="23"/>
        <v>0.70710678118654757</v>
      </c>
      <c r="E22" s="61" t="s">
        <v>20</v>
      </c>
      <c r="F22" s="62">
        <v>963.27800000000002</v>
      </c>
      <c r="G22" s="50">
        <f t="shared" si="3"/>
        <v>1.7966397797653166</v>
      </c>
      <c r="H22" s="62">
        <v>240.81950000000001</v>
      </c>
      <c r="I22" s="50">
        <v>0.57499999999999996</v>
      </c>
      <c r="J22" s="50">
        <f t="shared" si="4"/>
        <v>0.77838106725040812</v>
      </c>
      <c r="K22" s="50">
        <f t="shared" si="5"/>
        <v>0.44841560524130225</v>
      </c>
      <c r="L22" s="42">
        <v>161.68127548647485</v>
      </c>
      <c r="M22" s="42">
        <f t="shared" si="0"/>
        <v>100.86890574412449</v>
      </c>
      <c r="N22" s="42">
        <f t="shared" si="6"/>
        <v>403.47562297649796</v>
      </c>
      <c r="O22" s="43">
        <f t="shared" si="7"/>
        <v>0.4188568855268136</v>
      </c>
      <c r="P22" s="42">
        <f t="shared" si="8"/>
        <v>136.54686348781294</v>
      </c>
      <c r="Q22" s="42">
        <f t="shared" si="9"/>
        <v>546.18745395125177</v>
      </c>
      <c r="R22" s="43">
        <f t="shared" si="10"/>
        <v>0.56700916448964034</v>
      </c>
      <c r="S22" s="42">
        <f t="shared" si="11"/>
        <v>78.662941598746869</v>
      </c>
      <c r="T22" s="42">
        <f t="shared" si="12"/>
        <v>314.65176639498748</v>
      </c>
      <c r="U22" s="43">
        <f t="shared" si="13"/>
        <v>0.32664689362259647</v>
      </c>
      <c r="V22" s="42">
        <f t="shared" si="14"/>
        <v>166.72532724342491</v>
      </c>
      <c r="W22" s="42">
        <f t="shared" si="15"/>
        <v>666.90130897369966</v>
      </c>
      <c r="X22" s="43">
        <f t="shared" si="16"/>
        <v>0.69232486257726189</v>
      </c>
      <c r="Y22" s="43"/>
      <c r="Z22" s="43"/>
      <c r="AA22" s="104" t="s">
        <v>20</v>
      </c>
      <c r="AB22" s="105">
        <v>963.27800000000002</v>
      </c>
      <c r="AC22" s="105">
        <v>403.47562297649796</v>
      </c>
      <c r="AD22" s="105">
        <v>546.18745395125177</v>
      </c>
      <c r="AE22" s="106">
        <v>314.65176639498748</v>
      </c>
      <c r="AF22" s="106">
        <v>666.90130897369966</v>
      </c>
      <c r="AG22" s="118">
        <v>0.4188568855268136</v>
      </c>
      <c r="AH22" s="107">
        <v>0.56700916448964034</v>
      </c>
      <c r="AI22" s="107">
        <v>0.32664689362259647</v>
      </c>
      <c r="AJ22" s="107">
        <v>0.69232486257726189</v>
      </c>
      <c r="AK22" s="43"/>
      <c r="AM22" s="42">
        <v>249.06973238928663</v>
      </c>
      <c r="AN22" s="42">
        <f t="shared" si="1"/>
        <v>155.38837929436619</v>
      </c>
      <c r="AO22" s="42">
        <f t="shared" si="17"/>
        <v>621.55351717746476</v>
      </c>
      <c r="AP22" s="43">
        <f t="shared" si="18"/>
        <v>0.6452483262126455</v>
      </c>
      <c r="AQ22" s="42">
        <f>0.6*$B$1*AM22*(1+0.5*(C22^1.5))/1000</f>
        <v>210.35021306688691</v>
      </c>
      <c r="AR22" s="42">
        <f t="shared" si="19"/>
        <v>841.40085226754763</v>
      </c>
      <c r="AS22" s="43">
        <f t="shared" si="20"/>
        <v>0.87347666225902343</v>
      </c>
      <c r="AT22" s="42">
        <f>0.41*$B$1*AM22*(1-0.328*C22*C22)^(-0.5)/1000</f>
        <v>121.18012895434478</v>
      </c>
      <c r="AU22" s="42">
        <f t="shared" si="21"/>
        <v>484.72051581737912</v>
      </c>
      <c r="AV22" s="43">
        <f t="shared" si="22"/>
        <v>0.50319898909492289</v>
      </c>
      <c r="AZ22" s="42"/>
    </row>
    <row r="23" spans="1:52" x14ac:dyDescent="0.15">
      <c r="A23" s="60" t="s">
        <v>61</v>
      </c>
      <c r="B23" s="60">
        <v>45</v>
      </c>
      <c r="C23" s="59">
        <f t="shared" si="2"/>
        <v>0.70710678118654746</v>
      </c>
      <c r="D23" s="59">
        <f t="shared" si="23"/>
        <v>0.70710678118654757</v>
      </c>
      <c r="E23" s="61" t="s">
        <v>21</v>
      </c>
      <c r="F23" s="62">
        <v>957.755</v>
      </c>
      <c r="G23" s="50">
        <f t="shared" si="3"/>
        <v>1.7863386605622995</v>
      </c>
      <c r="H23" s="62">
        <v>239.43875</v>
      </c>
      <c r="I23" s="50">
        <v>0.57499999999999996</v>
      </c>
      <c r="J23" s="50">
        <f t="shared" si="4"/>
        <v>0.77838106725040812</v>
      </c>
      <c r="K23" s="50">
        <f t="shared" si="5"/>
        <v>0.44841560524130225</v>
      </c>
      <c r="L23" s="42">
        <v>159.64350270315691</v>
      </c>
      <c r="M23" s="42">
        <f t="shared" si="0"/>
        <v>99.597590248932008</v>
      </c>
      <c r="N23" s="42">
        <f t="shared" si="6"/>
        <v>398.39036099572803</v>
      </c>
      <c r="O23" s="43">
        <f t="shared" si="7"/>
        <v>0.41596270548911574</v>
      </c>
      <c r="P23" s="42">
        <f t="shared" si="8"/>
        <v>134.82587581483921</v>
      </c>
      <c r="Q23" s="42">
        <f t="shared" si="9"/>
        <v>539.30350325935683</v>
      </c>
      <c r="R23" s="43">
        <f t="shared" si="10"/>
        <v>0.56309129501736543</v>
      </c>
      <c r="S23" s="42">
        <f t="shared" si="11"/>
        <v>77.671502107913156</v>
      </c>
      <c r="T23" s="42">
        <f t="shared" si="12"/>
        <v>310.68600843165262</v>
      </c>
      <c r="U23" s="43">
        <f t="shared" si="13"/>
        <v>0.32438985798210673</v>
      </c>
      <c r="V23" s="42">
        <f t="shared" si="14"/>
        <v>164.62398104162034</v>
      </c>
      <c r="W23" s="42">
        <f t="shared" si="15"/>
        <v>658.49592416648136</v>
      </c>
      <c r="X23" s="43">
        <f t="shared" si="16"/>
        <v>0.68754109784494088</v>
      </c>
      <c r="Y23" s="43"/>
      <c r="Z23" s="43"/>
      <c r="AA23" s="104" t="s">
        <v>21</v>
      </c>
      <c r="AB23" s="105">
        <v>957.755</v>
      </c>
      <c r="AC23" s="105">
        <v>398.39036099572803</v>
      </c>
      <c r="AD23" s="105">
        <v>539.30350325935683</v>
      </c>
      <c r="AE23" s="106">
        <v>310.68600843165262</v>
      </c>
      <c r="AF23" s="106">
        <v>658.49592416648136</v>
      </c>
      <c r="AG23" s="118">
        <v>0.41596270548911574</v>
      </c>
      <c r="AH23" s="107">
        <v>0.56309129501736543</v>
      </c>
      <c r="AI23" s="107">
        <v>0.32438985798210673</v>
      </c>
      <c r="AJ23" s="107">
        <v>0.68754109784494088</v>
      </c>
      <c r="AK23" s="43"/>
      <c r="AM23" s="42">
        <v>224.49520950188548</v>
      </c>
      <c r="AN23" s="42">
        <f t="shared" si="1"/>
        <v>140.0569488279888</v>
      </c>
      <c r="AO23" s="42">
        <f t="shared" si="17"/>
        <v>560.22779531195522</v>
      </c>
      <c r="AP23" s="43">
        <f t="shared" si="18"/>
        <v>0.58493852322562156</v>
      </c>
      <c r="AQ23" s="42">
        <f>0.6*$B$1*AM23*(1+0.5*(C23^1.5))/1000</f>
        <v>189.5959605296795</v>
      </c>
      <c r="AR23" s="42">
        <f t="shared" si="19"/>
        <v>758.38384211871801</v>
      </c>
      <c r="AS23" s="43">
        <f t="shared" si="20"/>
        <v>0.79183490779867294</v>
      </c>
      <c r="AT23" s="42">
        <f>0.41*$B$1*AM23*(1-0.328*C23*C23)^(-0.5)/1000</f>
        <v>109.2238634381786</v>
      </c>
      <c r="AU23" s="42">
        <f t="shared" si="21"/>
        <v>436.89545375271439</v>
      </c>
      <c r="AV23" s="43">
        <f t="shared" si="22"/>
        <v>0.45616619464551411</v>
      </c>
      <c r="AZ23" s="42"/>
    </row>
    <row r="24" spans="1:52" x14ac:dyDescent="0.15">
      <c r="A24" s="60" t="s">
        <v>61</v>
      </c>
      <c r="B24" s="60">
        <v>45</v>
      </c>
      <c r="C24" s="59">
        <f t="shared" si="2"/>
        <v>0.70710678118654746</v>
      </c>
      <c r="D24" s="59">
        <f t="shared" si="23"/>
        <v>0.70710678118654757</v>
      </c>
      <c r="E24" s="61" t="s">
        <v>22</v>
      </c>
      <c r="F24" s="62">
        <v>995.41700000000003</v>
      </c>
      <c r="G24" s="50">
        <f t="shared" si="3"/>
        <v>1.8565832289896087</v>
      </c>
      <c r="H24" s="62">
        <v>248.85425000000001</v>
      </c>
      <c r="I24" s="50">
        <v>0.57499999999999996</v>
      </c>
      <c r="J24" s="50">
        <f t="shared" si="4"/>
        <v>0.77838106725040812</v>
      </c>
      <c r="K24" s="50">
        <f t="shared" si="5"/>
        <v>0.44841560524130225</v>
      </c>
      <c r="L24" s="42">
        <v>160.27705446976856</v>
      </c>
      <c r="M24" s="42">
        <f t="shared" si="0"/>
        <v>99.992847357326852</v>
      </c>
      <c r="N24" s="42">
        <f t="shared" si="6"/>
        <v>399.97138942930741</v>
      </c>
      <c r="O24" s="43">
        <f t="shared" si="7"/>
        <v>0.40181289794056901</v>
      </c>
      <c r="P24" s="42">
        <f t="shared" si="8"/>
        <v>135.36093781461429</v>
      </c>
      <c r="Q24" s="42">
        <f t="shared" si="9"/>
        <v>541.44375125845716</v>
      </c>
      <c r="R24" s="43">
        <f t="shared" si="10"/>
        <v>0.54393661275471195</v>
      </c>
      <c r="S24" s="42">
        <f t="shared" si="11"/>
        <v>77.97974463919455</v>
      </c>
      <c r="T24" s="42">
        <f t="shared" si="12"/>
        <v>311.9189785567782</v>
      </c>
      <c r="U24" s="43">
        <f t="shared" si="13"/>
        <v>0.31335508491092495</v>
      </c>
      <c r="V24" s="42">
        <f t="shared" si="14"/>
        <v>165.27729804011722</v>
      </c>
      <c r="W24" s="42">
        <f t="shared" si="15"/>
        <v>661.10919216046887</v>
      </c>
      <c r="X24" s="43">
        <f t="shared" si="16"/>
        <v>0.66415300538414435</v>
      </c>
      <c r="Y24" s="43"/>
      <c r="Z24" s="43"/>
      <c r="AA24" s="104" t="s">
        <v>22</v>
      </c>
      <c r="AB24" s="105">
        <v>995.41700000000003</v>
      </c>
      <c r="AC24" s="105">
        <v>399.97138942930741</v>
      </c>
      <c r="AD24" s="105">
        <v>541.44375125845716</v>
      </c>
      <c r="AE24" s="106">
        <v>311.9189785567782</v>
      </c>
      <c r="AF24" s="106">
        <v>661.10919216046887</v>
      </c>
      <c r="AG24" s="118">
        <v>0.40181289794056901</v>
      </c>
      <c r="AH24" s="107">
        <v>0.54393661275471195</v>
      </c>
      <c r="AI24" s="107">
        <v>0.31335508491092495</v>
      </c>
      <c r="AJ24" s="107">
        <v>0.66415300538414435</v>
      </c>
      <c r="AK24" s="43"/>
      <c r="AM24" s="42">
        <v>235.37868406038208</v>
      </c>
      <c r="AN24" s="42">
        <f t="shared" si="1"/>
        <v>146.84687651817086</v>
      </c>
      <c r="AO24" s="42">
        <f t="shared" si="17"/>
        <v>587.38750607268344</v>
      </c>
      <c r="AP24" s="43">
        <f t="shared" si="18"/>
        <v>0.59009189723772393</v>
      </c>
      <c r="AQ24" s="42">
        <f>0.6*$B$1*AM24*(1+0.5*(C24^1.5))/1000</f>
        <v>198.78752776800476</v>
      </c>
      <c r="AR24" s="42">
        <f t="shared" si="19"/>
        <v>795.15011107201906</v>
      </c>
      <c r="AS24" s="43">
        <f t="shared" si="20"/>
        <v>0.79881106216994391</v>
      </c>
      <c r="AT24" s="42">
        <f>0.41*$B$1*AM24*(1-0.328*C24*C24)^(-0.5)/1000</f>
        <v>114.51901045511367</v>
      </c>
      <c r="AU24" s="42">
        <f t="shared" si="21"/>
        <v>458.07604182045469</v>
      </c>
      <c r="AV24" s="43">
        <f t="shared" si="22"/>
        <v>0.46018506999624748</v>
      </c>
      <c r="AZ24" s="42"/>
    </row>
    <row r="25" spans="1:52" x14ac:dyDescent="0.15">
      <c r="A25" s="60" t="s">
        <v>61</v>
      </c>
      <c r="B25" s="60">
        <v>45</v>
      </c>
      <c r="C25" s="59">
        <f t="shared" si="2"/>
        <v>0.70710678118654746</v>
      </c>
      <c r="D25" s="59">
        <f t="shared" si="23"/>
        <v>0.70710678118654757</v>
      </c>
      <c r="E25" s="61" t="s">
        <v>23</v>
      </c>
      <c r="F25" s="62">
        <v>1004.676</v>
      </c>
      <c r="G25" s="50">
        <f t="shared" si="3"/>
        <v>1.8738524780753836</v>
      </c>
      <c r="H25" s="62">
        <v>251.16900000000001</v>
      </c>
      <c r="I25" s="50">
        <v>0.57499999999999996</v>
      </c>
      <c r="J25" s="50">
        <f t="shared" si="4"/>
        <v>0.77838106725040812</v>
      </c>
      <c r="K25" s="50">
        <f t="shared" si="5"/>
        <v>0.44841560524130225</v>
      </c>
      <c r="L25" s="42">
        <v>160.08546022494752</v>
      </c>
      <c r="M25" s="42">
        <f t="shared" si="0"/>
        <v>99.873316497839141</v>
      </c>
      <c r="N25" s="42">
        <f t="shared" si="6"/>
        <v>399.49326599135657</v>
      </c>
      <c r="O25" s="43">
        <f t="shared" si="7"/>
        <v>0.39763392973591144</v>
      </c>
      <c r="P25" s="42">
        <f t="shared" si="8"/>
        <v>135.19912814856664</v>
      </c>
      <c r="Q25" s="42">
        <f t="shared" si="9"/>
        <v>540.79651259426657</v>
      </c>
      <c r="R25" s="43">
        <f t="shared" si="10"/>
        <v>0.53827951757010872</v>
      </c>
      <c r="S25" s="42">
        <f t="shared" si="11"/>
        <v>77.886528112755954</v>
      </c>
      <c r="T25" s="42">
        <f t="shared" si="12"/>
        <v>311.54611245102382</v>
      </c>
      <c r="U25" s="43">
        <f t="shared" si="13"/>
        <v>0.31009610307305419</v>
      </c>
      <c r="V25" s="42">
        <f t="shared" si="14"/>
        <v>165.07972653364791</v>
      </c>
      <c r="W25" s="42">
        <f t="shared" si="15"/>
        <v>660.31890613459166</v>
      </c>
      <c r="X25" s="43">
        <f t="shared" si="16"/>
        <v>0.65724562558933586</v>
      </c>
      <c r="Y25" s="43"/>
      <c r="Z25" s="43"/>
      <c r="AA25" s="104" t="s">
        <v>23</v>
      </c>
      <c r="AB25" s="105">
        <v>1004.676</v>
      </c>
      <c r="AC25" s="105">
        <v>399.49326599135657</v>
      </c>
      <c r="AD25" s="105">
        <v>540.79651259426657</v>
      </c>
      <c r="AE25" s="106">
        <v>311.54611245102382</v>
      </c>
      <c r="AF25" s="106">
        <v>660.31890613459166</v>
      </c>
      <c r="AG25" s="118">
        <v>0.39763392973591144</v>
      </c>
      <c r="AH25" s="107">
        <v>0.53827951757010872</v>
      </c>
      <c r="AI25" s="107">
        <v>0.31009610307305419</v>
      </c>
      <c r="AJ25" s="107">
        <v>0.65724562558933586</v>
      </c>
      <c r="AK25" s="43"/>
      <c r="AM25" s="42">
        <v>229.23876060012168</v>
      </c>
      <c r="AN25" s="42">
        <f t="shared" si="1"/>
        <v>143.01633176940092</v>
      </c>
      <c r="AO25" s="42">
        <f t="shared" si="17"/>
        <v>572.06532707760368</v>
      </c>
      <c r="AP25" s="43">
        <f t="shared" si="18"/>
        <v>0.56940279958673612</v>
      </c>
      <c r="AQ25" s="42">
        <f>0.6*$B$1*AM25*(1+0.5*(C25^1.5))/1000</f>
        <v>193.60209557722564</v>
      </c>
      <c r="AR25" s="42">
        <f t="shared" si="19"/>
        <v>774.40838230890256</v>
      </c>
      <c r="AS25" s="43">
        <f t="shared" si="20"/>
        <v>0.77080410232642416</v>
      </c>
      <c r="AT25" s="42">
        <f>0.41*$B$1*AM25*(1-0.328*C25*C25)^(-0.5)/1000</f>
        <v>111.53174777350745</v>
      </c>
      <c r="AU25" s="42">
        <f t="shared" si="21"/>
        <v>446.12699109402979</v>
      </c>
      <c r="AV25" s="43">
        <f t="shared" si="22"/>
        <v>0.44405061043961414</v>
      </c>
      <c r="AZ25" s="42"/>
    </row>
    <row r="26" spans="1:52" x14ac:dyDescent="0.15">
      <c r="A26" s="60" t="s">
        <v>61</v>
      </c>
      <c r="B26" s="60">
        <v>45</v>
      </c>
      <c r="C26" s="59">
        <f t="shared" si="2"/>
        <v>0.70710678118654746</v>
      </c>
      <c r="D26" s="59">
        <f t="shared" si="23"/>
        <v>0.70710678118654757</v>
      </c>
      <c r="E26" s="61" t="s">
        <v>24</v>
      </c>
      <c r="F26" s="62">
        <v>891.66600000000005</v>
      </c>
      <c r="G26" s="50">
        <f t="shared" si="3"/>
        <v>1.6630740096464582</v>
      </c>
      <c r="H26" s="62">
        <v>222.91650000000001</v>
      </c>
      <c r="I26" s="50">
        <v>0.57499999999999996</v>
      </c>
      <c r="J26" s="50">
        <f t="shared" si="4"/>
        <v>0.77838106725040812</v>
      </c>
      <c r="K26" s="50">
        <f t="shared" si="5"/>
        <v>0.44841560524130225</v>
      </c>
      <c r="L26" s="42">
        <v>165.71211307663191</v>
      </c>
      <c r="M26" s="42">
        <f t="shared" si="0"/>
        <v>103.38364454568372</v>
      </c>
      <c r="N26" s="42">
        <f t="shared" si="6"/>
        <v>413.53457818273489</v>
      </c>
      <c r="O26" s="43">
        <f t="shared" si="7"/>
        <v>0.46377744377685687</v>
      </c>
      <c r="P26" s="42">
        <f t="shared" si="8"/>
        <v>139.95108100470634</v>
      </c>
      <c r="Q26" s="42">
        <f t="shared" si="9"/>
        <v>559.80432401882535</v>
      </c>
      <c r="R26" s="43">
        <f t="shared" si="10"/>
        <v>0.62781840287599322</v>
      </c>
      <c r="S26" s="42">
        <f t="shared" si="11"/>
        <v>80.624068766964214</v>
      </c>
      <c r="T26" s="42">
        <f t="shared" si="12"/>
        <v>322.49627506785686</v>
      </c>
      <c r="U26" s="43">
        <f t="shared" si="13"/>
        <v>0.36167833591037096</v>
      </c>
      <c r="V26" s="42">
        <f t="shared" si="14"/>
        <v>170.88191689341349</v>
      </c>
      <c r="W26" s="42">
        <f t="shared" si="15"/>
        <v>683.52766757365396</v>
      </c>
      <c r="X26" s="43">
        <f t="shared" si="16"/>
        <v>0.7665736582685152</v>
      </c>
      <c r="Y26" s="43"/>
      <c r="Z26" s="43"/>
      <c r="AA26" s="104" t="s">
        <v>24</v>
      </c>
      <c r="AB26" s="105">
        <v>891.66600000000005</v>
      </c>
      <c r="AC26" s="105">
        <v>413.53457818273489</v>
      </c>
      <c r="AD26" s="105">
        <v>559.80432401882535</v>
      </c>
      <c r="AE26" s="106">
        <v>322.49627506785686</v>
      </c>
      <c r="AF26" s="106">
        <v>683.52766757365396</v>
      </c>
      <c r="AG26" s="118">
        <v>0.46377744377685687</v>
      </c>
      <c r="AH26" s="107">
        <v>0.62781840287599322</v>
      </c>
      <c r="AI26" s="107">
        <v>0.36167833591037096</v>
      </c>
      <c r="AJ26" s="107">
        <v>0.7665736582685152</v>
      </c>
      <c r="AK26" s="43"/>
      <c r="AM26" s="42">
        <v>223.56615576184188</v>
      </c>
      <c r="AN26" s="42">
        <f t="shared" si="1"/>
        <v>139.47733542591911</v>
      </c>
      <c r="AO26" s="42">
        <f t="shared" si="17"/>
        <v>557.90934170367643</v>
      </c>
      <c r="AP26" s="43">
        <f t="shared" si="18"/>
        <v>0.62569318747566505</v>
      </c>
      <c r="AQ26" s="42">
        <f>0.6*$B$1*AM26*(1+0.5*(C26^1.5))/1000</f>
        <v>188.8113342714262</v>
      </c>
      <c r="AR26" s="42">
        <f t="shared" si="19"/>
        <v>755.24533708570482</v>
      </c>
      <c r="AS26" s="43">
        <f t="shared" si="20"/>
        <v>0.84700474963237893</v>
      </c>
      <c r="AT26" s="42">
        <f>0.41*$B$1*AM26*(1-0.328*C26*C26)^(-0.5)/1000</f>
        <v>108.77185005644806</v>
      </c>
      <c r="AU26" s="42">
        <f t="shared" si="21"/>
        <v>435.08740022579224</v>
      </c>
      <c r="AV26" s="43">
        <f t="shared" si="22"/>
        <v>0.48794885105610419</v>
      </c>
      <c r="AZ26" s="42"/>
    </row>
    <row r="27" spans="1:52" x14ac:dyDescent="0.15">
      <c r="A27" s="48" t="s">
        <v>63</v>
      </c>
      <c r="B27" s="48">
        <v>45</v>
      </c>
      <c r="C27" s="43">
        <f t="shared" si="2"/>
        <v>0.70710678118654746</v>
      </c>
      <c r="D27" s="43">
        <f t="shared" si="23"/>
        <v>0.70710678118654757</v>
      </c>
      <c r="E27" s="49" t="s">
        <v>25</v>
      </c>
      <c r="F27" s="50">
        <v>635.51800000000003</v>
      </c>
      <c r="G27" s="50">
        <f t="shared" si="3"/>
        <v>1.1853244022565599</v>
      </c>
      <c r="H27" s="50">
        <v>317.75900000000001</v>
      </c>
      <c r="I27" s="50">
        <v>0.57499999999999996</v>
      </c>
      <c r="J27" s="50">
        <f t="shared" si="4"/>
        <v>0.77838106725040812</v>
      </c>
      <c r="K27" s="50">
        <f t="shared" si="5"/>
        <v>0.44841560524130225</v>
      </c>
      <c r="L27" s="42">
        <v>230.13099652601034</v>
      </c>
      <c r="M27" s="42">
        <f t="shared" si="0"/>
        <v>143.57297545766468</v>
      </c>
      <c r="N27" s="42">
        <f>M27*2</f>
        <v>287.14595091532937</v>
      </c>
      <c r="O27" s="43">
        <f t="shared" si="7"/>
        <v>0.45182976865380581</v>
      </c>
      <c r="P27" s="42">
        <f t="shared" si="8"/>
        <v>194.35562759139776</v>
      </c>
      <c r="Q27" s="42">
        <f>P27*2</f>
        <v>388.71125518279553</v>
      </c>
      <c r="R27" s="43">
        <f t="shared" si="10"/>
        <v>0.61164476093957287</v>
      </c>
      <c r="S27" s="42">
        <f t="shared" si="11"/>
        <v>111.96584814981451</v>
      </c>
      <c r="T27" s="42">
        <f>S27*2</f>
        <v>223.93169629962901</v>
      </c>
      <c r="U27" s="43">
        <f t="shared" si="13"/>
        <v>0.35236090291640676</v>
      </c>
      <c r="V27" s="42">
        <f t="shared" si="14"/>
        <v>237.31050852492947</v>
      </c>
      <c r="W27" s="42">
        <f>V27*2</f>
        <v>474.62101704985895</v>
      </c>
      <c r="X27" s="43">
        <f t="shared" si="16"/>
        <v>0.74682545112783416</v>
      </c>
      <c r="Y27" s="43"/>
      <c r="Z27" s="43"/>
      <c r="AA27" s="104" t="s">
        <v>25</v>
      </c>
      <c r="AB27" s="105">
        <v>635.51800000000003</v>
      </c>
      <c r="AC27" s="105">
        <v>287.14595091532937</v>
      </c>
      <c r="AD27" s="105">
        <v>388.71125518279553</v>
      </c>
      <c r="AE27" s="106">
        <v>223.93169629962901</v>
      </c>
      <c r="AF27" s="106">
        <v>474.62101704985895</v>
      </c>
      <c r="AG27" s="118">
        <v>0.45182976865380581</v>
      </c>
      <c r="AH27" s="107">
        <v>0.61164476093957287</v>
      </c>
      <c r="AI27" s="107">
        <v>0.35236090291640676</v>
      </c>
      <c r="AJ27" s="107">
        <v>0.74682545112783416</v>
      </c>
      <c r="AK27" s="43"/>
      <c r="AM27" s="42">
        <v>352.09925978505407</v>
      </c>
      <c r="AN27" s="42">
        <f t="shared" si="1"/>
        <v>219.66592569840063</v>
      </c>
      <c r="AO27" s="42">
        <f>AN27*2</f>
        <v>439.33185139680126</v>
      </c>
      <c r="AP27" s="43">
        <f t="shared" si="18"/>
        <v>0.69129725892390337</v>
      </c>
      <c r="AQ27" s="42">
        <f>0.6*$B$1*AM27*(1+0.5*(C27^1.5))/1000</f>
        <v>297.36312640638249</v>
      </c>
      <c r="AR27" s="42">
        <f>AQ27*2</f>
        <v>594.72625281276498</v>
      </c>
      <c r="AS27" s="43">
        <f t="shared" si="20"/>
        <v>0.93581338815386028</v>
      </c>
      <c r="AT27" s="42">
        <f>0.41*$B$1*AM27*(1-0.328*C27*C27)^(-0.5)/1000</f>
        <v>171.30718090945953</v>
      </c>
      <c r="AU27" s="42">
        <f>AT27*2</f>
        <v>342.61436181891906</v>
      </c>
      <c r="AV27" s="43">
        <f t="shared" si="22"/>
        <v>0.53911039784698311</v>
      </c>
      <c r="AZ27" s="42"/>
    </row>
    <row r="28" spans="1:52" x14ac:dyDescent="0.15">
      <c r="A28" s="48" t="s">
        <v>63</v>
      </c>
      <c r="B28" s="48">
        <v>45</v>
      </c>
      <c r="C28" s="43">
        <f t="shared" si="2"/>
        <v>0.70710678118654746</v>
      </c>
      <c r="D28" s="43">
        <f t="shared" si="23"/>
        <v>0.70710678118654757</v>
      </c>
      <c r="E28" s="49" t="s">
        <v>26</v>
      </c>
      <c r="F28" s="50">
        <v>675.87099999999998</v>
      </c>
      <c r="G28" s="50">
        <f t="shared" si="3"/>
        <v>1.2605880385410695</v>
      </c>
      <c r="H28" s="50">
        <v>337.93549999999999</v>
      </c>
      <c r="I28" s="50">
        <v>0.57499999999999996</v>
      </c>
      <c r="J28" s="50">
        <f t="shared" si="4"/>
        <v>0.77838106725040812</v>
      </c>
      <c r="K28" s="50">
        <f t="shared" si="5"/>
        <v>0.44841560524130225</v>
      </c>
      <c r="L28" s="42">
        <v>238.96453483108141</v>
      </c>
      <c r="M28" s="42">
        <f t="shared" si="0"/>
        <v>149.08399916774093</v>
      </c>
      <c r="N28" s="42">
        <f t="shared" ref="N28:N50" si="24">M28*2</f>
        <v>298.16799833548185</v>
      </c>
      <c r="O28" s="43">
        <f t="shared" si="7"/>
        <v>0.44116110668379299</v>
      </c>
      <c r="P28" s="42">
        <f t="shared" si="8"/>
        <v>201.8159345776437</v>
      </c>
      <c r="Q28" s="42">
        <f t="shared" ref="Q28:Q50" si="25">P28*2</f>
        <v>403.6318691552874</v>
      </c>
      <c r="R28" s="43">
        <f t="shared" si="10"/>
        <v>0.59720252704330767</v>
      </c>
      <c r="S28" s="42">
        <f t="shared" si="11"/>
        <v>116.26363777147189</v>
      </c>
      <c r="T28" s="42">
        <f t="shared" ref="T28:T50" si="26">S28*2</f>
        <v>232.52727554294378</v>
      </c>
      <c r="U28" s="43">
        <f t="shared" si="13"/>
        <v>0.34404091245658386</v>
      </c>
      <c r="V28" s="42">
        <f t="shared" si="14"/>
        <v>246.41963115028571</v>
      </c>
      <c r="W28" s="42">
        <f t="shared" ref="W28:W50" si="27">V28*2</f>
        <v>492.83926230057142</v>
      </c>
      <c r="X28" s="43">
        <f t="shared" si="16"/>
        <v>0.72919131357991607</v>
      </c>
      <c r="Y28" s="43"/>
      <c r="Z28" s="43"/>
      <c r="AA28" s="104" t="s">
        <v>26</v>
      </c>
      <c r="AB28" s="105">
        <v>675.87099999999998</v>
      </c>
      <c r="AC28" s="105">
        <v>298.16799833548185</v>
      </c>
      <c r="AD28" s="105">
        <v>403.6318691552874</v>
      </c>
      <c r="AE28" s="106">
        <v>232.52727554294378</v>
      </c>
      <c r="AF28" s="106">
        <v>492.83926230057142</v>
      </c>
      <c r="AG28" s="118">
        <v>0.44116110668379299</v>
      </c>
      <c r="AH28" s="107">
        <v>0.59720252704330767</v>
      </c>
      <c r="AI28" s="107">
        <v>0.34404091245658386</v>
      </c>
      <c r="AJ28" s="107">
        <v>0.72919131357991607</v>
      </c>
      <c r="AK28" s="43"/>
      <c r="AM28" s="42">
        <v>374.7246459131016</v>
      </c>
      <c r="AN28" s="42">
        <f t="shared" si="1"/>
        <v>233.78133846903629</v>
      </c>
      <c r="AO28" s="42">
        <f t="shared" ref="AO28:AO50" si="28">AN28*2</f>
        <v>467.56267693807257</v>
      </c>
      <c r="AP28" s="43">
        <f t="shared" si="18"/>
        <v>0.69179277841196407</v>
      </c>
      <c r="AQ28" s="42">
        <f>0.6*$B$1*AM28*(1+0.5*(C28^1.5))/1000</f>
        <v>316.47124824479539</v>
      </c>
      <c r="AR28" s="42">
        <f t="shared" ref="AR28:AR50" si="29">AQ28*2</f>
        <v>632.94249648959078</v>
      </c>
      <c r="AS28" s="43">
        <f t="shared" si="20"/>
        <v>0.93648417595900812</v>
      </c>
      <c r="AT28" s="42">
        <f>0.41*$B$1*AM28*(1-0.328*C28*C28)^(-0.5)/1000</f>
        <v>182.31513110211239</v>
      </c>
      <c r="AU28" s="42">
        <f t="shared" ref="AU28:AU50" si="30">AT28*2</f>
        <v>364.63026220422478</v>
      </c>
      <c r="AV28" s="43">
        <f t="shared" si="22"/>
        <v>0.53949683031854423</v>
      </c>
      <c r="AZ28" s="42"/>
    </row>
    <row r="29" spans="1:52" x14ac:dyDescent="0.15">
      <c r="A29" s="48" t="s">
        <v>63</v>
      </c>
      <c r="B29" s="48">
        <v>45</v>
      </c>
      <c r="C29" s="43">
        <f t="shared" si="2"/>
        <v>0.70710678118654746</v>
      </c>
      <c r="D29" s="43">
        <f t="shared" si="23"/>
        <v>0.70710678118654757</v>
      </c>
      <c r="E29" s="49" t="s">
        <v>27</v>
      </c>
      <c r="F29" s="50">
        <v>658.32899999999995</v>
      </c>
      <c r="G29" s="50">
        <f t="shared" si="3"/>
        <v>1.2278699083474562</v>
      </c>
      <c r="H29" s="50">
        <v>329.16449999999998</v>
      </c>
      <c r="I29" s="50">
        <v>0.57499999999999996</v>
      </c>
      <c r="J29" s="50">
        <f t="shared" si="4"/>
        <v>0.77838106725040812</v>
      </c>
      <c r="K29" s="50">
        <f t="shared" si="5"/>
        <v>0.44841560524130225</v>
      </c>
      <c r="L29" s="42">
        <v>240.87193779946875</v>
      </c>
      <c r="M29" s="42">
        <f t="shared" si="0"/>
        <v>150.27398019464357</v>
      </c>
      <c r="N29" s="42">
        <f t="shared" si="24"/>
        <v>300.54796038928714</v>
      </c>
      <c r="O29" s="43">
        <f t="shared" si="7"/>
        <v>0.45653155244457888</v>
      </c>
      <c r="P29" s="42">
        <f t="shared" si="8"/>
        <v>203.42681927630147</v>
      </c>
      <c r="Q29" s="42">
        <f t="shared" si="25"/>
        <v>406.85363855260294</v>
      </c>
      <c r="R29" s="43">
        <f t="shared" si="10"/>
        <v>0.61800959482660334</v>
      </c>
      <c r="S29" s="42">
        <f t="shared" si="11"/>
        <v>117.19164831478358</v>
      </c>
      <c r="T29" s="42">
        <f t="shared" si="26"/>
        <v>234.38329662956716</v>
      </c>
      <c r="U29" s="43">
        <f t="shared" si="13"/>
        <v>0.35602760417597762</v>
      </c>
      <c r="V29" s="42">
        <f t="shared" si="14"/>
        <v>248.38654032472542</v>
      </c>
      <c r="W29" s="42">
        <f t="shared" si="27"/>
        <v>496.77308064945083</v>
      </c>
      <c r="X29" s="43">
        <f t="shared" si="16"/>
        <v>0.75459698820718957</v>
      </c>
      <c r="Y29" s="43"/>
      <c r="Z29" s="43"/>
      <c r="AA29" s="104" t="s">
        <v>27</v>
      </c>
      <c r="AB29" s="105">
        <v>658.32899999999995</v>
      </c>
      <c r="AC29" s="105">
        <v>300.54796038928714</v>
      </c>
      <c r="AD29" s="105">
        <v>406.85363855260294</v>
      </c>
      <c r="AE29" s="106">
        <v>234.38329662956716</v>
      </c>
      <c r="AF29" s="106">
        <v>496.77308064945083</v>
      </c>
      <c r="AG29" s="118">
        <v>0.45653155244457888</v>
      </c>
      <c r="AH29" s="107">
        <v>0.61800959482660334</v>
      </c>
      <c r="AI29" s="107">
        <v>0.35602760417597762</v>
      </c>
      <c r="AJ29" s="107">
        <v>0.75459698820718957</v>
      </c>
      <c r="AK29" s="43"/>
      <c r="AM29" s="42">
        <v>353.15304965908575</v>
      </c>
      <c r="AN29" s="42">
        <f t="shared" si="1"/>
        <v>220.3233588560621</v>
      </c>
      <c r="AO29" s="42">
        <f t="shared" si="28"/>
        <v>440.6467177121242</v>
      </c>
      <c r="AP29" s="43">
        <f t="shared" si="18"/>
        <v>0.66934119218828914</v>
      </c>
      <c r="AQ29" s="42">
        <f>0.6*$B$1*AM29*(1+0.5*(C29^1.5))/1000</f>
        <v>298.25309775056746</v>
      </c>
      <c r="AR29" s="42">
        <f t="shared" si="29"/>
        <v>596.50619550113493</v>
      </c>
      <c r="AS29" s="43">
        <f t="shared" si="20"/>
        <v>0.90609132440031503</v>
      </c>
      <c r="AT29" s="42">
        <f>0.41*$B$1*AM29*(1-0.328*C29*C29)^(-0.5)/1000</f>
        <v>171.81988227867427</v>
      </c>
      <c r="AU29" s="42">
        <f t="shared" si="30"/>
        <v>343.63976455734854</v>
      </c>
      <c r="AV29" s="43">
        <f t="shared" si="22"/>
        <v>0.52198788836181997</v>
      </c>
      <c r="AZ29" s="42"/>
    </row>
    <row r="30" spans="1:52" x14ac:dyDescent="0.15">
      <c r="A30" s="48" t="s">
        <v>63</v>
      </c>
      <c r="B30" s="48">
        <v>45</v>
      </c>
      <c r="C30" s="43">
        <f t="shared" si="2"/>
        <v>0.70710678118654746</v>
      </c>
      <c r="D30" s="43">
        <f t="shared" si="23"/>
        <v>0.70710678118654757</v>
      </c>
      <c r="E30" s="49" t="s">
        <v>28</v>
      </c>
      <c r="F30" s="50">
        <v>681.18200000000002</v>
      </c>
      <c r="G30" s="50">
        <f t="shared" si="3"/>
        <v>1.2704937499456004</v>
      </c>
      <c r="H30" s="50">
        <v>340.59100000000001</v>
      </c>
      <c r="I30" s="50">
        <v>0.57499999999999996</v>
      </c>
      <c r="J30" s="50">
        <f t="shared" si="4"/>
        <v>0.77838106725040812</v>
      </c>
      <c r="K30" s="50">
        <f t="shared" si="5"/>
        <v>0.44841560524130225</v>
      </c>
      <c r="L30" s="42">
        <v>242.52626422940904</v>
      </c>
      <c r="M30" s="42">
        <f t="shared" si="0"/>
        <v>151.30607309612256</v>
      </c>
      <c r="N30" s="42">
        <f t="shared" si="24"/>
        <v>302.61214619224512</v>
      </c>
      <c r="O30" s="43">
        <f t="shared" si="7"/>
        <v>0.44424565856444403</v>
      </c>
      <c r="P30" s="42">
        <f t="shared" si="8"/>
        <v>204.82396984004893</v>
      </c>
      <c r="Q30" s="42">
        <f t="shared" si="25"/>
        <v>409.64793968009786</v>
      </c>
      <c r="R30" s="43">
        <f t="shared" si="10"/>
        <v>0.6013781040604389</v>
      </c>
      <c r="S30" s="42">
        <f t="shared" si="11"/>
        <v>117.99652929405654</v>
      </c>
      <c r="T30" s="42">
        <f t="shared" si="26"/>
        <v>235.99305858811309</v>
      </c>
      <c r="U30" s="43">
        <f t="shared" si="13"/>
        <v>0.34644641019303662</v>
      </c>
      <c r="V30" s="42">
        <f t="shared" si="14"/>
        <v>250.09247760515166</v>
      </c>
      <c r="W30" s="42">
        <f t="shared" si="27"/>
        <v>500.18495521030331</v>
      </c>
      <c r="X30" s="43">
        <f t="shared" si="16"/>
        <v>0.73428974225728705</v>
      </c>
      <c r="Y30" s="43"/>
      <c r="Z30" s="43"/>
      <c r="AA30" s="104" t="s">
        <v>28</v>
      </c>
      <c r="AB30" s="105">
        <v>681.18200000000002</v>
      </c>
      <c r="AC30" s="105">
        <v>302.61214619224512</v>
      </c>
      <c r="AD30" s="105">
        <v>409.64793968009786</v>
      </c>
      <c r="AE30" s="106">
        <v>235.99305858811309</v>
      </c>
      <c r="AF30" s="106">
        <v>500.18495521030331</v>
      </c>
      <c r="AG30" s="118">
        <v>0.44424565856444403</v>
      </c>
      <c r="AH30" s="107">
        <v>0.6013781040604389</v>
      </c>
      <c r="AI30" s="107">
        <v>0.34644641019303662</v>
      </c>
      <c r="AJ30" s="107">
        <v>0.73428974225728705</v>
      </c>
      <c r="AK30" s="43"/>
      <c r="AM30" s="42">
        <v>366.62517568573321</v>
      </c>
      <c r="AN30" s="42">
        <f t="shared" si="1"/>
        <v>228.7282814809368</v>
      </c>
      <c r="AO30" s="42">
        <f t="shared" si="28"/>
        <v>457.4565629618736</v>
      </c>
      <c r="AP30" s="43">
        <f t="shared" si="18"/>
        <v>0.67156290530559171</v>
      </c>
      <c r="AQ30" s="42">
        <f>0.6*$B$1*AM30*(1+0.5*(C30^1.5))/1000</f>
        <v>309.63089365127536</v>
      </c>
      <c r="AR30" s="42">
        <f t="shared" si="29"/>
        <v>619.26178730255072</v>
      </c>
      <c r="AS30" s="43">
        <f t="shared" si="20"/>
        <v>0.90909887123052391</v>
      </c>
      <c r="AT30" s="42">
        <f>0.41*$B$1*AM30*(1-0.328*C30*C30)^(-0.5)/1000</f>
        <v>178.37448830622125</v>
      </c>
      <c r="AU30" s="42">
        <f t="shared" si="30"/>
        <v>356.7489766124425</v>
      </c>
      <c r="AV30" s="43">
        <f t="shared" si="22"/>
        <v>0.52372049850472047</v>
      </c>
      <c r="AZ30" s="42"/>
    </row>
    <row r="31" spans="1:52" x14ac:dyDescent="0.15">
      <c r="A31" s="48" t="s">
        <v>63</v>
      </c>
      <c r="B31" s="48">
        <v>45</v>
      </c>
      <c r="C31" s="43">
        <f t="shared" si="2"/>
        <v>0.70710678118654746</v>
      </c>
      <c r="D31" s="43">
        <f t="shared" si="23"/>
        <v>0.70710678118654757</v>
      </c>
      <c r="E31" s="49" t="s">
        <v>29</v>
      </c>
      <c r="F31" s="50">
        <v>677.05100000000004</v>
      </c>
      <c r="G31" s="50">
        <f t="shared" si="3"/>
        <v>1.262788893268493</v>
      </c>
      <c r="H31" s="50">
        <v>338.52550000000002</v>
      </c>
      <c r="I31" s="50">
        <v>0.57499999999999996</v>
      </c>
      <c r="J31" s="50">
        <f t="shared" si="4"/>
        <v>0.77838106725040812</v>
      </c>
      <c r="K31" s="50">
        <f t="shared" si="5"/>
        <v>0.44841560524130225</v>
      </c>
      <c r="L31" s="42">
        <v>229.58099805621774</v>
      </c>
      <c r="M31" s="42">
        <f t="shared" si="0"/>
        <v>143.22984516232285</v>
      </c>
      <c r="N31" s="42">
        <f t="shared" si="24"/>
        <v>286.45969032464569</v>
      </c>
      <c r="O31" s="43">
        <f t="shared" si="7"/>
        <v>0.42309913185955811</v>
      </c>
      <c r="P31" s="42">
        <f t="shared" si="8"/>
        <v>193.89112998184271</v>
      </c>
      <c r="Q31" s="42">
        <f t="shared" si="25"/>
        <v>387.78225996368542</v>
      </c>
      <c r="R31" s="43">
        <f t="shared" si="10"/>
        <v>0.5727519196688069</v>
      </c>
      <c r="S31" s="42">
        <f t="shared" si="11"/>
        <v>111.69825688187998</v>
      </c>
      <c r="T31" s="42">
        <f t="shared" si="26"/>
        <v>223.39651376375997</v>
      </c>
      <c r="U31" s="43">
        <f t="shared" si="13"/>
        <v>0.32995522311282305</v>
      </c>
      <c r="V31" s="42">
        <f t="shared" si="14"/>
        <v>236.74335147731435</v>
      </c>
      <c r="W31" s="42">
        <f t="shared" si="27"/>
        <v>473.4867029546287</v>
      </c>
      <c r="X31" s="43">
        <f t="shared" si="16"/>
        <v>0.69933683423350479</v>
      </c>
      <c r="Y31" s="43"/>
      <c r="Z31" s="43"/>
      <c r="AA31" s="104" t="s">
        <v>29</v>
      </c>
      <c r="AB31" s="105">
        <v>677.05100000000004</v>
      </c>
      <c r="AC31" s="105">
        <v>286.45969032464569</v>
      </c>
      <c r="AD31" s="105">
        <v>387.78225996368542</v>
      </c>
      <c r="AE31" s="106">
        <v>223.39651376375997</v>
      </c>
      <c r="AF31" s="106">
        <v>473.4867029546287</v>
      </c>
      <c r="AG31" s="118">
        <v>0.42309913185955811</v>
      </c>
      <c r="AH31" s="107">
        <v>0.5727519196688069</v>
      </c>
      <c r="AI31" s="107">
        <v>0.32995522311282305</v>
      </c>
      <c r="AJ31" s="107">
        <v>0.69933683423350479</v>
      </c>
      <c r="AK31" s="43"/>
      <c r="AM31" s="42">
        <v>375.73177679844281</v>
      </c>
      <c r="AN31" s="42">
        <f t="shared" si="1"/>
        <v>234.40966225012852</v>
      </c>
      <c r="AO31" s="42">
        <f t="shared" si="28"/>
        <v>468.81932450025704</v>
      </c>
      <c r="AP31" s="43">
        <f t="shared" si="18"/>
        <v>0.69244314608538649</v>
      </c>
      <c r="AQ31" s="42">
        <f>0.6*$B$1*AM31*(1+0.5*(C31^1.5))/1000</f>
        <v>317.32181404532651</v>
      </c>
      <c r="AR31" s="42">
        <f t="shared" si="29"/>
        <v>634.64362809065301</v>
      </c>
      <c r="AS31" s="43">
        <f t="shared" si="20"/>
        <v>0.937364582713345</v>
      </c>
      <c r="AT31" s="42">
        <f>0.41*$B$1*AM31*(1-0.328*C31*C31)^(-0.5)/1000</f>
        <v>182.80513143008801</v>
      </c>
      <c r="AU31" s="42">
        <f t="shared" si="30"/>
        <v>365.61026286017602</v>
      </c>
      <c r="AV31" s="43">
        <f t="shared" si="22"/>
        <v>0.54000402164707828</v>
      </c>
      <c r="AZ31" s="42"/>
    </row>
    <row r="32" spans="1:52" x14ac:dyDescent="0.15">
      <c r="A32" s="48" t="s">
        <v>63</v>
      </c>
      <c r="B32" s="48">
        <v>45</v>
      </c>
      <c r="C32" s="43">
        <f t="shared" si="2"/>
        <v>0.70710678118654746</v>
      </c>
      <c r="D32" s="43">
        <f t="shared" si="23"/>
        <v>0.70710678118654757</v>
      </c>
      <c r="E32" s="49" t="s">
        <v>30</v>
      </c>
      <c r="F32" s="50">
        <v>665.29899999999998</v>
      </c>
      <c r="G32" s="50">
        <f t="shared" si="3"/>
        <v>1.2408698722882547</v>
      </c>
      <c r="H32" s="50">
        <v>332.64949999999999</v>
      </c>
      <c r="I32" s="50">
        <v>0.57499999999999996</v>
      </c>
      <c r="J32" s="50">
        <f t="shared" si="4"/>
        <v>0.77838106725040812</v>
      </c>
      <c r="K32" s="50">
        <f t="shared" si="5"/>
        <v>0.44841560524130225</v>
      </c>
      <c r="L32" s="42">
        <v>232.37308122015241</v>
      </c>
      <c r="M32" s="42">
        <f t="shared" si="0"/>
        <v>144.97175604622259</v>
      </c>
      <c r="N32" s="42">
        <f t="shared" si="24"/>
        <v>289.94351209244519</v>
      </c>
      <c r="O32" s="43">
        <f t="shared" si="7"/>
        <v>0.43580933098117569</v>
      </c>
      <c r="P32" s="42">
        <f t="shared" si="8"/>
        <v>196.24916555204268</v>
      </c>
      <c r="Q32" s="42">
        <f t="shared" si="25"/>
        <v>392.49833110408537</v>
      </c>
      <c r="R32" s="43">
        <f t="shared" si="10"/>
        <v>0.58995779507271973</v>
      </c>
      <c r="S32" s="42">
        <f t="shared" si="11"/>
        <v>113.0566917049762</v>
      </c>
      <c r="T32" s="42">
        <f t="shared" si="26"/>
        <v>226.11338340995241</v>
      </c>
      <c r="U32" s="43">
        <f t="shared" si="13"/>
        <v>0.33986731290735805</v>
      </c>
      <c r="V32" s="42">
        <f t="shared" si="14"/>
        <v>239.62254065860461</v>
      </c>
      <c r="W32" s="42">
        <f t="shared" si="27"/>
        <v>479.24508131720921</v>
      </c>
      <c r="X32" s="43">
        <f t="shared" si="16"/>
        <v>0.72034541058563029</v>
      </c>
      <c r="Y32" s="43"/>
      <c r="Z32" s="43"/>
      <c r="AA32" s="104" t="s">
        <v>30</v>
      </c>
      <c r="AB32" s="105">
        <v>665.29899999999998</v>
      </c>
      <c r="AC32" s="105">
        <v>289.94351209244519</v>
      </c>
      <c r="AD32" s="105">
        <v>392.49833110408537</v>
      </c>
      <c r="AE32" s="106">
        <v>226.11338340995241</v>
      </c>
      <c r="AF32" s="106">
        <v>479.24508131720921</v>
      </c>
      <c r="AG32" s="118">
        <v>0.43580933098117569</v>
      </c>
      <c r="AH32" s="107">
        <v>0.58995779507271973</v>
      </c>
      <c r="AI32" s="107">
        <v>0.33986731290735805</v>
      </c>
      <c r="AJ32" s="107">
        <v>0.72034541058563029</v>
      </c>
      <c r="AK32" s="43"/>
      <c r="AM32" s="42">
        <v>350.76651817663026</v>
      </c>
      <c r="AN32" s="42">
        <f t="shared" si="1"/>
        <v>218.8344615274452</v>
      </c>
      <c r="AO32" s="42">
        <f t="shared" si="28"/>
        <v>437.6689230548904</v>
      </c>
      <c r="AP32" s="43">
        <f t="shared" si="18"/>
        <v>0.65785296995018838</v>
      </c>
      <c r="AQ32" s="42">
        <f>0.6*$B$1*AM32*(1+0.5*(C32^1.5))/1000</f>
        <v>296.2375681998281</v>
      </c>
      <c r="AR32" s="42">
        <f t="shared" si="29"/>
        <v>592.47513639965621</v>
      </c>
      <c r="AS32" s="43">
        <f t="shared" si="20"/>
        <v>0.8905396466846579</v>
      </c>
      <c r="AT32" s="42">
        <f>0.41*$B$1*AM32*(1-0.328*C32*C32)^(-0.5)/1000</f>
        <v>170.65876089301531</v>
      </c>
      <c r="AU32" s="42">
        <f t="shared" si="30"/>
        <v>341.31752178603062</v>
      </c>
      <c r="AV32" s="43">
        <f t="shared" si="22"/>
        <v>0.51302876118261209</v>
      </c>
      <c r="AZ32" s="42"/>
    </row>
    <row r="33" spans="1:52" x14ac:dyDescent="0.15">
      <c r="A33" s="60">
        <v>60</v>
      </c>
      <c r="B33" s="60">
        <v>60</v>
      </c>
      <c r="C33" s="59">
        <f t="shared" si="2"/>
        <v>0.8660254037844386</v>
      </c>
      <c r="D33" s="59">
        <f t="shared" si="23"/>
        <v>0.50000000000000011</v>
      </c>
      <c r="E33" s="61" t="s">
        <v>31</v>
      </c>
      <c r="F33" s="62">
        <v>612.69399999999996</v>
      </c>
      <c r="G33" s="50">
        <f t="shared" si="3"/>
        <v>1.1427546494610392</v>
      </c>
      <c r="H33" s="62">
        <v>306.34699999999998</v>
      </c>
      <c r="I33" s="50">
        <v>0.57499999999999996</v>
      </c>
      <c r="J33" s="50">
        <f t="shared" si="4"/>
        <v>0.84177823466029689</v>
      </c>
      <c r="K33" s="50">
        <f t="shared" si="5"/>
        <v>0.47216977569750063</v>
      </c>
      <c r="L33" s="42">
        <v>201.16609462131902</v>
      </c>
      <c r="M33" s="42">
        <f t="shared" si="0"/>
        <v>125.50249728187541</v>
      </c>
      <c r="N33" s="42">
        <f t="shared" si="24"/>
        <v>251.00499456375081</v>
      </c>
      <c r="O33" s="43">
        <f t="shared" si="7"/>
        <v>0.40967431468849186</v>
      </c>
      <c r="P33" s="42">
        <f t="shared" si="8"/>
        <v>183.73090540416658</v>
      </c>
      <c r="Q33" s="42">
        <f t="shared" si="25"/>
        <v>367.46181080833315</v>
      </c>
      <c r="R33" s="43">
        <f t="shared" si="10"/>
        <v>0.59974768939851408</v>
      </c>
      <c r="S33" s="42">
        <f t="shared" si="11"/>
        <v>103.05823650619007</v>
      </c>
      <c r="T33" s="42">
        <f t="shared" si="26"/>
        <v>206.11647301238014</v>
      </c>
      <c r="U33" s="43">
        <f t="shared" si="13"/>
        <v>0.33641013787042168</v>
      </c>
      <c r="V33" s="42">
        <f t="shared" si="14"/>
        <v>226.48313864680486</v>
      </c>
      <c r="W33" s="42">
        <f t="shared" si="27"/>
        <v>452.96627729360972</v>
      </c>
      <c r="X33" s="43">
        <f t="shared" si="16"/>
        <v>0.73930261646696349</v>
      </c>
      <c r="Y33" s="43"/>
      <c r="Z33" s="43"/>
      <c r="AA33" s="104" t="s">
        <v>31</v>
      </c>
      <c r="AB33" s="105">
        <v>612.69399999999996</v>
      </c>
      <c r="AC33" s="105">
        <v>251.00499456375081</v>
      </c>
      <c r="AD33" s="105">
        <v>367.46181080833315</v>
      </c>
      <c r="AE33" s="106">
        <v>206.11647301238014</v>
      </c>
      <c r="AF33" s="106">
        <v>452.96627729360972</v>
      </c>
      <c r="AG33" s="118">
        <v>0.40967431468849186</v>
      </c>
      <c r="AH33" s="107">
        <v>0.59974768939851408</v>
      </c>
      <c r="AI33" s="107">
        <v>0.33641013787042168</v>
      </c>
      <c r="AJ33" s="107">
        <v>0.73930261646696349</v>
      </c>
      <c r="AK33" s="43"/>
      <c r="AM33" s="42">
        <v>276.3115284916733</v>
      </c>
      <c r="AN33" s="42">
        <f t="shared" si="1"/>
        <v>172.38385483774269</v>
      </c>
      <c r="AO33" s="42">
        <f t="shared" si="28"/>
        <v>344.76770967548538</v>
      </c>
      <c r="AP33" s="43">
        <f t="shared" si="18"/>
        <v>0.5627078275215448</v>
      </c>
      <c r="AQ33" s="42">
        <f>0.6*$B$1*AM33*(1+0.5*(C33^1.5))/1000</f>
        <v>252.36343827695984</v>
      </c>
      <c r="AR33" s="42">
        <f t="shared" si="29"/>
        <v>504.72687655391968</v>
      </c>
      <c r="AS33" s="43">
        <f t="shared" si="20"/>
        <v>0.82378295944455093</v>
      </c>
      <c r="AT33" s="42">
        <f>0.41*$B$1*AM33*(1-0.328*C33*C33)^(-0.5)/1000</f>
        <v>141.55555838714344</v>
      </c>
      <c r="AU33" s="42">
        <f t="shared" si="30"/>
        <v>283.11111677428687</v>
      </c>
      <c r="AV33" s="43">
        <f t="shared" si="22"/>
        <v>0.46207587600708816</v>
      </c>
      <c r="AZ33" s="42"/>
    </row>
    <row r="34" spans="1:52" x14ac:dyDescent="0.15">
      <c r="A34" s="60">
        <v>60</v>
      </c>
      <c r="B34" s="60">
        <v>60</v>
      </c>
      <c r="C34" s="59">
        <f t="shared" si="2"/>
        <v>0.8660254037844386</v>
      </c>
      <c r="D34" s="59">
        <f t="shared" si="23"/>
        <v>0.50000000000000011</v>
      </c>
      <c r="E34" s="61" t="s">
        <v>32</v>
      </c>
      <c r="F34" s="62">
        <v>612.72799999999995</v>
      </c>
      <c r="G34" s="50">
        <f t="shared" si="3"/>
        <v>1.1428180639192869</v>
      </c>
      <c r="H34" s="62">
        <v>306.36399999999998</v>
      </c>
      <c r="I34" s="50">
        <v>0.57499999999999996</v>
      </c>
      <c r="J34" s="50">
        <f t="shared" si="4"/>
        <v>0.84177823466029689</v>
      </c>
      <c r="K34" s="50">
        <f t="shared" si="5"/>
        <v>0.47216977569750063</v>
      </c>
      <c r="L34" s="42">
        <v>201.77567376352368</v>
      </c>
      <c r="M34" s="42">
        <f t="shared" si="0"/>
        <v>125.88279846921834</v>
      </c>
      <c r="N34" s="42">
        <f t="shared" si="24"/>
        <v>251.76559693843669</v>
      </c>
      <c r="O34" s="43">
        <f t="shared" si="7"/>
        <v>0.41089291975956166</v>
      </c>
      <c r="P34" s="42">
        <f t="shared" si="8"/>
        <v>184.28765194698531</v>
      </c>
      <c r="Q34" s="42">
        <f t="shared" si="25"/>
        <v>368.57530389397061</v>
      </c>
      <c r="R34" s="43">
        <f t="shared" si="10"/>
        <v>0.60153168109498933</v>
      </c>
      <c r="S34" s="42">
        <f t="shared" si="11"/>
        <v>103.37052646501651</v>
      </c>
      <c r="T34" s="42">
        <f t="shared" si="26"/>
        <v>206.74105293003302</v>
      </c>
      <c r="U34" s="43">
        <f t="shared" si="13"/>
        <v>0.33741081349315361</v>
      </c>
      <c r="V34" s="42">
        <f t="shared" si="14"/>
        <v>227.16943420590505</v>
      </c>
      <c r="W34" s="42">
        <f t="shared" si="27"/>
        <v>454.3388684118101</v>
      </c>
      <c r="X34" s="43">
        <f t="shared" si="16"/>
        <v>0.74150172411218374</v>
      </c>
      <c r="Y34" s="43"/>
      <c r="Z34" s="43"/>
      <c r="AA34" s="104" t="s">
        <v>32</v>
      </c>
      <c r="AB34" s="105">
        <v>612.72799999999995</v>
      </c>
      <c r="AC34" s="105">
        <v>251.76559693843669</v>
      </c>
      <c r="AD34" s="105">
        <v>368.57530389397061</v>
      </c>
      <c r="AE34" s="106">
        <v>206.74105293003302</v>
      </c>
      <c r="AF34" s="106">
        <v>454.3388684118101</v>
      </c>
      <c r="AG34" s="118">
        <v>0.41089291975956166</v>
      </c>
      <c r="AH34" s="107">
        <v>0.60153168109498933</v>
      </c>
      <c r="AI34" s="107">
        <v>0.33741081349315361</v>
      </c>
      <c r="AJ34" s="107">
        <v>0.74150172411218374</v>
      </c>
      <c r="AK34" s="43"/>
      <c r="AM34" s="42">
        <v>300.03788302391428</v>
      </c>
      <c r="AN34" s="42">
        <f t="shared" si="1"/>
        <v>187.18613427154452</v>
      </c>
      <c r="AO34" s="42">
        <f t="shared" si="28"/>
        <v>374.37226854308904</v>
      </c>
      <c r="AP34" s="43">
        <f t="shared" si="18"/>
        <v>0.61099259139959172</v>
      </c>
      <c r="AQ34" s="42">
        <f>0.6*$B$1*AM34*(1+0.5*(C34^1.5))/1000</f>
        <v>274.0334150608453</v>
      </c>
      <c r="AR34" s="42">
        <f t="shared" si="29"/>
        <v>548.0668301216906</v>
      </c>
      <c r="AS34" s="43">
        <f t="shared" si="20"/>
        <v>0.89447002605020598</v>
      </c>
      <c r="AT34" s="42">
        <f>0.41*$B$1*AM34*(1-0.328*C34*C34)^(-0.5)/1000</f>
        <v>153.71066962204765</v>
      </c>
      <c r="AU34" s="42">
        <f t="shared" si="30"/>
        <v>307.42133924409529</v>
      </c>
      <c r="AV34" s="43">
        <f t="shared" si="22"/>
        <v>0.50172562579822588</v>
      </c>
      <c r="AZ34" s="42"/>
    </row>
    <row r="35" spans="1:52" x14ac:dyDescent="0.15">
      <c r="A35" s="60">
        <v>60</v>
      </c>
      <c r="B35" s="60">
        <v>60</v>
      </c>
      <c r="C35" s="59">
        <f t="shared" si="2"/>
        <v>0.8660254037844386</v>
      </c>
      <c r="D35" s="59">
        <f t="shared" si="23"/>
        <v>0.50000000000000011</v>
      </c>
      <c r="E35" s="61" t="s">
        <v>33</v>
      </c>
      <c r="F35" s="62">
        <v>578.34699999999998</v>
      </c>
      <c r="G35" s="50">
        <f t="shared" si="3"/>
        <v>1.0786929907128904</v>
      </c>
      <c r="H35" s="62">
        <v>289.17349999999999</v>
      </c>
      <c r="I35" s="50">
        <v>0.57499999999999996</v>
      </c>
      <c r="J35" s="50">
        <f t="shared" si="4"/>
        <v>0.84177823466029689</v>
      </c>
      <c r="K35" s="50">
        <f t="shared" si="5"/>
        <v>0.47216977569750063</v>
      </c>
      <c r="L35" s="42">
        <v>201.51028304521432</v>
      </c>
      <c r="M35" s="42">
        <f t="shared" si="0"/>
        <v>125.71722783483308</v>
      </c>
      <c r="N35" s="42">
        <f t="shared" si="24"/>
        <v>251.43445566966616</v>
      </c>
      <c r="O35" s="43">
        <f t="shared" si="7"/>
        <v>0.43474671031347301</v>
      </c>
      <c r="P35" s="42">
        <f t="shared" si="8"/>
        <v>184.04526280555154</v>
      </c>
      <c r="Q35" s="42">
        <f t="shared" si="25"/>
        <v>368.09052561110309</v>
      </c>
      <c r="R35" s="43">
        <f t="shared" si="10"/>
        <v>0.63645272753399451</v>
      </c>
      <c r="S35" s="42">
        <f t="shared" si="11"/>
        <v>103.23456568362558</v>
      </c>
      <c r="T35" s="42">
        <f t="shared" si="26"/>
        <v>206.46913136725115</v>
      </c>
      <c r="U35" s="43">
        <f t="shared" si="13"/>
        <v>0.35699870729380656</v>
      </c>
      <c r="V35" s="42">
        <f t="shared" si="14"/>
        <v>226.87064368176837</v>
      </c>
      <c r="W35" s="42">
        <f t="shared" si="27"/>
        <v>453.74128736353674</v>
      </c>
      <c r="X35" s="43">
        <f t="shared" si="16"/>
        <v>0.78454852772390404</v>
      </c>
      <c r="Y35" s="43"/>
      <c r="Z35" s="43"/>
      <c r="AA35" s="104" t="s">
        <v>33</v>
      </c>
      <c r="AB35" s="105">
        <v>578.34699999999998</v>
      </c>
      <c r="AC35" s="105">
        <v>251.43445566966616</v>
      </c>
      <c r="AD35" s="105">
        <v>368.09052561110309</v>
      </c>
      <c r="AE35" s="106">
        <v>206.46913136725115</v>
      </c>
      <c r="AF35" s="106">
        <v>453.74128736353674</v>
      </c>
      <c r="AG35" s="118">
        <v>0.43474671031347301</v>
      </c>
      <c r="AH35" s="107">
        <v>0.63645272753399451</v>
      </c>
      <c r="AI35" s="107">
        <v>0.35699870729380656</v>
      </c>
      <c r="AJ35" s="107">
        <v>0.78454852772390404</v>
      </c>
      <c r="AK35" s="43"/>
      <c r="AM35" s="42">
        <v>311.41564603653887</v>
      </c>
      <c r="AN35" s="42">
        <f t="shared" si="1"/>
        <v>194.28443617104571</v>
      </c>
      <c r="AO35" s="42">
        <f t="shared" si="28"/>
        <v>388.56887234209142</v>
      </c>
      <c r="AP35" s="43">
        <f t="shared" si="18"/>
        <v>0.67186113586150087</v>
      </c>
      <c r="AQ35" s="42">
        <f>0.6*$B$1*AM35*(1+0.5*(C35^1.5))/1000</f>
        <v>284.42506035136341</v>
      </c>
      <c r="AR35" s="42">
        <f t="shared" si="29"/>
        <v>568.85012070272683</v>
      </c>
      <c r="AS35" s="43">
        <f t="shared" si="20"/>
        <v>0.98357927109974952</v>
      </c>
      <c r="AT35" s="42">
        <f>0.41*$B$1*AM35*(1-0.328*C35*C35)^(-0.5)/1000</f>
        <v>159.53954547547482</v>
      </c>
      <c r="AU35" s="42">
        <f t="shared" si="30"/>
        <v>319.07909095094965</v>
      </c>
      <c r="AV35" s="43">
        <f t="shared" si="22"/>
        <v>0.55170873359929185</v>
      </c>
      <c r="AZ35" s="42"/>
    </row>
    <row r="36" spans="1:52" x14ac:dyDescent="0.15">
      <c r="A36" s="60">
        <v>60</v>
      </c>
      <c r="B36" s="60">
        <v>60</v>
      </c>
      <c r="C36" s="59">
        <f t="shared" si="2"/>
        <v>0.8660254037844386</v>
      </c>
      <c r="D36" s="59">
        <f t="shared" si="23"/>
        <v>0.50000000000000011</v>
      </c>
      <c r="E36" s="61" t="s">
        <v>34</v>
      </c>
      <c r="F36" s="62">
        <v>636.55499999999995</v>
      </c>
      <c r="G36" s="50">
        <f t="shared" si="3"/>
        <v>1.1872585432331175</v>
      </c>
      <c r="H36" s="62">
        <v>318.27749999999997</v>
      </c>
      <c r="I36" s="50">
        <v>0.57499999999999996</v>
      </c>
      <c r="J36" s="50">
        <f t="shared" si="4"/>
        <v>0.84177823466029689</v>
      </c>
      <c r="K36" s="50">
        <f t="shared" si="5"/>
        <v>0.47216977569750063</v>
      </c>
      <c r="L36" s="42">
        <v>203.66438149257692</v>
      </c>
      <c r="M36" s="42">
        <f t="shared" si="0"/>
        <v>127.06111600368142</v>
      </c>
      <c r="N36" s="42">
        <f t="shared" si="24"/>
        <v>254.12223200736284</v>
      </c>
      <c r="O36" s="43">
        <f t="shared" si="7"/>
        <v>0.39921488639216229</v>
      </c>
      <c r="P36" s="42">
        <f t="shared" si="8"/>
        <v>186.01266421486287</v>
      </c>
      <c r="Q36" s="42">
        <f t="shared" si="25"/>
        <v>372.02532842972573</v>
      </c>
      <c r="R36" s="43">
        <f t="shared" si="10"/>
        <v>0.58443548229096587</v>
      </c>
      <c r="S36" s="42">
        <f t="shared" si="11"/>
        <v>104.33811937970846</v>
      </c>
      <c r="T36" s="42">
        <f t="shared" si="26"/>
        <v>208.67623875941692</v>
      </c>
      <c r="U36" s="43">
        <f t="shared" si="13"/>
        <v>0.3278212232398095</v>
      </c>
      <c r="V36" s="42">
        <f t="shared" si="14"/>
        <v>229.29583853496302</v>
      </c>
      <c r="W36" s="42">
        <f t="shared" si="27"/>
        <v>458.59167706992605</v>
      </c>
      <c r="X36" s="43">
        <f t="shared" si="16"/>
        <v>0.72042742114966674</v>
      </c>
      <c r="Y36" s="43"/>
      <c r="Z36" s="43"/>
      <c r="AA36" s="104" t="s">
        <v>34</v>
      </c>
      <c r="AB36" s="105">
        <v>636.55499999999995</v>
      </c>
      <c r="AC36" s="105">
        <v>254.12223200736284</v>
      </c>
      <c r="AD36" s="105">
        <v>372.02532842972573</v>
      </c>
      <c r="AE36" s="106">
        <v>208.67623875941692</v>
      </c>
      <c r="AF36" s="106">
        <v>458.59167706992605</v>
      </c>
      <c r="AG36" s="118">
        <v>0.39921488639216229</v>
      </c>
      <c r="AH36" s="107">
        <v>0.58443548229096587</v>
      </c>
      <c r="AI36" s="107">
        <v>0.3278212232398095</v>
      </c>
      <c r="AJ36" s="107">
        <v>0.72042742114966674</v>
      </c>
      <c r="AK36" s="43"/>
      <c r="AM36" s="42">
        <v>305.46588855298216</v>
      </c>
      <c r="AN36" s="42">
        <f t="shared" si="1"/>
        <v>190.57253122099175</v>
      </c>
      <c r="AO36" s="42">
        <f t="shared" si="28"/>
        <v>381.1450624419835</v>
      </c>
      <c r="AP36" s="43">
        <f t="shared" si="18"/>
        <v>0.59876218463759379</v>
      </c>
      <c r="AQ36" s="42">
        <f>0.6*$B$1*AM36*(1+0.5*(C36^1.5))/1000</f>
        <v>278.99097201034914</v>
      </c>
      <c r="AR36" s="42">
        <f t="shared" si="29"/>
        <v>557.98194402069828</v>
      </c>
      <c r="AS36" s="43">
        <f t="shared" si="20"/>
        <v>0.87656517350535035</v>
      </c>
      <c r="AT36" s="42">
        <f>0.41*$B$1*AM36*(1-0.328*C36*C36)^(-0.5)/1000</f>
        <v>156.49145968820974</v>
      </c>
      <c r="AU36" s="42">
        <f t="shared" si="30"/>
        <v>312.98291937641949</v>
      </c>
      <c r="AV36" s="43">
        <f t="shared" si="22"/>
        <v>0.49168244594170107</v>
      </c>
      <c r="AZ36" s="42"/>
    </row>
    <row r="37" spans="1:52" x14ac:dyDescent="0.15">
      <c r="A37" s="60">
        <v>60</v>
      </c>
      <c r="B37" s="60">
        <v>60</v>
      </c>
      <c r="C37" s="59">
        <f t="shared" si="2"/>
        <v>0.8660254037844386</v>
      </c>
      <c r="D37" s="59">
        <f t="shared" si="23"/>
        <v>0.50000000000000011</v>
      </c>
      <c r="E37" s="61" t="s">
        <v>35</v>
      </c>
      <c r="F37" s="62">
        <v>575.70500000000004</v>
      </c>
      <c r="G37" s="50">
        <f t="shared" si="3"/>
        <v>1.0737653142808117</v>
      </c>
      <c r="H37" s="62">
        <v>287.85250000000002</v>
      </c>
      <c r="I37" s="50">
        <v>0.57499999999999996</v>
      </c>
      <c r="J37" s="50">
        <f t="shared" si="4"/>
        <v>0.84177823466029689</v>
      </c>
      <c r="K37" s="50">
        <f t="shared" si="5"/>
        <v>0.47216977569750063</v>
      </c>
      <c r="L37" s="42">
        <v>200.13187525016963</v>
      </c>
      <c r="M37" s="42">
        <f t="shared" si="0"/>
        <v>124.85727367169957</v>
      </c>
      <c r="N37" s="42">
        <f t="shared" si="24"/>
        <v>249.71454734339915</v>
      </c>
      <c r="O37" s="43">
        <f t="shared" si="7"/>
        <v>0.43375434874353902</v>
      </c>
      <c r="P37" s="42">
        <f t="shared" si="8"/>
        <v>182.78632246236668</v>
      </c>
      <c r="Q37" s="42">
        <f t="shared" si="25"/>
        <v>365.57264492473337</v>
      </c>
      <c r="R37" s="43">
        <f t="shared" si="10"/>
        <v>0.63499994775924018</v>
      </c>
      <c r="S37" s="42">
        <f t="shared" si="11"/>
        <v>102.52840157177016</v>
      </c>
      <c r="T37" s="42">
        <f t="shared" si="26"/>
        <v>205.05680314354032</v>
      </c>
      <c r="U37" s="43">
        <f t="shared" si="13"/>
        <v>0.35618381487661271</v>
      </c>
      <c r="V37" s="42">
        <f t="shared" si="14"/>
        <v>225.31876127164051</v>
      </c>
      <c r="W37" s="42">
        <f t="shared" si="27"/>
        <v>450.63752254328102</v>
      </c>
      <c r="X37" s="43">
        <f t="shared" si="16"/>
        <v>0.7827577015021252</v>
      </c>
      <c r="Y37" s="43"/>
      <c r="Z37" s="43"/>
      <c r="AA37" s="104" t="s">
        <v>35</v>
      </c>
      <c r="AB37" s="105">
        <v>575.70500000000004</v>
      </c>
      <c r="AC37" s="105">
        <v>249.71454734339915</v>
      </c>
      <c r="AD37" s="105">
        <v>365.57264492473337</v>
      </c>
      <c r="AE37" s="106">
        <v>205.05680314354032</v>
      </c>
      <c r="AF37" s="106">
        <v>450.63752254328102</v>
      </c>
      <c r="AG37" s="118">
        <v>0.43375434874353902</v>
      </c>
      <c r="AH37" s="107">
        <v>0.63499994775924018</v>
      </c>
      <c r="AI37" s="107">
        <v>0.35618381487661271</v>
      </c>
      <c r="AJ37" s="107">
        <v>0.7827577015021252</v>
      </c>
      <c r="AK37" s="43"/>
      <c r="AM37" s="42">
        <v>275.95714148023308</v>
      </c>
      <c r="AN37" s="42">
        <f t="shared" si="1"/>
        <v>172.16276164098039</v>
      </c>
      <c r="AO37" s="42">
        <f t="shared" si="28"/>
        <v>344.32552328196078</v>
      </c>
      <c r="AP37" s="43">
        <f t="shared" si="18"/>
        <v>0.59809368214964398</v>
      </c>
      <c r="AQ37" s="42">
        <f>0.6*$B$1*AM37*(1+0.5*(C37^1.5))/1000</f>
        <v>252.03976620588867</v>
      </c>
      <c r="AR37" s="42">
        <f t="shared" si="29"/>
        <v>504.07953241177734</v>
      </c>
      <c r="AS37" s="43">
        <f t="shared" si="20"/>
        <v>0.87558651116765929</v>
      </c>
      <c r="AT37" s="42">
        <f>0.41*$B$1*AM37*(1-0.328*C37*C37)^(-0.5)/1000</f>
        <v>141.37400443040693</v>
      </c>
      <c r="AU37" s="42">
        <f t="shared" si="30"/>
        <v>282.74800886081385</v>
      </c>
      <c r="AV37" s="43">
        <f t="shared" si="22"/>
        <v>0.49113349521163413</v>
      </c>
      <c r="AZ37" s="42"/>
    </row>
    <row r="38" spans="1:52" x14ac:dyDescent="0.15">
      <c r="A38" s="60">
        <v>60</v>
      </c>
      <c r="B38" s="60">
        <v>60</v>
      </c>
      <c r="C38" s="59">
        <f t="shared" si="2"/>
        <v>0.8660254037844386</v>
      </c>
      <c r="D38" s="59">
        <f t="shared" si="23"/>
        <v>0.50000000000000011</v>
      </c>
      <c r="E38" s="61" t="s">
        <v>36</v>
      </c>
      <c r="F38" s="62">
        <v>618.00900000000001</v>
      </c>
      <c r="G38" s="50">
        <f t="shared" si="3"/>
        <v>1.1526678213900696</v>
      </c>
      <c r="H38" s="62">
        <v>309.00450000000001</v>
      </c>
      <c r="I38" s="50">
        <v>0.57499999999999996</v>
      </c>
      <c r="J38" s="50">
        <f t="shared" si="4"/>
        <v>0.84177823466029689</v>
      </c>
      <c r="K38" s="50">
        <f t="shared" si="5"/>
        <v>0.47216977569750063</v>
      </c>
      <c r="L38" s="42">
        <v>203.06127522899658</v>
      </c>
      <c r="M38" s="42">
        <f t="shared" si="0"/>
        <v>126.68485308349024</v>
      </c>
      <c r="N38" s="42">
        <f t="shared" si="24"/>
        <v>253.36970616698048</v>
      </c>
      <c r="O38" s="43">
        <f t="shared" si="7"/>
        <v>0.4099773727680025</v>
      </c>
      <c r="P38" s="42">
        <f t="shared" si="8"/>
        <v>185.46182954229477</v>
      </c>
      <c r="Q38" s="42">
        <f t="shared" si="25"/>
        <v>370.92365908458953</v>
      </c>
      <c r="R38" s="43">
        <f t="shared" si="10"/>
        <v>0.6001913549553316</v>
      </c>
      <c r="S38" s="42">
        <f t="shared" si="11"/>
        <v>104.02914550383026</v>
      </c>
      <c r="T38" s="42">
        <f t="shared" si="26"/>
        <v>208.05829100766053</v>
      </c>
      <c r="U38" s="43">
        <f t="shared" si="13"/>
        <v>0.33665899850594494</v>
      </c>
      <c r="V38" s="42">
        <f t="shared" si="14"/>
        <v>228.61683047562602</v>
      </c>
      <c r="W38" s="42">
        <f t="shared" si="27"/>
        <v>457.23366095125203</v>
      </c>
      <c r="X38" s="43">
        <f t="shared" si="16"/>
        <v>0.73984951829383072</v>
      </c>
      <c r="Y38" s="43"/>
      <c r="Z38" s="43"/>
      <c r="AA38" s="104" t="s">
        <v>36</v>
      </c>
      <c r="AB38" s="105">
        <v>618.00900000000001</v>
      </c>
      <c r="AC38" s="105">
        <v>253.36970616698048</v>
      </c>
      <c r="AD38" s="105">
        <v>370.92365908458953</v>
      </c>
      <c r="AE38" s="106">
        <v>208.05829100766053</v>
      </c>
      <c r="AF38" s="106">
        <v>457.23366095125203</v>
      </c>
      <c r="AG38" s="118">
        <v>0.4099773727680025</v>
      </c>
      <c r="AH38" s="107">
        <v>0.6001913549553316</v>
      </c>
      <c r="AI38" s="107">
        <v>0.33665899850594494</v>
      </c>
      <c r="AJ38" s="107">
        <v>0.73984951829383072</v>
      </c>
      <c r="AK38" s="43"/>
      <c r="AM38" s="42">
        <v>299.34538126177745</v>
      </c>
      <c r="AN38" s="42">
        <f t="shared" si="1"/>
        <v>186.75409973469141</v>
      </c>
      <c r="AO38" s="42">
        <f t="shared" si="28"/>
        <v>373.50819946938282</v>
      </c>
      <c r="AP38" s="43">
        <f t="shared" si="18"/>
        <v>0.60437339823430214</v>
      </c>
      <c r="AQ38" s="42">
        <f>0.6*$B$1*AM38*(1+0.5*(C38^1.5))/1000</f>
        <v>273.400932852594</v>
      </c>
      <c r="AR38" s="42">
        <f t="shared" si="29"/>
        <v>546.80186570518799</v>
      </c>
      <c r="AS38" s="43">
        <f t="shared" si="20"/>
        <v>0.88477977781098327</v>
      </c>
      <c r="AT38" s="42">
        <f>0.41*$B$1*AM38*(1-0.328*C38*C38)^(-0.5)/1000</f>
        <v>153.35589805620504</v>
      </c>
      <c r="AU38" s="42">
        <f t="shared" si="30"/>
        <v>306.71179611241007</v>
      </c>
      <c r="AV38" s="43">
        <f t="shared" si="22"/>
        <v>0.49629017718578544</v>
      </c>
      <c r="AZ38" s="42"/>
    </row>
    <row r="39" spans="1:52" x14ac:dyDescent="0.15">
      <c r="A39" s="48">
        <v>75</v>
      </c>
      <c r="B39" s="48">
        <v>75</v>
      </c>
      <c r="C39" s="43">
        <f t="shared" si="2"/>
        <v>0.96592582628906831</v>
      </c>
      <c r="D39" s="43">
        <f t="shared" si="23"/>
        <v>0.25881904510252074</v>
      </c>
      <c r="E39" s="49" t="s">
        <v>37</v>
      </c>
      <c r="F39" s="50">
        <v>580.59199999999998</v>
      </c>
      <c r="G39" s="50">
        <f t="shared" si="3"/>
        <v>1.0828802100883699</v>
      </c>
      <c r="H39" s="50">
        <v>290.29599999999999</v>
      </c>
      <c r="I39" s="50">
        <v>0.57499999999999996</v>
      </c>
      <c r="J39" s="50">
        <f t="shared" si="4"/>
        <v>0.88479799130473058</v>
      </c>
      <c r="K39" s="50">
        <f t="shared" si="5"/>
        <v>0.49216750310370633</v>
      </c>
      <c r="L39" s="42">
        <v>174.06983596472708</v>
      </c>
      <c r="M39" s="42">
        <f t="shared" si="0"/>
        <v>108.59781891249409</v>
      </c>
      <c r="N39" s="42">
        <f t="shared" si="24"/>
        <v>217.19563782498818</v>
      </c>
      <c r="O39" s="43">
        <f t="shared" si="7"/>
        <v>0.3740934043613901</v>
      </c>
      <c r="P39" s="42">
        <f t="shared" si="8"/>
        <v>167.10805571104288</v>
      </c>
      <c r="Q39" s="42">
        <f t="shared" si="25"/>
        <v>334.21611142208576</v>
      </c>
      <c r="R39" s="43">
        <f t="shared" si="10"/>
        <v>0.57564711780748923</v>
      </c>
      <c r="S39" s="42">
        <f t="shared" si="11"/>
        <v>92.953595437688122</v>
      </c>
      <c r="T39" s="42">
        <f t="shared" si="26"/>
        <v>185.90719087537624</v>
      </c>
      <c r="U39" s="43">
        <f t="shared" si="13"/>
        <v>0.32020281174280091</v>
      </c>
      <c r="V39" s="42">
        <f t="shared" si="14"/>
        <v>203.94440931976786</v>
      </c>
      <c r="W39" s="42">
        <f t="shared" si="27"/>
        <v>407.88881863953571</v>
      </c>
      <c r="X39" s="43">
        <f t="shared" si="16"/>
        <v>0.70253950905202922</v>
      </c>
      <c r="Y39" s="43"/>
      <c r="Z39" s="43"/>
      <c r="AA39" s="104" t="s">
        <v>37</v>
      </c>
      <c r="AB39" s="105">
        <v>580.59199999999998</v>
      </c>
      <c r="AC39" s="105">
        <v>217.19563782498818</v>
      </c>
      <c r="AD39" s="105">
        <v>334.21611142208576</v>
      </c>
      <c r="AE39" s="106">
        <v>185.90719087537624</v>
      </c>
      <c r="AF39" s="106">
        <v>407.88881863953571</v>
      </c>
      <c r="AG39" s="118">
        <v>0.3740934043613901</v>
      </c>
      <c r="AH39" s="107">
        <v>0.57564711780748923</v>
      </c>
      <c r="AI39" s="107">
        <v>0.32020281174280091</v>
      </c>
      <c r="AJ39" s="107">
        <v>0.70253950905202922</v>
      </c>
      <c r="AK39" s="43"/>
      <c r="AM39" s="42">
        <v>276.63131256506819</v>
      </c>
      <c r="AN39" s="42">
        <f t="shared" si="1"/>
        <v>172.58336012653191</v>
      </c>
      <c r="AO39" s="42">
        <f t="shared" si="28"/>
        <v>345.16672025306383</v>
      </c>
      <c r="AP39" s="43">
        <f t="shared" si="18"/>
        <v>0.59450822652234936</v>
      </c>
      <c r="AQ39" s="42">
        <f>0.6*$B$1*AM39*(1+0.5*(C39^1.5))/1000</f>
        <v>265.56767021317631</v>
      </c>
      <c r="AR39" s="42">
        <f t="shared" si="29"/>
        <v>531.13534042635263</v>
      </c>
      <c r="AS39" s="43">
        <f t="shared" si="20"/>
        <v>0.91481684285410869</v>
      </c>
      <c r="AT39" s="42">
        <f>0.41*$B$1*AM39*(1-0.328*C39*C39)^(-0.5)/1000</f>
        <v>147.72160248821382</v>
      </c>
      <c r="AU39" s="42">
        <f t="shared" si="30"/>
        <v>295.44320497642764</v>
      </c>
      <c r="AV39" s="43">
        <f t="shared" si="22"/>
        <v>0.50886544247324739</v>
      </c>
      <c r="AZ39" s="42"/>
    </row>
    <row r="40" spans="1:52" x14ac:dyDescent="0.15">
      <c r="A40" s="48">
        <v>75</v>
      </c>
      <c r="B40" s="48">
        <v>75</v>
      </c>
      <c r="C40" s="43">
        <f t="shared" si="2"/>
        <v>0.96592582628906831</v>
      </c>
      <c r="D40" s="43">
        <f t="shared" si="23"/>
        <v>0.25881904510252074</v>
      </c>
      <c r="E40" s="49" t="s">
        <v>38</v>
      </c>
      <c r="F40" s="50">
        <v>584.38199999999995</v>
      </c>
      <c r="G40" s="50">
        <f t="shared" si="3"/>
        <v>1.0899490570518742</v>
      </c>
      <c r="H40" s="50">
        <v>292.19099999999997</v>
      </c>
      <c r="I40" s="50">
        <v>0.57499999999999996</v>
      </c>
      <c r="J40" s="50">
        <f t="shared" si="4"/>
        <v>0.88479799130473058</v>
      </c>
      <c r="K40" s="50">
        <f t="shared" si="5"/>
        <v>0.49216750310370633</v>
      </c>
      <c r="L40" s="42">
        <v>174.69484203253995</v>
      </c>
      <c r="M40" s="42">
        <f t="shared" si="0"/>
        <v>108.98774457305086</v>
      </c>
      <c r="N40" s="42">
        <f t="shared" si="24"/>
        <v>217.97548914610172</v>
      </c>
      <c r="O40" s="43">
        <f t="shared" si="7"/>
        <v>0.37300171659308762</v>
      </c>
      <c r="P40" s="42">
        <f t="shared" si="8"/>
        <v>167.7080651740321</v>
      </c>
      <c r="Q40" s="42">
        <f t="shared" si="25"/>
        <v>335.4161303480642</v>
      </c>
      <c r="R40" s="43">
        <f t="shared" si="10"/>
        <v>0.57396725146918326</v>
      </c>
      <c r="S40" s="42">
        <f t="shared" si="11"/>
        <v>93.287349765952982</v>
      </c>
      <c r="T40" s="42">
        <f t="shared" si="26"/>
        <v>186.57469953190596</v>
      </c>
      <c r="U40" s="43">
        <f t="shared" si="13"/>
        <v>0.31926838871133262</v>
      </c>
      <c r="V40" s="42">
        <f t="shared" si="14"/>
        <v>204.67668147142999</v>
      </c>
      <c r="W40" s="42">
        <f t="shared" si="27"/>
        <v>409.35336294285997</v>
      </c>
      <c r="X40" s="43">
        <f t="shared" si="16"/>
        <v>0.70048934248977557</v>
      </c>
      <c r="Y40" s="43"/>
      <c r="Z40" s="43"/>
      <c r="AA40" s="104" t="s">
        <v>38</v>
      </c>
      <c r="AB40" s="105">
        <v>584.38199999999995</v>
      </c>
      <c r="AC40" s="105">
        <v>217.97548914610172</v>
      </c>
      <c r="AD40" s="105">
        <v>335.4161303480642</v>
      </c>
      <c r="AE40" s="106">
        <v>186.57469953190596</v>
      </c>
      <c r="AF40" s="106">
        <v>409.35336294285997</v>
      </c>
      <c r="AG40" s="118">
        <v>0.37300171659308762</v>
      </c>
      <c r="AH40" s="107">
        <v>0.57396725146918326</v>
      </c>
      <c r="AI40" s="107">
        <v>0.31926838871133262</v>
      </c>
      <c r="AJ40" s="107">
        <v>0.70048934248977557</v>
      </c>
      <c r="AK40" s="43"/>
      <c r="AM40" s="42">
        <v>248.89345944338842</v>
      </c>
      <c r="AN40" s="42">
        <f t="shared" si="1"/>
        <v>155.27840701024394</v>
      </c>
      <c r="AO40" s="42">
        <f t="shared" si="28"/>
        <v>310.55681402048788</v>
      </c>
      <c r="AP40" s="43">
        <f t="shared" si="18"/>
        <v>0.531427754483348</v>
      </c>
      <c r="AQ40" s="42">
        <f>0.6*$B$1*AM40*(1+0.5*(C40^1.5))/1000</f>
        <v>238.93916976636916</v>
      </c>
      <c r="AR40" s="42">
        <f t="shared" si="29"/>
        <v>477.87833953273832</v>
      </c>
      <c r="AS40" s="43">
        <f t="shared" si="20"/>
        <v>0.8177499298964348</v>
      </c>
      <c r="AT40" s="42">
        <f>0.41*$B$1*AM40*(1-0.328*C40*C40)^(-0.5)/1000</f>
        <v>132.90954063330923</v>
      </c>
      <c r="AU40" s="42">
        <f t="shared" si="30"/>
        <v>265.81908126661847</v>
      </c>
      <c r="AV40" s="43">
        <f t="shared" si="22"/>
        <v>0.45487212348535461</v>
      </c>
      <c r="AZ40" s="42"/>
    </row>
    <row r="41" spans="1:52" x14ac:dyDescent="0.15">
      <c r="A41" s="48">
        <v>75</v>
      </c>
      <c r="B41" s="48">
        <v>75</v>
      </c>
      <c r="C41" s="43">
        <f t="shared" si="2"/>
        <v>0.96592582628906831</v>
      </c>
      <c r="D41" s="43">
        <f t="shared" si="23"/>
        <v>0.25881904510252074</v>
      </c>
      <c r="E41" s="49" t="s">
        <v>39</v>
      </c>
      <c r="F41" s="50">
        <v>557.74099999999999</v>
      </c>
      <c r="G41" s="50">
        <f t="shared" si="3"/>
        <v>1.0402600987524759</v>
      </c>
      <c r="H41" s="50">
        <v>278.87049999999999</v>
      </c>
      <c r="I41" s="50">
        <v>0.57499999999999996</v>
      </c>
      <c r="J41" s="50">
        <f t="shared" si="4"/>
        <v>0.88479799130473058</v>
      </c>
      <c r="K41" s="50">
        <f t="shared" si="5"/>
        <v>0.49216750310370633</v>
      </c>
      <c r="L41" s="42">
        <v>175.80161050621103</v>
      </c>
      <c r="M41" s="42">
        <f t="shared" si="0"/>
        <v>109.67822975456241</v>
      </c>
      <c r="N41" s="42">
        <f t="shared" si="24"/>
        <v>219.35645950912482</v>
      </c>
      <c r="O41" s="43">
        <f t="shared" si="7"/>
        <v>0.3932944852702685</v>
      </c>
      <c r="P41" s="42">
        <f t="shared" si="8"/>
        <v>168.77056935077488</v>
      </c>
      <c r="Q41" s="42">
        <f t="shared" si="25"/>
        <v>337.54113870154976</v>
      </c>
      <c r="R41" s="43">
        <f t="shared" si="10"/>
        <v>0.60519334010149828</v>
      </c>
      <c r="S41" s="42">
        <f t="shared" si="11"/>
        <v>93.878366057630615</v>
      </c>
      <c r="T41" s="42">
        <f t="shared" si="26"/>
        <v>187.75673211526123</v>
      </c>
      <c r="U41" s="43">
        <f t="shared" si="13"/>
        <v>0.33663785182595729</v>
      </c>
      <c r="V41" s="42">
        <f t="shared" si="14"/>
        <v>205.97339805282741</v>
      </c>
      <c r="W41" s="42">
        <f t="shared" si="27"/>
        <v>411.94679610565481</v>
      </c>
      <c r="X41" s="43">
        <f t="shared" si="16"/>
        <v>0.73859873329315007</v>
      </c>
      <c r="Y41" s="43"/>
      <c r="Z41" s="43"/>
      <c r="AA41" s="104" t="s">
        <v>39</v>
      </c>
      <c r="AB41" s="105">
        <v>557.74099999999999</v>
      </c>
      <c r="AC41" s="105">
        <v>219.35645950912482</v>
      </c>
      <c r="AD41" s="105">
        <v>337.54113870154976</v>
      </c>
      <c r="AE41" s="106">
        <v>187.75673211526123</v>
      </c>
      <c r="AF41" s="106">
        <v>411.94679610565481</v>
      </c>
      <c r="AG41" s="118">
        <v>0.3932944852702685</v>
      </c>
      <c r="AH41" s="107">
        <v>0.60519334010149828</v>
      </c>
      <c r="AI41" s="107">
        <v>0.33663785182595729</v>
      </c>
      <c r="AJ41" s="107">
        <v>0.73859873329315007</v>
      </c>
      <c r="AK41" s="43"/>
      <c r="AM41" s="42">
        <v>268.13015319734438</v>
      </c>
      <c r="AN41" s="42">
        <f t="shared" si="1"/>
        <v>167.27969932599322</v>
      </c>
      <c r="AO41" s="42">
        <f t="shared" si="28"/>
        <v>334.55939865198644</v>
      </c>
      <c r="AP41" s="43">
        <f t="shared" si="18"/>
        <v>0.59984723850673782</v>
      </c>
      <c r="AQ41" s="42">
        <f>0.6*$B$1*AM41*(1+0.5*(C41^1.5))/1000</f>
        <v>257.4065077386054</v>
      </c>
      <c r="AR41" s="42">
        <f t="shared" si="29"/>
        <v>514.8130154772108</v>
      </c>
      <c r="AS41" s="43">
        <f t="shared" si="20"/>
        <v>0.92303240299208922</v>
      </c>
      <c r="AT41" s="42">
        <f>0.41*$B$1*AM41*(1-0.328*C41*C41)^(-0.5)/1000</f>
        <v>143.18196858645712</v>
      </c>
      <c r="AU41" s="42">
        <f t="shared" si="30"/>
        <v>286.36393717291423</v>
      </c>
      <c r="AV41" s="43">
        <f t="shared" si="22"/>
        <v>0.51343533499046012</v>
      </c>
      <c r="AZ41" s="42"/>
    </row>
    <row r="42" spans="1:52" x14ac:dyDescent="0.15">
      <c r="A42" s="48">
        <v>75</v>
      </c>
      <c r="B42" s="48">
        <v>75</v>
      </c>
      <c r="C42" s="43">
        <f t="shared" si="2"/>
        <v>0.96592582628906831</v>
      </c>
      <c r="D42" s="43">
        <f t="shared" si="23"/>
        <v>0.25881904510252074</v>
      </c>
      <c r="E42" s="49" t="s">
        <v>40</v>
      </c>
      <c r="F42" s="50">
        <v>504.86500000000001</v>
      </c>
      <c r="G42" s="50">
        <f t="shared" si="3"/>
        <v>0.94163942539040302</v>
      </c>
      <c r="H42" s="50">
        <v>252.4325</v>
      </c>
      <c r="I42" s="50">
        <v>0.57499999999999996</v>
      </c>
      <c r="J42" s="50">
        <f t="shared" si="4"/>
        <v>0.88479799130473058</v>
      </c>
      <c r="K42" s="50">
        <f t="shared" si="5"/>
        <v>0.49216750310370633</v>
      </c>
      <c r="L42" s="42">
        <v>174.2528224310974</v>
      </c>
      <c r="M42" s="42">
        <f t="shared" si="0"/>
        <v>108.7119795942009</v>
      </c>
      <c r="N42" s="42">
        <f t="shared" si="24"/>
        <v>217.4239591884018</v>
      </c>
      <c r="O42" s="43">
        <f t="shared" si="7"/>
        <v>0.43065761973676486</v>
      </c>
      <c r="P42" s="42">
        <f t="shared" si="8"/>
        <v>167.28372378384316</v>
      </c>
      <c r="Q42" s="42">
        <f t="shared" si="25"/>
        <v>334.56744756768632</v>
      </c>
      <c r="R42" s="43">
        <f t="shared" si="10"/>
        <v>0.66268695110115838</v>
      </c>
      <c r="S42" s="42">
        <f t="shared" si="11"/>
        <v>93.051310529285075</v>
      </c>
      <c r="T42" s="42">
        <f t="shared" si="26"/>
        <v>186.10262105857015</v>
      </c>
      <c r="U42" s="43">
        <f t="shared" si="13"/>
        <v>0.36861858330161557</v>
      </c>
      <c r="V42" s="42">
        <f t="shared" si="14"/>
        <v>204.15880066787579</v>
      </c>
      <c r="W42" s="42">
        <f t="shared" si="27"/>
        <v>408.31760133575159</v>
      </c>
      <c r="X42" s="43">
        <f t="shared" si="16"/>
        <v>0.80876591036366474</v>
      </c>
      <c r="Y42" s="43"/>
      <c r="Z42" s="43"/>
      <c r="AA42" s="104" t="s">
        <v>40</v>
      </c>
      <c r="AB42" s="105">
        <v>504.86500000000001</v>
      </c>
      <c r="AC42" s="105">
        <v>217.4239591884018</v>
      </c>
      <c r="AD42" s="105">
        <v>334.56744756768632</v>
      </c>
      <c r="AE42" s="106">
        <v>186.10262105857015</v>
      </c>
      <c r="AF42" s="106">
        <v>408.31760133575159</v>
      </c>
      <c r="AG42" s="118">
        <v>0.43065761973676486</v>
      </c>
      <c r="AH42" s="107">
        <v>0.66268695110115838</v>
      </c>
      <c r="AI42" s="107">
        <v>0.36861858330161557</v>
      </c>
      <c r="AJ42" s="107">
        <v>0.80876591036366474</v>
      </c>
      <c r="AK42" s="43"/>
      <c r="AM42" s="42">
        <v>286.51247596568862</v>
      </c>
      <c r="AN42" s="42">
        <f t="shared" si="1"/>
        <v>178.747970943094</v>
      </c>
      <c r="AO42" s="42">
        <f t="shared" si="28"/>
        <v>357.49594188618801</v>
      </c>
      <c r="AP42" s="43">
        <f t="shared" si="18"/>
        <v>0.70810205081791766</v>
      </c>
      <c r="AQ42" s="42">
        <f>0.6*$B$1*AM42*(1+0.5*(C42^1.5))/1000</f>
        <v>275.053644591732</v>
      </c>
      <c r="AR42" s="42">
        <f t="shared" si="29"/>
        <v>550.10728918346399</v>
      </c>
      <c r="AS42" s="43">
        <f t="shared" si="20"/>
        <v>1.0896126473086152</v>
      </c>
      <c r="AT42" s="42">
        <f>0.41*$B$1*AM42*(1-0.328*C42*C42)^(-0.5)/1000</f>
        <v>152.99816094594158</v>
      </c>
      <c r="AU42" s="42">
        <f t="shared" si="30"/>
        <v>305.99632189188316</v>
      </c>
      <c r="AV42" s="43">
        <f t="shared" si="22"/>
        <v>0.60609533616290123</v>
      </c>
      <c r="AZ42" s="42"/>
    </row>
    <row r="43" spans="1:52" x14ac:dyDescent="0.15">
      <c r="A43" s="48">
        <v>75</v>
      </c>
      <c r="B43" s="48">
        <v>75</v>
      </c>
      <c r="C43" s="43">
        <f t="shared" si="2"/>
        <v>0.96592582628906831</v>
      </c>
      <c r="D43" s="43">
        <f t="shared" si="23"/>
        <v>0.25881904510252074</v>
      </c>
      <c r="E43" s="49" t="s">
        <v>41</v>
      </c>
      <c r="F43" s="50">
        <v>576.76700000000005</v>
      </c>
      <c r="G43" s="50">
        <f t="shared" si="3"/>
        <v>1.0757460835354928</v>
      </c>
      <c r="H43" s="50">
        <v>288.38350000000003</v>
      </c>
      <c r="I43" s="50">
        <v>0.57499999999999996</v>
      </c>
      <c r="J43" s="50">
        <f t="shared" si="4"/>
        <v>0.88479799130473058</v>
      </c>
      <c r="K43" s="50">
        <f t="shared" si="5"/>
        <v>0.49216750310370633</v>
      </c>
      <c r="L43" s="42">
        <v>181.63927664202777</v>
      </c>
      <c r="M43" s="42">
        <f t="shared" si="0"/>
        <v>113.32020371504508</v>
      </c>
      <c r="N43" s="42">
        <f t="shared" si="24"/>
        <v>226.64040743009016</v>
      </c>
      <c r="O43" s="43">
        <f t="shared" si="7"/>
        <v>0.3929496788652786</v>
      </c>
      <c r="P43" s="42">
        <f t="shared" si="8"/>
        <v>174.37476281967784</v>
      </c>
      <c r="Q43" s="42">
        <f t="shared" si="25"/>
        <v>348.74952563935568</v>
      </c>
      <c r="R43" s="43">
        <f t="shared" si="10"/>
        <v>0.60466275920667378</v>
      </c>
      <c r="S43" s="42">
        <f t="shared" si="11"/>
        <v>96.99568993676013</v>
      </c>
      <c r="T43" s="42">
        <f t="shared" si="26"/>
        <v>193.99137987352026</v>
      </c>
      <c r="U43" s="43">
        <f t="shared" si="13"/>
        <v>0.33634271703048241</v>
      </c>
      <c r="V43" s="42">
        <f t="shared" si="14"/>
        <v>212.81294819818635</v>
      </c>
      <c r="W43" s="42">
        <f t="shared" si="27"/>
        <v>425.6258963963727</v>
      </c>
      <c r="X43" s="43">
        <f t="shared" si="16"/>
        <v>0.73795119415010335</v>
      </c>
      <c r="Y43" s="43"/>
      <c r="Z43" s="43"/>
      <c r="AA43" s="104" t="s">
        <v>41</v>
      </c>
      <c r="AB43" s="105">
        <v>576.76700000000005</v>
      </c>
      <c r="AC43" s="105">
        <v>226.64040743009016</v>
      </c>
      <c r="AD43" s="105">
        <v>348.74952563935568</v>
      </c>
      <c r="AE43" s="106">
        <v>193.99137987352026</v>
      </c>
      <c r="AF43" s="106">
        <v>425.6258963963727</v>
      </c>
      <c r="AG43" s="118">
        <v>0.3929496788652786</v>
      </c>
      <c r="AH43" s="107">
        <v>0.60466275920667378</v>
      </c>
      <c r="AI43" s="107">
        <v>0.33634271703048241</v>
      </c>
      <c r="AJ43" s="107">
        <v>0.73795119415010335</v>
      </c>
      <c r="AK43" s="43"/>
      <c r="AM43" s="42">
        <v>279.586221835537</v>
      </c>
      <c r="AN43" s="42">
        <f t="shared" si="1"/>
        <v>174.42685414764566</v>
      </c>
      <c r="AO43" s="42">
        <f t="shared" si="28"/>
        <v>348.85370829529131</v>
      </c>
      <c r="AP43" s="43">
        <f t="shared" si="18"/>
        <v>0.60484339134397647</v>
      </c>
      <c r="AQ43" s="42">
        <f>0.6*$B$1*AM43*(1+0.5*(C43^1.5))/1000</f>
        <v>268.40440031206975</v>
      </c>
      <c r="AR43" s="42">
        <f t="shared" si="29"/>
        <v>536.80880062413951</v>
      </c>
      <c r="AS43" s="43">
        <f t="shared" si="20"/>
        <v>0.93072037863494173</v>
      </c>
      <c r="AT43" s="42">
        <f>0.41*$B$1*AM43*(1-0.328*C43*C43)^(-0.5)/1000</f>
        <v>149.29952918274978</v>
      </c>
      <c r="AU43" s="42">
        <f t="shared" si="30"/>
        <v>298.59905836549956</v>
      </c>
      <c r="AV43" s="43">
        <f t="shared" si="22"/>
        <v>0.51771175945485703</v>
      </c>
      <c r="AZ43" s="42"/>
    </row>
    <row r="44" spans="1:52" x14ac:dyDescent="0.15">
      <c r="A44" s="48">
        <v>75</v>
      </c>
      <c r="B44" s="48">
        <v>75</v>
      </c>
      <c r="C44" s="43">
        <f t="shared" si="2"/>
        <v>0.96592582628906831</v>
      </c>
      <c r="D44" s="43">
        <f t="shared" si="23"/>
        <v>0.25881904510252074</v>
      </c>
      <c r="E44" s="49" t="s">
        <v>42</v>
      </c>
      <c r="F44" s="50">
        <v>548.47199999999998</v>
      </c>
      <c r="G44" s="50">
        <f t="shared" si="3"/>
        <v>1.0229721983554516</v>
      </c>
      <c r="H44" s="50">
        <v>274.23599999999999</v>
      </c>
      <c r="I44" s="50">
        <v>0.57499999999999996</v>
      </c>
      <c r="J44" s="50">
        <f t="shared" si="4"/>
        <v>0.88479799130473058</v>
      </c>
      <c r="K44" s="50">
        <f t="shared" si="5"/>
        <v>0.49216750310370633</v>
      </c>
      <c r="L44" s="42">
        <v>170.33181623338157</v>
      </c>
      <c r="M44" s="42">
        <f t="shared" si="0"/>
        <v>106.26576185260093</v>
      </c>
      <c r="N44" s="42">
        <f t="shared" si="24"/>
        <v>212.53152370520186</v>
      </c>
      <c r="O44" s="43">
        <f t="shared" si="7"/>
        <v>0.38749749067445899</v>
      </c>
      <c r="P44" s="42">
        <f t="shared" si="8"/>
        <v>163.51953501156203</v>
      </c>
      <c r="Q44" s="42">
        <f t="shared" si="25"/>
        <v>327.03907002312405</v>
      </c>
      <c r="R44" s="43">
        <f t="shared" si="10"/>
        <v>0.5962730458858867</v>
      </c>
      <c r="S44" s="42">
        <f t="shared" si="11"/>
        <v>90.95748639375249</v>
      </c>
      <c r="T44" s="42">
        <f t="shared" si="26"/>
        <v>181.91497278750498</v>
      </c>
      <c r="U44" s="43">
        <f t="shared" si="13"/>
        <v>0.3316759520768699</v>
      </c>
      <c r="V44" s="42">
        <f t="shared" si="14"/>
        <v>199.56485543606468</v>
      </c>
      <c r="W44" s="42">
        <f t="shared" si="27"/>
        <v>399.12971087212935</v>
      </c>
      <c r="X44" s="43">
        <f t="shared" si="16"/>
        <v>0.72771209992876462</v>
      </c>
      <c r="Y44" s="43"/>
      <c r="Z44" s="43"/>
      <c r="AA44" s="104" t="s">
        <v>42</v>
      </c>
      <c r="AB44" s="105">
        <v>548.47199999999998</v>
      </c>
      <c r="AC44" s="105">
        <v>212.53152370520186</v>
      </c>
      <c r="AD44" s="105">
        <v>327.03907002312405</v>
      </c>
      <c r="AE44" s="106">
        <v>181.91497278750498</v>
      </c>
      <c r="AF44" s="106">
        <v>399.12971087212935</v>
      </c>
      <c r="AG44" s="118">
        <v>0.38749749067445899</v>
      </c>
      <c r="AH44" s="107">
        <v>0.5962730458858867</v>
      </c>
      <c r="AI44" s="107">
        <v>0.3316759520768699</v>
      </c>
      <c r="AJ44" s="107">
        <v>0.72771209992876462</v>
      </c>
      <c r="AK44" s="43"/>
      <c r="AM44" s="42">
        <v>282.79395946694251</v>
      </c>
      <c r="AN44" s="42">
        <f t="shared" si="1"/>
        <v>176.42808146243877</v>
      </c>
      <c r="AO44" s="42">
        <f t="shared" si="28"/>
        <v>352.85616292487754</v>
      </c>
      <c r="AP44" s="43">
        <f t="shared" si="18"/>
        <v>0.64334398642934831</v>
      </c>
      <c r="AQ44" s="42">
        <f>0.6*$B$1*AM44*(1+0.5*(C44^1.5))/1000</f>
        <v>271.48384710906646</v>
      </c>
      <c r="AR44" s="42">
        <f t="shared" si="29"/>
        <v>542.96769421813292</v>
      </c>
      <c r="AS44" s="43">
        <f t="shared" si="20"/>
        <v>0.98996429027941801</v>
      </c>
      <c r="AT44" s="42">
        <f>0.41*$B$1*AM44*(1-0.328*C44*C44)^(-0.5)/1000</f>
        <v>151.01246666216659</v>
      </c>
      <c r="AU44" s="42">
        <f t="shared" si="30"/>
        <v>302.02493332433318</v>
      </c>
      <c r="AV44" s="43">
        <f t="shared" si="22"/>
        <v>0.55066609293516022</v>
      </c>
      <c r="AZ44" s="42"/>
    </row>
    <row r="45" spans="1:52" x14ac:dyDescent="0.15">
      <c r="A45" s="60">
        <v>90</v>
      </c>
      <c r="B45" s="60">
        <v>90</v>
      </c>
      <c r="C45" s="59">
        <f t="shared" si="2"/>
        <v>1</v>
      </c>
      <c r="D45" s="59">
        <f t="shared" si="23"/>
        <v>6.1257422745431001E-17</v>
      </c>
      <c r="E45" s="61" t="s">
        <v>43</v>
      </c>
      <c r="F45" s="62">
        <v>571.57907999999998</v>
      </c>
      <c r="G45" s="50">
        <f t="shared" si="3"/>
        <v>1.0660699324698188</v>
      </c>
      <c r="H45" s="62">
        <v>285.78953999999999</v>
      </c>
      <c r="I45" s="50">
        <v>0.57499999999999996</v>
      </c>
      <c r="J45" s="50">
        <f t="shared" si="4"/>
        <v>0.89999999999999991</v>
      </c>
      <c r="K45" s="50">
        <f t="shared" si="5"/>
        <v>0.50014878738612323</v>
      </c>
      <c r="L45" s="42">
        <v>170.56896109834474</v>
      </c>
      <c r="M45" s="42">
        <f t="shared" si="0"/>
        <v>106.41371060522984</v>
      </c>
      <c r="N45" s="42">
        <f t="shared" si="24"/>
        <v>212.82742121045968</v>
      </c>
      <c r="O45" s="43">
        <f t="shared" si="7"/>
        <v>0.37234991387448907</v>
      </c>
      <c r="P45" s="42">
        <f t="shared" si="8"/>
        <v>166.56059051253365</v>
      </c>
      <c r="Q45" s="42">
        <f t="shared" si="25"/>
        <v>333.1211810250673</v>
      </c>
      <c r="R45" s="43">
        <f t="shared" si="10"/>
        <v>0.58280856084702626</v>
      </c>
      <c r="S45" s="42">
        <f t="shared" si="11"/>
        <v>92.561197079067028</v>
      </c>
      <c r="T45" s="42">
        <f t="shared" si="26"/>
        <v>185.12239415813406</v>
      </c>
      <c r="U45" s="43">
        <f t="shared" si="13"/>
        <v>0.32387888331765757</v>
      </c>
      <c r="V45" s="42">
        <f t="shared" si="14"/>
        <v>198.48470369410259</v>
      </c>
      <c r="W45" s="42">
        <f t="shared" si="27"/>
        <v>396.96940738820518</v>
      </c>
      <c r="X45" s="43">
        <f t="shared" si="16"/>
        <v>0.69451353500937296</v>
      </c>
      <c r="Y45" s="43"/>
      <c r="Z45" s="43"/>
      <c r="AA45" s="104" t="s">
        <v>43</v>
      </c>
      <c r="AB45" s="105">
        <v>571.57907999999998</v>
      </c>
      <c r="AC45" s="105">
        <v>212.82742121045968</v>
      </c>
      <c r="AD45" s="105">
        <v>333.1211810250673</v>
      </c>
      <c r="AE45" s="106">
        <v>185.12239415813406</v>
      </c>
      <c r="AF45" s="106">
        <v>396.96940738820518</v>
      </c>
      <c r="AG45" s="118">
        <v>0.37234991387448907</v>
      </c>
      <c r="AH45" s="107">
        <v>0.58280856084702626</v>
      </c>
      <c r="AI45" s="107">
        <v>0.32387888331765757</v>
      </c>
      <c r="AJ45" s="107">
        <v>0.69451353500937296</v>
      </c>
      <c r="AK45" s="43"/>
      <c r="AM45" s="42">
        <v>285.20033720701434</v>
      </c>
      <c r="AN45" s="42">
        <f t="shared" si="1"/>
        <v>177.92936037502608</v>
      </c>
      <c r="AO45" s="42">
        <f t="shared" si="28"/>
        <v>355.85872075005216</v>
      </c>
      <c r="AP45" s="43">
        <f t="shared" si="18"/>
        <v>0.62258877765444487</v>
      </c>
      <c r="AQ45" s="42">
        <f>0.6*$B$1*AM45*(1+0.5*(C45^1.5))/1000</f>
        <v>278.49812928264947</v>
      </c>
      <c r="AR45" s="42">
        <f t="shared" si="29"/>
        <v>556.99625856529894</v>
      </c>
      <c r="AS45" s="43">
        <f t="shared" si="20"/>
        <v>0.97448678241565279</v>
      </c>
      <c r="AT45" s="42">
        <f>0.41*$B$1*AM45*(1-0.328*C45*C45)^(-0.5)/1000</f>
        <v>154.76722405557882</v>
      </c>
      <c r="AU45" s="42">
        <f t="shared" si="30"/>
        <v>309.53444811115764</v>
      </c>
      <c r="AV45" s="43">
        <f t="shared" si="22"/>
        <v>0.54154264727665968</v>
      </c>
      <c r="AZ45" s="42"/>
    </row>
    <row r="46" spans="1:52" x14ac:dyDescent="0.15">
      <c r="A46" s="60">
        <v>90</v>
      </c>
      <c r="B46" s="60">
        <v>90</v>
      </c>
      <c r="C46" s="59">
        <f t="shared" si="2"/>
        <v>1</v>
      </c>
      <c r="D46" s="59">
        <f t="shared" si="23"/>
        <v>6.1257422745431001E-17</v>
      </c>
      <c r="E46" s="61" t="s">
        <v>44</v>
      </c>
      <c r="F46" s="67">
        <v>501.33820000000003</v>
      </c>
      <c r="G46" s="50">
        <f t="shared" si="3"/>
        <v>0.93506148093898156</v>
      </c>
      <c r="H46" s="67">
        <v>250.66910000000001</v>
      </c>
      <c r="I46" s="50">
        <v>0.57499999999999996</v>
      </c>
      <c r="J46" s="50">
        <f t="shared" si="4"/>
        <v>0.89999999999999991</v>
      </c>
      <c r="K46" s="50">
        <f t="shared" si="5"/>
        <v>0.50014878738612323</v>
      </c>
      <c r="L46" s="42">
        <v>171.62446786279637</v>
      </c>
      <c r="M46" s="42">
        <f t="shared" si="0"/>
        <v>107.07221488790208</v>
      </c>
      <c r="N46" s="42">
        <f t="shared" si="24"/>
        <v>214.14442977580416</v>
      </c>
      <c r="O46" s="43">
        <f t="shared" si="7"/>
        <v>0.42714564694213236</v>
      </c>
      <c r="P46" s="42">
        <f t="shared" si="8"/>
        <v>167.59129286802064</v>
      </c>
      <c r="Q46" s="42">
        <f t="shared" si="25"/>
        <v>335.18258573604129</v>
      </c>
      <c r="R46" s="43">
        <f t="shared" si="10"/>
        <v>0.66857579521377242</v>
      </c>
      <c r="S46" s="42">
        <f t="shared" si="11"/>
        <v>93.133979893792414</v>
      </c>
      <c r="T46" s="42">
        <f t="shared" si="26"/>
        <v>186.26795978758483</v>
      </c>
      <c r="U46" s="43">
        <f t="shared" si="13"/>
        <v>0.37154152583542371</v>
      </c>
      <c r="V46" s="42">
        <f t="shared" si="14"/>
        <v>199.71295733439129</v>
      </c>
      <c r="W46" s="42">
        <f t="shared" si="27"/>
        <v>399.42591466878258</v>
      </c>
      <c r="X46" s="43">
        <f t="shared" si="16"/>
        <v>0.79671948929641223</v>
      </c>
      <c r="Y46" s="43"/>
      <c r="Z46" s="43"/>
      <c r="AA46" s="104" t="s">
        <v>44</v>
      </c>
      <c r="AB46" s="108">
        <v>501.33820000000003</v>
      </c>
      <c r="AC46" s="108">
        <v>214.14442977580416</v>
      </c>
      <c r="AD46" s="108">
        <v>335.18258573604129</v>
      </c>
      <c r="AE46" s="106">
        <v>186.26795978758483</v>
      </c>
      <c r="AF46" s="106">
        <v>399.42591466878258</v>
      </c>
      <c r="AG46" s="119">
        <v>0.42714564694213236</v>
      </c>
      <c r="AH46" s="107">
        <v>0.66857579521377242</v>
      </c>
      <c r="AI46" s="107">
        <v>0.37154152583542371</v>
      </c>
      <c r="AJ46" s="107">
        <v>0.79671948929641223</v>
      </c>
      <c r="AK46" s="43"/>
      <c r="AM46" s="42">
        <v>263.66276181335093</v>
      </c>
      <c r="AN46" s="42">
        <f t="shared" si="1"/>
        <v>164.49260552630432</v>
      </c>
      <c r="AO46" s="42">
        <f t="shared" si="28"/>
        <v>328.98521105260863</v>
      </c>
      <c r="AP46" s="43">
        <f t="shared" si="18"/>
        <v>0.65621413060606315</v>
      </c>
      <c r="AQ46" s="42">
        <f>0.6*$B$1*AM46*(1+0.5*(C46^1.5))/1000</f>
        <v>257.46668691073717</v>
      </c>
      <c r="AR46" s="42">
        <f t="shared" si="29"/>
        <v>514.93337382147433</v>
      </c>
      <c r="AS46" s="43">
        <f t="shared" si="20"/>
        <v>1.0271177696442726</v>
      </c>
      <c r="AT46" s="42">
        <f>0.41*$B$1*AM46*(1-0.328*C46*C46)^(-0.5)/1000</f>
        <v>143.07961250080874</v>
      </c>
      <c r="AU46" s="42">
        <f t="shared" si="30"/>
        <v>286.15922500161747</v>
      </c>
      <c r="AV46" s="43">
        <f t="shared" si="22"/>
        <v>0.57079078554480278</v>
      </c>
      <c r="AZ46" s="42"/>
    </row>
    <row r="47" spans="1:52" x14ac:dyDescent="0.15">
      <c r="A47" s="60">
        <v>90</v>
      </c>
      <c r="B47" s="60">
        <v>90</v>
      </c>
      <c r="C47" s="59">
        <f t="shared" si="2"/>
        <v>1</v>
      </c>
      <c r="D47" s="59">
        <f t="shared" si="23"/>
        <v>6.1257422745431001E-17</v>
      </c>
      <c r="E47" s="61" t="s">
        <v>45</v>
      </c>
      <c r="F47" s="67">
        <v>551.51509999999996</v>
      </c>
      <c r="G47" s="50">
        <f t="shared" si="3"/>
        <v>1.0286479788817418</v>
      </c>
      <c r="H47" s="67">
        <v>275.75754999999998</v>
      </c>
      <c r="I47" s="50">
        <v>0.57499999999999996</v>
      </c>
      <c r="J47" s="50">
        <f t="shared" si="4"/>
        <v>0.89999999999999991</v>
      </c>
      <c r="K47" s="50">
        <f t="shared" si="5"/>
        <v>0.50014878738612323</v>
      </c>
      <c r="L47" s="42">
        <v>171.41635719637907</v>
      </c>
      <c r="M47" s="42">
        <f t="shared" si="0"/>
        <v>106.94237984589098</v>
      </c>
      <c r="N47" s="42">
        <f t="shared" si="24"/>
        <v>213.88475969178197</v>
      </c>
      <c r="O47" s="43">
        <f t="shared" si="7"/>
        <v>0.38781306203906651</v>
      </c>
      <c r="P47" s="42">
        <f t="shared" si="8"/>
        <v>167.38807280226416</v>
      </c>
      <c r="Q47" s="42">
        <f t="shared" si="25"/>
        <v>334.77614560452832</v>
      </c>
      <c r="R47" s="43">
        <f t="shared" si="10"/>
        <v>0.60701174927853896</v>
      </c>
      <c r="S47" s="42">
        <f t="shared" si="11"/>
        <v>93.021046261058373</v>
      </c>
      <c r="T47" s="42">
        <f t="shared" si="26"/>
        <v>186.04209252211675</v>
      </c>
      <c r="U47" s="43">
        <f t="shared" si="13"/>
        <v>0.33732910036754526</v>
      </c>
      <c r="V47" s="42">
        <f t="shared" si="14"/>
        <v>199.47078675603146</v>
      </c>
      <c r="W47" s="42">
        <f t="shared" si="27"/>
        <v>398.94157351206292</v>
      </c>
      <c r="X47" s="43">
        <f t="shared" si="16"/>
        <v>0.72335566789025896</v>
      </c>
      <c r="Y47" s="43"/>
      <c r="Z47" s="43"/>
      <c r="AA47" s="104" t="s">
        <v>45</v>
      </c>
      <c r="AB47" s="108">
        <v>551.51509999999996</v>
      </c>
      <c r="AC47" s="108">
        <v>213.88475969178197</v>
      </c>
      <c r="AD47" s="108">
        <v>334.77614560452832</v>
      </c>
      <c r="AE47" s="106">
        <v>186.04209252211675</v>
      </c>
      <c r="AF47" s="106">
        <v>398.94157351206292</v>
      </c>
      <c r="AG47" s="119">
        <v>0.38781306203906651</v>
      </c>
      <c r="AH47" s="107">
        <v>0.60701174927853896</v>
      </c>
      <c r="AI47" s="107">
        <v>0.33732910036754526</v>
      </c>
      <c r="AJ47" s="107">
        <v>0.72335566789025896</v>
      </c>
      <c r="AK47" s="43"/>
      <c r="AM47" s="42">
        <v>254.46314874484506</v>
      </c>
      <c r="AN47" s="42">
        <f t="shared" si="1"/>
        <v>158.75319692319022</v>
      </c>
      <c r="AO47" s="42">
        <f t="shared" si="28"/>
        <v>317.50639384638043</v>
      </c>
      <c r="AP47" s="43">
        <f t="shared" si="18"/>
        <v>0.57569846019878779</v>
      </c>
      <c r="AQ47" s="42">
        <f>0.6*$B$1*AM47*(1+0.5*(C47^1.5))/1000</f>
        <v>248.4832647493412</v>
      </c>
      <c r="AR47" s="42">
        <f t="shared" si="29"/>
        <v>496.96652949868241</v>
      </c>
      <c r="AS47" s="43">
        <f t="shared" si="20"/>
        <v>0.90109324205027652</v>
      </c>
      <c r="AT47" s="42">
        <f>0.41*$B$1*AM47*(1-0.328*C47*C47)^(-0.5)/1000</f>
        <v>138.08733727792006</v>
      </c>
      <c r="AU47" s="42">
        <f t="shared" si="30"/>
        <v>276.17467455584011</v>
      </c>
      <c r="AV47" s="43">
        <f t="shared" si="22"/>
        <v>0.50075632481475141</v>
      </c>
      <c r="AZ47" s="42"/>
    </row>
    <row r="48" spans="1:52" x14ac:dyDescent="0.15">
      <c r="A48" s="60">
        <v>90</v>
      </c>
      <c r="B48" s="60">
        <v>90</v>
      </c>
      <c r="C48" s="59">
        <f t="shared" si="2"/>
        <v>1</v>
      </c>
      <c r="D48" s="59">
        <f t="shared" si="23"/>
        <v>6.1257422745431001E-17</v>
      </c>
      <c r="E48" s="61" t="s">
        <v>46</v>
      </c>
      <c r="F48" s="67">
        <v>549.40609999999992</v>
      </c>
      <c r="G48" s="50">
        <f t="shared" si="3"/>
        <v>1.0247144173392535</v>
      </c>
      <c r="H48" s="67">
        <v>274.70304999999996</v>
      </c>
      <c r="I48" s="50">
        <v>0.57499999999999996</v>
      </c>
      <c r="J48" s="50">
        <f t="shared" si="4"/>
        <v>0.89999999999999991</v>
      </c>
      <c r="K48" s="50">
        <f t="shared" si="5"/>
        <v>0.50014878738612323</v>
      </c>
      <c r="L48" s="42">
        <v>177.00029095403286</v>
      </c>
      <c r="M48" s="42">
        <f t="shared" si="0"/>
        <v>110.42605651894725</v>
      </c>
      <c r="N48" s="42">
        <f t="shared" si="24"/>
        <v>220.8521130378945</v>
      </c>
      <c r="O48" s="43">
        <f t="shared" si="7"/>
        <v>0.40198336537926049</v>
      </c>
      <c r="P48" s="42">
        <f t="shared" si="8"/>
        <v>172.84078411661309</v>
      </c>
      <c r="Q48" s="42">
        <f t="shared" si="25"/>
        <v>345.68156823322619</v>
      </c>
      <c r="R48" s="43">
        <f t="shared" si="10"/>
        <v>0.62919135450666863</v>
      </c>
      <c r="S48" s="42">
        <f t="shared" si="11"/>
        <v>96.051231763100844</v>
      </c>
      <c r="T48" s="42">
        <f t="shared" si="26"/>
        <v>192.10246352620169</v>
      </c>
      <c r="U48" s="43">
        <f t="shared" si="13"/>
        <v>0.3496547699892697</v>
      </c>
      <c r="V48" s="42">
        <f t="shared" si="14"/>
        <v>205.96860107229725</v>
      </c>
      <c r="W48" s="42">
        <f t="shared" si="27"/>
        <v>411.93720214459449</v>
      </c>
      <c r="X48" s="43">
        <f t="shared" si="16"/>
        <v>0.74978636412044675</v>
      </c>
      <c r="Y48" s="43"/>
      <c r="Z48" s="43"/>
      <c r="AA48" s="104" t="s">
        <v>46</v>
      </c>
      <c r="AB48" s="108">
        <v>549.40609999999992</v>
      </c>
      <c r="AC48" s="108">
        <v>220.8521130378945</v>
      </c>
      <c r="AD48" s="108">
        <v>345.68156823322619</v>
      </c>
      <c r="AE48" s="106">
        <v>192.10246352620169</v>
      </c>
      <c r="AF48" s="106">
        <v>411.93720214459449</v>
      </c>
      <c r="AG48" s="119">
        <v>0.40198336537926049</v>
      </c>
      <c r="AH48" s="107">
        <v>0.62919135450666863</v>
      </c>
      <c r="AI48" s="107">
        <v>0.3496547699892697</v>
      </c>
      <c r="AJ48" s="107">
        <v>0.74978636412044675</v>
      </c>
      <c r="AK48" s="43"/>
      <c r="AM48" s="42">
        <v>263.46428050943769</v>
      </c>
      <c r="AN48" s="42">
        <f t="shared" si="1"/>
        <v>164.36877800282545</v>
      </c>
      <c r="AO48" s="42">
        <f t="shared" si="28"/>
        <v>328.7375560056509</v>
      </c>
      <c r="AP48" s="43">
        <f t="shared" si="18"/>
        <v>0.59835075730984955</v>
      </c>
      <c r="AQ48" s="42">
        <f>0.6*$B$1*AM48*(1+0.5*(C48^1.5))/1000</f>
        <v>257.27286991746593</v>
      </c>
      <c r="AR48" s="42">
        <f t="shared" si="29"/>
        <v>514.54573983493185</v>
      </c>
      <c r="AS48" s="43">
        <f t="shared" si="20"/>
        <v>0.93654901144150371</v>
      </c>
      <c r="AT48" s="42">
        <f>0.41*$B$1*AM48*(1-0.328*C48*C48)^(-0.5)/1000</f>
        <v>142.97190435174267</v>
      </c>
      <c r="AU48" s="42">
        <f t="shared" si="30"/>
        <v>285.94380870348533</v>
      </c>
      <c r="AV48" s="43">
        <f t="shared" si="22"/>
        <v>0.52045983600015611</v>
      </c>
      <c r="AZ48" s="42"/>
    </row>
    <row r="49" spans="1:52" x14ac:dyDescent="0.15">
      <c r="A49" s="60">
        <v>90</v>
      </c>
      <c r="B49" s="60">
        <v>90</v>
      </c>
      <c r="C49" s="59">
        <f t="shared" si="2"/>
        <v>1</v>
      </c>
      <c r="D49" s="59">
        <f t="shared" si="23"/>
        <v>6.1257422745431001E-17</v>
      </c>
      <c r="E49" s="61" t="s">
        <v>47</v>
      </c>
      <c r="F49" s="62">
        <v>598.71299999999997</v>
      </c>
      <c r="G49" s="50">
        <f t="shared" si="3"/>
        <v>1.1166782512033202</v>
      </c>
      <c r="H49" s="62">
        <v>299.35649999999998</v>
      </c>
      <c r="I49" s="50">
        <v>0.57499999999999996</v>
      </c>
      <c r="J49" s="50">
        <f t="shared" si="4"/>
        <v>0.89999999999999991</v>
      </c>
      <c r="K49" s="50">
        <f t="shared" si="5"/>
        <v>0.50014878738612323</v>
      </c>
      <c r="L49" s="42">
        <v>173.90507196502054</v>
      </c>
      <c r="M49" s="42">
        <f t="shared" si="0"/>
        <v>108.4950267721772</v>
      </c>
      <c r="N49" s="42">
        <f t="shared" si="24"/>
        <v>216.9900535443544</v>
      </c>
      <c r="O49" s="43">
        <f t="shared" si="7"/>
        <v>0.36242749621998255</v>
      </c>
      <c r="P49" s="42">
        <f t="shared" si="8"/>
        <v>169.81830277384256</v>
      </c>
      <c r="Q49" s="42">
        <f t="shared" si="25"/>
        <v>339.63660554768512</v>
      </c>
      <c r="R49" s="43">
        <f t="shared" si="10"/>
        <v>0.5672778201704074</v>
      </c>
      <c r="S49" s="42">
        <f t="shared" si="11"/>
        <v>94.371575787007643</v>
      </c>
      <c r="T49" s="42">
        <f t="shared" si="26"/>
        <v>188.74315157401529</v>
      </c>
      <c r="U49" s="43">
        <f t="shared" si="13"/>
        <v>0.31524812652141393</v>
      </c>
      <c r="V49" s="42">
        <f t="shared" si="14"/>
        <v>202.3668108054957</v>
      </c>
      <c r="W49" s="42">
        <f t="shared" si="27"/>
        <v>404.73362161099141</v>
      </c>
      <c r="X49" s="43">
        <f t="shared" si="16"/>
        <v>0.67600606903640215</v>
      </c>
      <c r="Y49" s="43"/>
      <c r="Z49" s="43"/>
      <c r="AA49" s="104" t="s">
        <v>47</v>
      </c>
      <c r="AB49" s="105">
        <v>598.71299999999997</v>
      </c>
      <c r="AC49" s="105">
        <v>216.9900535443544</v>
      </c>
      <c r="AD49" s="105">
        <v>339.63660554768512</v>
      </c>
      <c r="AE49" s="106">
        <v>188.74315157401529</v>
      </c>
      <c r="AF49" s="106">
        <v>404.73362161099141</v>
      </c>
      <c r="AG49" s="118">
        <v>0.36242749621998255</v>
      </c>
      <c r="AH49" s="107">
        <v>0.5672778201704074</v>
      </c>
      <c r="AI49" s="107">
        <v>0.31524812652141393</v>
      </c>
      <c r="AJ49" s="107">
        <v>0.67600606903640215</v>
      </c>
      <c r="AK49" s="43"/>
      <c r="AM49" s="42">
        <v>284.35525007595089</v>
      </c>
      <c r="AN49" s="42">
        <f t="shared" si="1"/>
        <v>177.40213164113385</v>
      </c>
      <c r="AO49" s="42">
        <f t="shared" si="28"/>
        <v>354.8042632822677</v>
      </c>
      <c r="AP49" s="43">
        <f t="shared" si="18"/>
        <v>0.59261159066575753</v>
      </c>
      <c r="AQ49" s="42">
        <f>0.6*$B$1*AM49*(1+0.5*(C49^1.5))/1000</f>
        <v>277.67290169916606</v>
      </c>
      <c r="AR49" s="42">
        <f t="shared" si="29"/>
        <v>555.34580339833212</v>
      </c>
      <c r="AS49" s="43">
        <f t="shared" si="20"/>
        <v>0.92756596799857716</v>
      </c>
      <c r="AT49" s="42">
        <f>0.41*$B$1*AM49*(1-0.328*C49*C49)^(-0.5)/1000</f>
        <v>154.30862786091566</v>
      </c>
      <c r="AU49" s="42">
        <f t="shared" si="30"/>
        <v>308.61725572183133</v>
      </c>
      <c r="AV49" s="43">
        <f t="shared" si="22"/>
        <v>0.51546777123902665</v>
      </c>
      <c r="AZ49" s="42"/>
    </row>
    <row r="50" spans="1:52" x14ac:dyDescent="0.15">
      <c r="A50" s="60">
        <v>90</v>
      </c>
      <c r="B50" s="60">
        <v>90</v>
      </c>
      <c r="C50" s="59">
        <f t="shared" si="2"/>
        <v>1</v>
      </c>
      <c r="D50" s="59">
        <f t="shared" si="23"/>
        <v>6.1257422745431001E-17</v>
      </c>
      <c r="E50" s="61" t="s">
        <v>48</v>
      </c>
      <c r="F50" s="62">
        <v>566.20899999999995</v>
      </c>
      <c r="G50" s="50">
        <f t="shared" si="3"/>
        <v>1.0560540291184271</v>
      </c>
      <c r="H50" s="62">
        <v>283.10449999999997</v>
      </c>
      <c r="I50" s="50">
        <v>0.57499999999999996</v>
      </c>
      <c r="J50" s="50">
        <f t="shared" si="4"/>
        <v>0.89999999999999991</v>
      </c>
      <c r="K50" s="50">
        <f t="shared" si="5"/>
        <v>0.50014878738612323</v>
      </c>
      <c r="L50" s="42">
        <v>173.59237601051939</v>
      </c>
      <c r="M50" s="42">
        <f t="shared" si="0"/>
        <v>108.29994358356278</v>
      </c>
      <c r="N50" s="42">
        <f t="shared" si="24"/>
        <v>216.59988716712556</v>
      </c>
      <c r="O50" s="43">
        <f t="shared" si="7"/>
        <v>0.38254405558217119</v>
      </c>
      <c r="P50" s="42">
        <f t="shared" si="8"/>
        <v>169.51295517427218</v>
      </c>
      <c r="Q50" s="42">
        <f t="shared" si="25"/>
        <v>339.02591034854436</v>
      </c>
      <c r="R50" s="43">
        <f t="shared" si="10"/>
        <v>0.59876460873731152</v>
      </c>
      <c r="S50" s="42">
        <f t="shared" si="11"/>
        <v>94.20188775183388</v>
      </c>
      <c r="T50" s="42">
        <f t="shared" si="26"/>
        <v>188.40377550366776</v>
      </c>
      <c r="U50" s="43">
        <f t="shared" si="13"/>
        <v>0.33274599221076984</v>
      </c>
      <c r="V50" s="42">
        <f t="shared" si="14"/>
        <v>202.00293824934101</v>
      </c>
      <c r="W50" s="42">
        <f t="shared" si="27"/>
        <v>404.00587649868203</v>
      </c>
      <c r="X50" s="43">
        <f t="shared" si="16"/>
        <v>0.7135278254119628</v>
      </c>
      <c r="Y50" s="43"/>
      <c r="Z50" s="43"/>
      <c r="AA50" s="104" t="s">
        <v>48</v>
      </c>
      <c r="AB50" s="105">
        <v>566.20899999999995</v>
      </c>
      <c r="AC50" s="105">
        <v>216.59988716712556</v>
      </c>
      <c r="AD50" s="105">
        <v>339.02591034854436</v>
      </c>
      <c r="AE50" s="106">
        <v>188.40377550366776</v>
      </c>
      <c r="AF50" s="106">
        <v>404.00587649868203</v>
      </c>
      <c r="AG50" s="118">
        <v>0.38254405558217119</v>
      </c>
      <c r="AH50" s="107">
        <v>0.59876460873731152</v>
      </c>
      <c r="AI50" s="107">
        <v>0.33274599221076984</v>
      </c>
      <c r="AJ50" s="107">
        <v>0.7135278254119628</v>
      </c>
      <c r="AK50" s="43"/>
      <c r="AM50" s="42">
        <v>265.90341892563862</v>
      </c>
      <c r="AN50" s="42">
        <f t="shared" si="1"/>
        <v>165.89049548223281</v>
      </c>
      <c r="AO50" s="42">
        <f t="shared" si="28"/>
        <v>331.78099096446562</v>
      </c>
      <c r="AP50" s="43">
        <f t="shared" si="18"/>
        <v>0.58596912264634726</v>
      </c>
      <c r="AQ50" s="42">
        <f>0.6*$B$1*AM50*(1+0.5*(C50^1.5))/1000</f>
        <v>259.6546885808861</v>
      </c>
      <c r="AR50" s="42">
        <f t="shared" si="29"/>
        <v>519.3093771617722</v>
      </c>
      <c r="AS50" s="43">
        <f t="shared" si="20"/>
        <v>0.91716906153341304</v>
      </c>
      <c r="AT50" s="42">
        <f>0.41*$B$1*AM50*(1-0.328*C50*C50)^(-0.5)/1000</f>
        <v>144.29553070316851</v>
      </c>
      <c r="AU50" s="42">
        <f t="shared" si="30"/>
        <v>288.59106140633702</v>
      </c>
      <c r="AV50" s="43">
        <f t="shared" si="22"/>
        <v>0.50968999328222797</v>
      </c>
      <c r="AZ50" s="42"/>
    </row>
    <row r="51" spans="1:52" x14ac:dyDescent="0.15">
      <c r="N51" t="s">
        <v>163</v>
      </c>
      <c r="O51" s="43">
        <f>AVERAGE(O3:O50)</f>
        <v>0.43856512516983265</v>
      </c>
      <c r="R51" s="43">
        <f>AVERAGE(R3:R50)</f>
        <v>0.57705470813750193</v>
      </c>
      <c r="U51" s="43">
        <f>AVERAGE(U3:U50)</f>
        <v>0.34239503503962315</v>
      </c>
      <c r="V51" s="43"/>
      <c r="W51" s="43"/>
      <c r="X51" s="43">
        <f>AVERAGE(X3:X50)</f>
        <v>0.68493573308149813</v>
      </c>
      <c r="Y51" s="43"/>
      <c r="Z51" s="43"/>
      <c r="AA51" s="117" t="s">
        <v>159</v>
      </c>
      <c r="AB51" s="117"/>
      <c r="AC51" s="117"/>
      <c r="AD51" s="117"/>
      <c r="AE51" s="117"/>
      <c r="AF51" s="117"/>
      <c r="AG51" s="77">
        <f>AVERAGE(AG3:AG50)</f>
        <v>0.43856512516983265</v>
      </c>
      <c r="AH51" s="77">
        <f t="shared" ref="AH51:AJ51" si="31">AVERAGE(AH3:AH50)</f>
        <v>0.57705470813750193</v>
      </c>
      <c r="AI51" s="77">
        <f t="shared" si="31"/>
        <v>0.34239503503962315</v>
      </c>
      <c r="AJ51" s="77">
        <f t="shared" si="31"/>
        <v>0.68493573308149813</v>
      </c>
      <c r="AK51" s="43"/>
      <c r="AP51" s="43">
        <f>AVERAGE(AP3:AP50)</f>
        <v>0.64169754470008988</v>
      </c>
      <c r="AS51" s="43">
        <f>AVERAGE(AS3:AS50)</f>
        <v>0.84955899791727119</v>
      </c>
      <c r="AV51" s="43">
        <f>AVERAGE(AV3:AV50)</f>
        <v>0.50248986661037376</v>
      </c>
    </row>
    <row r="52" spans="1:52" x14ac:dyDescent="0.15">
      <c r="AA52" s="117" t="s">
        <v>172</v>
      </c>
      <c r="AB52" s="117"/>
      <c r="AC52" s="117"/>
      <c r="AD52" s="117"/>
      <c r="AE52" s="117"/>
      <c r="AF52" s="117"/>
      <c r="AG52" s="77">
        <f>_xlfn.STDEV.P(AG3:AG50)</f>
        <v>5.2372918436017032E-2</v>
      </c>
      <c r="AH52" s="77">
        <f t="shared" ref="AH52:AJ52" si="32">_xlfn.STDEV.P(AH3:AH50)</f>
        <v>4.830543312525902E-2</v>
      </c>
      <c r="AI52" s="77">
        <f t="shared" si="32"/>
        <v>2.6604418234986354E-2</v>
      </c>
      <c r="AJ52" s="77">
        <f t="shared" si="32"/>
        <v>7.4224438315941749E-2</v>
      </c>
    </row>
    <row r="53" spans="1:52" x14ac:dyDescent="0.15">
      <c r="AA53" s="117" t="s">
        <v>173</v>
      </c>
      <c r="AB53" s="117"/>
      <c r="AC53" s="117"/>
      <c r="AD53" s="117"/>
      <c r="AE53" s="117"/>
      <c r="AF53" s="117"/>
      <c r="AG53" s="77">
        <f>AG52/AG51</f>
        <v>0.11941879422294653</v>
      </c>
      <c r="AH53" s="77">
        <f t="shared" ref="AH53:AJ53" si="33">AH52/AH51</f>
        <v>8.3710318006362555E-2</v>
      </c>
      <c r="AI53" s="77">
        <f t="shared" si="33"/>
        <v>7.7700946311641456E-2</v>
      </c>
      <c r="AJ53" s="77">
        <f t="shared" si="33"/>
        <v>0.10836701128441498</v>
      </c>
    </row>
  </sheetData>
  <mergeCells count="11">
    <mergeCell ref="AA52:AF52"/>
    <mergeCell ref="AA53:AF53"/>
    <mergeCell ref="AC1:AC2"/>
    <mergeCell ref="AD1:AD2"/>
    <mergeCell ref="AE1:AE2"/>
    <mergeCell ref="AF1:AF2"/>
    <mergeCell ref="E1:E2"/>
    <mergeCell ref="F1:F2"/>
    <mergeCell ref="AA1:AA2"/>
    <mergeCell ref="AB1:AB2"/>
    <mergeCell ref="AA51:AF5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3B0C-46EF-41AD-97DE-A48150D44869}">
  <dimension ref="A2:L46"/>
  <sheetViews>
    <sheetView workbookViewId="0">
      <selection activeCell="O34" sqref="O34"/>
    </sheetView>
  </sheetViews>
  <sheetFormatPr defaultRowHeight="13.5" x14ac:dyDescent="0.15"/>
  <cols>
    <col min="1" max="1" width="7" customWidth="1"/>
    <col min="7" max="7" width="8.625" customWidth="1"/>
  </cols>
  <sheetData>
    <row r="2" spans="1:7" x14ac:dyDescent="0.15">
      <c r="A2" t="s">
        <v>133</v>
      </c>
      <c r="B2" t="s">
        <v>49</v>
      </c>
      <c r="C2" t="s">
        <v>132</v>
      </c>
      <c r="D2" t="s">
        <v>135</v>
      </c>
      <c r="E2" t="s">
        <v>136</v>
      </c>
      <c r="F2" t="s">
        <v>137</v>
      </c>
    </row>
    <row r="3" spans="1:7" x14ac:dyDescent="0.15">
      <c r="A3">
        <v>0</v>
      </c>
      <c r="B3">
        <v>512.5</v>
      </c>
      <c r="C3">
        <v>50.5</v>
      </c>
      <c r="D3">
        <v>4.9400000000000004</v>
      </c>
      <c r="E3">
        <v>316</v>
      </c>
      <c r="F3" s="42">
        <f>B3*1000/D3/E3</f>
        <v>328.30676984574382</v>
      </c>
      <c r="G3" s="43">
        <f>F3/AVERAGE($F$3:$F$5)</f>
        <v>1.0625291260714933</v>
      </c>
    </row>
    <row r="4" spans="1:7" x14ac:dyDescent="0.15">
      <c r="A4">
        <v>0</v>
      </c>
      <c r="B4">
        <v>486.8</v>
      </c>
      <c r="C4">
        <v>49</v>
      </c>
      <c r="D4">
        <v>5.22</v>
      </c>
      <c r="E4">
        <v>309</v>
      </c>
      <c r="F4" s="42">
        <f t="shared" ref="F4:F23" si="0">B4*1000/D4/E4</f>
        <v>301.80163424221007</v>
      </c>
      <c r="G4" s="43">
        <f t="shared" ref="G4:G23" si="1">F4/AVERAGE($F$3:$F$5)</f>
        <v>0.97674813964084073</v>
      </c>
    </row>
    <row r="5" spans="1:7" x14ac:dyDescent="0.15">
      <c r="A5">
        <v>0</v>
      </c>
      <c r="B5">
        <v>482.5</v>
      </c>
      <c r="C5">
        <v>50.5</v>
      </c>
      <c r="D5">
        <v>5.16</v>
      </c>
      <c r="E5">
        <v>315</v>
      </c>
      <c r="F5" s="42">
        <f t="shared" si="0"/>
        <v>296.85000615233173</v>
      </c>
      <c r="G5" s="43">
        <f t="shared" si="1"/>
        <v>0.96072273428766597</v>
      </c>
    </row>
    <row r="6" spans="1:7" x14ac:dyDescent="0.15">
      <c r="A6">
        <v>15</v>
      </c>
      <c r="B6">
        <v>484.2</v>
      </c>
      <c r="C6">
        <v>42</v>
      </c>
      <c r="D6">
        <v>5.19</v>
      </c>
      <c r="E6">
        <v>306</v>
      </c>
      <c r="F6" s="42">
        <f t="shared" si="0"/>
        <v>304.88495976425253</v>
      </c>
      <c r="G6" s="43">
        <f t="shared" si="1"/>
        <v>0.98672698708851592</v>
      </c>
    </row>
    <row r="7" spans="1:7" x14ac:dyDescent="0.15">
      <c r="A7">
        <v>15</v>
      </c>
      <c r="B7">
        <v>477</v>
      </c>
      <c r="C7">
        <v>42</v>
      </c>
      <c r="D7">
        <v>5.14</v>
      </c>
      <c r="E7">
        <v>313</v>
      </c>
      <c r="F7" s="42">
        <f t="shared" si="0"/>
        <v>296.49059559180023</v>
      </c>
      <c r="G7" s="43">
        <f t="shared" si="1"/>
        <v>0.95955954112853059</v>
      </c>
    </row>
    <row r="8" spans="1:7" x14ac:dyDescent="0.15">
      <c r="A8">
        <v>15</v>
      </c>
      <c r="B8">
        <v>481.9</v>
      </c>
      <c r="C8">
        <v>42.5</v>
      </c>
      <c r="D8">
        <v>5.09</v>
      </c>
      <c r="E8">
        <v>311</v>
      </c>
      <c r="F8" s="42">
        <f t="shared" si="0"/>
        <v>304.42390665765419</v>
      </c>
      <c r="G8" s="43">
        <f t="shared" si="1"/>
        <v>0.98523483889231322</v>
      </c>
    </row>
    <row r="9" spans="1:7" x14ac:dyDescent="0.15">
      <c r="A9">
        <v>30</v>
      </c>
      <c r="B9">
        <v>613.9</v>
      </c>
      <c r="C9">
        <v>27.5</v>
      </c>
      <c r="D9">
        <v>5.31</v>
      </c>
      <c r="E9">
        <v>294</v>
      </c>
      <c r="F9" s="42">
        <f t="shared" si="0"/>
        <v>393.23827459420687</v>
      </c>
      <c r="G9" s="43">
        <f t="shared" si="1"/>
        <v>1.2726728737234454</v>
      </c>
    </row>
    <row r="10" spans="1:7" x14ac:dyDescent="0.15">
      <c r="A10">
        <v>30</v>
      </c>
      <c r="B10">
        <v>626.4</v>
      </c>
      <c r="C10">
        <v>19.5</v>
      </c>
      <c r="D10">
        <v>5.5</v>
      </c>
      <c r="E10">
        <v>302</v>
      </c>
      <c r="F10" s="42">
        <f t="shared" si="0"/>
        <v>377.12221553281154</v>
      </c>
      <c r="G10" s="43">
        <f t="shared" si="1"/>
        <v>1.2205150027228973</v>
      </c>
    </row>
    <row r="11" spans="1:7" x14ac:dyDescent="0.15">
      <c r="A11">
        <v>30</v>
      </c>
      <c r="B11">
        <v>609.9</v>
      </c>
      <c r="C11">
        <v>21.5</v>
      </c>
      <c r="D11">
        <v>5.27</v>
      </c>
      <c r="E11">
        <v>296</v>
      </c>
      <c r="F11" s="42">
        <f t="shared" si="0"/>
        <v>390.98158879942565</v>
      </c>
      <c r="G11" s="43">
        <f t="shared" si="1"/>
        <v>1.2653693557774905</v>
      </c>
    </row>
    <row r="12" spans="1:7" x14ac:dyDescent="0.15">
      <c r="A12">
        <v>45</v>
      </c>
      <c r="B12">
        <v>446.7</v>
      </c>
      <c r="C12">
        <v>33.5</v>
      </c>
      <c r="D12">
        <v>5.37</v>
      </c>
      <c r="E12">
        <v>204</v>
      </c>
      <c r="F12" s="42">
        <f t="shared" si="0"/>
        <v>407.76645853872276</v>
      </c>
      <c r="G12" s="43">
        <f t="shared" si="1"/>
        <v>1.3196917597404023</v>
      </c>
    </row>
    <row r="13" spans="1:7" x14ac:dyDescent="0.15">
      <c r="A13">
        <v>45</v>
      </c>
      <c r="B13">
        <v>433</v>
      </c>
      <c r="C13">
        <v>23</v>
      </c>
      <c r="D13">
        <v>5.0999999999999996</v>
      </c>
      <c r="E13">
        <v>200</v>
      </c>
      <c r="F13" s="42">
        <f t="shared" si="0"/>
        <v>424.50980392156868</v>
      </c>
      <c r="G13" s="43">
        <f t="shared" si="1"/>
        <v>1.3738797746433764</v>
      </c>
    </row>
    <row r="14" spans="1:7" x14ac:dyDescent="0.15">
      <c r="A14">
        <v>45</v>
      </c>
      <c r="B14">
        <v>419</v>
      </c>
      <c r="C14">
        <v>25</v>
      </c>
      <c r="D14">
        <v>5.12</v>
      </c>
      <c r="E14">
        <v>196</v>
      </c>
      <c r="F14" s="42">
        <f t="shared" si="0"/>
        <v>417.53029336734693</v>
      </c>
      <c r="G14" s="43">
        <f t="shared" si="1"/>
        <v>1.3512913484191216</v>
      </c>
    </row>
    <row r="15" spans="1:7" x14ac:dyDescent="0.15">
      <c r="A15">
        <v>60</v>
      </c>
      <c r="B15">
        <v>568.20000000000005</v>
      </c>
      <c r="C15">
        <v>18.5</v>
      </c>
      <c r="D15">
        <v>5.12</v>
      </c>
      <c r="E15">
        <v>230</v>
      </c>
      <c r="F15" s="42">
        <f t="shared" si="0"/>
        <v>482.50679347826087</v>
      </c>
      <c r="G15" s="43">
        <f t="shared" si="1"/>
        <v>1.5615807186641277</v>
      </c>
    </row>
    <row r="16" spans="1:7" x14ac:dyDescent="0.15">
      <c r="A16">
        <v>60</v>
      </c>
      <c r="B16">
        <v>566.29999999999995</v>
      </c>
      <c r="C16">
        <v>18.5</v>
      </c>
      <c r="D16">
        <v>5.0599999999999996</v>
      </c>
      <c r="E16">
        <v>231</v>
      </c>
      <c r="F16" s="42">
        <f t="shared" si="0"/>
        <v>484.48916037848846</v>
      </c>
      <c r="G16" s="43">
        <f t="shared" si="1"/>
        <v>1.5679964333660863</v>
      </c>
    </row>
    <row r="17" spans="1:12" x14ac:dyDescent="0.15">
      <c r="A17">
        <v>60</v>
      </c>
      <c r="B17">
        <v>558.5</v>
      </c>
      <c r="C17">
        <v>18</v>
      </c>
      <c r="D17">
        <v>5.03</v>
      </c>
      <c r="E17">
        <v>226</v>
      </c>
      <c r="F17" s="42">
        <f t="shared" si="0"/>
        <v>491.29998768451236</v>
      </c>
      <c r="G17" s="43">
        <f t="shared" si="1"/>
        <v>1.5900389346178687</v>
      </c>
    </row>
    <row r="18" spans="1:12" x14ac:dyDescent="0.15">
      <c r="A18">
        <v>75</v>
      </c>
      <c r="B18">
        <v>465.9</v>
      </c>
      <c r="C18">
        <v>12</v>
      </c>
      <c r="D18">
        <v>5.14</v>
      </c>
      <c r="E18">
        <v>215</v>
      </c>
      <c r="F18" s="42">
        <f t="shared" si="0"/>
        <v>421.59080626187682</v>
      </c>
      <c r="G18" s="43">
        <f t="shared" si="1"/>
        <v>1.3644327564359406</v>
      </c>
    </row>
    <row r="19" spans="1:12" x14ac:dyDescent="0.15">
      <c r="A19">
        <v>75</v>
      </c>
      <c r="B19">
        <v>451.3</v>
      </c>
      <c r="C19">
        <v>11</v>
      </c>
      <c r="D19">
        <v>5.01</v>
      </c>
      <c r="E19">
        <v>211</v>
      </c>
      <c r="F19" s="42">
        <f t="shared" si="0"/>
        <v>426.91867449934256</v>
      </c>
      <c r="G19" s="43">
        <f t="shared" si="1"/>
        <v>1.3816758220749417</v>
      </c>
    </row>
    <row r="20" spans="1:12" x14ac:dyDescent="0.15">
      <c r="A20">
        <v>75</v>
      </c>
      <c r="B20">
        <v>471.1</v>
      </c>
      <c r="C20">
        <v>12</v>
      </c>
      <c r="D20">
        <v>5.12</v>
      </c>
      <c r="E20">
        <v>210</v>
      </c>
      <c r="F20" s="42">
        <f t="shared" si="0"/>
        <v>438.15104166666669</v>
      </c>
      <c r="G20" s="43">
        <f t="shared" si="1"/>
        <v>1.418028155825533</v>
      </c>
    </row>
    <row r="21" spans="1:12" x14ac:dyDescent="0.15">
      <c r="A21">
        <v>90</v>
      </c>
      <c r="B21">
        <v>421.3</v>
      </c>
      <c r="C21">
        <v>10</v>
      </c>
      <c r="D21">
        <v>5.25</v>
      </c>
      <c r="E21">
        <v>200</v>
      </c>
      <c r="F21" s="42">
        <f t="shared" si="0"/>
        <v>401.23809523809524</v>
      </c>
      <c r="G21" s="43">
        <f t="shared" si="1"/>
        <v>1.2985634224973046</v>
      </c>
    </row>
    <row r="22" spans="1:12" x14ac:dyDescent="0.15">
      <c r="A22">
        <v>90</v>
      </c>
      <c r="B22">
        <v>431.4</v>
      </c>
      <c r="C22">
        <v>13</v>
      </c>
      <c r="D22">
        <v>5.33</v>
      </c>
      <c r="E22">
        <v>200</v>
      </c>
      <c r="F22" s="42">
        <f t="shared" si="0"/>
        <v>404.69043151969976</v>
      </c>
      <c r="G22" s="43">
        <f t="shared" si="1"/>
        <v>1.3097365331033444</v>
      </c>
    </row>
    <row r="23" spans="1:12" x14ac:dyDescent="0.15">
      <c r="A23">
        <v>90</v>
      </c>
      <c r="B23">
        <v>407.3</v>
      </c>
      <c r="C23">
        <v>9.5</v>
      </c>
      <c r="D23">
        <v>5.29</v>
      </c>
      <c r="E23">
        <v>201</v>
      </c>
      <c r="F23" s="42">
        <f t="shared" si="0"/>
        <v>383.05636279848397</v>
      </c>
      <c r="G23" s="43">
        <f t="shared" si="1"/>
        <v>1.2397202244462779</v>
      </c>
    </row>
    <row r="24" spans="1:12" x14ac:dyDescent="0.15">
      <c r="A24" t="s">
        <v>134</v>
      </c>
      <c r="B24" t="s">
        <v>49</v>
      </c>
      <c r="C24" t="s">
        <v>132</v>
      </c>
      <c r="D24" t="s">
        <v>135</v>
      </c>
      <c r="E24" t="s">
        <v>136</v>
      </c>
      <c r="F24" t="s">
        <v>137</v>
      </c>
    </row>
    <row r="25" spans="1:12" x14ac:dyDescent="0.15">
      <c r="A25">
        <v>90</v>
      </c>
      <c r="B25">
        <v>789.2</v>
      </c>
      <c r="C25">
        <v>15.5</v>
      </c>
      <c r="D25">
        <v>9.1</v>
      </c>
      <c r="E25">
        <v>197</v>
      </c>
      <c r="F25" s="42">
        <f>B25*1000/D25/E25</f>
        <v>440.22982094048092</v>
      </c>
      <c r="L25" t="s">
        <v>138</v>
      </c>
    </row>
    <row r="26" spans="1:12" x14ac:dyDescent="0.15">
      <c r="A26">
        <v>90</v>
      </c>
      <c r="B26">
        <v>807.4</v>
      </c>
      <c r="C26">
        <v>20.5</v>
      </c>
      <c r="D26">
        <v>9.26</v>
      </c>
      <c r="E26">
        <v>200</v>
      </c>
      <c r="F26" s="42">
        <f>B26*1000/D26/E26</f>
        <v>435.96112311015116</v>
      </c>
    </row>
    <row r="27" spans="1:12" x14ac:dyDescent="0.15">
      <c r="A27">
        <v>90</v>
      </c>
      <c r="B27">
        <v>790.5</v>
      </c>
      <c r="C27">
        <v>15.5</v>
      </c>
      <c r="D27">
        <v>9.16</v>
      </c>
      <c r="E27">
        <v>200</v>
      </c>
      <c r="F27" s="42">
        <f t="shared" ref="F27:F45" si="2">B27*1000/D27/E27</f>
        <v>431.49563318777291</v>
      </c>
    </row>
    <row r="28" spans="1:12" x14ac:dyDescent="0.15">
      <c r="A28">
        <v>75</v>
      </c>
      <c r="B28">
        <v>821.8</v>
      </c>
      <c r="C28">
        <v>18</v>
      </c>
      <c r="D28">
        <v>9.18</v>
      </c>
      <c r="E28">
        <v>211</v>
      </c>
      <c r="F28" s="42">
        <f t="shared" si="2"/>
        <v>424.26870695618953</v>
      </c>
    </row>
    <row r="29" spans="1:12" x14ac:dyDescent="0.15">
      <c r="A29">
        <v>75</v>
      </c>
      <c r="B29">
        <v>810.4</v>
      </c>
      <c r="C29">
        <v>18.5</v>
      </c>
      <c r="D29">
        <v>9.08</v>
      </c>
      <c r="E29">
        <v>207</v>
      </c>
      <c r="F29" s="42">
        <f t="shared" si="2"/>
        <v>431.16474068398986</v>
      </c>
    </row>
    <row r="30" spans="1:12" x14ac:dyDescent="0.15">
      <c r="A30">
        <v>75</v>
      </c>
      <c r="B30">
        <v>804.5</v>
      </c>
      <c r="C30">
        <v>20</v>
      </c>
      <c r="D30">
        <v>9.24</v>
      </c>
      <c r="E30">
        <v>209</v>
      </c>
      <c r="F30" s="42">
        <f t="shared" si="2"/>
        <v>416.58899314401702</v>
      </c>
    </row>
    <row r="31" spans="1:12" x14ac:dyDescent="0.15">
      <c r="A31">
        <v>60</v>
      </c>
      <c r="B31">
        <v>895.4</v>
      </c>
      <c r="C31">
        <v>17.5</v>
      </c>
      <c r="D31">
        <v>9.42</v>
      </c>
      <c r="E31">
        <v>226</v>
      </c>
      <c r="F31" s="42">
        <f t="shared" si="2"/>
        <v>420.58884316930647</v>
      </c>
    </row>
    <row r="32" spans="1:12" x14ac:dyDescent="0.15">
      <c r="A32">
        <v>60</v>
      </c>
      <c r="B32">
        <v>891.4</v>
      </c>
      <c r="C32">
        <v>15.5</v>
      </c>
      <c r="D32">
        <v>9.65</v>
      </c>
      <c r="E32">
        <v>229</v>
      </c>
      <c r="F32" s="42">
        <f t="shared" si="2"/>
        <v>403.37579473719933</v>
      </c>
    </row>
    <row r="33" spans="1:6" x14ac:dyDescent="0.15">
      <c r="A33">
        <v>60</v>
      </c>
      <c r="B33">
        <v>894.1</v>
      </c>
      <c r="C33">
        <v>16.5</v>
      </c>
      <c r="D33">
        <v>9.8800000000000008</v>
      </c>
      <c r="E33">
        <v>228</v>
      </c>
      <c r="F33" s="42">
        <f t="shared" si="2"/>
        <v>396.91206761843875</v>
      </c>
    </row>
    <row r="34" spans="1:6" x14ac:dyDescent="0.15">
      <c r="A34">
        <v>45</v>
      </c>
      <c r="B34">
        <v>842</v>
      </c>
      <c r="C34">
        <v>19</v>
      </c>
      <c r="D34">
        <v>9.43</v>
      </c>
      <c r="E34">
        <v>272</v>
      </c>
      <c r="F34" s="42">
        <f t="shared" si="2"/>
        <v>328.2702264362797</v>
      </c>
    </row>
    <row r="35" spans="1:6" x14ac:dyDescent="0.15">
      <c r="A35">
        <v>45</v>
      </c>
      <c r="B35">
        <v>858.3</v>
      </c>
      <c r="C35">
        <v>24.5</v>
      </c>
      <c r="D35">
        <v>9.4600000000000009</v>
      </c>
      <c r="E35">
        <v>279</v>
      </c>
      <c r="F35" s="42">
        <f t="shared" si="2"/>
        <v>325.19493509741068</v>
      </c>
    </row>
    <row r="36" spans="1:6" x14ac:dyDescent="0.15">
      <c r="A36">
        <v>45</v>
      </c>
      <c r="B36">
        <v>860.5</v>
      </c>
      <c r="C36">
        <v>19</v>
      </c>
      <c r="D36">
        <v>9.18</v>
      </c>
      <c r="E36">
        <v>279</v>
      </c>
      <c r="F36" s="42">
        <f t="shared" si="2"/>
        <v>335.97270050991324</v>
      </c>
    </row>
    <row r="37" spans="1:6" x14ac:dyDescent="0.15">
      <c r="A37">
        <v>30</v>
      </c>
      <c r="B37">
        <v>980.4</v>
      </c>
      <c r="C37">
        <v>18.5</v>
      </c>
      <c r="D37">
        <v>9.41</v>
      </c>
      <c r="E37">
        <v>296</v>
      </c>
      <c r="F37" s="42">
        <f t="shared" si="2"/>
        <v>351.98322658471437</v>
      </c>
    </row>
    <row r="38" spans="1:6" x14ac:dyDescent="0.15">
      <c r="A38">
        <v>30</v>
      </c>
      <c r="B38">
        <v>968.4</v>
      </c>
      <c r="C38">
        <v>17</v>
      </c>
      <c r="D38">
        <v>9.16</v>
      </c>
      <c r="E38">
        <v>296</v>
      </c>
      <c r="F38" s="42">
        <f t="shared" si="2"/>
        <v>357.1639324914434</v>
      </c>
    </row>
    <row r="39" spans="1:6" x14ac:dyDescent="0.15">
      <c r="A39">
        <v>30</v>
      </c>
      <c r="B39">
        <v>988.6</v>
      </c>
      <c r="C39">
        <v>15</v>
      </c>
      <c r="D39">
        <v>9.74</v>
      </c>
      <c r="E39">
        <v>294</v>
      </c>
      <c r="F39" s="42">
        <f t="shared" si="2"/>
        <v>345.23460308147895</v>
      </c>
    </row>
    <row r="40" spans="1:6" x14ac:dyDescent="0.15">
      <c r="A40">
        <v>15</v>
      </c>
      <c r="B40">
        <v>772.9</v>
      </c>
      <c r="C40">
        <v>25.5</v>
      </c>
      <c r="D40">
        <v>8.7899999999999991</v>
      </c>
      <c r="E40">
        <v>300</v>
      </c>
      <c r="F40" s="42">
        <f t="shared" si="2"/>
        <v>293.09821767159656</v>
      </c>
    </row>
    <row r="41" spans="1:6" x14ac:dyDescent="0.15">
      <c r="A41">
        <v>15</v>
      </c>
      <c r="B41">
        <v>723.7</v>
      </c>
      <c r="C41">
        <v>36.5</v>
      </c>
      <c r="D41">
        <v>9.23</v>
      </c>
      <c r="E41">
        <v>294</v>
      </c>
      <c r="F41" s="42">
        <f t="shared" si="2"/>
        <v>266.69172544424055</v>
      </c>
    </row>
    <row r="42" spans="1:6" x14ac:dyDescent="0.15">
      <c r="A42">
        <v>15</v>
      </c>
      <c r="B42">
        <v>814.6</v>
      </c>
      <c r="C42">
        <v>24.5</v>
      </c>
      <c r="D42">
        <v>9.06</v>
      </c>
      <c r="E42">
        <v>294</v>
      </c>
      <c r="F42" s="42">
        <f t="shared" si="2"/>
        <v>305.82210809268514</v>
      </c>
    </row>
    <row r="43" spans="1:6" x14ac:dyDescent="0.15">
      <c r="A43">
        <v>0</v>
      </c>
      <c r="B43">
        <v>725.3</v>
      </c>
      <c r="C43">
        <v>48.5</v>
      </c>
      <c r="D43">
        <v>9.5</v>
      </c>
      <c r="E43">
        <v>300</v>
      </c>
      <c r="F43" s="42">
        <f t="shared" si="2"/>
        <v>254.49122807017542</v>
      </c>
    </row>
    <row r="44" spans="1:6" x14ac:dyDescent="0.15">
      <c r="A44">
        <v>0</v>
      </c>
      <c r="B44">
        <v>824.7</v>
      </c>
      <c r="C44">
        <v>48</v>
      </c>
      <c r="D44">
        <v>9.1</v>
      </c>
      <c r="E44">
        <v>321</v>
      </c>
      <c r="F44" s="42">
        <f t="shared" si="2"/>
        <v>282.32515148403002</v>
      </c>
    </row>
    <row r="45" spans="1:6" x14ac:dyDescent="0.15">
      <c r="A45">
        <v>0</v>
      </c>
      <c r="B45">
        <v>786.9</v>
      </c>
      <c r="C45">
        <v>49</v>
      </c>
      <c r="D45">
        <v>9.1999999999999993</v>
      </c>
      <c r="E45">
        <v>316</v>
      </c>
      <c r="F45" s="42">
        <f t="shared" si="2"/>
        <v>270.67281232801321</v>
      </c>
    </row>
    <row r="46" spans="1:6" x14ac:dyDescent="0.15">
      <c r="F46" s="4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承载能力与变形能力</vt:lpstr>
      <vt:lpstr>极限强度-单双不分</vt:lpstr>
      <vt:lpstr>极限强度 -双条</vt:lpstr>
      <vt:lpstr>极限强度 -双条-修正实际长度</vt:lpstr>
      <vt:lpstr>极限强度-双条-修正实际长度-paper</vt:lpstr>
      <vt:lpstr>预测断裂角度</vt:lpstr>
      <vt:lpstr>预测承载力</vt:lpstr>
      <vt:lpstr>规范对比</vt:lpstr>
      <vt:lpstr>MIAZGA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2019-01-21T02:54:05Z</cp:lastPrinted>
  <dcterms:created xsi:type="dcterms:W3CDTF">2019-01-21T02:09:33Z</dcterms:created>
  <dcterms:modified xsi:type="dcterms:W3CDTF">2019-04-08T13:58:10Z</dcterms:modified>
</cp:coreProperties>
</file>