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7A0E0E29-A1A1-417F-9192-7A53D2AB3A9F}" xr6:coauthVersionLast="41" xr6:coauthVersionMax="41" xr10:uidLastSave="{00000000-0000-0000-0000-000000000000}"/>
  <bookViews>
    <workbookView xWindow="-120" yWindow="-120" windowWidth="29040" windowHeight="15840" tabRatio="826" firstSheet="8" activeTab="15" xr2:uid="{00000000-000D-0000-FFFF-FFFF00000000}"/>
  </bookViews>
  <sheets>
    <sheet name="0" sheetId="1" r:id="rId1"/>
    <sheet name="15" sheetId="2" r:id="rId2"/>
    <sheet name="30" sheetId="3" r:id="rId3"/>
    <sheet name="45D" sheetId="4" r:id="rId4"/>
    <sheet name="45S" sheetId="5" r:id="rId5"/>
    <sheet name="60" sheetId="6" r:id="rId6"/>
    <sheet name="75" sheetId="7" r:id="rId7"/>
    <sheet name="90" sheetId="8" r:id="rId8"/>
    <sheet name="断后测量" sheetId="12" r:id="rId9"/>
    <sheet name="断前测量fei" sheetId="9" r:id="rId10"/>
    <sheet name="断前测量new" sheetId="10" r:id="rId11"/>
    <sheet name="断后测量 new" sheetId="15" r:id="rId12"/>
    <sheet name="测量汇总" sheetId="17" r:id="rId13"/>
    <sheet name="承载力预测-RMM" sheetId="14" r:id="rId14"/>
    <sheet name="断前测量new -paper" sheetId="13" r:id="rId15"/>
    <sheet name="断后测量new -paper" sheetId="18" r:id="rId16"/>
  </sheets>
  <definedNames>
    <definedName name="_xlnm._FilterDatabase" localSheetId="12" hidden="1">测量汇总!$G$4:$G$51</definedName>
    <definedName name="_xlnm._FilterDatabase" localSheetId="8" hidden="1">断后测量!$F$3:$F$50</definedName>
    <definedName name="_xlnm._FilterDatabase" localSheetId="11" hidden="1">'断后测量 new'!#REF!</definedName>
    <definedName name="_xlnm._FilterDatabase" localSheetId="9" hidden="1">断前测量fei!$F$3:$F$50</definedName>
    <definedName name="_xlnm._FilterDatabase" localSheetId="10" hidden="1">断前测量new!$G$3:$G$50</definedName>
    <definedName name="_xlnm._FilterDatabase" localSheetId="14" hidden="1">'断前测量new -paper'!#REF!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5" i="17" l="1"/>
  <c r="CG6" i="17"/>
  <c r="CG7" i="17"/>
  <c r="CG8" i="17"/>
  <c r="CG9" i="17"/>
  <c r="CG10" i="17"/>
  <c r="CG11" i="17"/>
  <c r="CG12" i="17"/>
  <c r="CG13" i="17"/>
  <c r="CG14" i="17"/>
  <c r="CG15" i="17"/>
  <c r="CG16" i="17"/>
  <c r="CG17" i="17"/>
  <c r="CG18" i="17"/>
  <c r="CG19" i="17"/>
  <c r="CG20" i="17"/>
  <c r="CG21" i="17"/>
  <c r="CG22" i="17"/>
  <c r="CG23" i="17"/>
  <c r="CG24" i="17"/>
  <c r="CG25" i="17"/>
  <c r="CG26" i="17"/>
  <c r="CG27" i="17"/>
  <c r="CG4" i="17"/>
  <c r="AZ5" i="17" l="1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4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Y21" i="17"/>
  <c r="AY22" i="17"/>
  <c r="AY23" i="17"/>
  <c r="AY24" i="17"/>
  <c r="AY25" i="17"/>
  <c r="AY26" i="17"/>
  <c r="AY27" i="17"/>
  <c r="AY4" i="17"/>
  <c r="M3" i="13" l="1"/>
  <c r="DD5" i="17" l="1"/>
  <c r="DD6" i="17"/>
  <c r="DD7" i="17"/>
  <c r="DD8" i="17"/>
  <c r="DD9" i="17"/>
  <c r="DD10" i="17"/>
  <c r="DD11" i="17"/>
  <c r="DD4" i="17"/>
  <c r="AF6" i="15" l="1"/>
  <c r="AF4" i="15"/>
  <c r="AF5" i="15"/>
  <c r="AF3" i="15"/>
  <c r="AE4" i="15"/>
  <c r="AE5" i="15"/>
  <c r="AE6" i="15"/>
  <c r="AE3" i="15"/>
  <c r="AD4" i="15"/>
  <c r="AD5" i="15"/>
  <c r="AD6" i="15"/>
  <c r="AD7" i="15"/>
  <c r="AD8" i="15"/>
  <c r="AD9" i="15"/>
  <c r="AD10" i="15"/>
  <c r="AD3" i="15"/>
  <c r="AC4" i="15"/>
  <c r="AC5" i="15"/>
  <c r="AC6" i="15"/>
  <c r="AC7" i="15"/>
  <c r="AC8" i="15"/>
  <c r="AH8" i="15" s="1"/>
  <c r="AC9" i="15"/>
  <c r="AH9" i="15" s="1"/>
  <c r="AC10" i="15"/>
  <c r="AC3" i="15"/>
  <c r="CK29" i="17"/>
  <c r="CK30" i="17"/>
  <c r="CK31" i="17"/>
  <c r="CK32" i="17"/>
  <c r="CK33" i="17"/>
  <c r="CK34" i="17"/>
  <c r="CK35" i="17"/>
  <c r="CK36" i="17"/>
  <c r="CK37" i="17"/>
  <c r="CK38" i="17"/>
  <c r="CK39" i="17"/>
  <c r="CK40" i="17"/>
  <c r="CK41" i="17"/>
  <c r="CK42" i="17"/>
  <c r="CK43" i="17"/>
  <c r="CK44" i="17"/>
  <c r="CK45" i="17"/>
  <c r="CK46" i="17"/>
  <c r="CK47" i="17"/>
  <c r="CK48" i="17"/>
  <c r="CK49" i="17"/>
  <c r="CK50" i="17"/>
  <c r="CK51" i="17"/>
  <c r="CK28" i="17"/>
  <c r="CK5" i="17"/>
  <c r="CK6" i="17"/>
  <c r="CK7" i="17"/>
  <c r="CK8" i="17"/>
  <c r="CK9" i="17"/>
  <c r="CK10" i="17"/>
  <c r="CK11" i="17"/>
  <c r="CK12" i="17"/>
  <c r="CK13" i="17"/>
  <c r="CK14" i="17"/>
  <c r="CK15" i="17"/>
  <c r="CK16" i="17"/>
  <c r="CK17" i="17"/>
  <c r="CK18" i="17"/>
  <c r="CK19" i="17"/>
  <c r="CK20" i="17"/>
  <c r="CK21" i="17"/>
  <c r="CK22" i="17"/>
  <c r="CK23" i="17"/>
  <c r="CK24" i="17"/>
  <c r="CK25" i="17"/>
  <c r="CK26" i="17"/>
  <c r="CK27" i="17"/>
  <c r="CK4" i="17"/>
  <c r="BL51" i="17"/>
  <c r="BO51" i="17" s="1"/>
  <c r="BE51" i="17"/>
  <c r="BF51" i="17" s="1"/>
  <c r="BJ51" i="17" s="1"/>
  <c r="BL50" i="17"/>
  <c r="BO50" i="17" s="1"/>
  <c r="BE50" i="17"/>
  <c r="BH50" i="17" s="1"/>
  <c r="BL49" i="17"/>
  <c r="BM49" i="17" s="1"/>
  <c r="BQ49" i="17" s="1"/>
  <c r="BE49" i="17"/>
  <c r="BF49" i="17" s="1"/>
  <c r="BJ49" i="17" s="1"/>
  <c r="BL48" i="17"/>
  <c r="BM48" i="17" s="1"/>
  <c r="BQ48" i="17" s="1"/>
  <c r="BE48" i="17"/>
  <c r="BF48" i="17" s="1"/>
  <c r="BJ48" i="17" s="1"/>
  <c r="BL47" i="17"/>
  <c r="BO47" i="17" s="1"/>
  <c r="BE47" i="17"/>
  <c r="BF47" i="17" s="1"/>
  <c r="BJ47" i="17" s="1"/>
  <c r="BL46" i="17"/>
  <c r="BM46" i="17" s="1"/>
  <c r="BQ46" i="17" s="1"/>
  <c r="BE46" i="17"/>
  <c r="BH46" i="17" s="1"/>
  <c r="BL45" i="17"/>
  <c r="BO45" i="17" s="1"/>
  <c r="BE45" i="17"/>
  <c r="BF45" i="17" s="1"/>
  <c r="BJ45" i="17" s="1"/>
  <c r="BL44" i="17"/>
  <c r="BO44" i="17" s="1"/>
  <c r="BE44" i="17"/>
  <c r="BF44" i="17" s="1"/>
  <c r="BJ44" i="17" s="1"/>
  <c r="BL43" i="17"/>
  <c r="BO43" i="17" s="1"/>
  <c r="BE43" i="17"/>
  <c r="BH43" i="17" s="1"/>
  <c r="BL42" i="17"/>
  <c r="BO42" i="17" s="1"/>
  <c r="BE42" i="17"/>
  <c r="BH42" i="17" s="1"/>
  <c r="BL41" i="17"/>
  <c r="BO41" i="17" s="1"/>
  <c r="BE41" i="17"/>
  <c r="BF41" i="17" s="1"/>
  <c r="BJ41" i="17" s="1"/>
  <c r="BL40" i="17"/>
  <c r="BO40" i="17" s="1"/>
  <c r="BE40" i="17"/>
  <c r="BH40" i="17" s="1"/>
  <c r="BL39" i="17"/>
  <c r="BO39" i="17" s="1"/>
  <c r="BE39" i="17"/>
  <c r="BF39" i="17" s="1"/>
  <c r="BJ39" i="17" s="1"/>
  <c r="BL38" i="17"/>
  <c r="BE38" i="17"/>
  <c r="BH38" i="17" s="1"/>
  <c r="BL37" i="17"/>
  <c r="BM37" i="17" s="1"/>
  <c r="BQ37" i="17" s="1"/>
  <c r="BE37" i="17"/>
  <c r="BF37" i="17" s="1"/>
  <c r="BJ37" i="17" s="1"/>
  <c r="BL36" i="17"/>
  <c r="BO36" i="17" s="1"/>
  <c r="BE36" i="17"/>
  <c r="BF36" i="17" s="1"/>
  <c r="BJ36" i="17" s="1"/>
  <c r="BL35" i="17"/>
  <c r="BO35" i="17" s="1"/>
  <c r="BE35" i="17"/>
  <c r="BH35" i="17" s="1"/>
  <c r="BL34" i="17"/>
  <c r="BM34" i="17" s="1"/>
  <c r="BQ34" i="17" s="1"/>
  <c r="BE34" i="17"/>
  <c r="BH34" i="17" s="1"/>
  <c r="BL33" i="17"/>
  <c r="BO33" i="17" s="1"/>
  <c r="BE33" i="17"/>
  <c r="BF33" i="17" s="1"/>
  <c r="BJ33" i="17" s="1"/>
  <c r="BL32" i="17"/>
  <c r="BM32" i="17" s="1"/>
  <c r="BQ32" i="17" s="1"/>
  <c r="BE32" i="17"/>
  <c r="BH32" i="17" s="1"/>
  <c r="BL31" i="17"/>
  <c r="BO31" i="17" s="1"/>
  <c r="BE31" i="17"/>
  <c r="BH31" i="17" s="1"/>
  <c r="BL30" i="17"/>
  <c r="BO30" i="17" s="1"/>
  <c r="BE30" i="17"/>
  <c r="BH30" i="17" s="1"/>
  <c r="BL29" i="17"/>
  <c r="BM29" i="17" s="1"/>
  <c r="BQ29" i="17" s="1"/>
  <c r="BE29" i="17"/>
  <c r="BF29" i="17" s="1"/>
  <c r="BJ29" i="17" s="1"/>
  <c r="BL28" i="17"/>
  <c r="BM28" i="17" s="1"/>
  <c r="BQ28" i="17" s="1"/>
  <c r="BE28" i="17"/>
  <c r="BH28" i="17" s="1"/>
  <c r="BZ27" i="17"/>
  <c r="BS27" i="17"/>
  <c r="BT27" i="17" s="1"/>
  <c r="BX27" i="17" s="1"/>
  <c r="BL27" i="17"/>
  <c r="BO27" i="17" s="1"/>
  <c r="BE27" i="17"/>
  <c r="BH27" i="17" s="1"/>
  <c r="BZ26" i="17"/>
  <c r="CA26" i="17" s="1"/>
  <c r="CE26" i="17" s="1"/>
  <c r="BS26" i="17"/>
  <c r="BL26" i="17"/>
  <c r="BM26" i="17" s="1"/>
  <c r="BQ26" i="17" s="1"/>
  <c r="BE26" i="17"/>
  <c r="BH26" i="17" s="1"/>
  <c r="BZ25" i="17"/>
  <c r="CC25" i="17" s="1"/>
  <c r="BS25" i="17"/>
  <c r="BT25" i="17" s="1"/>
  <c r="BX25" i="17" s="1"/>
  <c r="BL25" i="17"/>
  <c r="BO25" i="17" s="1"/>
  <c r="BE25" i="17"/>
  <c r="BH25" i="17" s="1"/>
  <c r="BZ24" i="17"/>
  <c r="CA24" i="17" s="1"/>
  <c r="CE24" i="17" s="1"/>
  <c r="BS24" i="17"/>
  <c r="BT24" i="17" s="1"/>
  <c r="BX24" i="17" s="1"/>
  <c r="BL24" i="17"/>
  <c r="BM24" i="17" s="1"/>
  <c r="BQ24" i="17" s="1"/>
  <c r="BE24" i="17"/>
  <c r="BH24" i="17" s="1"/>
  <c r="BZ23" i="17"/>
  <c r="CC23" i="17" s="1"/>
  <c r="BS23" i="17"/>
  <c r="BT23" i="17" s="1"/>
  <c r="BX23" i="17" s="1"/>
  <c r="BL23" i="17"/>
  <c r="BO23" i="17" s="1"/>
  <c r="BE23" i="17"/>
  <c r="BH23" i="17" s="1"/>
  <c r="BZ22" i="17"/>
  <c r="CA22" i="17" s="1"/>
  <c r="CE22" i="17" s="1"/>
  <c r="BS22" i="17"/>
  <c r="BT22" i="17" s="1"/>
  <c r="BX22" i="17" s="1"/>
  <c r="BL22" i="17"/>
  <c r="BM22" i="17" s="1"/>
  <c r="BQ22" i="17" s="1"/>
  <c r="BE22" i="17"/>
  <c r="BH22" i="17" s="1"/>
  <c r="BZ21" i="17"/>
  <c r="BS21" i="17"/>
  <c r="BT21" i="17" s="1"/>
  <c r="BX21" i="17" s="1"/>
  <c r="BL21" i="17"/>
  <c r="BM21" i="17" s="1"/>
  <c r="BQ21" i="17" s="1"/>
  <c r="BE21" i="17"/>
  <c r="BH21" i="17" s="1"/>
  <c r="BZ20" i="17"/>
  <c r="CC20" i="17" s="1"/>
  <c r="BS20" i="17"/>
  <c r="BL20" i="17"/>
  <c r="BM20" i="17" s="1"/>
  <c r="BQ20" i="17" s="1"/>
  <c r="BE20" i="17"/>
  <c r="BH20" i="17" s="1"/>
  <c r="BZ19" i="17"/>
  <c r="CC19" i="17" s="1"/>
  <c r="BS19" i="17"/>
  <c r="BV19" i="17" s="1"/>
  <c r="BL19" i="17"/>
  <c r="BO19" i="17" s="1"/>
  <c r="BE19" i="17"/>
  <c r="BH19" i="17" s="1"/>
  <c r="BZ18" i="17"/>
  <c r="CC18" i="17" s="1"/>
  <c r="BS18" i="17"/>
  <c r="BT18" i="17" s="1"/>
  <c r="BX18" i="17" s="1"/>
  <c r="BL18" i="17"/>
  <c r="BM18" i="17" s="1"/>
  <c r="BQ18" i="17" s="1"/>
  <c r="BE18" i="17"/>
  <c r="BH18" i="17" s="1"/>
  <c r="BZ17" i="17"/>
  <c r="CA17" i="17" s="1"/>
  <c r="CE17" i="17" s="1"/>
  <c r="BS17" i="17"/>
  <c r="BV17" i="17" s="1"/>
  <c r="BL17" i="17"/>
  <c r="BO17" i="17" s="1"/>
  <c r="BE17" i="17"/>
  <c r="BH17" i="17" s="1"/>
  <c r="BZ16" i="17"/>
  <c r="CC16" i="17" s="1"/>
  <c r="BS16" i="17"/>
  <c r="BT16" i="17" s="1"/>
  <c r="BX16" i="17" s="1"/>
  <c r="BL16" i="17"/>
  <c r="BM16" i="17" s="1"/>
  <c r="BQ16" i="17" s="1"/>
  <c r="BE16" i="17"/>
  <c r="BH16" i="17" s="1"/>
  <c r="BZ15" i="17"/>
  <c r="CC15" i="17" s="1"/>
  <c r="BS15" i="17"/>
  <c r="BV15" i="17" s="1"/>
  <c r="BL15" i="17"/>
  <c r="BO15" i="17" s="1"/>
  <c r="BE15" i="17"/>
  <c r="BH15" i="17" s="1"/>
  <c r="BZ14" i="17"/>
  <c r="CA14" i="17" s="1"/>
  <c r="CE14" i="17" s="1"/>
  <c r="BS14" i="17"/>
  <c r="BT14" i="17" s="1"/>
  <c r="BX14" i="17" s="1"/>
  <c r="BL14" i="17"/>
  <c r="BM14" i="17" s="1"/>
  <c r="BQ14" i="17" s="1"/>
  <c r="BE14" i="17"/>
  <c r="BF14" i="17" s="1"/>
  <c r="BJ14" i="17" s="1"/>
  <c r="BZ13" i="17"/>
  <c r="CA13" i="17" s="1"/>
  <c r="CE13" i="17" s="1"/>
  <c r="BS13" i="17"/>
  <c r="BV13" i="17" s="1"/>
  <c r="BL13" i="17"/>
  <c r="BE13" i="17"/>
  <c r="BH13" i="17" s="1"/>
  <c r="BZ12" i="17"/>
  <c r="CA12" i="17" s="1"/>
  <c r="CE12" i="17" s="1"/>
  <c r="BS12" i="17"/>
  <c r="BT12" i="17" s="1"/>
  <c r="BX12" i="17" s="1"/>
  <c r="BL12" i="17"/>
  <c r="BM12" i="17" s="1"/>
  <c r="BQ12" i="17" s="1"/>
  <c r="BE12" i="17"/>
  <c r="BF12" i="17" s="1"/>
  <c r="BJ12" i="17" s="1"/>
  <c r="BZ11" i="17"/>
  <c r="CC11" i="17" s="1"/>
  <c r="BS11" i="17"/>
  <c r="BV11" i="17" s="1"/>
  <c r="BL11" i="17"/>
  <c r="BE11" i="17"/>
  <c r="BH11" i="17" s="1"/>
  <c r="BZ10" i="17"/>
  <c r="CA10" i="17" s="1"/>
  <c r="CE10" i="17" s="1"/>
  <c r="BS10" i="17"/>
  <c r="BT10" i="17" s="1"/>
  <c r="BX10" i="17" s="1"/>
  <c r="BL10" i="17"/>
  <c r="BO10" i="17" s="1"/>
  <c r="BE10" i="17"/>
  <c r="BF10" i="17" s="1"/>
  <c r="BJ10" i="17" s="1"/>
  <c r="BZ9" i="17"/>
  <c r="CC9" i="17" s="1"/>
  <c r="BS9" i="17"/>
  <c r="BV9" i="17" s="1"/>
  <c r="BL9" i="17"/>
  <c r="BO9" i="17" s="1"/>
  <c r="BE9" i="17"/>
  <c r="BH9" i="17" s="1"/>
  <c r="BZ8" i="17"/>
  <c r="CC8" i="17" s="1"/>
  <c r="BS8" i="17"/>
  <c r="BT8" i="17" s="1"/>
  <c r="BX8" i="17" s="1"/>
  <c r="BL8" i="17"/>
  <c r="BM8" i="17" s="1"/>
  <c r="BQ8" i="17" s="1"/>
  <c r="BE8" i="17"/>
  <c r="BH8" i="17" s="1"/>
  <c r="BZ7" i="17"/>
  <c r="CC7" i="17" s="1"/>
  <c r="BS7" i="17"/>
  <c r="BT7" i="17" s="1"/>
  <c r="BX7" i="17" s="1"/>
  <c r="BL7" i="17"/>
  <c r="BO7" i="17" s="1"/>
  <c r="BE7" i="17"/>
  <c r="BH7" i="17" s="1"/>
  <c r="BZ6" i="17"/>
  <c r="CC6" i="17" s="1"/>
  <c r="BV6" i="17"/>
  <c r="BS6" i="17"/>
  <c r="BT6" i="17" s="1"/>
  <c r="BX6" i="17" s="1"/>
  <c r="BL6" i="17"/>
  <c r="BM6" i="17" s="1"/>
  <c r="BQ6" i="17" s="1"/>
  <c r="BE6" i="17"/>
  <c r="BH6" i="17" s="1"/>
  <c r="BZ5" i="17"/>
  <c r="BS5" i="17"/>
  <c r="BT5" i="17" s="1"/>
  <c r="BX5" i="17" s="1"/>
  <c r="BL5" i="17"/>
  <c r="BM5" i="17" s="1"/>
  <c r="BQ5" i="17" s="1"/>
  <c r="BE5" i="17"/>
  <c r="BH5" i="17" s="1"/>
  <c r="BZ4" i="17"/>
  <c r="CA4" i="17" s="1"/>
  <c r="CE4" i="17" s="1"/>
  <c r="BS4" i="17"/>
  <c r="BV4" i="17" s="1"/>
  <c r="BL4" i="17"/>
  <c r="BM4" i="17" s="1"/>
  <c r="BQ4" i="17" s="1"/>
  <c r="BE4" i="17"/>
  <c r="BF4" i="17" s="1"/>
  <c r="BJ4" i="17" s="1"/>
  <c r="X51" i="17"/>
  <c r="Q51" i="17"/>
  <c r="M51" i="17"/>
  <c r="F51" i="17"/>
  <c r="X50" i="17"/>
  <c r="Q50" i="17"/>
  <c r="V50" i="17" s="1"/>
  <c r="W50" i="17" s="1"/>
  <c r="M50" i="17"/>
  <c r="F50" i="17"/>
  <c r="K50" i="17" s="1"/>
  <c r="X49" i="17"/>
  <c r="Q49" i="17"/>
  <c r="R49" i="17" s="1"/>
  <c r="S49" i="17" s="1"/>
  <c r="M49" i="17"/>
  <c r="F49" i="17"/>
  <c r="K49" i="17" s="1"/>
  <c r="X48" i="17"/>
  <c r="Q48" i="17"/>
  <c r="V48" i="17" s="1"/>
  <c r="W48" i="17" s="1"/>
  <c r="M48" i="17"/>
  <c r="F48" i="17"/>
  <c r="K48" i="17" s="1"/>
  <c r="X47" i="17"/>
  <c r="R47" i="17"/>
  <c r="S47" i="17" s="1"/>
  <c r="Q47" i="17"/>
  <c r="V47" i="17" s="1"/>
  <c r="W47" i="17" s="1"/>
  <c r="M47" i="17"/>
  <c r="F47" i="17"/>
  <c r="G47" i="17" s="1"/>
  <c r="H47" i="17" s="1"/>
  <c r="X46" i="17"/>
  <c r="Q46" i="17"/>
  <c r="R46" i="17" s="1"/>
  <c r="S46" i="17" s="1"/>
  <c r="M46" i="17"/>
  <c r="F46" i="17"/>
  <c r="X45" i="17"/>
  <c r="Q45" i="17"/>
  <c r="M45" i="17"/>
  <c r="F45" i="17"/>
  <c r="G45" i="17" s="1"/>
  <c r="H45" i="17" s="1"/>
  <c r="X44" i="17"/>
  <c r="Q44" i="17"/>
  <c r="V44" i="17" s="1"/>
  <c r="W44" i="17" s="1"/>
  <c r="M44" i="17"/>
  <c r="F44" i="17"/>
  <c r="K44" i="17" s="1"/>
  <c r="X43" i="17"/>
  <c r="Q43" i="17"/>
  <c r="M43" i="17"/>
  <c r="F43" i="17"/>
  <c r="X42" i="17"/>
  <c r="Q42" i="17"/>
  <c r="V42" i="17" s="1"/>
  <c r="W42" i="17" s="1"/>
  <c r="M42" i="17"/>
  <c r="F42" i="17"/>
  <c r="G42" i="17" s="1"/>
  <c r="H42" i="17" s="1"/>
  <c r="X41" i="17"/>
  <c r="Q41" i="17"/>
  <c r="V41" i="17" s="1"/>
  <c r="W41" i="17" s="1"/>
  <c r="M41" i="17"/>
  <c r="F41" i="17"/>
  <c r="K41" i="17" s="1"/>
  <c r="X40" i="17"/>
  <c r="Q40" i="17"/>
  <c r="M40" i="17"/>
  <c r="F40" i="17"/>
  <c r="K40" i="17" s="1"/>
  <c r="X39" i="17"/>
  <c r="Q39" i="17"/>
  <c r="R39" i="17" s="1"/>
  <c r="S39" i="17" s="1"/>
  <c r="M39" i="17"/>
  <c r="F39" i="17"/>
  <c r="G39" i="17" s="1"/>
  <c r="H39" i="17" s="1"/>
  <c r="X38" i="17"/>
  <c r="Q38" i="17"/>
  <c r="M38" i="17"/>
  <c r="F38" i="17"/>
  <c r="X37" i="17"/>
  <c r="Q37" i="17"/>
  <c r="M37" i="17"/>
  <c r="F37" i="17"/>
  <c r="G37" i="17" s="1"/>
  <c r="H37" i="17" s="1"/>
  <c r="X36" i="17"/>
  <c r="Q36" i="17"/>
  <c r="R36" i="17" s="1"/>
  <c r="S36" i="17" s="1"/>
  <c r="M36" i="17"/>
  <c r="F36" i="17"/>
  <c r="X35" i="17"/>
  <c r="Q35" i="17"/>
  <c r="M35" i="17"/>
  <c r="F35" i="17"/>
  <c r="K35" i="17" s="1"/>
  <c r="X34" i="17"/>
  <c r="Q34" i="17"/>
  <c r="M34" i="17"/>
  <c r="F34" i="17"/>
  <c r="G34" i="17" s="1"/>
  <c r="H34" i="17" s="1"/>
  <c r="X33" i="17"/>
  <c r="Q33" i="17"/>
  <c r="V33" i="17" s="1"/>
  <c r="W33" i="17" s="1"/>
  <c r="M33" i="17"/>
  <c r="F33" i="17"/>
  <c r="X32" i="17"/>
  <c r="Q32" i="17"/>
  <c r="V32" i="17" s="1"/>
  <c r="W32" i="17" s="1"/>
  <c r="M32" i="17"/>
  <c r="F32" i="17"/>
  <c r="X31" i="17"/>
  <c r="Q31" i="17"/>
  <c r="R31" i="17" s="1"/>
  <c r="S31" i="17" s="1"/>
  <c r="M31" i="17"/>
  <c r="F31" i="17"/>
  <c r="G31" i="17" s="1"/>
  <c r="H31" i="17" s="1"/>
  <c r="X30" i="17"/>
  <c r="Q30" i="17"/>
  <c r="R30" i="17" s="1"/>
  <c r="S30" i="17" s="1"/>
  <c r="M30" i="17"/>
  <c r="F30" i="17"/>
  <c r="K30" i="17" s="1"/>
  <c r="X29" i="17"/>
  <c r="R29" i="17"/>
  <c r="S29" i="17" s="1"/>
  <c r="Q29" i="17"/>
  <c r="V29" i="17" s="1"/>
  <c r="W29" i="17" s="1"/>
  <c r="M29" i="17"/>
  <c r="F29" i="17"/>
  <c r="X28" i="17"/>
  <c r="Q28" i="17"/>
  <c r="V28" i="17" s="1"/>
  <c r="W28" i="17" s="1"/>
  <c r="M28" i="17"/>
  <c r="F28" i="17"/>
  <c r="G28" i="17" s="1"/>
  <c r="H28" i="17" s="1"/>
  <c r="AT27" i="17"/>
  <c r="AM27" i="17"/>
  <c r="AI27" i="17"/>
  <c r="AB27" i="17"/>
  <c r="X27" i="17"/>
  <c r="Q27" i="17"/>
  <c r="R27" i="17" s="1"/>
  <c r="S27" i="17" s="1"/>
  <c r="M27" i="17"/>
  <c r="F27" i="17"/>
  <c r="K27" i="17" s="1"/>
  <c r="AT26" i="17"/>
  <c r="AM26" i="17"/>
  <c r="AN26" i="17" s="1"/>
  <c r="AO26" i="17" s="1"/>
  <c r="AI26" i="17"/>
  <c r="AB26" i="17"/>
  <c r="AG26" i="17" s="1"/>
  <c r="AH26" i="17" s="1"/>
  <c r="X26" i="17"/>
  <c r="Q26" i="17"/>
  <c r="M26" i="17"/>
  <c r="F26" i="17"/>
  <c r="G26" i="17" s="1"/>
  <c r="H26" i="17" s="1"/>
  <c r="AT25" i="17"/>
  <c r="AM25" i="17"/>
  <c r="AR25" i="17" s="1"/>
  <c r="AS25" i="17" s="1"/>
  <c r="AI25" i="17"/>
  <c r="AB25" i="17"/>
  <c r="AG25" i="17" s="1"/>
  <c r="AH25" i="17" s="1"/>
  <c r="X25" i="17"/>
  <c r="Q25" i="17"/>
  <c r="V25" i="17" s="1"/>
  <c r="W25" i="17" s="1"/>
  <c r="M25" i="17"/>
  <c r="F25" i="17"/>
  <c r="G25" i="17" s="1"/>
  <c r="H25" i="17" s="1"/>
  <c r="AT24" i="17"/>
  <c r="AM24" i="17"/>
  <c r="AR24" i="17" s="1"/>
  <c r="AS24" i="17" s="1"/>
  <c r="AI24" i="17"/>
  <c r="AB24" i="17"/>
  <c r="AC24" i="17" s="1"/>
  <c r="AD24" i="17" s="1"/>
  <c r="X24" i="17"/>
  <c r="Q24" i="17"/>
  <c r="M24" i="17"/>
  <c r="F24" i="17"/>
  <c r="AT23" i="17"/>
  <c r="AM23" i="17"/>
  <c r="AN23" i="17" s="1"/>
  <c r="AO23" i="17" s="1"/>
  <c r="AI23" i="17"/>
  <c r="AB23" i="17"/>
  <c r="AG23" i="17" s="1"/>
  <c r="AH23" i="17" s="1"/>
  <c r="X23" i="17"/>
  <c r="Q23" i="17"/>
  <c r="V23" i="17" s="1"/>
  <c r="W23" i="17" s="1"/>
  <c r="M23" i="17"/>
  <c r="F23" i="17"/>
  <c r="K23" i="17" s="1"/>
  <c r="AT22" i="17"/>
  <c r="AM22" i="17"/>
  <c r="AI22" i="17"/>
  <c r="AB22" i="17"/>
  <c r="AC22" i="17" s="1"/>
  <c r="AD22" i="17" s="1"/>
  <c r="X22" i="17"/>
  <c r="Q22" i="17"/>
  <c r="V22" i="17" s="1"/>
  <c r="W22" i="17" s="1"/>
  <c r="M22" i="17"/>
  <c r="F22" i="17"/>
  <c r="K22" i="17" s="1"/>
  <c r="AT21" i="17"/>
  <c r="AM21" i="17"/>
  <c r="AR21" i="17" s="1"/>
  <c r="AS21" i="17" s="1"/>
  <c r="AI21" i="17"/>
  <c r="AB21" i="17"/>
  <c r="AC21" i="17" s="1"/>
  <c r="AD21" i="17" s="1"/>
  <c r="X21" i="17"/>
  <c r="Q21" i="17"/>
  <c r="V21" i="17" s="1"/>
  <c r="W21" i="17" s="1"/>
  <c r="M21" i="17"/>
  <c r="F21" i="17"/>
  <c r="AT20" i="17"/>
  <c r="AM20" i="17"/>
  <c r="AR20" i="17" s="1"/>
  <c r="AS20" i="17" s="1"/>
  <c r="AI20" i="17"/>
  <c r="AB20" i="17"/>
  <c r="X20" i="17"/>
  <c r="Q20" i="17"/>
  <c r="V20" i="17" s="1"/>
  <c r="W20" i="17" s="1"/>
  <c r="M20" i="17"/>
  <c r="F20" i="17"/>
  <c r="AT19" i="17"/>
  <c r="AM19" i="17"/>
  <c r="AI19" i="17"/>
  <c r="AB19" i="17"/>
  <c r="AG19" i="17" s="1"/>
  <c r="AH19" i="17" s="1"/>
  <c r="X19" i="17"/>
  <c r="Q19" i="17"/>
  <c r="M19" i="17"/>
  <c r="F19" i="17"/>
  <c r="K19" i="17" s="1"/>
  <c r="AT18" i="17"/>
  <c r="AM18" i="17"/>
  <c r="AI18" i="17"/>
  <c r="AB18" i="17"/>
  <c r="X18" i="17"/>
  <c r="Q18" i="17"/>
  <c r="M18" i="17"/>
  <c r="F18" i="17"/>
  <c r="AT17" i="17"/>
  <c r="AM17" i="17"/>
  <c r="AR17" i="17" s="1"/>
  <c r="AS17" i="17" s="1"/>
  <c r="AI17" i="17"/>
  <c r="AG17" i="17"/>
  <c r="AH17" i="17" s="1"/>
  <c r="AB17" i="17"/>
  <c r="AC17" i="17" s="1"/>
  <c r="AD17" i="17" s="1"/>
  <c r="X17" i="17"/>
  <c r="Q17" i="17"/>
  <c r="V17" i="17" s="1"/>
  <c r="W17" i="17" s="1"/>
  <c r="M17" i="17"/>
  <c r="F17" i="17"/>
  <c r="AT16" i="17"/>
  <c r="AM16" i="17"/>
  <c r="AN16" i="17" s="1"/>
  <c r="AO16" i="17" s="1"/>
  <c r="AI16" i="17"/>
  <c r="AB16" i="17"/>
  <c r="AG16" i="17" s="1"/>
  <c r="AH16" i="17" s="1"/>
  <c r="X16" i="17"/>
  <c r="Q16" i="17"/>
  <c r="V16" i="17" s="1"/>
  <c r="W16" i="17" s="1"/>
  <c r="M16" i="17"/>
  <c r="F16" i="17"/>
  <c r="AT15" i="17"/>
  <c r="AM15" i="17"/>
  <c r="AN15" i="17" s="1"/>
  <c r="AO15" i="17" s="1"/>
  <c r="AI15" i="17"/>
  <c r="AB15" i="17"/>
  <c r="X15" i="17"/>
  <c r="Q15" i="17"/>
  <c r="V15" i="17" s="1"/>
  <c r="W15" i="17" s="1"/>
  <c r="M15" i="17"/>
  <c r="F15" i="17"/>
  <c r="AT14" i="17"/>
  <c r="AM14" i="17"/>
  <c r="AI14" i="17"/>
  <c r="AB14" i="17"/>
  <c r="AC14" i="17" s="1"/>
  <c r="AD14" i="17" s="1"/>
  <c r="X14" i="17"/>
  <c r="Q14" i="17"/>
  <c r="R14" i="17" s="1"/>
  <c r="S14" i="17" s="1"/>
  <c r="M14" i="17"/>
  <c r="F14" i="17"/>
  <c r="K14" i="17" s="1"/>
  <c r="AT13" i="17"/>
  <c r="AM13" i="17"/>
  <c r="AR13" i="17" s="1"/>
  <c r="AS13" i="17" s="1"/>
  <c r="AI13" i="17"/>
  <c r="AB13" i="17"/>
  <c r="X13" i="17"/>
  <c r="Q13" i="17"/>
  <c r="V13" i="17" s="1"/>
  <c r="W13" i="17" s="1"/>
  <c r="M13" i="17"/>
  <c r="F13" i="17"/>
  <c r="K13" i="17" s="1"/>
  <c r="AT12" i="17"/>
  <c r="AM12" i="17"/>
  <c r="AR12" i="17" s="1"/>
  <c r="AS12" i="17" s="1"/>
  <c r="AI12" i="17"/>
  <c r="AB12" i="17"/>
  <c r="X12" i="17"/>
  <c r="Q12" i="17"/>
  <c r="M12" i="17"/>
  <c r="F12" i="17"/>
  <c r="K12" i="17" s="1"/>
  <c r="AT11" i="17"/>
  <c r="AM11" i="17"/>
  <c r="AR11" i="17" s="1"/>
  <c r="AS11" i="17" s="1"/>
  <c r="AI11" i="17"/>
  <c r="AB11" i="17"/>
  <c r="AG11" i="17" s="1"/>
  <c r="AH11" i="17" s="1"/>
  <c r="X11" i="17"/>
  <c r="Q11" i="17"/>
  <c r="R11" i="17" s="1"/>
  <c r="S11" i="17" s="1"/>
  <c r="M11" i="17"/>
  <c r="F11" i="17"/>
  <c r="G11" i="17" s="1"/>
  <c r="H11" i="17" s="1"/>
  <c r="AT10" i="17"/>
  <c r="AM10" i="17"/>
  <c r="AR10" i="17" s="1"/>
  <c r="AS10" i="17" s="1"/>
  <c r="AI10" i="17"/>
  <c r="AB10" i="17"/>
  <c r="AG10" i="17" s="1"/>
  <c r="AH10" i="17" s="1"/>
  <c r="X10" i="17"/>
  <c r="Q10" i="17"/>
  <c r="M10" i="17"/>
  <c r="F10" i="17"/>
  <c r="G10" i="17" s="1"/>
  <c r="H10" i="17" s="1"/>
  <c r="AT9" i="17"/>
  <c r="AM9" i="17"/>
  <c r="AR9" i="17" s="1"/>
  <c r="AS9" i="17" s="1"/>
  <c r="AI9" i="17"/>
  <c r="AB9" i="17"/>
  <c r="AC9" i="17" s="1"/>
  <c r="AD9" i="17" s="1"/>
  <c r="X9" i="17"/>
  <c r="Q9" i="17"/>
  <c r="V9" i="17" s="1"/>
  <c r="W9" i="17" s="1"/>
  <c r="M9" i="17"/>
  <c r="F9" i="17"/>
  <c r="AT8" i="17"/>
  <c r="AM8" i="17"/>
  <c r="AN8" i="17" s="1"/>
  <c r="AO8" i="17" s="1"/>
  <c r="AI8" i="17"/>
  <c r="AB8" i="17"/>
  <c r="AG8" i="17" s="1"/>
  <c r="AH8" i="17" s="1"/>
  <c r="X8" i="17"/>
  <c r="Q8" i="17"/>
  <c r="V8" i="17" s="1"/>
  <c r="W8" i="17" s="1"/>
  <c r="M8" i="17"/>
  <c r="F8" i="17"/>
  <c r="AT7" i="17"/>
  <c r="AM7" i="17"/>
  <c r="AN7" i="17" s="1"/>
  <c r="AO7" i="17" s="1"/>
  <c r="AI7" i="17"/>
  <c r="AB7" i="17"/>
  <c r="AG7" i="17" s="1"/>
  <c r="AH7" i="17" s="1"/>
  <c r="X7" i="17"/>
  <c r="Q7" i="17"/>
  <c r="R7" i="17" s="1"/>
  <c r="S7" i="17" s="1"/>
  <c r="M7" i="17"/>
  <c r="F7" i="17"/>
  <c r="AT6" i="17"/>
  <c r="AM6" i="17"/>
  <c r="AI6" i="17"/>
  <c r="AB6" i="17"/>
  <c r="AC6" i="17" s="1"/>
  <c r="AD6" i="17" s="1"/>
  <c r="X6" i="17"/>
  <c r="Q6" i="17"/>
  <c r="R6" i="17" s="1"/>
  <c r="S6" i="17" s="1"/>
  <c r="M6" i="17"/>
  <c r="F6" i="17"/>
  <c r="AT5" i="17"/>
  <c r="AM5" i="17"/>
  <c r="AR5" i="17" s="1"/>
  <c r="AS5" i="17" s="1"/>
  <c r="AI5" i="17"/>
  <c r="AB5" i="17"/>
  <c r="X5" i="17"/>
  <c r="Q5" i="17"/>
  <c r="R5" i="17" s="1"/>
  <c r="S5" i="17" s="1"/>
  <c r="M5" i="17"/>
  <c r="K5" i="17"/>
  <c r="F5" i="17"/>
  <c r="G5" i="17" s="1"/>
  <c r="H5" i="17" s="1"/>
  <c r="AT4" i="17"/>
  <c r="AM4" i="17"/>
  <c r="AI4" i="17"/>
  <c r="AB4" i="17"/>
  <c r="X4" i="17"/>
  <c r="Q4" i="17"/>
  <c r="V4" i="17" s="1"/>
  <c r="W4" i="17" s="1"/>
  <c r="M4" i="17"/>
  <c r="F4" i="17"/>
  <c r="G4" i="17" s="1"/>
  <c r="H4" i="17" s="1"/>
  <c r="V11" i="17" l="1"/>
  <c r="W11" i="17" s="1"/>
  <c r="CM12" i="17"/>
  <c r="AN9" i="17"/>
  <c r="AO9" i="17" s="1"/>
  <c r="K34" i="17"/>
  <c r="BM15" i="17"/>
  <c r="BQ15" i="17" s="1"/>
  <c r="AR26" i="17"/>
  <c r="AS26" i="17" s="1"/>
  <c r="L13" i="17"/>
  <c r="L34" i="17"/>
  <c r="L49" i="17"/>
  <c r="G13" i="17"/>
  <c r="H13" i="17" s="1"/>
  <c r="L14" i="17"/>
  <c r="AC23" i="17"/>
  <c r="AD23" i="17" s="1"/>
  <c r="R32" i="17"/>
  <c r="S32" i="17" s="1"/>
  <c r="CC13" i="17"/>
  <c r="L44" i="17"/>
  <c r="AW44" i="17" s="1"/>
  <c r="L27" i="17"/>
  <c r="BV24" i="17"/>
  <c r="L5" i="17"/>
  <c r="AR7" i="17"/>
  <c r="AS7" i="17" s="1"/>
  <c r="G27" i="17"/>
  <c r="H27" i="17" s="1"/>
  <c r="R44" i="17"/>
  <c r="S44" i="17" s="1"/>
  <c r="V49" i="17"/>
  <c r="W49" i="17" s="1"/>
  <c r="BV8" i="17"/>
  <c r="L19" i="17"/>
  <c r="L22" i="17"/>
  <c r="L23" i="17"/>
  <c r="L35" i="17"/>
  <c r="L41" i="17"/>
  <c r="L48" i="17"/>
  <c r="L50" i="17"/>
  <c r="CA23" i="17"/>
  <c r="CE23" i="17" s="1"/>
  <c r="L12" i="17"/>
  <c r="AG6" i="17"/>
  <c r="AH6" i="17" s="1"/>
  <c r="V7" i="17"/>
  <c r="W7" i="17" s="1"/>
  <c r="AG14" i="17"/>
  <c r="AH14" i="17" s="1"/>
  <c r="AN25" i="17"/>
  <c r="AO25" i="17" s="1"/>
  <c r="R28" i="17"/>
  <c r="S28" i="17" s="1"/>
  <c r="L30" i="17"/>
  <c r="CA7" i="17"/>
  <c r="CE7" i="17" s="1"/>
  <c r="BO46" i="17"/>
  <c r="L40" i="17"/>
  <c r="BV22" i="17"/>
  <c r="DB4" i="17"/>
  <c r="CR4" i="17"/>
  <c r="DB8" i="17"/>
  <c r="CR28" i="17"/>
  <c r="G30" i="17"/>
  <c r="H30" i="17" s="1"/>
  <c r="BV14" i="17"/>
  <c r="CA15" i="17"/>
  <c r="CE15" i="17" s="1"/>
  <c r="BM17" i="17"/>
  <c r="BQ17" i="17" s="1"/>
  <c r="BH45" i="17"/>
  <c r="AC7" i="17"/>
  <c r="AD7" i="17" s="1"/>
  <c r="R23" i="17"/>
  <c r="S23" i="17" s="1"/>
  <c r="CM14" i="17"/>
  <c r="BO21" i="17"/>
  <c r="V6" i="17"/>
  <c r="W6" i="17" s="1"/>
  <c r="K10" i="17"/>
  <c r="AR23" i="17"/>
  <c r="AS23" i="17" s="1"/>
  <c r="AC25" i="17"/>
  <c r="AD25" i="17" s="1"/>
  <c r="K39" i="17"/>
  <c r="G50" i="17"/>
  <c r="H50" i="17" s="1"/>
  <c r="CA9" i="17"/>
  <c r="CE9" i="17" s="1"/>
  <c r="CA25" i="17"/>
  <c r="CE25" i="17" s="1"/>
  <c r="R16" i="17"/>
  <c r="S16" i="17" s="1"/>
  <c r="AN24" i="17"/>
  <c r="AO24" i="17" s="1"/>
  <c r="V30" i="17"/>
  <c r="W30" i="17" s="1"/>
  <c r="BM7" i="17"/>
  <c r="BQ7" i="17" s="1"/>
  <c r="CA11" i="17"/>
  <c r="CE11" i="17" s="1"/>
  <c r="BM23" i="17"/>
  <c r="BQ23" i="17" s="1"/>
  <c r="CM49" i="17"/>
  <c r="DB6" i="17"/>
  <c r="CR16" i="17"/>
  <c r="DB10" i="17"/>
  <c r="CR40" i="17"/>
  <c r="AH7" i="15"/>
  <c r="K26" i="17"/>
  <c r="V31" i="17"/>
  <c r="W31" i="17" s="1"/>
  <c r="V5" i="17"/>
  <c r="W5" i="17" s="1"/>
  <c r="K37" i="17"/>
  <c r="K47" i="17"/>
  <c r="BO5" i="17"/>
  <c r="BO34" i="17"/>
  <c r="CM48" i="17"/>
  <c r="DB5" i="17"/>
  <c r="CR10" i="17"/>
  <c r="DB9" i="17"/>
  <c r="CR34" i="17"/>
  <c r="AN11" i="17"/>
  <c r="AO11" i="17" s="1"/>
  <c r="BM42" i="17"/>
  <c r="BQ42" i="17" s="1"/>
  <c r="AH6" i="15"/>
  <c r="AR16" i="17"/>
  <c r="AS16" i="17" s="1"/>
  <c r="R21" i="17"/>
  <c r="S21" i="17" s="1"/>
  <c r="DB7" i="17"/>
  <c r="CR22" i="17"/>
  <c r="DB11" i="17"/>
  <c r="CR46" i="17"/>
  <c r="G14" i="17"/>
  <c r="H14" i="17" s="1"/>
  <c r="V39" i="17"/>
  <c r="W39" i="17" s="1"/>
  <c r="CM29" i="17"/>
  <c r="CC21" i="17"/>
  <c r="CA21" i="17"/>
  <c r="CE21" i="17" s="1"/>
  <c r="AC13" i="17"/>
  <c r="AD13" i="17" s="1"/>
  <c r="AG13" i="17"/>
  <c r="AH13" i="17" s="1"/>
  <c r="AW13" i="17" s="1"/>
  <c r="V40" i="17"/>
  <c r="W40" i="17" s="1"/>
  <c r="AW40" i="17" s="1"/>
  <c r="R40" i="17"/>
  <c r="S40" i="17" s="1"/>
  <c r="CC5" i="17"/>
  <c r="CA5" i="17"/>
  <c r="CE5" i="17" s="1"/>
  <c r="R4" i="17"/>
  <c r="S4" i="17" s="1"/>
  <c r="R12" i="17"/>
  <c r="S12" i="17" s="1"/>
  <c r="V12" i="17"/>
  <c r="W12" i="17" s="1"/>
  <c r="G17" i="17"/>
  <c r="H17" i="17" s="1"/>
  <c r="K17" i="17"/>
  <c r="G20" i="17"/>
  <c r="H20" i="17" s="1"/>
  <c r="K20" i="17"/>
  <c r="AG21" i="17"/>
  <c r="AH21" i="17" s="1"/>
  <c r="R25" i="17"/>
  <c r="S25" i="17" s="1"/>
  <c r="K28" i="17"/>
  <c r="R33" i="17"/>
  <c r="S33" i="17" s="1"/>
  <c r="V36" i="17"/>
  <c r="W36" i="17" s="1"/>
  <c r="BO13" i="17"/>
  <c r="BM13" i="17"/>
  <c r="BQ13" i="17" s="1"/>
  <c r="BT20" i="17"/>
  <c r="BX20" i="17" s="1"/>
  <c r="BV20" i="17"/>
  <c r="G9" i="17"/>
  <c r="H9" i="17" s="1"/>
  <c r="K9" i="17"/>
  <c r="G18" i="17"/>
  <c r="H18" i="17" s="1"/>
  <c r="K18" i="17"/>
  <c r="AR19" i="17"/>
  <c r="AS19" i="17" s="1"/>
  <c r="AN19" i="17"/>
  <c r="AO19" i="17" s="1"/>
  <c r="CC27" i="17"/>
  <c r="CA27" i="17"/>
  <c r="CE27" i="17" s="1"/>
  <c r="G19" i="17"/>
  <c r="H19" i="17" s="1"/>
  <c r="G29" i="17"/>
  <c r="H29" i="17" s="1"/>
  <c r="K29" i="17"/>
  <c r="BO11" i="17"/>
  <c r="BM11" i="17"/>
  <c r="BQ11" i="17" s="1"/>
  <c r="AC5" i="17"/>
  <c r="AD5" i="17" s="1"/>
  <c r="AG5" i="17"/>
  <c r="AH5" i="17" s="1"/>
  <c r="AC8" i="17"/>
  <c r="AD8" i="17" s="1"/>
  <c r="AG22" i="17"/>
  <c r="AH22" i="17" s="1"/>
  <c r="V27" i="17"/>
  <c r="W27" i="17" s="1"/>
  <c r="K42" i="17"/>
  <c r="K45" i="17"/>
  <c r="AW48" i="17"/>
  <c r="BT4" i="17"/>
  <c r="BX4" i="17" s="1"/>
  <c r="CM4" i="17" s="1"/>
  <c r="BT26" i="17"/>
  <c r="BX26" i="17" s="1"/>
  <c r="BV26" i="17"/>
  <c r="AG15" i="17"/>
  <c r="AH15" i="17" s="1"/>
  <c r="AC15" i="17"/>
  <c r="AD15" i="17" s="1"/>
  <c r="V38" i="17"/>
  <c r="W38" i="17" s="1"/>
  <c r="R38" i="17"/>
  <c r="S38" i="17" s="1"/>
  <c r="AN17" i="17"/>
  <c r="AO17" i="17" s="1"/>
  <c r="R20" i="17"/>
  <c r="S20" i="17" s="1"/>
  <c r="AG27" i="17"/>
  <c r="AH27" i="17" s="1"/>
  <c r="AC27" i="17"/>
  <c r="AD27" i="17" s="1"/>
  <c r="BM19" i="17"/>
  <c r="BQ19" i="17" s="1"/>
  <c r="BH41" i="17"/>
  <c r="K11" i="17"/>
  <c r="R13" i="17"/>
  <c r="S13" i="17" s="1"/>
  <c r="AN18" i="17"/>
  <c r="AO18" i="17" s="1"/>
  <c r="AR18" i="17"/>
  <c r="AS18" i="17" s="1"/>
  <c r="R48" i="17"/>
  <c r="S48" i="17" s="1"/>
  <c r="AW50" i="17"/>
  <c r="BM9" i="17"/>
  <c r="BQ9" i="17" s="1"/>
  <c r="BV10" i="17"/>
  <c r="BV16" i="17"/>
  <c r="CC17" i="17"/>
  <c r="R19" i="17"/>
  <c r="S19" i="17" s="1"/>
  <c r="V19" i="17"/>
  <c r="W19" i="17" s="1"/>
  <c r="R17" i="17"/>
  <c r="S17" i="17" s="1"/>
  <c r="K31" i="17"/>
  <c r="BM25" i="17"/>
  <c r="BQ25" i="17" s="1"/>
  <c r="CM37" i="17"/>
  <c r="AN12" i="17"/>
  <c r="AO12" i="17" s="1"/>
  <c r="V24" i="17"/>
  <c r="W24" i="17" s="1"/>
  <c r="R24" i="17"/>
  <c r="S24" i="17" s="1"/>
  <c r="G36" i="17"/>
  <c r="H36" i="17" s="1"/>
  <c r="K36" i="17"/>
  <c r="R41" i="17"/>
  <c r="S41" i="17" s="1"/>
  <c r="K46" i="17"/>
  <c r="G46" i="17"/>
  <c r="H46" i="17" s="1"/>
  <c r="BO38" i="17"/>
  <c r="BM38" i="17"/>
  <c r="BQ38" i="17" s="1"/>
  <c r="BM30" i="17"/>
  <c r="BQ30" i="17" s="1"/>
  <c r="BH33" i="17"/>
  <c r="BM50" i="17"/>
  <c r="BQ50" i="17" s="1"/>
  <c r="BV18" i="17"/>
  <c r="CA19" i="17"/>
  <c r="CE19" i="17" s="1"/>
  <c r="BM27" i="17"/>
  <c r="BQ27" i="17" s="1"/>
  <c r="BH37" i="17"/>
  <c r="AR8" i="17"/>
  <c r="AS8" i="17" s="1"/>
  <c r="R9" i="17"/>
  <c r="S9" i="17" s="1"/>
  <c r="AR15" i="17"/>
  <c r="AS15" i="17" s="1"/>
  <c r="AC16" i="17"/>
  <c r="AD16" i="17" s="1"/>
  <c r="K25" i="17"/>
  <c r="BV12" i="17"/>
  <c r="BH29" i="17"/>
  <c r="BM31" i="17"/>
  <c r="BQ31" i="17" s="1"/>
  <c r="BH49" i="17"/>
  <c r="AH3" i="15"/>
  <c r="AH5" i="15"/>
  <c r="AH4" i="15"/>
  <c r="AH10" i="15"/>
  <c r="BF16" i="17"/>
  <c r="BJ16" i="17" s="1"/>
  <c r="BF20" i="17"/>
  <c r="BJ20" i="17" s="1"/>
  <c r="BF22" i="17"/>
  <c r="BJ22" i="17" s="1"/>
  <c r="CM22" i="17" s="1"/>
  <c r="BF24" i="17"/>
  <c r="BJ24" i="17" s="1"/>
  <c r="CM24" i="17" s="1"/>
  <c r="BF26" i="17"/>
  <c r="BJ26" i="17" s="1"/>
  <c r="BF28" i="17"/>
  <c r="BJ28" i="17" s="1"/>
  <c r="CM28" i="17" s="1"/>
  <c r="BH4" i="17"/>
  <c r="BH10" i="17"/>
  <c r="BH12" i="17"/>
  <c r="BH14" i="17"/>
  <c r="CA16" i="17"/>
  <c r="CE16" i="17" s="1"/>
  <c r="CM16" i="17" s="1"/>
  <c r="CA20" i="17"/>
  <c r="CE20" i="17" s="1"/>
  <c r="BM33" i="17"/>
  <c r="BQ33" i="17" s="1"/>
  <c r="CM33" i="17" s="1"/>
  <c r="BH36" i="17"/>
  <c r="BM41" i="17"/>
  <c r="BQ41" i="17" s="1"/>
  <c r="CM41" i="17" s="1"/>
  <c r="BH44" i="17"/>
  <c r="BM45" i="17"/>
  <c r="BQ45" i="17" s="1"/>
  <c r="CM45" i="17" s="1"/>
  <c r="CC10" i="17"/>
  <c r="BT15" i="17"/>
  <c r="BX15" i="17" s="1"/>
  <c r="CM15" i="17" s="1"/>
  <c r="BT17" i="17"/>
  <c r="BX17" i="17" s="1"/>
  <c r="BT19" i="17"/>
  <c r="BX19" i="17" s="1"/>
  <c r="CC22" i="17"/>
  <c r="CC24" i="17"/>
  <c r="CC26" i="17"/>
  <c r="BO29" i="17"/>
  <c r="BO37" i="17"/>
  <c r="BO49" i="17"/>
  <c r="BV5" i="17"/>
  <c r="BV7" i="17"/>
  <c r="BM10" i="17"/>
  <c r="BQ10" i="17" s="1"/>
  <c r="CM10" i="17" s="1"/>
  <c r="BV21" i="17"/>
  <c r="BV23" i="17"/>
  <c r="BV25" i="17"/>
  <c r="BV27" i="17"/>
  <c r="BM36" i="17"/>
  <c r="BQ36" i="17" s="1"/>
  <c r="CM36" i="17" s="1"/>
  <c r="BH39" i="17"/>
  <c r="BM40" i="17"/>
  <c r="BQ40" i="17" s="1"/>
  <c r="BM44" i="17"/>
  <c r="BQ44" i="17" s="1"/>
  <c r="CM44" i="17" s="1"/>
  <c r="BH51" i="17"/>
  <c r="BO4" i="17"/>
  <c r="BF5" i="17"/>
  <c r="BJ5" i="17" s="1"/>
  <c r="BO6" i="17"/>
  <c r="BF7" i="17"/>
  <c r="BJ7" i="17" s="1"/>
  <c r="BO8" i="17"/>
  <c r="BF9" i="17"/>
  <c r="BJ9" i="17" s="1"/>
  <c r="BF11" i="17"/>
  <c r="BJ11" i="17" s="1"/>
  <c r="BO12" i="17"/>
  <c r="BF13" i="17"/>
  <c r="BJ13" i="17" s="1"/>
  <c r="BO14" i="17"/>
  <c r="BF15" i="17"/>
  <c r="BJ15" i="17" s="1"/>
  <c r="BO16" i="17"/>
  <c r="BF17" i="17"/>
  <c r="BJ17" i="17" s="1"/>
  <c r="BO18" i="17"/>
  <c r="BF19" i="17"/>
  <c r="BJ19" i="17" s="1"/>
  <c r="BO20" i="17"/>
  <c r="BF21" i="17"/>
  <c r="BJ21" i="17" s="1"/>
  <c r="BO22" i="17"/>
  <c r="BF23" i="17"/>
  <c r="BJ23" i="17" s="1"/>
  <c r="BO24" i="17"/>
  <c r="BF25" i="17"/>
  <c r="BJ25" i="17" s="1"/>
  <c r="BO26" i="17"/>
  <c r="BF27" i="17"/>
  <c r="BJ27" i="17" s="1"/>
  <c r="BO28" i="17"/>
  <c r="BF30" i="17"/>
  <c r="BJ30" i="17" s="1"/>
  <c r="BO32" i="17"/>
  <c r="BF34" i="17"/>
  <c r="BJ34" i="17" s="1"/>
  <c r="CM34" i="17" s="1"/>
  <c r="BF38" i="17"/>
  <c r="BJ38" i="17" s="1"/>
  <c r="BF42" i="17"/>
  <c r="BJ42" i="17" s="1"/>
  <c r="BF46" i="17"/>
  <c r="BJ46" i="17" s="1"/>
  <c r="CM46" i="17" s="1"/>
  <c r="BO48" i="17"/>
  <c r="BF50" i="17"/>
  <c r="BJ50" i="17" s="1"/>
  <c r="BF6" i="17"/>
  <c r="BJ6" i="17" s="1"/>
  <c r="BF32" i="17"/>
  <c r="BJ32" i="17" s="1"/>
  <c r="CM32" i="17" s="1"/>
  <c r="BF40" i="17"/>
  <c r="BJ40" i="17" s="1"/>
  <c r="CA8" i="17"/>
  <c r="CE8" i="17" s="1"/>
  <c r="CA18" i="17"/>
  <c r="CE18" i="17" s="1"/>
  <c r="BH48" i="17"/>
  <c r="CC4" i="17"/>
  <c r="BT9" i="17"/>
  <c r="BX9" i="17" s="1"/>
  <c r="BT11" i="17"/>
  <c r="BX11" i="17" s="1"/>
  <c r="CC12" i="17"/>
  <c r="CC14" i="17"/>
  <c r="BF31" i="17"/>
  <c r="BJ31" i="17" s="1"/>
  <c r="BF35" i="17"/>
  <c r="BJ35" i="17" s="1"/>
  <c r="BF43" i="17"/>
  <c r="BJ43" i="17" s="1"/>
  <c r="BH47" i="17"/>
  <c r="BM35" i="17"/>
  <c r="BQ35" i="17" s="1"/>
  <c r="BM39" i="17"/>
  <c r="BQ39" i="17" s="1"/>
  <c r="CM39" i="17" s="1"/>
  <c r="BM43" i="17"/>
  <c r="BQ43" i="17" s="1"/>
  <c r="BM47" i="17"/>
  <c r="BQ47" i="17" s="1"/>
  <c r="CM47" i="17" s="1"/>
  <c r="BM51" i="17"/>
  <c r="BQ51" i="17" s="1"/>
  <c r="CM51" i="17" s="1"/>
  <c r="BF8" i="17"/>
  <c r="BJ8" i="17" s="1"/>
  <c r="BF18" i="17"/>
  <c r="BJ18" i="17" s="1"/>
  <c r="CA6" i="17"/>
  <c r="CE6" i="17" s="1"/>
  <c r="BT13" i="17"/>
  <c r="BX13" i="17" s="1"/>
  <c r="AR4" i="17"/>
  <c r="AS4" i="17" s="1"/>
  <c r="AN4" i="17"/>
  <c r="AO4" i="17" s="1"/>
  <c r="K33" i="17"/>
  <c r="G33" i="17"/>
  <c r="H33" i="17" s="1"/>
  <c r="V43" i="17"/>
  <c r="W43" i="17" s="1"/>
  <c r="R43" i="17"/>
  <c r="S43" i="17" s="1"/>
  <c r="G12" i="17"/>
  <c r="H12" i="17" s="1"/>
  <c r="V35" i="17"/>
  <c r="W35" i="17" s="1"/>
  <c r="AW35" i="17" s="1"/>
  <c r="R35" i="17"/>
  <c r="S35" i="17" s="1"/>
  <c r="K38" i="17"/>
  <c r="G38" i="17"/>
  <c r="H38" i="17" s="1"/>
  <c r="K6" i="17"/>
  <c r="G6" i="17"/>
  <c r="H6" i="17" s="1"/>
  <c r="V10" i="17"/>
  <c r="W10" i="17" s="1"/>
  <c r="R10" i="17"/>
  <c r="S10" i="17" s="1"/>
  <c r="AC11" i="17"/>
  <c r="AD11" i="17" s="1"/>
  <c r="K15" i="17"/>
  <c r="G15" i="17"/>
  <c r="H15" i="17" s="1"/>
  <c r="AG18" i="17"/>
  <c r="AH18" i="17" s="1"/>
  <c r="AC18" i="17"/>
  <c r="AD18" i="17" s="1"/>
  <c r="G21" i="17"/>
  <c r="H21" i="17" s="1"/>
  <c r="K21" i="17"/>
  <c r="R22" i="17"/>
  <c r="S22" i="17" s="1"/>
  <c r="G23" i="17"/>
  <c r="H23" i="17" s="1"/>
  <c r="V51" i="17"/>
  <c r="W51" i="17" s="1"/>
  <c r="R51" i="17"/>
  <c r="S51" i="17" s="1"/>
  <c r="K32" i="17"/>
  <c r="G32" i="17"/>
  <c r="H32" i="17" s="1"/>
  <c r="AR6" i="17"/>
  <c r="AS6" i="17" s="1"/>
  <c r="AN6" i="17"/>
  <c r="AO6" i="17" s="1"/>
  <c r="AW23" i="17"/>
  <c r="K7" i="17"/>
  <c r="G7" i="17"/>
  <c r="H7" i="17" s="1"/>
  <c r="AG9" i="17"/>
  <c r="AH9" i="17" s="1"/>
  <c r="AN10" i="17"/>
  <c r="AO10" i="17" s="1"/>
  <c r="AG20" i="17"/>
  <c r="AH20" i="17" s="1"/>
  <c r="AC20" i="17"/>
  <c r="AD20" i="17" s="1"/>
  <c r="AN21" i="17"/>
  <c r="AO21" i="17" s="1"/>
  <c r="AN27" i="17"/>
  <c r="AO27" i="17" s="1"/>
  <c r="AR27" i="17"/>
  <c r="AS27" i="17" s="1"/>
  <c r="K16" i="17"/>
  <c r="G16" i="17"/>
  <c r="H16" i="17" s="1"/>
  <c r="V46" i="17"/>
  <c r="W46" i="17" s="1"/>
  <c r="K4" i="17"/>
  <c r="AC10" i="17"/>
  <c r="AD10" i="17" s="1"/>
  <c r="V14" i="17"/>
  <c r="W14" i="17" s="1"/>
  <c r="R15" i="17"/>
  <c r="S15" i="17" s="1"/>
  <c r="AN20" i="17"/>
  <c r="AO20" i="17" s="1"/>
  <c r="AG24" i="17"/>
  <c r="AH24" i="17" s="1"/>
  <c r="G44" i="17"/>
  <c r="H44" i="17" s="1"/>
  <c r="AG4" i="17"/>
  <c r="AH4" i="17" s="1"/>
  <c r="AC4" i="17"/>
  <c r="AD4" i="17" s="1"/>
  <c r="AN5" i="17"/>
  <c r="AO5" i="17" s="1"/>
  <c r="V18" i="17"/>
  <c r="W18" i="17" s="1"/>
  <c r="R18" i="17"/>
  <c r="S18" i="17" s="1"/>
  <c r="AC19" i="17"/>
  <c r="AD19" i="17" s="1"/>
  <c r="G35" i="17"/>
  <c r="H35" i="17" s="1"/>
  <c r="K43" i="17"/>
  <c r="G43" i="17"/>
  <c r="H43" i="17" s="1"/>
  <c r="K51" i="17"/>
  <c r="G51" i="17"/>
  <c r="H51" i="17" s="1"/>
  <c r="AR22" i="17"/>
  <c r="AS22" i="17" s="1"/>
  <c r="AN22" i="17"/>
  <c r="AO22" i="17" s="1"/>
  <c r="AR14" i="17"/>
  <c r="AS14" i="17" s="1"/>
  <c r="AN14" i="17"/>
  <c r="AO14" i="17" s="1"/>
  <c r="G22" i="17"/>
  <c r="H22" i="17" s="1"/>
  <c r="V37" i="17"/>
  <c r="W37" i="17" s="1"/>
  <c r="R37" i="17"/>
  <c r="S37" i="17" s="1"/>
  <c r="K8" i="17"/>
  <c r="G8" i="17"/>
  <c r="H8" i="17" s="1"/>
  <c r="V26" i="17"/>
  <c r="W26" i="17" s="1"/>
  <c r="R26" i="17"/>
  <c r="S26" i="17" s="1"/>
  <c r="V34" i="17"/>
  <c r="W34" i="17" s="1"/>
  <c r="R34" i="17"/>
  <c r="S34" i="17" s="1"/>
  <c r="AW41" i="17"/>
  <c r="AW49" i="17"/>
  <c r="R8" i="17"/>
  <c r="S8" i="17" s="1"/>
  <c r="AG12" i="17"/>
  <c r="AH12" i="17" s="1"/>
  <c r="AC12" i="17"/>
  <c r="AD12" i="17" s="1"/>
  <c r="AN13" i="17"/>
  <c r="AO13" i="17" s="1"/>
  <c r="K24" i="17"/>
  <c r="G24" i="17"/>
  <c r="H24" i="17" s="1"/>
  <c r="AC26" i="17"/>
  <c r="AD26" i="17" s="1"/>
  <c r="G41" i="17"/>
  <c r="H41" i="17" s="1"/>
  <c r="V45" i="17"/>
  <c r="W45" i="17" s="1"/>
  <c r="R45" i="17"/>
  <c r="S45" i="17" s="1"/>
  <c r="G49" i="17"/>
  <c r="H49" i="17" s="1"/>
  <c r="G40" i="17"/>
  <c r="H40" i="17" s="1"/>
  <c r="R42" i="17"/>
  <c r="S42" i="17" s="1"/>
  <c r="G48" i="17"/>
  <c r="H48" i="17" s="1"/>
  <c r="R50" i="17"/>
  <c r="S50" i="17" s="1"/>
  <c r="CM7" i="17" l="1"/>
  <c r="AW12" i="17"/>
  <c r="CM23" i="17"/>
  <c r="AW34" i="17"/>
  <c r="AW5" i="17"/>
  <c r="AW30" i="17"/>
  <c r="L46" i="17"/>
  <c r="AW46" i="17" s="1"/>
  <c r="L9" i="17"/>
  <c r="AW9" i="17" s="1"/>
  <c r="AX9" i="17"/>
  <c r="L28" i="17"/>
  <c r="AW28" i="17" s="1"/>
  <c r="L26" i="17"/>
  <c r="AX26" i="17"/>
  <c r="L39" i="17"/>
  <c r="AW39" i="17" s="1"/>
  <c r="L43" i="17"/>
  <c r="AW43" i="17" s="1"/>
  <c r="L16" i="17"/>
  <c r="AW16" i="17" s="1"/>
  <c r="AX16" i="17"/>
  <c r="AX23" i="17"/>
  <c r="L32" i="17"/>
  <c r="AW32" i="17" s="1"/>
  <c r="L38" i="17"/>
  <c r="AX27" i="17"/>
  <c r="AW26" i="17"/>
  <c r="L15" i="17"/>
  <c r="AW15" i="17" s="1"/>
  <c r="AX15" i="17"/>
  <c r="L25" i="17"/>
  <c r="AW25" i="17" s="1"/>
  <c r="AX25" i="17"/>
  <c r="CM13" i="17"/>
  <c r="CM9" i="17"/>
  <c r="L36" i="17"/>
  <c r="CM5" i="17"/>
  <c r="CM26" i="17"/>
  <c r="L20" i="17"/>
  <c r="AW20" i="17" s="1"/>
  <c r="AX20" i="17"/>
  <c r="L6" i="17"/>
  <c r="AW6" i="17" s="1"/>
  <c r="AX6" i="17"/>
  <c r="L18" i="17"/>
  <c r="AW18" i="17" s="1"/>
  <c r="AX18" i="17"/>
  <c r="L24" i="17"/>
  <c r="AX24" i="17"/>
  <c r="L33" i="17"/>
  <c r="AW33" i="17" s="1"/>
  <c r="L10" i="17"/>
  <c r="AW10" i="17" s="1"/>
  <c r="AX10" i="17"/>
  <c r="AX22" i="17"/>
  <c r="L7" i="17"/>
  <c r="AW7" i="17" s="1"/>
  <c r="AX7" i="17"/>
  <c r="L31" i="17"/>
  <c r="AW31" i="17" s="1"/>
  <c r="L8" i="17"/>
  <c r="AW8" i="17" s="1"/>
  <c r="AX8" i="17"/>
  <c r="L21" i="17"/>
  <c r="AX21" i="17"/>
  <c r="L51" i="17"/>
  <c r="L4" i="17"/>
  <c r="AW4" i="17" s="1"/>
  <c r="AX4" i="17"/>
  <c r="CM42" i="17"/>
  <c r="CM17" i="17"/>
  <c r="L17" i="17"/>
  <c r="AW17" i="17" s="1"/>
  <c r="AX17" i="17"/>
  <c r="L47" i="17"/>
  <c r="AW47" i="17" s="1"/>
  <c r="AX5" i="17"/>
  <c r="L37" i="17"/>
  <c r="AW37" i="17" s="1"/>
  <c r="AX19" i="17"/>
  <c r="AX13" i="17"/>
  <c r="L45" i="17"/>
  <c r="L11" i="17"/>
  <c r="AW11" i="17" s="1"/>
  <c r="AX11" i="17"/>
  <c r="L42" i="17"/>
  <c r="AW42" i="17" s="1"/>
  <c r="L29" i="17"/>
  <c r="AW29" i="17" s="1"/>
  <c r="AX12" i="17"/>
  <c r="AX14" i="17"/>
  <c r="DC11" i="17"/>
  <c r="CM8" i="17"/>
  <c r="DC9" i="17"/>
  <c r="AW19" i="17"/>
  <c r="CM11" i="17"/>
  <c r="DC5" i="17" s="1"/>
  <c r="CM25" i="17"/>
  <c r="AW45" i="17"/>
  <c r="CM35" i="17"/>
  <c r="CM50" i="17"/>
  <c r="DC8" i="17"/>
  <c r="AW27" i="17"/>
  <c r="DC7" i="17"/>
  <c r="CM38" i="17"/>
  <c r="CM21" i="17"/>
  <c r="AW21" i="17"/>
  <c r="CM43" i="17"/>
  <c r="CM19" i="17"/>
  <c r="CM31" i="17"/>
  <c r="AW38" i="17"/>
  <c r="CM27" i="17"/>
  <c r="CM40" i="17"/>
  <c r="DC10" i="17" s="1"/>
  <c r="AW36" i="17"/>
  <c r="CM6" i="17"/>
  <c r="AW22" i="17"/>
  <c r="CM18" i="17"/>
  <c r="CM20" i="17"/>
  <c r="CM30" i="17"/>
  <c r="AW14" i="17"/>
  <c r="AW24" i="17"/>
  <c r="AW51" i="17"/>
  <c r="DC4" i="17" l="1"/>
  <c r="DC6" i="17"/>
  <c r="Q11" i="15"/>
  <c r="V26" i="15"/>
  <c r="Y26" i="15" s="1"/>
  <c r="V25" i="15"/>
  <c r="Y25" i="15" s="1"/>
  <c r="V24" i="15"/>
  <c r="Y24" i="15" s="1"/>
  <c r="V23" i="15"/>
  <c r="Y23" i="15" s="1"/>
  <c r="V22" i="15"/>
  <c r="Y22" i="15" s="1"/>
  <c r="V21" i="15"/>
  <c r="Y21" i="15" s="1"/>
  <c r="V20" i="15"/>
  <c r="Y20" i="15" s="1"/>
  <c r="V19" i="15"/>
  <c r="Y19" i="15" s="1"/>
  <c r="V18" i="15"/>
  <c r="Y18" i="15" s="1"/>
  <c r="V17" i="15"/>
  <c r="Y17" i="15" s="1"/>
  <c r="V16" i="15"/>
  <c r="Y16" i="15" s="1"/>
  <c r="V15" i="15"/>
  <c r="Y15" i="15" s="1"/>
  <c r="V14" i="15"/>
  <c r="Y14" i="15" s="1"/>
  <c r="V13" i="15"/>
  <c r="Y13" i="15" s="1"/>
  <c r="V12" i="15"/>
  <c r="Y12" i="15" s="1"/>
  <c r="V11" i="15"/>
  <c r="Y11" i="15" s="1"/>
  <c r="V10" i="15"/>
  <c r="Y10" i="15" s="1"/>
  <c r="V9" i="15"/>
  <c r="Y9" i="15" s="1"/>
  <c r="V8" i="15"/>
  <c r="Y8" i="15" s="1"/>
  <c r="V7" i="15"/>
  <c r="Y7" i="15" s="1"/>
  <c r="V6" i="15"/>
  <c r="Y6" i="15" s="1"/>
  <c r="V5" i="15"/>
  <c r="Y5" i="15" s="1"/>
  <c r="V4" i="15"/>
  <c r="Y4" i="15" s="1"/>
  <c r="V3" i="15"/>
  <c r="Y3" i="15" s="1"/>
  <c r="P26" i="15"/>
  <c r="S26" i="15" s="1"/>
  <c r="P25" i="15"/>
  <c r="S25" i="15" s="1"/>
  <c r="P24" i="15"/>
  <c r="S24" i="15" s="1"/>
  <c r="P23" i="15"/>
  <c r="S23" i="15" s="1"/>
  <c r="P22" i="15"/>
  <c r="S22" i="15" s="1"/>
  <c r="P21" i="15"/>
  <c r="S21" i="15" s="1"/>
  <c r="P20" i="15"/>
  <c r="S20" i="15" s="1"/>
  <c r="P19" i="15"/>
  <c r="Q19" i="15" s="1"/>
  <c r="P18" i="15"/>
  <c r="S18" i="15" s="1"/>
  <c r="P17" i="15"/>
  <c r="S17" i="15" s="1"/>
  <c r="P16" i="15"/>
  <c r="S16" i="15" s="1"/>
  <c r="P15" i="15"/>
  <c r="S15" i="15" s="1"/>
  <c r="P14" i="15"/>
  <c r="S14" i="15" s="1"/>
  <c r="P13" i="15"/>
  <c r="S13" i="15" s="1"/>
  <c r="P12" i="15"/>
  <c r="S12" i="15" s="1"/>
  <c r="P11" i="15"/>
  <c r="S11" i="15" s="1"/>
  <c r="P10" i="15"/>
  <c r="S10" i="15" s="1"/>
  <c r="P9" i="15"/>
  <c r="S9" i="15" s="1"/>
  <c r="P8" i="15"/>
  <c r="S8" i="15" s="1"/>
  <c r="P7" i="15"/>
  <c r="S7" i="15" s="1"/>
  <c r="P6" i="15"/>
  <c r="S6" i="15" s="1"/>
  <c r="P5" i="15"/>
  <c r="S5" i="15" s="1"/>
  <c r="P4" i="15"/>
  <c r="S4" i="15" s="1"/>
  <c r="P3" i="15"/>
  <c r="Q3" i="15" s="1"/>
  <c r="J50" i="15"/>
  <c r="M50" i="15" s="1"/>
  <c r="J49" i="15"/>
  <c r="M49" i="15" s="1"/>
  <c r="J48" i="15"/>
  <c r="M48" i="15" s="1"/>
  <c r="J47" i="15"/>
  <c r="M47" i="15" s="1"/>
  <c r="J46" i="15"/>
  <c r="M46" i="15" s="1"/>
  <c r="J45" i="15"/>
  <c r="M45" i="15" s="1"/>
  <c r="J44" i="15"/>
  <c r="M44" i="15" s="1"/>
  <c r="J43" i="15"/>
  <c r="K43" i="15" s="1"/>
  <c r="J42" i="15"/>
  <c r="M42" i="15" s="1"/>
  <c r="J41" i="15"/>
  <c r="M41" i="15" s="1"/>
  <c r="J40" i="15"/>
  <c r="M40" i="15" s="1"/>
  <c r="J39" i="15"/>
  <c r="M39" i="15" s="1"/>
  <c r="J38" i="15"/>
  <c r="M38" i="15" s="1"/>
  <c r="J37" i="15"/>
  <c r="M37" i="15" s="1"/>
  <c r="J36" i="15"/>
  <c r="M36" i="15" s="1"/>
  <c r="J35" i="15"/>
  <c r="K35" i="15" s="1"/>
  <c r="J34" i="15"/>
  <c r="M34" i="15" s="1"/>
  <c r="J33" i="15"/>
  <c r="M33" i="15" s="1"/>
  <c r="J32" i="15"/>
  <c r="M32" i="15" s="1"/>
  <c r="J31" i="15"/>
  <c r="M31" i="15" s="1"/>
  <c r="J30" i="15"/>
  <c r="M30" i="15" s="1"/>
  <c r="J29" i="15"/>
  <c r="M29" i="15" s="1"/>
  <c r="J28" i="15"/>
  <c r="M28" i="15" s="1"/>
  <c r="J27" i="15"/>
  <c r="M27" i="15" s="1"/>
  <c r="J26" i="15"/>
  <c r="M26" i="15" s="1"/>
  <c r="J25" i="15"/>
  <c r="M25" i="15" s="1"/>
  <c r="J24" i="15"/>
  <c r="M24" i="15" s="1"/>
  <c r="J23" i="15"/>
  <c r="M23" i="15" s="1"/>
  <c r="J22" i="15"/>
  <c r="M22" i="15" s="1"/>
  <c r="J21" i="15"/>
  <c r="M21" i="15" s="1"/>
  <c r="J20" i="15"/>
  <c r="M20" i="15" s="1"/>
  <c r="J19" i="15"/>
  <c r="M19" i="15" s="1"/>
  <c r="J18" i="15"/>
  <c r="M18" i="15" s="1"/>
  <c r="J17" i="15"/>
  <c r="M17" i="15" s="1"/>
  <c r="J16" i="15"/>
  <c r="M16" i="15" s="1"/>
  <c r="J15" i="15"/>
  <c r="M15" i="15" s="1"/>
  <c r="J14" i="15"/>
  <c r="M14" i="15" s="1"/>
  <c r="J13" i="15"/>
  <c r="M13" i="15" s="1"/>
  <c r="J12" i="15"/>
  <c r="M12" i="15" s="1"/>
  <c r="J11" i="15"/>
  <c r="M11" i="15" s="1"/>
  <c r="J10" i="15"/>
  <c r="M10" i="15" s="1"/>
  <c r="J9" i="15"/>
  <c r="M9" i="15" s="1"/>
  <c r="J8" i="15"/>
  <c r="M8" i="15" s="1"/>
  <c r="J7" i="15"/>
  <c r="M7" i="15" s="1"/>
  <c r="J6" i="15"/>
  <c r="M6" i="15" s="1"/>
  <c r="J5" i="15"/>
  <c r="M5" i="15" s="1"/>
  <c r="J4" i="15"/>
  <c r="M4" i="15" s="1"/>
  <c r="J3" i="15"/>
  <c r="K3" i="15" s="1"/>
  <c r="D4" i="15"/>
  <c r="G4" i="15" s="1"/>
  <c r="D5" i="15"/>
  <c r="G5" i="15" s="1"/>
  <c r="D6" i="15"/>
  <c r="G6" i="15" s="1"/>
  <c r="D7" i="15"/>
  <c r="G7" i="15" s="1"/>
  <c r="D8" i="15"/>
  <c r="G8" i="15" s="1"/>
  <c r="D9" i="15"/>
  <c r="G9" i="15" s="1"/>
  <c r="D10" i="15"/>
  <c r="G10" i="15" s="1"/>
  <c r="D11" i="15"/>
  <c r="G11" i="15" s="1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G17" i="15" s="1"/>
  <c r="D18" i="15"/>
  <c r="E18" i="15" s="1"/>
  <c r="D19" i="15"/>
  <c r="E19" i="15" s="1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G25" i="15" s="1"/>
  <c r="D26" i="15"/>
  <c r="G26" i="15" s="1"/>
  <c r="D27" i="15"/>
  <c r="G27" i="15" s="1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G33" i="15" s="1"/>
  <c r="D34" i="15"/>
  <c r="G34" i="15" s="1"/>
  <c r="D35" i="15"/>
  <c r="G35" i="15" s="1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G41" i="15" s="1"/>
  <c r="D42" i="15"/>
  <c r="G42" i="15" s="1"/>
  <c r="D43" i="15"/>
  <c r="G43" i="15" s="1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G49" i="15" s="1"/>
  <c r="D50" i="15"/>
  <c r="E50" i="15" s="1"/>
  <c r="D3" i="15"/>
  <c r="E3" i="15" s="1"/>
  <c r="K44" i="15" l="1"/>
  <c r="W3" i="15"/>
  <c r="W19" i="15"/>
  <c r="E27" i="15"/>
  <c r="E11" i="15"/>
  <c r="G19" i="15"/>
  <c r="K11" i="15"/>
  <c r="K27" i="15"/>
  <c r="M43" i="15"/>
  <c r="E10" i="15"/>
  <c r="Q12" i="15"/>
  <c r="M3" i="15"/>
  <c r="K12" i="15"/>
  <c r="W4" i="15"/>
  <c r="M35" i="15"/>
  <c r="E43" i="15"/>
  <c r="K28" i="15"/>
  <c r="W20" i="15"/>
  <c r="S19" i="15"/>
  <c r="E42" i="15"/>
  <c r="E35" i="15"/>
  <c r="G3" i="15"/>
  <c r="G18" i="15"/>
  <c r="S3" i="15"/>
  <c r="E34" i="15"/>
  <c r="K4" i="15"/>
  <c r="K36" i="15"/>
  <c r="Q20" i="15"/>
  <c r="G50" i="15"/>
  <c r="E26" i="15"/>
  <c r="K19" i="15"/>
  <c r="W11" i="15"/>
  <c r="K20" i="15"/>
  <c r="Q4" i="15"/>
  <c r="W12" i="15"/>
  <c r="E49" i="15"/>
  <c r="E41" i="15"/>
  <c r="E33" i="15"/>
  <c r="E25" i="15"/>
  <c r="E17" i="15"/>
  <c r="E9" i="15"/>
  <c r="K5" i="15"/>
  <c r="K13" i="15"/>
  <c r="K21" i="15"/>
  <c r="K29" i="15"/>
  <c r="K37" i="15"/>
  <c r="K45" i="15"/>
  <c r="Q5" i="15"/>
  <c r="Q13" i="15"/>
  <c r="Q21" i="15"/>
  <c r="W5" i="15"/>
  <c r="W13" i="15"/>
  <c r="W21" i="15"/>
  <c r="E48" i="15"/>
  <c r="E40" i="15"/>
  <c r="E32" i="15"/>
  <c r="E24" i="15"/>
  <c r="E16" i="15"/>
  <c r="E8" i="15"/>
  <c r="K6" i="15"/>
  <c r="K14" i="15"/>
  <c r="K22" i="15"/>
  <c r="K30" i="15"/>
  <c r="K38" i="15"/>
  <c r="K46" i="15"/>
  <c r="Q6" i="15"/>
  <c r="Q14" i="15"/>
  <c r="Q22" i="15"/>
  <c r="W6" i="15"/>
  <c r="W14" i="15"/>
  <c r="W22" i="15"/>
  <c r="E46" i="15"/>
  <c r="E38" i="15"/>
  <c r="E30" i="15"/>
  <c r="E22" i="15"/>
  <c r="E14" i="15"/>
  <c r="E6" i="15"/>
  <c r="K8" i="15"/>
  <c r="K16" i="15"/>
  <c r="K24" i="15"/>
  <c r="K32" i="15"/>
  <c r="K40" i="15"/>
  <c r="K48" i="15"/>
  <c r="Q8" i="15"/>
  <c r="Q16" i="15"/>
  <c r="Q24" i="15"/>
  <c r="W8" i="15"/>
  <c r="W16" i="15"/>
  <c r="W24" i="15"/>
  <c r="E45" i="15"/>
  <c r="E37" i="15"/>
  <c r="E29" i="15"/>
  <c r="E21" i="15"/>
  <c r="E13" i="15"/>
  <c r="E5" i="15"/>
  <c r="K9" i="15"/>
  <c r="K17" i="15"/>
  <c r="K25" i="15"/>
  <c r="K33" i="15"/>
  <c r="K41" i="15"/>
  <c r="K49" i="15"/>
  <c r="Q9" i="15"/>
  <c r="Q17" i="15"/>
  <c r="Q25" i="15"/>
  <c r="W9" i="15"/>
  <c r="W17" i="15"/>
  <c r="W25" i="15"/>
  <c r="E47" i="15"/>
  <c r="E39" i="15"/>
  <c r="E31" i="15"/>
  <c r="E23" i="15"/>
  <c r="E15" i="15"/>
  <c r="E7" i="15"/>
  <c r="K7" i="15"/>
  <c r="K15" i="15"/>
  <c r="K23" i="15"/>
  <c r="K31" i="15"/>
  <c r="K39" i="15"/>
  <c r="K47" i="15"/>
  <c r="Q7" i="15"/>
  <c r="Q15" i="15"/>
  <c r="Q23" i="15"/>
  <c r="W7" i="15"/>
  <c r="W15" i="15"/>
  <c r="W23" i="15"/>
  <c r="E44" i="15"/>
  <c r="E36" i="15"/>
  <c r="E28" i="15"/>
  <c r="E20" i="15"/>
  <c r="E12" i="15"/>
  <c r="E4" i="15"/>
  <c r="K10" i="15"/>
  <c r="K18" i="15"/>
  <c r="K26" i="15"/>
  <c r="K34" i="15"/>
  <c r="K42" i="15"/>
  <c r="K50" i="15"/>
  <c r="Q10" i="15"/>
  <c r="Q18" i="15"/>
  <c r="Q26" i="15"/>
  <c r="W10" i="15"/>
  <c r="W18" i="15"/>
  <c r="W26" i="15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AT4" i="10"/>
  <c r="AT3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3" i="10"/>
  <c r="V11" i="4"/>
  <c r="V23" i="4"/>
  <c r="Q23" i="4"/>
  <c r="Q11" i="4"/>
  <c r="V79" i="4"/>
  <c r="V78" i="4"/>
  <c r="V77" i="4"/>
  <c r="V73" i="4"/>
  <c r="V72" i="4"/>
  <c r="V71" i="4"/>
  <c r="V67" i="4"/>
  <c r="V66" i="4"/>
  <c r="V65" i="4"/>
  <c r="V61" i="4"/>
  <c r="V60" i="4"/>
  <c r="V59" i="4"/>
  <c r="V55" i="4"/>
  <c r="V54" i="4"/>
  <c r="V53" i="4"/>
  <c r="V49" i="4"/>
  <c r="V48" i="4"/>
  <c r="V47" i="4"/>
  <c r="V35" i="4"/>
  <c r="V34" i="4"/>
  <c r="V33" i="4"/>
  <c r="V29" i="4"/>
  <c r="V28" i="4"/>
  <c r="V27" i="4"/>
  <c r="V22" i="4"/>
  <c r="V21" i="4"/>
  <c r="V17" i="4"/>
  <c r="V16" i="4"/>
  <c r="V15" i="4"/>
  <c r="V10" i="4"/>
  <c r="V9" i="4"/>
  <c r="V5" i="4"/>
  <c r="V4" i="4"/>
  <c r="V3" i="4"/>
  <c r="Q79" i="4"/>
  <c r="Q78" i="4"/>
  <c r="Q77" i="4"/>
  <c r="Q73" i="4"/>
  <c r="Q72" i="4"/>
  <c r="Q71" i="4"/>
  <c r="Q67" i="4"/>
  <c r="Q66" i="4"/>
  <c r="Q65" i="4"/>
  <c r="Q61" i="4"/>
  <c r="Q60" i="4"/>
  <c r="Q59" i="4"/>
  <c r="Q55" i="4"/>
  <c r="Q54" i="4"/>
  <c r="Q53" i="4"/>
  <c r="Q49" i="4"/>
  <c r="Q48" i="4"/>
  <c r="Q47" i="4"/>
  <c r="Q35" i="4"/>
  <c r="Q34" i="4"/>
  <c r="Q33" i="4"/>
  <c r="Q29" i="4"/>
  <c r="Q28" i="4"/>
  <c r="Q27" i="4"/>
  <c r="Q22" i="4"/>
  <c r="Q21" i="4"/>
  <c r="Q17" i="4"/>
  <c r="Q16" i="4"/>
  <c r="Q15" i="4"/>
  <c r="Q10" i="4"/>
  <c r="Q9" i="4"/>
  <c r="Q5" i="4"/>
  <c r="Q4" i="4"/>
  <c r="Q3" i="4"/>
  <c r="V79" i="3"/>
  <c r="V78" i="3"/>
  <c r="V77" i="3"/>
  <c r="V73" i="3"/>
  <c r="V72" i="3"/>
  <c r="V71" i="3"/>
  <c r="V67" i="3"/>
  <c r="V66" i="3"/>
  <c r="V65" i="3"/>
  <c r="V61" i="3"/>
  <c r="V60" i="3"/>
  <c r="V59" i="3"/>
  <c r="V55" i="3"/>
  <c r="V54" i="3"/>
  <c r="V53" i="3"/>
  <c r="V49" i="3"/>
  <c r="V48" i="3"/>
  <c r="V47" i="3"/>
  <c r="V35" i="3"/>
  <c r="V34" i="3"/>
  <c r="V33" i="3"/>
  <c r="V29" i="3"/>
  <c r="V28" i="3"/>
  <c r="V27" i="3"/>
  <c r="V22" i="3"/>
  <c r="V21" i="3"/>
  <c r="V17" i="3"/>
  <c r="V16" i="3"/>
  <c r="V15" i="3"/>
  <c r="V10" i="3"/>
  <c r="V9" i="3"/>
  <c r="V5" i="3"/>
  <c r="V4" i="3"/>
  <c r="V3" i="3"/>
  <c r="Q79" i="3"/>
  <c r="Q78" i="3"/>
  <c r="Q77" i="3"/>
  <c r="Q73" i="3"/>
  <c r="Q72" i="3"/>
  <c r="Q71" i="3"/>
  <c r="Q67" i="3"/>
  <c r="Q66" i="3"/>
  <c r="Q65" i="3"/>
  <c r="Q61" i="3"/>
  <c r="Q60" i="3"/>
  <c r="Q59" i="3"/>
  <c r="Q55" i="3"/>
  <c r="Q54" i="3"/>
  <c r="Q53" i="3"/>
  <c r="Q49" i="3"/>
  <c r="Q48" i="3"/>
  <c r="Q47" i="3"/>
  <c r="Q35" i="3"/>
  <c r="Q34" i="3"/>
  <c r="Q33" i="3"/>
  <c r="Q29" i="3"/>
  <c r="Q28" i="3"/>
  <c r="Q27" i="3"/>
  <c r="Q22" i="3"/>
  <c r="Q21" i="3"/>
  <c r="Q17" i="3"/>
  <c r="Q16" i="3"/>
  <c r="Q15" i="3"/>
  <c r="Q11" i="3"/>
  <c r="Q10" i="3"/>
  <c r="Q9" i="3"/>
  <c r="Q4" i="3"/>
  <c r="Q5" i="3"/>
  <c r="Q3" i="3"/>
  <c r="Q6" i="3" s="1"/>
  <c r="V49" i="2"/>
  <c r="V48" i="2"/>
  <c r="V47" i="2"/>
  <c r="V55" i="2"/>
  <c r="V54" i="2"/>
  <c r="V53" i="2"/>
  <c r="V61" i="2"/>
  <c r="V60" i="2"/>
  <c r="V59" i="2"/>
  <c r="V67" i="2"/>
  <c r="V66" i="2"/>
  <c r="V65" i="2"/>
  <c r="V73" i="2"/>
  <c r="V72" i="2"/>
  <c r="V71" i="2"/>
  <c r="V79" i="2"/>
  <c r="V78" i="2"/>
  <c r="V77" i="2"/>
  <c r="Q79" i="2"/>
  <c r="Q78" i="2"/>
  <c r="Q80" i="2" s="1"/>
  <c r="Q77" i="2"/>
  <c r="Q73" i="2"/>
  <c r="Q72" i="2"/>
  <c r="Q71" i="2"/>
  <c r="Q74" i="2" s="1"/>
  <c r="Q67" i="2"/>
  <c r="Q66" i="2"/>
  <c r="Q65" i="2"/>
  <c r="Q60" i="2"/>
  <c r="Q59" i="2"/>
  <c r="Q55" i="2"/>
  <c r="Q54" i="2"/>
  <c r="Q53" i="2"/>
  <c r="Q56" i="2" s="1"/>
  <c r="Q48" i="2"/>
  <c r="Q47" i="2"/>
  <c r="V35" i="2"/>
  <c r="V34" i="2"/>
  <c r="V33" i="2"/>
  <c r="V29" i="2"/>
  <c r="V28" i="2"/>
  <c r="V27" i="2"/>
  <c r="V30" i="2" s="1"/>
  <c r="V23" i="2"/>
  <c r="V22" i="2"/>
  <c r="V21" i="2"/>
  <c r="V17" i="2"/>
  <c r="V16" i="2"/>
  <c r="V15" i="2"/>
  <c r="V10" i="2"/>
  <c r="V9" i="2"/>
  <c r="V12" i="2" s="1"/>
  <c r="V3" i="2"/>
  <c r="V6" i="2" s="1"/>
  <c r="Q35" i="2"/>
  <c r="Q34" i="2"/>
  <c r="Q33" i="2"/>
  <c r="Q29" i="2"/>
  <c r="Q28" i="2"/>
  <c r="Q27" i="2"/>
  <c r="Q23" i="2"/>
  <c r="Q22" i="2"/>
  <c r="Q21" i="2"/>
  <c r="Q17" i="2"/>
  <c r="Q16" i="2"/>
  <c r="Q18" i="2" s="1"/>
  <c r="Q15" i="2"/>
  <c r="Q11" i="2"/>
  <c r="Q10" i="2"/>
  <c r="Q9" i="2"/>
  <c r="Q12" i="2" s="1"/>
  <c r="Q4" i="2"/>
  <c r="Q5" i="2"/>
  <c r="Q3" i="2"/>
  <c r="V78" i="1"/>
  <c r="V79" i="1"/>
  <c r="V77" i="1"/>
  <c r="Q79" i="1"/>
  <c r="Q78" i="1"/>
  <c r="Q77" i="1"/>
  <c r="V72" i="1"/>
  <c r="V74" i="1" s="1"/>
  <c r="V71" i="1"/>
  <c r="Q73" i="1"/>
  <c r="Q72" i="1"/>
  <c r="Q71" i="1"/>
  <c r="V67" i="1"/>
  <c r="V66" i="1"/>
  <c r="V65" i="1"/>
  <c r="Q67" i="1"/>
  <c r="Q66" i="1"/>
  <c r="Q65" i="1"/>
  <c r="Q68" i="1" s="1"/>
  <c r="V61" i="1"/>
  <c r="V60" i="1"/>
  <c r="V59" i="1"/>
  <c r="Q61" i="1"/>
  <c r="Q60" i="1"/>
  <c r="Q59" i="1"/>
  <c r="V55" i="1"/>
  <c r="V54" i="1"/>
  <c r="V53" i="1"/>
  <c r="Q55" i="1"/>
  <c r="Q54" i="1"/>
  <c r="Q53" i="1"/>
  <c r="V49" i="1"/>
  <c r="V48" i="1"/>
  <c r="V50" i="1" s="1"/>
  <c r="V47" i="1"/>
  <c r="Q49" i="1"/>
  <c r="Q48" i="1"/>
  <c r="Q47" i="1"/>
  <c r="V35" i="1"/>
  <c r="V34" i="1"/>
  <c r="V33" i="1"/>
  <c r="V29" i="1"/>
  <c r="V28" i="1"/>
  <c r="V27" i="1"/>
  <c r="Q35" i="1"/>
  <c r="Q34" i="1"/>
  <c r="Q33" i="1"/>
  <c r="Q29" i="1"/>
  <c r="Q28" i="1"/>
  <c r="Q27" i="1"/>
  <c r="Q23" i="1"/>
  <c r="Q22" i="1"/>
  <c r="Q21" i="1"/>
  <c r="V22" i="1"/>
  <c r="V23" i="1"/>
  <c r="V21" i="1"/>
  <c r="V16" i="1"/>
  <c r="V17" i="1"/>
  <c r="V15" i="1"/>
  <c r="Q16" i="1"/>
  <c r="Q15" i="1"/>
  <c r="V10" i="1"/>
  <c r="V9" i="1"/>
  <c r="Q11" i="1"/>
  <c r="Q10" i="1"/>
  <c r="Q9" i="1"/>
  <c r="V5" i="1"/>
  <c r="V4" i="1"/>
  <c r="V3" i="1"/>
  <c r="Q4" i="1"/>
  <c r="Q5" i="1"/>
  <c r="Q3" i="1"/>
  <c r="Q6" i="1" s="1"/>
  <c r="U80" i="4"/>
  <c r="T80" i="4"/>
  <c r="S80" i="4"/>
  <c r="P80" i="4"/>
  <c r="O80" i="4"/>
  <c r="N80" i="4"/>
  <c r="U74" i="4"/>
  <c r="T74" i="4"/>
  <c r="S74" i="4"/>
  <c r="P74" i="4"/>
  <c r="O74" i="4"/>
  <c r="N74" i="4"/>
  <c r="U68" i="4"/>
  <c r="T68" i="4"/>
  <c r="S68" i="4"/>
  <c r="P68" i="4"/>
  <c r="O68" i="4"/>
  <c r="N68" i="4"/>
  <c r="U62" i="4"/>
  <c r="T62" i="4"/>
  <c r="S62" i="4"/>
  <c r="P62" i="4"/>
  <c r="O62" i="4"/>
  <c r="N62" i="4"/>
  <c r="U56" i="4"/>
  <c r="T56" i="4"/>
  <c r="S56" i="4"/>
  <c r="P56" i="4"/>
  <c r="O56" i="4"/>
  <c r="N56" i="4"/>
  <c r="U50" i="4"/>
  <c r="T50" i="4"/>
  <c r="S50" i="4"/>
  <c r="P50" i="4"/>
  <c r="O50" i="4"/>
  <c r="N50" i="4"/>
  <c r="U36" i="4"/>
  <c r="T36" i="4"/>
  <c r="S36" i="4"/>
  <c r="P36" i="4"/>
  <c r="O36" i="4"/>
  <c r="N36" i="4"/>
  <c r="U30" i="4"/>
  <c r="T30" i="4"/>
  <c r="S30" i="4"/>
  <c r="P30" i="4"/>
  <c r="O30" i="4"/>
  <c r="N30" i="4"/>
  <c r="U24" i="4"/>
  <c r="T24" i="4"/>
  <c r="S24" i="4"/>
  <c r="P24" i="4"/>
  <c r="O24" i="4"/>
  <c r="N24" i="4"/>
  <c r="U18" i="4"/>
  <c r="T18" i="4"/>
  <c r="S18" i="4"/>
  <c r="P18" i="4"/>
  <c r="O18" i="4"/>
  <c r="N18" i="4"/>
  <c r="U12" i="4"/>
  <c r="T12" i="4"/>
  <c r="S12" i="4"/>
  <c r="P12" i="4"/>
  <c r="O12" i="4"/>
  <c r="N12" i="4"/>
  <c r="U6" i="4"/>
  <c r="T6" i="4"/>
  <c r="S6" i="4"/>
  <c r="P6" i="4"/>
  <c r="O6" i="4"/>
  <c r="N6" i="4"/>
  <c r="U80" i="3"/>
  <c r="T80" i="3"/>
  <c r="S80" i="3"/>
  <c r="P80" i="3"/>
  <c r="O80" i="3"/>
  <c r="N80" i="3"/>
  <c r="U74" i="3"/>
  <c r="T74" i="3"/>
  <c r="S74" i="3"/>
  <c r="P74" i="3"/>
  <c r="O74" i="3"/>
  <c r="N74" i="3"/>
  <c r="U68" i="3"/>
  <c r="T68" i="3"/>
  <c r="S68" i="3"/>
  <c r="P68" i="3"/>
  <c r="O68" i="3"/>
  <c r="N68" i="3"/>
  <c r="U62" i="3"/>
  <c r="T62" i="3"/>
  <c r="S62" i="3"/>
  <c r="P62" i="3"/>
  <c r="O62" i="3"/>
  <c r="N62" i="3"/>
  <c r="U56" i="3"/>
  <c r="T56" i="3"/>
  <c r="S56" i="3"/>
  <c r="P56" i="3"/>
  <c r="O56" i="3"/>
  <c r="N56" i="3"/>
  <c r="U50" i="3"/>
  <c r="T50" i="3"/>
  <c r="S50" i="3"/>
  <c r="P50" i="3"/>
  <c r="O50" i="3"/>
  <c r="N50" i="3"/>
  <c r="U80" i="2"/>
  <c r="T80" i="2"/>
  <c r="S80" i="2"/>
  <c r="P80" i="2"/>
  <c r="O80" i="2"/>
  <c r="N80" i="2"/>
  <c r="U74" i="2"/>
  <c r="T74" i="2"/>
  <c r="S74" i="2"/>
  <c r="P74" i="2"/>
  <c r="O74" i="2"/>
  <c r="N74" i="2"/>
  <c r="U68" i="2"/>
  <c r="T68" i="2"/>
  <c r="S68" i="2"/>
  <c r="P68" i="2"/>
  <c r="O68" i="2"/>
  <c r="N68" i="2"/>
  <c r="U62" i="2"/>
  <c r="T62" i="2"/>
  <c r="S62" i="2"/>
  <c r="P62" i="2"/>
  <c r="O62" i="2"/>
  <c r="N62" i="2"/>
  <c r="U56" i="2"/>
  <c r="T56" i="2"/>
  <c r="S56" i="2"/>
  <c r="P56" i="2"/>
  <c r="O56" i="2"/>
  <c r="N56" i="2"/>
  <c r="U50" i="2"/>
  <c r="T50" i="2"/>
  <c r="S50" i="2"/>
  <c r="P50" i="2"/>
  <c r="O50" i="2"/>
  <c r="N50" i="2"/>
  <c r="U36" i="3"/>
  <c r="T36" i="3"/>
  <c r="S36" i="3"/>
  <c r="P36" i="3"/>
  <c r="O36" i="3"/>
  <c r="N36" i="3"/>
  <c r="U30" i="3"/>
  <c r="T30" i="3"/>
  <c r="S30" i="3"/>
  <c r="P30" i="3"/>
  <c r="O30" i="3"/>
  <c r="N30" i="3"/>
  <c r="U24" i="3"/>
  <c r="T24" i="3"/>
  <c r="S24" i="3"/>
  <c r="P24" i="3"/>
  <c r="O24" i="3"/>
  <c r="N24" i="3"/>
  <c r="U18" i="3"/>
  <c r="T18" i="3"/>
  <c r="S18" i="3"/>
  <c r="P18" i="3"/>
  <c r="O18" i="3"/>
  <c r="N18" i="3"/>
  <c r="U12" i="3"/>
  <c r="T12" i="3"/>
  <c r="S12" i="3"/>
  <c r="P12" i="3"/>
  <c r="O12" i="3"/>
  <c r="N12" i="3"/>
  <c r="U6" i="3"/>
  <c r="T6" i="3"/>
  <c r="S6" i="3"/>
  <c r="P6" i="3"/>
  <c r="O6" i="3"/>
  <c r="N6" i="3"/>
  <c r="U36" i="2"/>
  <c r="T36" i="2"/>
  <c r="S36" i="2"/>
  <c r="P36" i="2"/>
  <c r="O36" i="2"/>
  <c r="N36" i="2"/>
  <c r="U30" i="2"/>
  <c r="T30" i="2"/>
  <c r="S30" i="2"/>
  <c r="P30" i="2"/>
  <c r="O30" i="2"/>
  <c r="N30" i="2"/>
  <c r="U24" i="2"/>
  <c r="T24" i="2"/>
  <c r="S24" i="2"/>
  <c r="P24" i="2"/>
  <c r="O24" i="2"/>
  <c r="N24" i="2"/>
  <c r="U18" i="2"/>
  <c r="T18" i="2"/>
  <c r="S18" i="2"/>
  <c r="P18" i="2"/>
  <c r="O18" i="2"/>
  <c r="N18" i="2"/>
  <c r="U12" i="2"/>
  <c r="T12" i="2"/>
  <c r="S12" i="2"/>
  <c r="P12" i="2"/>
  <c r="O12" i="2"/>
  <c r="N12" i="2"/>
  <c r="U6" i="2"/>
  <c r="T6" i="2"/>
  <c r="S6" i="2"/>
  <c r="P6" i="2"/>
  <c r="O6" i="2"/>
  <c r="N6" i="2"/>
  <c r="U80" i="1"/>
  <c r="T80" i="1"/>
  <c r="S80" i="1"/>
  <c r="P80" i="1"/>
  <c r="O80" i="1"/>
  <c r="N80" i="1"/>
  <c r="U74" i="1"/>
  <c r="T74" i="1"/>
  <c r="S74" i="1"/>
  <c r="P74" i="1"/>
  <c r="O74" i="1"/>
  <c r="N74" i="1"/>
  <c r="U68" i="1"/>
  <c r="T68" i="1"/>
  <c r="S68" i="1"/>
  <c r="P68" i="1"/>
  <c r="O68" i="1"/>
  <c r="N68" i="1"/>
  <c r="U62" i="1"/>
  <c r="T62" i="1"/>
  <c r="S62" i="1"/>
  <c r="P62" i="1"/>
  <c r="O62" i="1"/>
  <c r="N62" i="1"/>
  <c r="U56" i="1"/>
  <c r="T56" i="1"/>
  <c r="S56" i="1"/>
  <c r="P56" i="1"/>
  <c r="O56" i="1"/>
  <c r="N56" i="1"/>
  <c r="U50" i="1"/>
  <c r="T50" i="1"/>
  <c r="S50" i="1"/>
  <c r="P50" i="1"/>
  <c r="O50" i="1"/>
  <c r="N50" i="1"/>
  <c r="U36" i="1"/>
  <c r="T36" i="1"/>
  <c r="S36" i="1"/>
  <c r="P36" i="1"/>
  <c r="O36" i="1"/>
  <c r="N36" i="1"/>
  <c r="U30" i="1"/>
  <c r="T30" i="1"/>
  <c r="S30" i="1"/>
  <c r="P30" i="1"/>
  <c r="O30" i="1"/>
  <c r="N30" i="1"/>
  <c r="U24" i="1"/>
  <c r="T24" i="1"/>
  <c r="S24" i="1"/>
  <c r="P24" i="1"/>
  <c r="O24" i="1"/>
  <c r="N24" i="1"/>
  <c r="U18" i="1"/>
  <c r="T18" i="1"/>
  <c r="S18" i="1"/>
  <c r="P18" i="1"/>
  <c r="O18" i="1"/>
  <c r="N18" i="1"/>
  <c r="U12" i="1"/>
  <c r="T12" i="1"/>
  <c r="S12" i="1"/>
  <c r="P12" i="1"/>
  <c r="O12" i="1"/>
  <c r="N12" i="1"/>
  <c r="U6" i="1"/>
  <c r="T6" i="1"/>
  <c r="S6" i="1"/>
  <c r="P6" i="1"/>
  <c r="O6" i="1"/>
  <c r="N6" i="1"/>
  <c r="V28" i="5"/>
  <c r="V29" i="5"/>
  <c r="V27" i="5"/>
  <c r="V35" i="5"/>
  <c r="V34" i="5"/>
  <c r="V33" i="5"/>
  <c r="Q35" i="5"/>
  <c r="Q34" i="5"/>
  <c r="Q33" i="5"/>
  <c r="Q36" i="5" s="1"/>
  <c r="Q28" i="5"/>
  <c r="Q29" i="5"/>
  <c r="Q27" i="5"/>
  <c r="V22" i="5"/>
  <c r="V23" i="5"/>
  <c r="V21" i="5"/>
  <c r="Q22" i="5"/>
  <c r="Q23" i="5"/>
  <c r="Q21" i="5"/>
  <c r="V16" i="5"/>
  <c r="V17" i="5"/>
  <c r="V15" i="5"/>
  <c r="Q16" i="5"/>
  <c r="Q17" i="5"/>
  <c r="Q15" i="5"/>
  <c r="U18" i="5"/>
  <c r="T18" i="5"/>
  <c r="S18" i="5"/>
  <c r="U24" i="5"/>
  <c r="T24" i="5"/>
  <c r="S24" i="5"/>
  <c r="U30" i="5"/>
  <c r="T30" i="5"/>
  <c r="S30" i="5"/>
  <c r="U36" i="5"/>
  <c r="T36" i="5"/>
  <c r="S36" i="5"/>
  <c r="P36" i="5"/>
  <c r="O36" i="5"/>
  <c r="N36" i="5"/>
  <c r="P30" i="5"/>
  <c r="O30" i="5"/>
  <c r="N30" i="5"/>
  <c r="P24" i="5"/>
  <c r="O24" i="5"/>
  <c r="N24" i="5"/>
  <c r="P18" i="5"/>
  <c r="O18" i="5"/>
  <c r="N18" i="5"/>
  <c r="V12" i="5"/>
  <c r="U12" i="5"/>
  <c r="T12" i="5"/>
  <c r="S12" i="5"/>
  <c r="Q12" i="5"/>
  <c r="P12" i="5"/>
  <c r="O12" i="5"/>
  <c r="N12" i="5"/>
  <c r="V6" i="5"/>
  <c r="U6" i="5"/>
  <c r="T6" i="5"/>
  <c r="S6" i="5"/>
  <c r="O6" i="5"/>
  <c r="P6" i="5"/>
  <c r="Q6" i="5"/>
  <c r="N6" i="5"/>
  <c r="Q18" i="5" l="1"/>
  <c r="V62" i="4"/>
  <c r="V30" i="1"/>
  <c r="Q36" i="2"/>
  <c r="V24" i="2"/>
  <c r="Q50" i="2"/>
  <c r="Q68" i="2"/>
  <c r="V68" i="2"/>
  <c r="V50" i="2"/>
  <c r="V12" i="3"/>
  <c r="V24" i="1"/>
  <c r="Q56" i="1"/>
  <c r="Q50" i="1"/>
  <c r="Q74" i="1"/>
  <c r="V80" i="1"/>
  <c r="V18" i="2"/>
  <c r="Q24" i="5"/>
  <c r="Q18" i="1"/>
  <c r="Q24" i="1"/>
  <c r="Q12" i="3"/>
  <c r="Q30" i="5"/>
  <c r="Q68" i="4"/>
  <c r="Q18" i="3"/>
  <c r="V56" i="3"/>
  <c r="Q24" i="3"/>
  <c r="V74" i="3"/>
  <c r="Q62" i="2"/>
  <c r="Q24" i="2"/>
  <c r="V80" i="2"/>
  <c r="V62" i="2"/>
  <c r="Q12" i="1"/>
  <c r="Q30" i="1"/>
  <c r="Q62" i="1"/>
  <c r="V18" i="5"/>
  <c r="V30" i="5"/>
  <c r="V36" i="5"/>
  <c r="Q36" i="4"/>
  <c r="V12" i="4"/>
  <c r="V56" i="4"/>
  <c r="Q24" i="4"/>
  <c r="Q74" i="4"/>
  <c r="V30" i="4"/>
  <c r="Q30" i="3"/>
  <c r="V18" i="3"/>
  <c r="V36" i="3"/>
  <c r="Q6" i="2"/>
  <c r="V56" i="2"/>
  <c r="V36" i="2"/>
  <c r="Q30" i="2"/>
  <c r="V74" i="2"/>
  <c r="V6" i="1"/>
  <c r="V56" i="1"/>
  <c r="V18" i="1"/>
  <c r="V12" i="1"/>
  <c r="Q36" i="1"/>
  <c r="V62" i="1"/>
  <c r="V24" i="5"/>
  <c r="Q30" i="4"/>
  <c r="Q62" i="4"/>
  <c r="V74" i="4"/>
  <c r="Q6" i="4"/>
  <c r="V18" i="4"/>
  <c r="V36" i="4"/>
  <c r="Q50" i="3"/>
  <c r="V62" i="3"/>
  <c r="Q36" i="3"/>
  <c r="V6" i="3"/>
  <c r="V24" i="3"/>
  <c r="Q68" i="3"/>
  <c r="V68" i="3"/>
  <c r="Q74" i="3"/>
  <c r="V30" i="3"/>
  <c r="V36" i="1"/>
  <c r="Q80" i="1"/>
  <c r="V68" i="1"/>
  <c r="V24" i="4"/>
  <c r="V80" i="4"/>
  <c r="V68" i="4"/>
  <c r="V50" i="4"/>
  <c r="Q80" i="4"/>
  <c r="Q56" i="4"/>
  <c r="Q50" i="4"/>
  <c r="V6" i="4"/>
  <c r="Q18" i="4"/>
  <c r="Q12" i="4"/>
  <c r="V80" i="3"/>
  <c r="V50" i="3"/>
  <c r="Q80" i="3"/>
  <c r="Q62" i="3"/>
  <c r="Q56" i="3"/>
  <c r="G10" i="14"/>
  <c r="G9" i="14"/>
  <c r="G8" i="14"/>
  <c r="G7" i="14"/>
  <c r="G6" i="14"/>
  <c r="G5" i="14"/>
  <c r="G4" i="14"/>
  <c r="G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3" i="14"/>
  <c r="E10" i="14"/>
  <c r="E9" i="14"/>
  <c r="E8" i="14"/>
  <c r="E7" i="14"/>
  <c r="E6" i="14"/>
  <c r="E5" i="14"/>
  <c r="E4" i="14"/>
  <c r="E3" i="14"/>
  <c r="D10" i="14"/>
  <c r="D9" i="14"/>
  <c r="D8" i="14"/>
  <c r="H8" i="14" s="1"/>
  <c r="D6" i="14"/>
  <c r="D7" i="14"/>
  <c r="D5" i="14"/>
  <c r="D4" i="14"/>
  <c r="D3" i="14"/>
  <c r="AB10" i="14"/>
  <c r="AC10" i="14" s="1"/>
  <c r="AB9" i="14"/>
  <c r="AC9" i="14" s="1"/>
  <c r="AB8" i="14"/>
  <c r="AC8" i="14" s="1"/>
  <c r="AB7" i="14"/>
  <c r="AC7" i="14" s="1"/>
  <c r="AB6" i="14"/>
  <c r="AC6" i="14" s="1"/>
  <c r="AB5" i="14"/>
  <c r="AC5" i="14" s="1"/>
  <c r="AB4" i="14"/>
  <c r="AC4" i="14" s="1"/>
  <c r="AB3" i="14"/>
  <c r="AC3" i="14" s="1"/>
  <c r="F6" i="14" l="1"/>
  <c r="H6" i="14"/>
  <c r="H9" i="14"/>
  <c r="H10" i="14"/>
  <c r="F8" i="14"/>
  <c r="H5" i="14"/>
  <c r="F9" i="14"/>
  <c r="H7" i="14"/>
  <c r="F10" i="14"/>
  <c r="H3" i="14"/>
  <c r="H4" i="14"/>
  <c r="F7" i="14"/>
  <c r="F3" i="14"/>
  <c r="F4" i="14"/>
  <c r="F5" i="14"/>
  <c r="B4" i="14"/>
  <c r="C4" i="14" s="1"/>
  <c r="B5" i="14"/>
  <c r="C5" i="14" s="1"/>
  <c r="B6" i="14"/>
  <c r="C6" i="14" s="1"/>
  <c r="B7" i="14"/>
  <c r="C7" i="14" s="1"/>
  <c r="B8" i="14"/>
  <c r="B9" i="14"/>
  <c r="C9" i="14" s="1"/>
  <c r="B10" i="14"/>
  <c r="C10" i="14" s="1"/>
  <c r="T4" i="14"/>
  <c r="U4" i="14" s="1"/>
  <c r="T5" i="14"/>
  <c r="W5" i="14" s="1"/>
  <c r="X5" i="14" s="1"/>
  <c r="T6" i="14"/>
  <c r="W6" i="14" s="1"/>
  <c r="X6" i="14" s="1"/>
  <c r="T7" i="14"/>
  <c r="W7" i="14" s="1"/>
  <c r="X7" i="14" s="1"/>
  <c r="T8" i="14"/>
  <c r="W8" i="14" s="1"/>
  <c r="X8" i="14" s="1"/>
  <c r="T9" i="14"/>
  <c r="W9" i="14" s="1"/>
  <c r="X9" i="14" s="1"/>
  <c r="T10" i="14"/>
  <c r="U10" i="14" s="1"/>
  <c r="T11" i="14"/>
  <c r="W11" i="14" s="1"/>
  <c r="X11" i="14" s="1"/>
  <c r="T12" i="14"/>
  <c r="W12" i="14" s="1"/>
  <c r="X12" i="14" s="1"/>
  <c r="T13" i="14"/>
  <c r="W13" i="14" s="1"/>
  <c r="X13" i="14" s="1"/>
  <c r="T14" i="14"/>
  <c r="W14" i="14" s="1"/>
  <c r="X14" i="14" s="1"/>
  <c r="T15" i="14"/>
  <c r="W15" i="14" s="1"/>
  <c r="X15" i="14" s="1"/>
  <c r="T16" i="14"/>
  <c r="W16" i="14" s="1"/>
  <c r="X16" i="14" s="1"/>
  <c r="T17" i="14"/>
  <c r="W17" i="14" s="1"/>
  <c r="X17" i="14" s="1"/>
  <c r="T18" i="14"/>
  <c r="W18" i="14" s="1"/>
  <c r="X18" i="14" s="1"/>
  <c r="T19" i="14"/>
  <c r="W19" i="14" s="1"/>
  <c r="X19" i="14" s="1"/>
  <c r="T20" i="14"/>
  <c r="U20" i="14" s="1"/>
  <c r="T21" i="14"/>
  <c r="W21" i="14" s="1"/>
  <c r="X21" i="14" s="1"/>
  <c r="T22" i="14"/>
  <c r="W22" i="14" s="1"/>
  <c r="X22" i="14" s="1"/>
  <c r="T23" i="14"/>
  <c r="W23" i="14" s="1"/>
  <c r="X23" i="14" s="1"/>
  <c r="T24" i="14"/>
  <c r="W24" i="14" s="1"/>
  <c r="X24" i="14" s="1"/>
  <c r="T25" i="14"/>
  <c r="W25" i="14" s="1"/>
  <c r="X25" i="14" s="1"/>
  <c r="T26" i="14"/>
  <c r="U26" i="14" s="1"/>
  <c r="T27" i="14"/>
  <c r="W27" i="14" s="1"/>
  <c r="X27" i="14" s="1"/>
  <c r="T28" i="14"/>
  <c r="W28" i="14" s="1"/>
  <c r="X28" i="14" s="1"/>
  <c r="T29" i="14"/>
  <c r="W29" i="14" s="1"/>
  <c r="X29" i="14" s="1"/>
  <c r="T30" i="14"/>
  <c r="W30" i="14" s="1"/>
  <c r="X30" i="14" s="1"/>
  <c r="T31" i="14"/>
  <c r="W31" i="14" s="1"/>
  <c r="X31" i="14" s="1"/>
  <c r="T32" i="14"/>
  <c r="W32" i="14" s="1"/>
  <c r="X32" i="14" s="1"/>
  <c r="T33" i="14"/>
  <c r="W33" i="14" s="1"/>
  <c r="X33" i="14" s="1"/>
  <c r="T34" i="14"/>
  <c r="W34" i="14" s="1"/>
  <c r="X34" i="14" s="1"/>
  <c r="T35" i="14"/>
  <c r="W35" i="14" s="1"/>
  <c r="X35" i="14" s="1"/>
  <c r="T36" i="14"/>
  <c r="W36" i="14" s="1"/>
  <c r="X36" i="14" s="1"/>
  <c r="T37" i="14"/>
  <c r="W37" i="14" s="1"/>
  <c r="X37" i="14" s="1"/>
  <c r="T38" i="14"/>
  <c r="W38" i="14" s="1"/>
  <c r="X38" i="14" s="1"/>
  <c r="T39" i="14"/>
  <c r="W39" i="14" s="1"/>
  <c r="X39" i="14" s="1"/>
  <c r="T40" i="14"/>
  <c r="W40" i="14" s="1"/>
  <c r="X40" i="14" s="1"/>
  <c r="T41" i="14"/>
  <c r="W41" i="14" s="1"/>
  <c r="X41" i="14" s="1"/>
  <c r="T42" i="14"/>
  <c r="U42" i="14" s="1"/>
  <c r="T43" i="14"/>
  <c r="W43" i="14" s="1"/>
  <c r="X43" i="14" s="1"/>
  <c r="T44" i="14"/>
  <c r="W44" i="14" s="1"/>
  <c r="X44" i="14" s="1"/>
  <c r="T45" i="14"/>
  <c r="W45" i="14" s="1"/>
  <c r="X45" i="14" s="1"/>
  <c r="T46" i="14"/>
  <c r="W46" i="14" s="1"/>
  <c r="X46" i="14" s="1"/>
  <c r="T47" i="14"/>
  <c r="W47" i="14" s="1"/>
  <c r="X47" i="14" s="1"/>
  <c r="T48" i="14"/>
  <c r="W48" i="14" s="1"/>
  <c r="X48" i="14" s="1"/>
  <c r="T49" i="14"/>
  <c r="W49" i="14" s="1"/>
  <c r="X49" i="14" s="1"/>
  <c r="T50" i="14"/>
  <c r="U50" i="14" s="1"/>
  <c r="T3" i="14"/>
  <c r="W3" i="14" s="1"/>
  <c r="C8" i="14"/>
  <c r="B3" i="14"/>
  <c r="C3" i="14" s="1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2" i="13"/>
  <c r="N25" i="13"/>
  <c r="N26" i="13"/>
  <c r="N3" i="13"/>
  <c r="M29" i="13"/>
  <c r="M30" i="13"/>
  <c r="M31" i="13"/>
  <c r="M32" i="13"/>
  <c r="M33" i="13"/>
  <c r="M34" i="13"/>
  <c r="M35" i="13"/>
  <c r="M36" i="13"/>
  <c r="M37" i="13"/>
  <c r="M38" i="13"/>
  <c r="M40" i="13"/>
  <c r="M41" i="13"/>
  <c r="M42" i="13"/>
  <c r="M43" i="13"/>
  <c r="M44" i="13"/>
  <c r="M45" i="13"/>
  <c r="M46" i="13"/>
  <c r="M47" i="13"/>
  <c r="M48" i="13"/>
  <c r="M50" i="13"/>
  <c r="M52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N53" i="13" l="1"/>
  <c r="M27" i="13"/>
  <c r="M53" i="13"/>
  <c r="N27" i="13"/>
  <c r="AD8" i="14"/>
  <c r="AD7" i="14"/>
  <c r="U3" i="14"/>
  <c r="X3" i="14"/>
  <c r="U36" i="14"/>
  <c r="U12" i="14"/>
  <c r="W4" i="14"/>
  <c r="X4" i="14" s="1"/>
  <c r="U35" i="14"/>
  <c r="U27" i="14"/>
  <c r="U11" i="14"/>
  <c r="U34" i="14"/>
  <c r="U18" i="14"/>
  <c r="W42" i="14"/>
  <c r="X42" i="14" s="1"/>
  <c r="AD9" i="14" s="1"/>
  <c r="W26" i="14"/>
  <c r="X26" i="14" s="1"/>
  <c r="AD6" i="14" s="1"/>
  <c r="U49" i="14"/>
  <c r="U41" i="14"/>
  <c r="U33" i="14"/>
  <c r="U25" i="14"/>
  <c r="U17" i="14"/>
  <c r="U9" i="14"/>
  <c r="U48" i="14"/>
  <c r="U40" i="14"/>
  <c r="U32" i="14"/>
  <c r="U24" i="14"/>
  <c r="U16" i="14"/>
  <c r="U8" i="14"/>
  <c r="U28" i="14"/>
  <c r="W20" i="14"/>
  <c r="X20" i="14" s="1"/>
  <c r="AD5" i="14" s="1"/>
  <c r="U43" i="14"/>
  <c r="W50" i="14"/>
  <c r="X50" i="14" s="1"/>
  <c r="AD10" i="14" s="1"/>
  <c r="W10" i="14"/>
  <c r="X10" i="14" s="1"/>
  <c r="AD4" i="14" s="1"/>
  <c r="U39" i="14"/>
  <c r="U23" i="14"/>
  <c r="U7" i="14"/>
  <c r="U46" i="14"/>
  <c r="U38" i="14"/>
  <c r="U30" i="14"/>
  <c r="U22" i="14"/>
  <c r="U14" i="14"/>
  <c r="U6" i="14"/>
  <c r="U44" i="14"/>
  <c r="U19" i="14"/>
  <c r="U47" i="14"/>
  <c r="U31" i="14"/>
  <c r="U15" i="14"/>
  <c r="U45" i="14"/>
  <c r="U37" i="14"/>
  <c r="U29" i="14"/>
  <c r="U21" i="14"/>
  <c r="U13" i="14"/>
  <c r="U5" i="14"/>
  <c r="AD3" i="14" l="1"/>
  <c r="T26" i="12"/>
  <c r="U26" i="12" s="1"/>
  <c r="T25" i="12"/>
  <c r="U25" i="12" s="1"/>
  <c r="T24" i="12"/>
  <c r="U24" i="12" s="1"/>
  <c r="T23" i="12"/>
  <c r="U23" i="12" s="1"/>
  <c r="T22" i="12"/>
  <c r="U22" i="12" s="1"/>
  <c r="T21" i="12"/>
  <c r="U21" i="12" s="1"/>
  <c r="T20" i="12"/>
  <c r="U20" i="12" s="1"/>
  <c r="T19" i="12"/>
  <c r="U19" i="12" s="1"/>
  <c r="T18" i="12"/>
  <c r="U18" i="12" s="1"/>
  <c r="T17" i="12"/>
  <c r="U17" i="12" s="1"/>
  <c r="T16" i="12"/>
  <c r="U16" i="12" s="1"/>
  <c r="T15" i="12"/>
  <c r="U15" i="12" s="1"/>
  <c r="T14" i="12"/>
  <c r="U14" i="12" s="1"/>
  <c r="T13" i="12"/>
  <c r="U13" i="12" s="1"/>
  <c r="T12" i="12"/>
  <c r="U12" i="12" s="1"/>
  <c r="T11" i="12"/>
  <c r="U11" i="12" s="1"/>
  <c r="T10" i="12"/>
  <c r="U10" i="12" s="1"/>
  <c r="T9" i="12"/>
  <c r="U9" i="12" s="1"/>
  <c r="T8" i="12"/>
  <c r="U8" i="12" s="1"/>
  <c r="T7" i="12"/>
  <c r="U7" i="12" s="1"/>
  <c r="T6" i="12"/>
  <c r="U6" i="12" s="1"/>
  <c r="T5" i="12"/>
  <c r="U5" i="12" s="1"/>
  <c r="T4" i="12"/>
  <c r="U4" i="12" s="1"/>
  <c r="T3" i="12"/>
  <c r="U3" i="12" s="1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9" i="12" s="1"/>
  <c r="O8" i="12"/>
  <c r="P8" i="12" s="1"/>
  <c r="O7" i="12"/>
  <c r="P7" i="12" s="1"/>
  <c r="O6" i="12"/>
  <c r="P6" i="12" s="1"/>
  <c r="O5" i="12"/>
  <c r="P5" i="12" s="1"/>
  <c r="O4" i="12"/>
  <c r="P4" i="12" s="1"/>
  <c r="O3" i="12"/>
  <c r="P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3" i="12"/>
  <c r="K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3" i="12"/>
  <c r="F3" i="12" s="1"/>
  <c r="AM4" i="10" l="1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R21" i="10" s="1"/>
  <c r="AS21" i="10" s="1"/>
  <c r="AM22" i="10"/>
  <c r="AM23" i="10"/>
  <c r="AM24" i="10"/>
  <c r="AM25" i="10"/>
  <c r="AM26" i="10"/>
  <c r="Q50" i="10"/>
  <c r="F50" i="10"/>
  <c r="Q49" i="10"/>
  <c r="F49" i="10"/>
  <c r="Q48" i="10"/>
  <c r="F48" i="10"/>
  <c r="Q47" i="10"/>
  <c r="F47" i="10"/>
  <c r="Q46" i="10"/>
  <c r="F46" i="10"/>
  <c r="Q45" i="10"/>
  <c r="F45" i="10"/>
  <c r="Q44" i="10"/>
  <c r="F44" i="10"/>
  <c r="Q43" i="10"/>
  <c r="F43" i="10"/>
  <c r="Q42" i="10"/>
  <c r="F42" i="10"/>
  <c r="Q41" i="10"/>
  <c r="F41" i="10"/>
  <c r="Q40" i="10"/>
  <c r="F40" i="10"/>
  <c r="Q39" i="10"/>
  <c r="F39" i="10"/>
  <c r="Q38" i="10"/>
  <c r="F38" i="10"/>
  <c r="Q37" i="10"/>
  <c r="F37" i="10"/>
  <c r="Q36" i="10"/>
  <c r="F36" i="10"/>
  <c r="Q35" i="10"/>
  <c r="F35" i="10"/>
  <c r="Q34" i="10"/>
  <c r="F34" i="10"/>
  <c r="Q33" i="10"/>
  <c r="F33" i="10"/>
  <c r="Q32" i="10"/>
  <c r="F32" i="10"/>
  <c r="Q31" i="10"/>
  <c r="F31" i="10"/>
  <c r="Q30" i="10"/>
  <c r="F30" i="10"/>
  <c r="Q29" i="10"/>
  <c r="F29" i="10"/>
  <c r="K29" i="10" s="1"/>
  <c r="L29" i="10" s="1"/>
  <c r="Q28" i="10"/>
  <c r="F28" i="10"/>
  <c r="Q27" i="10"/>
  <c r="V27" i="10" s="1"/>
  <c r="W27" i="10" s="1"/>
  <c r="F27" i="10"/>
  <c r="AB26" i="10"/>
  <c r="Q26" i="10"/>
  <c r="F26" i="10"/>
  <c r="AB25" i="10"/>
  <c r="Q25" i="10"/>
  <c r="F25" i="10"/>
  <c r="AB24" i="10"/>
  <c r="Q24" i="10"/>
  <c r="F24" i="10"/>
  <c r="AB23" i="10"/>
  <c r="Q23" i="10"/>
  <c r="F23" i="10"/>
  <c r="AB22" i="10"/>
  <c r="Q22" i="10"/>
  <c r="F22" i="10"/>
  <c r="AB21" i="10"/>
  <c r="Q21" i="10"/>
  <c r="F21" i="10"/>
  <c r="AB20" i="10"/>
  <c r="Q20" i="10"/>
  <c r="F20" i="10"/>
  <c r="AB19" i="10"/>
  <c r="Q19" i="10"/>
  <c r="F19" i="10"/>
  <c r="AB18" i="10"/>
  <c r="Q18" i="10"/>
  <c r="F18" i="10"/>
  <c r="AB17" i="10"/>
  <c r="Q17" i="10"/>
  <c r="F17" i="10"/>
  <c r="AB16" i="10"/>
  <c r="Q16" i="10"/>
  <c r="F16" i="10"/>
  <c r="AB15" i="10"/>
  <c r="Q15" i="10"/>
  <c r="F15" i="10"/>
  <c r="AB14" i="10"/>
  <c r="Q14" i="10"/>
  <c r="F14" i="10"/>
  <c r="AB13" i="10"/>
  <c r="Q13" i="10"/>
  <c r="F13" i="10"/>
  <c r="AB12" i="10"/>
  <c r="Q12" i="10"/>
  <c r="F12" i="10"/>
  <c r="AB11" i="10"/>
  <c r="Q11" i="10"/>
  <c r="F11" i="10"/>
  <c r="AB10" i="10"/>
  <c r="Q10" i="10"/>
  <c r="F10" i="10"/>
  <c r="AB9" i="10"/>
  <c r="Q9" i="10"/>
  <c r="F9" i="10"/>
  <c r="AB8" i="10"/>
  <c r="Q8" i="10"/>
  <c r="F8" i="10"/>
  <c r="AB7" i="10"/>
  <c r="Q7" i="10"/>
  <c r="F7" i="10"/>
  <c r="AB6" i="10"/>
  <c r="Q6" i="10"/>
  <c r="F6" i="10"/>
  <c r="AB5" i="10"/>
  <c r="Q5" i="10"/>
  <c r="F5" i="10"/>
  <c r="AB4" i="10"/>
  <c r="Q4" i="10"/>
  <c r="F4" i="10"/>
  <c r="AM3" i="10"/>
  <c r="AB3" i="10"/>
  <c r="Q3" i="10"/>
  <c r="F3" i="10"/>
  <c r="R13" i="10" l="1"/>
  <c r="S13" i="10" s="1"/>
  <c r="V13" i="10"/>
  <c r="W13" i="10" s="1"/>
  <c r="R21" i="10"/>
  <c r="S21" i="10" s="1"/>
  <c r="V21" i="10"/>
  <c r="W21" i="10" s="1"/>
  <c r="R34" i="10"/>
  <c r="S34" i="10" s="1"/>
  <c r="V34" i="10"/>
  <c r="W34" i="10" s="1"/>
  <c r="R46" i="10"/>
  <c r="S46" i="10" s="1"/>
  <c r="V46" i="10"/>
  <c r="W46" i="10" s="1"/>
  <c r="AN11" i="10"/>
  <c r="AO11" i="10" s="1"/>
  <c r="AR11" i="10"/>
  <c r="AS11" i="10" s="1"/>
  <c r="R8" i="10"/>
  <c r="S8" i="10" s="1"/>
  <c r="V8" i="10"/>
  <c r="W8" i="10" s="1"/>
  <c r="AC21" i="10"/>
  <c r="AD21" i="10" s="1"/>
  <c r="AG21" i="10"/>
  <c r="AH21" i="10" s="1"/>
  <c r="AN18" i="10"/>
  <c r="AO18" i="10" s="1"/>
  <c r="AR18" i="10"/>
  <c r="AS18" i="10" s="1"/>
  <c r="R39" i="10"/>
  <c r="S39" i="10" s="1"/>
  <c r="V39" i="10"/>
  <c r="W39" i="10" s="1"/>
  <c r="AN9" i="10"/>
  <c r="AR9" i="10"/>
  <c r="AS9" i="10" s="1"/>
  <c r="AC11" i="10"/>
  <c r="AD11" i="10" s="1"/>
  <c r="AG11" i="10"/>
  <c r="AH11" i="10" s="1"/>
  <c r="AC19" i="10"/>
  <c r="AD19" i="10" s="1"/>
  <c r="AG19" i="10"/>
  <c r="AH19" i="10" s="1"/>
  <c r="AN16" i="10"/>
  <c r="AO16" i="10" s="1"/>
  <c r="AR16" i="10"/>
  <c r="AS16" i="10" s="1"/>
  <c r="AC14" i="10"/>
  <c r="AD14" i="10" s="1"/>
  <c r="AG14" i="10"/>
  <c r="AH14" i="10" s="1"/>
  <c r="R17" i="10"/>
  <c r="S17" i="10" s="1"/>
  <c r="V17" i="10"/>
  <c r="W17" i="10" s="1"/>
  <c r="AC22" i="10"/>
  <c r="AD22" i="10" s="1"/>
  <c r="AG22" i="10"/>
  <c r="AH22" i="10" s="1"/>
  <c r="R25" i="10"/>
  <c r="S25" i="10" s="1"/>
  <c r="V25" i="10"/>
  <c r="W25" i="10" s="1"/>
  <c r="R28" i="10"/>
  <c r="S28" i="10" s="1"/>
  <c r="V28" i="10"/>
  <c r="W28" i="10" s="1"/>
  <c r="R32" i="10"/>
  <c r="S32" i="10" s="1"/>
  <c r="V32" i="10"/>
  <c r="W32" i="10" s="1"/>
  <c r="R36" i="10"/>
  <c r="S36" i="10" s="1"/>
  <c r="V36" i="10"/>
  <c r="W36" i="10" s="1"/>
  <c r="R40" i="10"/>
  <c r="S40" i="10" s="1"/>
  <c r="V40" i="10"/>
  <c r="W40" i="10" s="1"/>
  <c r="R44" i="10"/>
  <c r="S44" i="10" s="1"/>
  <c r="V44" i="10"/>
  <c r="W44" i="10" s="1"/>
  <c r="R48" i="10"/>
  <c r="S48" i="10" s="1"/>
  <c r="V48" i="10"/>
  <c r="W48" i="10" s="1"/>
  <c r="AN23" i="10"/>
  <c r="AO23" i="10" s="1"/>
  <c r="AR23" i="10"/>
  <c r="AS23" i="10" s="1"/>
  <c r="AN15" i="10"/>
  <c r="AO15" i="10" s="1"/>
  <c r="AR15" i="10"/>
  <c r="AS15" i="10" s="1"/>
  <c r="AN7" i="10"/>
  <c r="AO7" i="10" s="1"/>
  <c r="AR7" i="10"/>
  <c r="AS7" i="10" s="1"/>
  <c r="AC18" i="10"/>
  <c r="AD18" i="10" s="1"/>
  <c r="AG18" i="10"/>
  <c r="AH18" i="10" s="1"/>
  <c r="AC26" i="10"/>
  <c r="AD26" i="10" s="1"/>
  <c r="AG26" i="10"/>
  <c r="AH26" i="10" s="1"/>
  <c r="R38" i="10"/>
  <c r="S38" i="10" s="1"/>
  <c r="V38" i="10"/>
  <c r="W38" i="10" s="1"/>
  <c r="AN19" i="10"/>
  <c r="AO19" i="10" s="1"/>
  <c r="AR19" i="10"/>
  <c r="AS19" i="10" s="1"/>
  <c r="AC5" i="10"/>
  <c r="AD5" i="10" s="1"/>
  <c r="AG5" i="10"/>
  <c r="AH5" i="10" s="1"/>
  <c r="AN26" i="10"/>
  <c r="AO26" i="10" s="1"/>
  <c r="AR26" i="10"/>
  <c r="AS26" i="10" s="1"/>
  <c r="AC3" i="10"/>
  <c r="AD3" i="10" s="1"/>
  <c r="AG3" i="10"/>
  <c r="AH3" i="10" s="1"/>
  <c r="R11" i="10"/>
  <c r="S11" i="10" s="1"/>
  <c r="V11" i="10"/>
  <c r="W11" i="10" s="1"/>
  <c r="R31" i="10"/>
  <c r="S31" i="10" s="1"/>
  <c r="V31" i="10"/>
  <c r="W31" i="10" s="1"/>
  <c r="R47" i="10"/>
  <c r="S47" i="10" s="1"/>
  <c r="V47" i="10"/>
  <c r="W47" i="10" s="1"/>
  <c r="AN3" i="10"/>
  <c r="AO3" i="10" s="1"/>
  <c r="AR3" i="10"/>
  <c r="AS3" i="10" s="1"/>
  <c r="R14" i="10"/>
  <c r="S14" i="10" s="1"/>
  <c r="V14" i="10"/>
  <c r="W14" i="10" s="1"/>
  <c r="R22" i="10"/>
  <c r="S22" i="10" s="1"/>
  <c r="V22" i="10"/>
  <c r="W22" i="10" s="1"/>
  <c r="AN8" i="10"/>
  <c r="AO8" i="10" s="1"/>
  <c r="AR8" i="10"/>
  <c r="AS8" i="10" s="1"/>
  <c r="AC6" i="10"/>
  <c r="AD6" i="10" s="1"/>
  <c r="AG6" i="10"/>
  <c r="AH6" i="10" s="1"/>
  <c r="R9" i="10"/>
  <c r="S9" i="10" s="1"/>
  <c r="V9" i="10"/>
  <c r="W9" i="10" s="1"/>
  <c r="R4" i="10"/>
  <c r="S4" i="10" s="1"/>
  <c r="V4" i="10"/>
  <c r="W4" i="10" s="1"/>
  <c r="AC9" i="10"/>
  <c r="AD9" i="10" s="1"/>
  <c r="AG9" i="10"/>
  <c r="AH9" i="10" s="1"/>
  <c r="R12" i="10"/>
  <c r="S12" i="10" s="1"/>
  <c r="V12" i="10"/>
  <c r="W12" i="10" s="1"/>
  <c r="AC17" i="10"/>
  <c r="AD17" i="10" s="1"/>
  <c r="AG17" i="10"/>
  <c r="AH17" i="10" s="1"/>
  <c r="R20" i="10"/>
  <c r="S20" i="10" s="1"/>
  <c r="V20" i="10"/>
  <c r="W20" i="10" s="1"/>
  <c r="AC25" i="10"/>
  <c r="AD25" i="10" s="1"/>
  <c r="AG25" i="10"/>
  <c r="AH25" i="10" s="1"/>
  <c r="AN22" i="10"/>
  <c r="AO22" i="10" s="1"/>
  <c r="AR22" i="10"/>
  <c r="AS22" i="10" s="1"/>
  <c r="AN14" i="10"/>
  <c r="AO14" i="10" s="1"/>
  <c r="AR14" i="10"/>
  <c r="AS14" i="10" s="1"/>
  <c r="AN6" i="10"/>
  <c r="AO6" i="10" s="1"/>
  <c r="AR6" i="10"/>
  <c r="AS6" i="10" s="1"/>
  <c r="AC10" i="10"/>
  <c r="AD10" i="10" s="1"/>
  <c r="AG10" i="10"/>
  <c r="AH10" i="10" s="1"/>
  <c r="R30" i="10"/>
  <c r="S30" i="10" s="1"/>
  <c r="V30" i="10"/>
  <c r="W30" i="10" s="1"/>
  <c r="R50" i="10"/>
  <c r="S50" i="10" s="1"/>
  <c r="V50" i="10"/>
  <c r="W50" i="10" s="1"/>
  <c r="AC13" i="10"/>
  <c r="AD13" i="10" s="1"/>
  <c r="AG13" i="10"/>
  <c r="AH13" i="10" s="1"/>
  <c r="AC16" i="10"/>
  <c r="AD16" i="10" s="1"/>
  <c r="AG16" i="10"/>
  <c r="AH16" i="10" s="1"/>
  <c r="AN25" i="10"/>
  <c r="AO25" i="10" s="1"/>
  <c r="AR25" i="10"/>
  <c r="AS25" i="10" s="1"/>
  <c r="AC4" i="10"/>
  <c r="AD4" i="10" s="1"/>
  <c r="AG4" i="10"/>
  <c r="AH4" i="10" s="1"/>
  <c r="R15" i="10"/>
  <c r="S15" i="10" s="1"/>
  <c r="V15" i="10"/>
  <c r="W15" i="10" s="1"/>
  <c r="R23" i="10"/>
  <c r="S23" i="10" s="1"/>
  <c r="V23" i="10"/>
  <c r="W23" i="10" s="1"/>
  <c r="R29" i="10"/>
  <c r="S29" i="10" s="1"/>
  <c r="V29" i="10"/>
  <c r="W29" i="10" s="1"/>
  <c r="AW29" i="10" s="1"/>
  <c r="R37" i="10"/>
  <c r="S37" i="10" s="1"/>
  <c r="V37" i="10"/>
  <c r="W37" i="10" s="1"/>
  <c r="R41" i="10"/>
  <c r="S41" i="10" s="1"/>
  <c r="V41" i="10"/>
  <c r="W41" i="10" s="1"/>
  <c r="R45" i="10"/>
  <c r="S45" i="10" s="1"/>
  <c r="V45" i="10"/>
  <c r="W45" i="10" s="1"/>
  <c r="R49" i="10"/>
  <c r="S49" i="10" s="1"/>
  <c r="V49" i="10"/>
  <c r="W49" i="10" s="1"/>
  <c r="AN13" i="10"/>
  <c r="AO13" i="10" s="1"/>
  <c r="AR13" i="10"/>
  <c r="AS13" i="10" s="1"/>
  <c r="AN5" i="10"/>
  <c r="AO5" i="10" s="1"/>
  <c r="AR5" i="10"/>
  <c r="AS5" i="10" s="1"/>
  <c r="R5" i="10"/>
  <c r="S5" i="10" s="1"/>
  <c r="V5" i="10"/>
  <c r="W5" i="10" s="1"/>
  <c r="R42" i="10"/>
  <c r="S42" i="10" s="1"/>
  <c r="V42" i="10"/>
  <c r="W42" i="10" s="1"/>
  <c r="R3" i="10"/>
  <c r="S3" i="10" s="1"/>
  <c r="V3" i="10"/>
  <c r="W3" i="10" s="1"/>
  <c r="R16" i="10"/>
  <c r="S16" i="10" s="1"/>
  <c r="V16" i="10"/>
  <c r="W16" i="10" s="1"/>
  <c r="R24" i="10"/>
  <c r="S24" i="10" s="1"/>
  <c r="V24" i="10"/>
  <c r="W24" i="10" s="1"/>
  <c r="AN10" i="10"/>
  <c r="AO10" i="10" s="1"/>
  <c r="AR10" i="10"/>
  <c r="AS10" i="10" s="1"/>
  <c r="AC8" i="10"/>
  <c r="AD8" i="10" s="1"/>
  <c r="AG8" i="10"/>
  <c r="AH8" i="10" s="1"/>
  <c r="R19" i="10"/>
  <c r="S19" i="10" s="1"/>
  <c r="V19" i="10"/>
  <c r="W19" i="10" s="1"/>
  <c r="AC24" i="10"/>
  <c r="AD24" i="10" s="1"/>
  <c r="AG24" i="10"/>
  <c r="AH24" i="10" s="1"/>
  <c r="R35" i="10"/>
  <c r="S35" i="10" s="1"/>
  <c r="V35" i="10"/>
  <c r="W35" i="10" s="1"/>
  <c r="R43" i="10"/>
  <c r="S43" i="10" s="1"/>
  <c r="V43" i="10"/>
  <c r="W43" i="10" s="1"/>
  <c r="AN17" i="10"/>
  <c r="AO17" i="10" s="1"/>
  <c r="AR17" i="10"/>
  <c r="AS17" i="10" s="1"/>
  <c r="R6" i="10"/>
  <c r="S6" i="10" s="1"/>
  <c r="V6" i="10"/>
  <c r="W6" i="10" s="1"/>
  <c r="AN24" i="10"/>
  <c r="AO24" i="10" s="1"/>
  <c r="AR24" i="10"/>
  <c r="AS24" i="10" s="1"/>
  <c r="R7" i="10"/>
  <c r="S7" i="10" s="1"/>
  <c r="V7" i="10"/>
  <c r="W7" i="10" s="1"/>
  <c r="AC12" i="10"/>
  <c r="AD12" i="10" s="1"/>
  <c r="AG12" i="10"/>
  <c r="AH12" i="10" s="1"/>
  <c r="AC20" i="10"/>
  <c r="AD20" i="10" s="1"/>
  <c r="AG20" i="10"/>
  <c r="AH20" i="10" s="1"/>
  <c r="R33" i="10"/>
  <c r="S33" i="10" s="1"/>
  <c r="V33" i="10"/>
  <c r="W33" i="10" s="1"/>
  <c r="AC7" i="10"/>
  <c r="AD7" i="10" s="1"/>
  <c r="AG7" i="10"/>
  <c r="AH7" i="10" s="1"/>
  <c r="R10" i="10"/>
  <c r="S10" i="10" s="1"/>
  <c r="V10" i="10"/>
  <c r="W10" i="10" s="1"/>
  <c r="AC15" i="10"/>
  <c r="AD15" i="10" s="1"/>
  <c r="AG15" i="10"/>
  <c r="AH15" i="10" s="1"/>
  <c r="R18" i="10"/>
  <c r="S18" i="10" s="1"/>
  <c r="V18" i="10"/>
  <c r="W18" i="10" s="1"/>
  <c r="AC23" i="10"/>
  <c r="AD23" i="10" s="1"/>
  <c r="AG23" i="10"/>
  <c r="AH23" i="10" s="1"/>
  <c r="R26" i="10"/>
  <c r="S26" i="10" s="1"/>
  <c r="V26" i="10"/>
  <c r="W26" i="10" s="1"/>
  <c r="AN20" i="10"/>
  <c r="AO20" i="10" s="1"/>
  <c r="AR20" i="10"/>
  <c r="AS20" i="10" s="1"/>
  <c r="AN12" i="10"/>
  <c r="AO12" i="10" s="1"/>
  <c r="AR12" i="10"/>
  <c r="AS12" i="10" s="1"/>
  <c r="AN4" i="10"/>
  <c r="AO4" i="10" s="1"/>
  <c r="AR4" i="10"/>
  <c r="AS4" i="10" s="1"/>
  <c r="G11" i="10"/>
  <c r="H11" i="10" s="1"/>
  <c r="K11" i="10"/>
  <c r="L11" i="10" s="1"/>
  <c r="G19" i="10"/>
  <c r="H19" i="10" s="1"/>
  <c r="K19" i="10"/>
  <c r="L19" i="10" s="1"/>
  <c r="G31" i="10"/>
  <c r="H31" i="10" s="1"/>
  <c r="K31" i="10"/>
  <c r="L31" i="10" s="1"/>
  <c r="G17" i="10"/>
  <c r="H17" i="10" s="1"/>
  <c r="K17" i="10"/>
  <c r="L17" i="10" s="1"/>
  <c r="G28" i="10"/>
  <c r="H28" i="10" s="1"/>
  <c r="K28" i="10"/>
  <c r="L28" i="10" s="1"/>
  <c r="G36" i="10"/>
  <c r="H36" i="10" s="1"/>
  <c r="K36" i="10"/>
  <c r="L36" i="10" s="1"/>
  <c r="G44" i="10"/>
  <c r="H44" i="10" s="1"/>
  <c r="K44" i="10"/>
  <c r="L44" i="10" s="1"/>
  <c r="G12" i="10"/>
  <c r="H12" i="10" s="1"/>
  <c r="K12" i="10"/>
  <c r="L12" i="10" s="1"/>
  <c r="G20" i="10"/>
  <c r="H20" i="10" s="1"/>
  <c r="K20" i="10"/>
  <c r="L20" i="10" s="1"/>
  <c r="G3" i="10"/>
  <c r="H3" i="10" s="1"/>
  <c r="K3" i="10"/>
  <c r="L3" i="10" s="1"/>
  <c r="G16" i="10"/>
  <c r="H16" i="10" s="1"/>
  <c r="K16" i="10"/>
  <c r="L16" i="10" s="1"/>
  <c r="G27" i="10"/>
  <c r="H27" i="10" s="1"/>
  <c r="K27" i="10"/>
  <c r="L27" i="10" s="1"/>
  <c r="AW27" i="10" s="1"/>
  <c r="G39" i="10"/>
  <c r="H39" i="10" s="1"/>
  <c r="K39" i="10"/>
  <c r="L39" i="10" s="1"/>
  <c r="AW39" i="10" s="1"/>
  <c r="G6" i="10"/>
  <c r="H6" i="10" s="1"/>
  <c r="K6" i="10"/>
  <c r="L6" i="10" s="1"/>
  <c r="G22" i="10"/>
  <c r="H22" i="10" s="1"/>
  <c r="K22" i="10"/>
  <c r="L22" i="10" s="1"/>
  <c r="G9" i="10"/>
  <c r="H9" i="10" s="1"/>
  <c r="K9" i="10"/>
  <c r="L9" i="10" s="1"/>
  <c r="G25" i="10"/>
  <c r="H25" i="10" s="1"/>
  <c r="K25" i="10"/>
  <c r="L25" i="10" s="1"/>
  <c r="G32" i="10"/>
  <c r="H32" i="10" s="1"/>
  <c r="K32" i="10"/>
  <c r="L32" i="10" s="1"/>
  <c r="G40" i="10"/>
  <c r="H40" i="10" s="1"/>
  <c r="K40" i="10"/>
  <c r="L40" i="10" s="1"/>
  <c r="AW40" i="10" s="1"/>
  <c r="G48" i="10"/>
  <c r="H48" i="10" s="1"/>
  <c r="K48" i="10"/>
  <c r="L48" i="10" s="1"/>
  <c r="G4" i="10"/>
  <c r="H4" i="10" s="1"/>
  <c r="K4" i="10"/>
  <c r="L4" i="10" s="1"/>
  <c r="G7" i="10"/>
  <c r="H7" i="10" s="1"/>
  <c r="K7" i="10"/>
  <c r="L7" i="10" s="1"/>
  <c r="G15" i="10"/>
  <c r="H15" i="10" s="1"/>
  <c r="K15" i="10"/>
  <c r="L15" i="10" s="1"/>
  <c r="G23" i="10"/>
  <c r="H23" i="10" s="1"/>
  <c r="K23" i="10"/>
  <c r="L23" i="10" s="1"/>
  <c r="G33" i="10"/>
  <c r="H33" i="10" s="1"/>
  <c r="K33" i="10"/>
  <c r="L33" i="10" s="1"/>
  <c r="AW33" i="10" s="1"/>
  <c r="G37" i="10"/>
  <c r="H37" i="10" s="1"/>
  <c r="K37" i="10"/>
  <c r="L37" i="10" s="1"/>
  <c r="G41" i="10"/>
  <c r="H41" i="10" s="1"/>
  <c r="K41" i="10"/>
  <c r="L41" i="10" s="1"/>
  <c r="G45" i="10"/>
  <c r="H45" i="10" s="1"/>
  <c r="K45" i="10"/>
  <c r="L45" i="10" s="1"/>
  <c r="G49" i="10"/>
  <c r="H49" i="10" s="1"/>
  <c r="K49" i="10"/>
  <c r="L49" i="10" s="1"/>
  <c r="AW49" i="10" s="1"/>
  <c r="G8" i="10"/>
  <c r="H8" i="10" s="1"/>
  <c r="K8" i="10"/>
  <c r="L8" i="10" s="1"/>
  <c r="G24" i="10"/>
  <c r="H24" i="10" s="1"/>
  <c r="K24" i="10"/>
  <c r="L24" i="10" s="1"/>
  <c r="G35" i="10"/>
  <c r="H35" i="10" s="1"/>
  <c r="K35" i="10"/>
  <c r="L35" i="10" s="1"/>
  <c r="AW35" i="10" s="1"/>
  <c r="G43" i="10"/>
  <c r="H43" i="10" s="1"/>
  <c r="K43" i="10"/>
  <c r="L43" i="10" s="1"/>
  <c r="G47" i="10"/>
  <c r="H47" i="10" s="1"/>
  <c r="K47" i="10"/>
  <c r="L47" i="10" s="1"/>
  <c r="G14" i="10"/>
  <c r="H14" i="10" s="1"/>
  <c r="K14" i="10"/>
  <c r="L14" i="10" s="1"/>
  <c r="G10" i="10"/>
  <c r="H10" i="10" s="1"/>
  <c r="K10" i="10"/>
  <c r="L10" i="10" s="1"/>
  <c r="G18" i="10"/>
  <c r="H18" i="10" s="1"/>
  <c r="K18" i="10"/>
  <c r="L18" i="10" s="1"/>
  <c r="G26" i="10"/>
  <c r="H26" i="10" s="1"/>
  <c r="K26" i="10"/>
  <c r="L26" i="10" s="1"/>
  <c r="G5" i="10"/>
  <c r="H5" i="10" s="1"/>
  <c r="K5" i="10"/>
  <c r="L5" i="10" s="1"/>
  <c r="G13" i="10"/>
  <c r="H13" i="10" s="1"/>
  <c r="K13" i="10"/>
  <c r="L13" i="10" s="1"/>
  <c r="G21" i="10"/>
  <c r="H21" i="10" s="1"/>
  <c r="K21" i="10"/>
  <c r="L21" i="10" s="1"/>
  <c r="G30" i="10"/>
  <c r="H30" i="10" s="1"/>
  <c r="K30" i="10"/>
  <c r="L30" i="10" s="1"/>
  <c r="AW30" i="10" s="1"/>
  <c r="G34" i="10"/>
  <c r="H34" i="10" s="1"/>
  <c r="K34" i="10"/>
  <c r="L34" i="10" s="1"/>
  <c r="G38" i="10"/>
  <c r="H38" i="10" s="1"/>
  <c r="K38" i="10"/>
  <c r="L38" i="10" s="1"/>
  <c r="AW38" i="10" s="1"/>
  <c r="G42" i="10"/>
  <c r="H42" i="10" s="1"/>
  <c r="K42" i="10"/>
  <c r="L42" i="10" s="1"/>
  <c r="AW42" i="10" s="1"/>
  <c r="G46" i="10"/>
  <c r="H46" i="10" s="1"/>
  <c r="K46" i="10"/>
  <c r="L46" i="10" s="1"/>
  <c r="G50" i="10"/>
  <c r="H50" i="10" s="1"/>
  <c r="K50" i="10"/>
  <c r="L50" i="10" s="1"/>
  <c r="AN21" i="10"/>
  <c r="AO21" i="10" s="1"/>
  <c r="AO9" i="10"/>
  <c r="R27" i="10"/>
  <c r="G29" i="10"/>
  <c r="H29" i="10" s="1"/>
  <c r="AW45" i="10" l="1"/>
  <c r="AW21" i="10"/>
  <c r="AW43" i="10"/>
  <c r="AW4" i="10"/>
  <c r="AW20" i="10"/>
  <c r="AW28" i="10"/>
  <c r="AW11" i="10"/>
  <c r="AW24" i="10"/>
  <c r="AW44" i="10"/>
  <c r="AW18" i="10"/>
  <c r="AW10" i="10"/>
  <c r="AW48" i="10"/>
  <c r="AW17" i="10"/>
  <c r="AW9" i="10"/>
  <c r="AW50" i="10"/>
  <c r="AW34" i="10"/>
  <c r="AW5" i="10"/>
  <c r="AW14" i="10"/>
  <c r="AW41" i="10"/>
  <c r="AW15" i="10"/>
  <c r="AW22" i="10"/>
  <c r="AW16" i="10"/>
  <c r="AW31" i="10"/>
  <c r="AW25" i="10"/>
  <c r="AW12" i="10"/>
  <c r="AW13" i="10"/>
  <c r="AW23" i="10"/>
  <c r="AW46" i="10"/>
  <c r="AW26" i="10"/>
  <c r="AW47" i="10"/>
  <c r="AW8" i="10"/>
  <c r="AW37" i="10"/>
  <c r="AW7" i="10"/>
  <c r="AW32" i="10"/>
  <c r="AW6" i="10"/>
  <c r="AW3" i="10"/>
  <c r="AW36" i="10"/>
  <c r="AW19" i="10"/>
  <c r="S27" i="10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" i="9"/>
  <c r="U12" i="9" l="1"/>
  <c r="V12" i="9" s="1"/>
  <c r="W12" i="9" s="1"/>
  <c r="AC4" i="9"/>
  <c r="AD4" i="9" s="1"/>
  <c r="AE4" i="9" s="1"/>
  <c r="AC5" i="9"/>
  <c r="AD5" i="9" s="1"/>
  <c r="AE5" i="9" s="1"/>
  <c r="AC6" i="9"/>
  <c r="AD6" i="9" s="1"/>
  <c r="AE6" i="9" s="1"/>
  <c r="AC7" i="9"/>
  <c r="AD7" i="9" s="1"/>
  <c r="AE7" i="9" s="1"/>
  <c r="AC8" i="9"/>
  <c r="AD8" i="9" s="1"/>
  <c r="AE8" i="9" s="1"/>
  <c r="AC9" i="9"/>
  <c r="AD9" i="9" s="1"/>
  <c r="AE9" i="9" s="1"/>
  <c r="AC10" i="9"/>
  <c r="AD10" i="9" s="1"/>
  <c r="AE10" i="9" s="1"/>
  <c r="AC11" i="9"/>
  <c r="AD11" i="9" s="1"/>
  <c r="AE11" i="9" s="1"/>
  <c r="AC12" i="9"/>
  <c r="AD12" i="9" s="1"/>
  <c r="AE12" i="9" s="1"/>
  <c r="AC13" i="9"/>
  <c r="AD13" i="9" s="1"/>
  <c r="AE13" i="9" s="1"/>
  <c r="AC14" i="9"/>
  <c r="AD14" i="9" s="1"/>
  <c r="AE14" i="9" s="1"/>
  <c r="AC15" i="9"/>
  <c r="AD15" i="9" s="1"/>
  <c r="AE15" i="9" s="1"/>
  <c r="AC16" i="9"/>
  <c r="AD16" i="9" s="1"/>
  <c r="AE16" i="9" s="1"/>
  <c r="AC17" i="9"/>
  <c r="AD17" i="9" s="1"/>
  <c r="AE17" i="9" s="1"/>
  <c r="AC18" i="9"/>
  <c r="AD18" i="9" s="1"/>
  <c r="AE18" i="9" s="1"/>
  <c r="AC19" i="9"/>
  <c r="AD19" i="9" s="1"/>
  <c r="AE19" i="9" s="1"/>
  <c r="AC20" i="9"/>
  <c r="AD20" i="9" s="1"/>
  <c r="AE20" i="9" s="1"/>
  <c r="AC21" i="9"/>
  <c r="AD21" i="9" s="1"/>
  <c r="AE21" i="9" s="1"/>
  <c r="AC22" i="9"/>
  <c r="AD22" i="9" s="1"/>
  <c r="AE22" i="9" s="1"/>
  <c r="AC23" i="9"/>
  <c r="AD23" i="9" s="1"/>
  <c r="AE23" i="9" s="1"/>
  <c r="AC24" i="9"/>
  <c r="AD24" i="9" s="1"/>
  <c r="AE24" i="9" s="1"/>
  <c r="AC25" i="9"/>
  <c r="AD25" i="9" s="1"/>
  <c r="AE25" i="9" s="1"/>
  <c r="AC26" i="9"/>
  <c r="AD26" i="9" s="1"/>
  <c r="AE26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U10" i="9"/>
  <c r="V10" i="9" s="1"/>
  <c r="W10" i="9" s="1"/>
  <c r="U11" i="9"/>
  <c r="V11" i="9" s="1"/>
  <c r="W11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19" i="9"/>
  <c r="V19" i="9" s="1"/>
  <c r="W19" i="9" s="1"/>
  <c r="U20" i="9"/>
  <c r="V20" i="9" s="1"/>
  <c r="W20" i="9" s="1"/>
  <c r="U21" i="9"/>
  <c r="V21" i="9" s="1"/>
  <c r="W21" i="9" s="1"/>
  <c r="U22" i="9"/>
  <c r="V22" i="9" s="1"/>
  <c r="W22" i="9" s="1"/>
  <c r="U23" i="9"/>
  <c r="V23" i="9" s="1"/>
  <c r="W23" i="9" s="1"/>
  <c r="U24" i="9"/>
  <c r="V24" i="9" s="1"/>
  <c r="W24" i="9" s="1"/>
  <c r="U25" i="9"/>
  <c r="V25" i="9" s="1"/>
  <c r="W25" i="9" s="1"/>
  <c r="U26" i="9"/>
  <c r="V26" i="9" s="1"/>
  <c r="W26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F49" i="9" s="1"/>
  <c r="G49" i="9" s="1"/>
  <c r="E50" i="9"/>
  <c r="F50" i="9" s="1"/>
  <c r="G50" i="9" s="1"/>
  <c r="AC3" i="9"/>
  <c r="AD3" i="9" s="1"/>
  <c r="AE3" i="9" s="1"/>
  <c r="U3" i="9"/>
  <c r="V3" i="9" s="1"/>
  <c r="W3" i="9" s="1"/>
  <c r="M3" i="9"/>
  <c r="N3" i="9" s="1"/>
  <c r="O3" i="9" s="1"/>
  <c r="E3" i="9"/>
  <c r="AJ3" i="9" l="1"/>
  <c r="AK3" i="9" s="1"/>
  <c r="AL3" i="9" s="1"/>
  <c r="F3" i="9"/>
  <c r="G3" i="9" s="1"/>
  <c r="AJ22" i="9"/>
  <c r="AK22" i="9" s="1"/>
  <c r="AL22" i="9" s="1"/>
  <c r="F22" i="9"/>
  <c r="G22" i="9" s="1"/>
  <c r="AJ6" i="9"/>
  <c r="AK6" i="9" s="1"/>
  <c r="AL6" i="9" s="1"/>
  <c r="F6" i="9"/>
  <c r="G6" i="9" s="1"/>
  <c r="F29" i="9"/>
  <c r="G29" i="9" s="1"/>
  <c r="AJ29" i="9"/>
  <c r="AK29" i="9" s="1"/>
  <c r="AL29" i="9" s="1"/>
  <c r="F21" i="9"/>
  <c r="G21" i="9" s="1"/>
  <c r="AJ21" i="9"/>
  <c r="AK21" i="9" s="1"/>
  <c r="AL21" i="9" s="1"/>
  <c r="F13" i="9"/>
  <c r="G13" i="9" s="1"/>
  <c r="AJ13" i="9"/>
  <c r="AK13" i="9" s="1"/>
  <c r="AL13" i="9" s="1"/>
  <c r="F5" i="9"/>
  <c r="G5" i="9" s="1"/>
  <c r="AJ5" i="9"/>
  <c r="AK5" i="9" s="1"/>
  <c r="AL5" i="9" s="1"/>
  <c r="F28" i="9"/>
  <c r="G28" i="9" s="1"/>
  <c r="AJ28" i="9"/>
  <c r="AK28" i="9" s="1"/>
  <c r="AL28" i="9" s="1"/>
  <c r="F20" i="9"/>
  <c r="G20" i="9" s="1"/>
  <c r="AJ20" i="9"/>
  <c r="AK20" i="9" s="1"/>
  <c r="AL20" i="9" s="1"/>
  <c r="F12" i="9"/>
  <c r="G12" i="9" s="1"/>
  <c r="AJ12" i="9"/>
  <c r="AK12" i="9" s="1"/>
  <c r="AL12" i="9" s="1"/>
  <c r="F4" i="9"/>
  <c r="G4" i="9" s="1"/>
  <c r="AJ4" i="9"/>
  <c r="AK4" i="9" s="1"/>
  <c r="AL4" i="9" s="1"/>
  <c r="AJ14" i="9"/>
  <c r="AK14" i="9" s="1"/>
  <c r="AL14" i="9" s="1"/>
  <c r="F14" i="9"/>
  <c r="G14" i="9" s="1"/>
  <c r="AJ27" i="9"/>
  <c r="AK27" i="9" s="1"/>
  <c r="AL27" i="9" s="1"/>
  <c r="F27" i="9"/>
  <c r="G27" i="9" s="1"/>
  <c r="AJ19" i="9"/>
  <c r="AK19" i="9" s="1"/>
  <c r="AL19" i="9" s="1"/>
  <c r="F19" i="9"/>
  <c r="G19" i="9" s="1"/>
  <c r="AJ25" i="9"/>
  <c r="AK25" i="9" s="1"/>
  <c r="AL25" i="9" s="1"/>
  <c r="F25" i="9"/>
  <c r="G25" i="9" s="1"/>
  <c r="F16" i="9"/>
  <c r="G16" i="9" s="1"/>
  <c r="AJ16" i="9"/>
  <c r="AK16" i="9" s="1"/>
  <c r="AL16" i="9" s="1"/>
  <c r="F8" i="9"/>
  <c r="G8" i="9" s="1"/>
  <c r="AJ8" i="9"/>
  <c r="AK8" i="9" s="1"/>
  <c r="AL8" i="9" s="1"/>
  <c r="AJ11" i="9"/>
  <c r="AK11" i="9" s="1"/>
  <c r="AL11" i="9" s="1"/>
  <c r="F11" i="9"/>
  <c r="G11" i="9" s="1"/>
  <c r="AJ26" i="9"/>
  <c r="AK26" i="9" s="1"/>
  <c r="AL26" i="9" s="1"/>
  <c r="F26" i="9"/>
  <c r="G26" i="9" s="1"/>
  <c r="AJ18" i="9"/>
  <c r="AK18" i="9" s="1"/>
  <c r="AL18" i="9" s="1"/>
  <c r="F18" i="9"/>
  <c r="G18" i="9" s="1"/>
  <c r="AJ10" i="9"/>
  <c r="AK10" i="9" s="1"/>
  <c r="AL10" i="9" s="1"/>
  <c r="F10" i="9"/>
  <c r="G10" i="9" s="1"/>
  <c r="AJ17" i="9"/>
  <c r="AK17" i="9" s="1"/>
  <c r="AL17" i="9" s="1"/>
  <c r="F17" i="9"/>
  <c r="G17" i="9" s="1"/>
  <c r="AJ9" i="9"/>
  <c r="AK9" i="9" s="1"/>
  <c r="AL9" i="9" s="1"/>
  <c r="F9" i="9"/>
  <c r="G9" i="9" s="1"/>
  <c r="F24" i="9"/>
  <c r="G24" i="9" s="1"/>
  <c r="AJ24" i="9"/>
  <c r="AK24" i="9" s="1"/>
  <c r="AL24" i="9" s="1"/>
  <c r="F23" i="9"/>
  <c r="G23" i="9" s="1"/>
  <c r="AJ23" i="9"/>
  <c r="AK23" i="9" s="1"/>
  <c r="AL23" i="9" s="1"/>
  <c r="F15" i="9"/>
  <c r="G15" i="9" s="1"/>
  <c r="AJ15" i="9"/>
  <c r="AK15" i="9" s="1"/>
  <c r="AL15" i="9" s="1"/>
  <c r="F7" i="9"/>
  <c r="G7" i="9" s="1"/>
  <c r="AJ7" i="9"/>
  <c r="AK7" i="9" s="1"/>
  <c r="AL7" i="9" s="1"/>
  <c r="K80" i="1"/>
  <c r="J80" i="1"/>
  <c r="I80" i="1"/>
  <c r="H80" i="1"/>
  <c r="F80" i="1"/>
  <c r="E80" i="1"/>
  <c r="D80" i="1"/>
  <c r="C80" i="1"/>
  <c r="K74" i="1"/>
  <c r="J74" i="1"/>
  <c r="I74" i="1"/>
  <c r="H74" i="1"/>
  <c r="F74" i="1"/>
  <c r="E74" i="1"/>
  <c r="D74" i="1"/>
  <c r="C74" i="1"/>
  <c r="K68" i="1"/>
  <c r="J68" i="1"/>
  <c r="I68" i="1"/>
  <c r="H68" i="1"/>
  <c r="F68" i="1"/>
  <c r="E68" i="1"/>
  <c r="D68" i="1"/>
  <c r="C68" i="1"/>
  <c r="K62" i="1"/>
  <c r="J62" i="1"/>
  <c r="I62" i="1"/>
  <c r="H62" i="1"/>
  <c r="F62" i="1"/>
  <c r="E62" i="1"/>
  <c r="D62" i="1"/>
  <c r="C62" i="1"/>
  <c r="K56" i="1"/>
  <c r="J56" i="1"/>
  <c r="I56" i="1"/>
  <c r="H56" i="1"/>
  <c r="F56" i="1"/>
  <c r="E56" i="1"/>
  <c r="D56" i="1"/>
  <c r="C56" i="1"/>
  <c r="K50" i="1"/>
  <c r="J50" i="1"/>
  <c r="I50" i="1"/>
  <c r="H50" i="1"/>
  <c r="F50" i="1"/>
  <c r="E50" i="1"/>
  <c r="D50" i="1"/>
  <c r="C50" i="1"/>
  <c r="K36" i="1"/>
  <c r="J36" i="1"/>
  <c r="I36" i="1"/>
  <c r="H36" i="1"/>
  <c r="F36" i="1"/>
  <c r="E36" i="1"/>
  <c r="D36" i="1"/>
  <c r="C36" i="1"/>
  <c r="K30" i="1"/>
  <c r="J30" i="1"/>
  <c r="I30" i="1"/>
  <c r="H30" i="1"/>
  <c r="F30" i="1"/>
  <c r="E30" i="1"/>
  <c r="D30" i="1"/>
  <c r="C30" i="1"/>
  <c r="K24" i="1"/>
  <c r="J24" i="1"/>
  <c r="I24" i="1"/>
  <c r="H24" i="1"/>
  <c r="F24" i="1"/>
  <c r="E24" i="1"/>
  <c r="D24" i="1"/>
  <c r="C24" i="1"/>
  <c r="K18" i="1"/>
  <c r="J18" i="1"/>
  <c r="I18" i="1"/>
  <c r="H18" i="1"/>
  <c r="F18" i="1"/>
  <c r="E18" i="1"/>
  <c r="D18" i="1"/>
  <c r="C18" i="1"/>
  <c r="K12" i="1"/>
  <c r="J12" i="1"/>
  <c r="I12" i="1"/>
  <c r="H12" i="1"/>
  <c r="F12" i="1"/>
  <c r="E12" i="1"/>
  <c r="D12" i="1"/>
  <c r="C12" i="1"/>
  <c r="K6" i="1"/>
  <c r="J6" i="1"/>
  <c r="I6" i="1"/>
  <c r="H6" i="1"/>
  <c r="D6" i="1"/>
  <c r="E6" i="1"/>
  <c r="F6" i="1"/>
  <c r="C6" i="1"/>
</calcChain>
</file>

<file path=xl/sharedStrings.xml><?xml version="1.0" encoding="utf-8"?>
<sst xmlns="http://schemas.openxmlformats.org/spreadsheetml/2006/main" count="2895" uniqueCount="222">
  <si>
    <t>均值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</si>
  <si>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</si>
  <si>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</si>
  <si>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</si>
  <si>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</si>
  <si>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</si>
  <si>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</si>
  <si>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</si>
  <si>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</si>
  <si>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00-1</t>
    <phoneticPr fontId="1" type="noConversion"/>
  </si>
  <si>
    <t>00-2</t>
    <phoneticPr fontId="1" type="noConversion"/>
  </si>
  <si>
    <t>00-3</t>
    <phoneticPr fontId="1" type="noConversion"/>
  </si>
  <si>
    <t>00-4</t>
    <phoneticPr fontId="1" type="noConversion"/>
  </si>
  <si>
    <t>00-5</t>
    <phoneticPr fontId="1" type="noConversion"/>
  </si>
  <si>
    <t>00-6</t>
    <phoneticPr fontId="1" type="noConversion"/>
  </si>
  <si>
    <t>15-1</t>
    <phoneticPr fontId="1" type="noConversion"/>
  </si>
  <si>
    <t>15-2</t>
  </si>
  <si>
    <t>15-3</t>
  </si>
  <si>
    <t>15-4</t>
    <phoneticPr fontId="1" type="noConversion"/>
  </si>
  <si>
    <t>15-5</t>
  </si>
  <si>
    <t>15-6</t>
  </si>
  <si>
    <t>30-1</t>
    <phoneticPr fontId="1" type="noConversion"/>
  </si>
  <si>
    <t>30-2</t>
  </si>
  <si>
    <t>30-3</t>
  </si>
  <si>
    <t>30-4</t>
    <phoneticPr fontId="1" type="noConversion"/>
  </si>
  <si>
    <t>30-5</t>
  </si>
  <si>
    <t>30-6</t>
  </si>
  <si>
    <t>45D-1</t>
    <phoneticPr fontId="1" type="noConversion"/>
  </si>
  <si>
    <t>45D-2</t>
  </si>
  <si>
    <t>45D-3</t>
    <phoneticPr fontId="1" type="noConversion"/>
  </si>
  <si>
    <t>45D-4</t>
    <phoneticPr fontId="1" type="noConversion"/>
  </si>
  <si>
    <t>45D-5</t>
  </si>
  <si>
    <t>45D-6</t>
  </si>
  <si>
    <t>45S-1</t>
    <phoneticPr fontId="1" type="noConversion"/>
  </si>
  <si>
    <t>45S-2</t>
  </si>
  <si>
    <t>45S-3</t>
  </si>
  <si>
    <t>45S-4</t>
  </si>
  <si>
    <t>45S-5</t>
  </si>
  <si>
    <t>45S-6</t>
  </si>
  <si>
    <t>断裂面</t>
    <phoneticPr fontId="1" type="noConversion"/>
  </si>
  <si>
    <t>断裂角度</t>
    <phoneticPr fontId="1" type="noConversion"/>
  </si>
  <si>
    <t>60-1</t>
    <phoneticPr fontId="1" type="noConversion"/>
  </si>
  <si>
    <t>60-2</t>
  </si>
  <si>
    <t>60-3</t>
  </si>
  <si>
    <t>60-4</t>
  </si>
  <si>
    <t>60-5</t>
  </si>
  <si>
    <t>60-6</t>
  </si>
  <si>
    <t>75-1</t>
    <phoneticPr fontId="1" type="noConversion"/>
  </si>
  <si>
    <t>75-2</t>
  </si>
  <si>
    <t>75-3</t>
  </si>
  <si>
    <t>75-4</t>
  </si>
  <si>
    <t>75-5</t>
  </si>
  <si>
    <t>75-6</t>
  </si>
  <si>
    <t>90-1</t>
    <phoneticPr fontId="1" type="noConversion"/>
  </si>
  <si>
    <t>90-2</t>
  </si>
  <si>
    <t>90-3</t>
  </si>
  <si>
    <t>90-4</t>
  </si>
  <si>
    <t>90-5</t>
  </si>
  <si>
    <t>90-6</t>
  </si>
  <si>
    <t>剪切边（mm)</t>
    <phoneticPr fontId="1" type="noConversion"/>
  </si>
  <si>
    <t>受拉边（mm)</t>
    <phoneticPr fontId="1" type="noConversion"/>
  </si>
  <si>
    <t>斜边（mm)</t>
    <phoneticPr fontId="1" type="noConversion"/>
  </si>
  <si>
    <t>焊缝长度（mm)</t>
    <phoneticPr fontId="1" type="noConversion"/>
  </si>
  <si>
    <t>实际长度（mm)</t>
    <phoneticPr fontId="1" type="noConversion"/>
  </si>
  <si>
    <t>1号边</t>
    <phoneticPr fontId="1" type="noConversion"/>
  </si>
  <si>
    <t>2号边</t>
  </si>
  <si>
    <t>3号边</t>
  </si>
  <si>
    <t>4号边</t>
  </si>
  <si>
    <t>编号</t>
    <phoneticPr fontId="1" type="noConversion"/>
  </si>
  <si>
    <t>45D_1</t>
    <phoneticPr fontId="1" type="noConversion"/>
  </si>
  <si>
    <t>45D_2</t>
  </si>
  <si>
    <t>45D_3</t>
  </si>
  <si>
    <t>45D_4</t>
  </si>
  <si>
    <t>45D_5</t>
  </si>
  <si>
    <t>45D_6</t>
  </si>
  <si>
    <t>00_1</t>
    <phoneticPr fontId="1" type="noConversion"/>
  </si>
  <si>
    <t>00_2</t>
  </si>
  <si>
    <t>00_3</t>
  </si>
  <si>
    <t>00_4</t>
  </si>
  <si>
    <t>00_5</t>
  </si>
  <si>
    <t>00_6</t>
  </si>
  <si>
    <t>15_1</t>
    <phoneticPr fontId="1" type="noConversion"/>
  </si>
  <si>
    <t>15_2</t>
  </si>
  <si>
    <t>15_3</t>
  </si>
  <si>
    <t>15_4</t>
  </si>
  <si>
    <t>15_5</t>
  </si>
  <si>
    <t>15_6</t>
  </si>
  <si>
    <t>30_1</t>
    <phoneticPr fontId="1" type="noConversion"/>
  </si>
  <si>
    <t>30_2</t>
  </si>
  <si>
    <t>30_3</t>
  </si>
  <si>
    <t>30_4</t>
  </si>
  <si>
    <t>30_5</t>
  </si>
  <si>
    <t>30_6</t>
  </si>
  <si>
    <t>45S_1</t>
    <phoneticPr fontId="1" type="noConversion"/>
  </si>
  <si>
    <t>45S_2</t>
  </si>
  <si>
    <t>45S_3</t>
  </si>
  <si>
    <t>45S_4</t>
  </si>
  <si>
    <t>45S_5</t>
  </si>
  <si>
    <t>45S_6</t>
  </si>
  <si>
    <t>60_1</t>
    <phoneticPr fontId="1" type="noConversion"/>
  </si>
  <si>
    <t>60_2</t>
  </si>
  <si>
    <t>60_3</t>
  </si>
  <si>
    <t>60_4</t>
  </si>
  <si>
    <t>60_5</t>
  </si>
  <si>
    <t>60_6</t>
  </si>
  <si>
    <t>75_1</t>
    <phoneticPr fontId="1" type="noConversion"/>
  </si>
  <si>
    <t>75_2</t>
  </si>
  <si>
    <t>75_3</t>
  </si>
  <si>
    <t>75_4</t>
  </si>
  <si>
    <t>75_5</t>
  </si>
  <si>
    <t>75_6</t>
  </si>
  <si>
    <t>90_1</t>
    <phoneticPr fontId="1" type="noConversion"/>
  </si>
  <si>
    <t>90_2</t>
  </si>
  <si>
    <t>90_3</t>
  </si>
  <si>
    <t>90_4</t>
  </si>
  <si>
    <t>90_5</t>
  </si>
  <si>
    <t>90_6</t>
  </si>
  <si>
    <t>剪切边（mm)</t>
    <phoneticPr fontId="1" type="noConversion"/>
  </si>
  <si>
    <t>相对误差</t>
    <phoneticPr fontId="1" type="noConversion"/>
  </si>
  <si>
    <t>绝对误差</t>
    <phoneticPr fontId="1" type="noConversion"/>
  </si>
  <si>
    <t>斜边差值</t>
    <phoneticPr fontId="1" type="noConversion"/>
  </si>
  <si>
    <t>断裂角度</t>
    <phoneticPr fontId="1" type="noConversion"/>
  </si>
  <si>
    <t>62.11*</t>
    <phoneticPr fontId="1" type="noConversion"/>
  </si>
  <si>
    <t>57*</t>
    <phoneticPr fontId="1" type="noConversion"/>
  </si>
  <si>
    <t>65.5*</t>
    <phoneticPr fontId="1" type="noConversion"/>
  </si>
  <si>
    <t>59.29*</t>
    <phoneticPr fontId="1" type="noConversion"/>
  </si>
  <si>
    <t>63.2*</t>
    <phoneticPr fontId="1" type="noConversion"/>
  </si>
  <si>
    <t>65.1*</t>
    <phoneticPr fontId="1" type="noConversion"/>
  </si>
  <si>
    <t>55.89*</t>
    <phoneticPr fontId="1" type="noConversion"/>
  </si>
  <si>
    <t>角度</t>
    <phoneticPr fontId="1" type="noConversion"/>
  </si>
  <si>
    <t>破坏角度</t>
    <phoneticPr fontId="1" type="noConversion"/>
  </si>
  <si>
    <t>承载力</t>
    <phoneticPr fontId="1" type="noConversion"/>
  </si>
  <si>
    <t>sin</t>
    <phoneticPr fontId="1" type="noConversion"/>
  </si>
  <si>
    <t>焊吼尺寸</t>
    <phoneticPr fontId="1" type="noConversion"/>
  </si>
  <si>
    <t>有效截面面积</t>
    <phoneticPr fontId="1" type="noConversion"/>
  </si>
  <si>
    <t>有效截面面积平均值</t>
  </si>
  <si>
    <t>编号</t>
  </si>
  <si>
    <t>00_1</t>
  </si>
  <si>
    <t>15_1</t>
  </si>
  <si>
    <t>30_1</t>
  </si>
  <si>
    <t>45D_1</t>
  </si>
  <si>
    <t>45S_1</t>
  </si>
  <si>
    <t>60_1</t>
  </si>
  <si>
    <t>75_1</t>
  </si>
  <si>
    <t>90_1</t>
  </si>
  <si>
    <t>单条焊缝承载力</t>
    <phoneticPr fontId="1" type="noConversion"/>
  </si>
  <si>
    <t>试件总承载力</t>
    <phoneticPr fontId="1" type="noConversion"/>
  </si>
  <si>
    <t>极限荷载</t>
    <phoneticPr fontId="1" type="noConversion"/>
  </si>
  <si>
    <t>890-120-0-1</t>
  </si>
  <si>
    <t>890-120-0-2</t>
  </si>
  <si>
    <t>890-120-0-3</t>
  </si>
  <si>
    <t>890-120-15-1</t>
  </si>
  <si>
    <t>890-120-15-2</t>
  </si>
  <si>
    <t>890-120-15-3</t>
  </si>
  <si>
    <t>890-120-30-1</t>
  </si>
  <si>
    <t>890-120-30-2</t>
  </si>
  <si>
    <t>890-120-30-3</t>
  </si>
  <si>
    <t>890-120-45D-1</t>
  </si>
  <si>
    <t>890-120-45D-2</t>
  </si>
  <si>
    <t>890-120-45D-3</t>
  </si>
  <si>
    <t>890-120-45S-1</t>
  </si>
  <si>
    <t>890-120-45S-2</t>
  </si>
  <si>
    <t>890-120-45S-3</t>
  </si>
  <si>
    <t>890-120-60-1</t>
  </si>
  <si>
    <t>890-120-60-2</t>
  </si>
  <si>
    <t>890-120-60-3</t>
  </si>
  <si>
    <t>890-120-75-1</t>
  </si>
  <si>
    <t>890-120-75-2</t>
  </si>
  <si>
    <t>890-120-75-3</t>
  </si>
  <si>
    <t>890-120-90-1</t>
  </si>
  <si>
    <t>890-120-90-2</t>
  </si>
  <si>
    <t>890-120-90-3</t>
  </si>
  <si>
    <t>极限荷载</t>
    <phoneticPr fontId="1" type="noConversion"/>
  </si>
  <si>
    <t>预测荷载/极限荷载</t>
    <phoneticPr fontId="1" type="noConversion"/>
  </si>
  <si>
    <t>试件总承载力-RMM预测min</t>
  </si>
  <si>
    <t>试件总承载力-RMM预测Ave</t>
  </si>
  <si>
    <t>有效截面面积平均值</t>
    <phoneticPr fontId="1" type="noConversion"/>
  </si>
  <si>
    <t>A</t>
    <phoneticPr fontId="1" type="noConversion"/>
  </si>
  <si>
    <t>剪切边a（mm)</t>
    <phoneticPr fontId="1" type="noConversion"/>
  </si>
  <si>
    <t>断裂面c（mm)</t>
    <phoneticPr fontId="1" type="noConversion"/>
  </si>
  <si>
    <t>剪切角C</t>
    <phoneticPr fontId="1" type="noConversion"/>
  </si>
  <si>
    <t>斜边b</t>
    <phoneticPr fontId="1" type="noConversion"/>
  </si>
  <si>
    <t>断裂角度B</t>
    <phoneticPr fontId="1" type="noConversion"/>
  </si>
  <si>
    <t>1号边</t>
    <phoneticPr fontId="1" type="noConversion"/>
  </si>
  <si>
    <t>剪切角C</t>
    <phoneticPr fontId="1" type="noConversion"/>
  </si>
  <si>
    <t>45D</t>
    <phoneticPr fontId="1" type="noConversion"/>
  </si>
  <si>
    <t>45S</t>
    <phoneticPr fontId="1" type="noConversion"/>
  </si>
  <si>
    <t>断裂角度平均值汇总</t>
    <phoneticPr fontId="1" type="noConversion"/>
  </si>
  <si>
    <t>断前</t>
    <phoneticPr fontId="1" type="noConversion"/>
  </si>
  <si>
    <t>断裂面积</t>
    <phoneticPr fontId="1" type="noConversion"/>
  </si>
  <si>
    <t>45D</t>
    <phoneticPr fontId="1" type="noConversion"/>
  </si>
  <si>
    <t>45S</t>
    <phoneticPr fontId="1" type="noConversion"/>
  </si>
  <si>
    <t>断裂面c（mm)</t>
    <phoneticPr fontId="1" type="noConversion"/>
  </si>
  <si>
    <t>斜边b（mm)</t>
    <phoneticPr fontId="1" type="noConversion"/>
  </si>
  <si>
    <t>Mean 0°</t>
    <phoneticPr fontId="1" type="noConversion"/>
  </si>
  <si>
    <t>Mean 90°</t>
    <phoneticPr fontId="1" type="noConversion"/>
  </si>
  <si>
    <t>Mean 15°</t>
    <phoneticPr fontId="1" type="noConversion"/>
  </si>
  <si>
    <t>Mean 30°</t>
    <phoneticPr fontId="1" type="noConversion"/>
  </si>
  <si>
    <t>Mean 45°D</t>
    <phoneticPr fontId="1" type="noConversion"/>
  </si>
  <si>
    <t>Mean 45°S</t>
    <phoneticPr fontId="1" type="noConversion"/>
  </si>
  <si>
    <t>Mean 60°</t>
    <phoneticPr fontId="1" type="noConversion"/>
  </si>
  <si>
    <t>Mean 75°</t>
    <phoneticPr fontId="1" type="noConversion"/>
  </si>
  <si>
    <t xml:space="preserve"> 0°</t>
  </si>
  <si>
    <t xml:space="preserve"> 15°</t>
  </si>
  <si>
    <t xml:space="preserve"> 30°</t>
  </si>
  <si>
    <t xml:space="preserve"> 45°D</t>
  </si>
  <si>
    <t xml:space="preserve"> 45°S</t>
  </si>
  <si>
    <t xml:space="preserve"> 60°</t>
  </si>
  <si>
    <t xml:space="preserve"> 75°</t>
  </si>
  <si>
    <t xml:space="preserve"> 90°</t>
  </si>
  <si>
    <t>断后</t>
    <phoneticPr fontId="1" type="noConversion"/>
  </si>
  <si>
    <t>总结</t>
    <phoneticPr fontId="1" type="noConversion"/>
  </si>
  <si>
    <t>45D</t>
    <phoneticPr fontId="1" type="noConversion"/>
  </si>
  <si>
    <t>45S</t>
    <phoneticPr fontId="1" type="noConversion"/>
  </si>
  <si>
    <t>45D</t>
    <phoneticPr fontId="1" type="noConversion"/>
  </si>
  <si>
    <t>强度</t>
    <phoneticPr fontId="1" type="noConversion"/>
  </si>
  <si>
    <t>极限荷载Kn</t>
    <phoneticPr fontId="1" type="noConversion"/>
  </si>
  <si>
    <t>断裂面积</t>
    <phoneticPr fontId="1" type="noConversion"/>
  </si>
  <si>
    <t>焊缝长度</t>
    <phoneticPr fontId="1" type="noConversion"/>
  </si>
  <si>
    <t>实际长度</t>
    <phoneticPr fontId="1" type="noConversion"/>
  </si>
  <si>
    <t>焊喉尺寸</t>
    <phoneticPr fontId="1" type="noConversion"/>
  </si>
  <si>
    <t>断裂面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</si>
</sst>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_ "/>
    <numFmt numFmtId="179" formatCode="0.00_ "/>
    <numFmt numFmtId="180" formatCode="0.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6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2" fontId="7" fillId="2" borderId="1" xfId="0" applyNumberFormat="1" applyFont="1" applyFill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2" fontId="7" fillId="2" borderId="2" xfId="0" applyNumberFormat="1" applyFont="1" applyFill="1" applyBorder="1" applyAlignment="1">
      <alignment vertical="center" wrapText="1"/>
    </xf>
    <xf numFmtId="2" fontId="7" fillId="0" borderId="2" xfId="0" applyNumberFormat="1" applyFont="1" applyBorder="1" applyAlignment="1">
      <alignment vertical="center" wrapText="1"/>
    </xf>
    <xf numFmtId="2" fontId="7" fillId="3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2" fontId="7" fillId="3" borderId="4" xfId="0" applyNumberFormat="1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2" fontId="5" fillId="0" borderId="6" xfId="0" applyNumberFormat="1" applyFont="1" applyBorder="1" applyAlignment="1">
      <alignment vertical="center" wrapText="1"/>
    </xf>
    <xf numFmtId="2" fontId="5" fillId="0" borderId="7" xfId="0" applyNumberFormat="1" applyFont="1" applyBorder="1" applyAlignment="1">
      <alignment vertical="center" wrapText="1"/>
    </xf>
    <xf numFmtId="2" fontId="5" fillId="0" borderId="5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9" fillId="0" borderId="1" xfId="1" applyFont="1" applyBorder="1" applyAlignment="1">
      <alignment vertical="center"/>
    </xf>
    <xf numFmtId="177" fontId="9" fillId="0" borderId="1" xfId="0" applyNumberFormat="1" applyFont="1" applyBorder="1">
      <alignment vertical="center"/>
    </xf>
    <xf numFmtId="0" fontId="10" fillId="0" borderId="1" xfId="1" applyFont="1" applyBorder="1" applyAlignment="1">
      <alignment vertical="center"/>
    </xf>
    <xf numFmtId="2" fontId="9" fillId="0" borderId="1" xfId="0" applyNumberFormat="1" applyFont="1" applyBorder="1">
      <alignment vertical="center"/>
    </xf>
    <xf numFmtId="177" fontId="10" fillId="0" borderId="1" xfId="0" applyNumberFormat="1" applyFont="1" applyBorder="1">
      <alignment vertical="center"/>
    </xf>
    <xf numFmtId="2" fontId="10" fillId="0" borderId="1" xfId="0" applyNumberFormat="1" applyFont="1" applyBorder="1">
      <alignment vertical="center"/>
    </xf>
    <xf numFmtId="2" fontId="10" fillId="0" borderId="0" xfId="0" applyNumberFormat="1" applyFont="1">
      <alignment vertical="center"/>
    </xf>
    <xf numFmtId="0" fontId="9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2" fontId="9" fillId="4" borderId="0" xfId="0" applyNumberFormat="1" applyFont="1" applyFill="1">
      <alignment vertical="center"/>
    </xf>
    <xf numFmtId="2" fontId="0" fillId="0" borderId="1" xfId="0" applyNumberFormat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9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2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180" fontId="5" fillId="0" borderId="1" xfId="0" applyNumberFormat="1" applyFont="1" applyBorder="1" applyAlignment="1">
      <alignment horizontal="left" vertical="center" wrapText="1"/>
    </xf>
    <xf numFmtId="180" fontId="5" fillId="0" borderId="1" xfId="0" applyNumberFormat="1" applyFont="1" applyBorder="1" applyAlignment="1">
      <alignment vertical="center" wrapText="1"/>
    </xf>
    <xf numFmtId="180" fontId="5" fillId="0" borderId="0" xfId="0" applyNumberFormat="1" applyFont="1">
      <alignment vertical="center"/>
    </xf>
    <xf numFmtId="2" fontId="5" fillId="0" borderId="0" xfId="0" applyNumberFormat="1" applyFont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1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测量汇总!$CJ$4:$CJ$51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</c:numCache>
            </c:numRef>
          </c:xVal>
          <c:yVal>
            <c:numRef>
              <c:f>测量汇总!$CK$4:$CK$51</c:f>
              <c:numCache>
                <c:formatCode>0.00</c:formatCode>
                <c:ptCount val="48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  <c:pt idx="6">
                  <c:v>38.542500000000004</c:v>
                </c:pt>
                <c:pt idx="7">
                  <c:v>39.582499999999996</c:v>
                </c:pt>
                <c:pt idx="8">
                  <c:v>42.084999999999994</c:v>
                </c:pt>
                <c:pt idx="9">
                  <c:v>40.96</c:v>
                </c:pt>
                <c:pt idx="10">
                  <c:v>40.29</c:v>
                </c:pt>
                <c:pt idx="11">
                  <c:v>35.497500000000002</c:v>
                </c:pt>
                <c:pt idx="12">
                  <c:v>33.127499999999998</c:v>
                </c:pt>
                <c:pt idx="13">
                  <c:v>23.875</c:v>
                </c:pt>
                <c:pt idx="14">
                  <c:v>23.9175</c:v>
                </c:pt>
                <c:pt idx="15">
                  <c:v>31.5</c:v>
                </c:pt>
                <c:pt idx="16">
                  <c:v>26.9175</c:v>
                </c:pt>
                <c:pt idx="17">
                  <c:v>27.1675</c:v>
                </c:pt>
                <c:pt idx="18">
                  <c:v>24.164999999999999</c:v>
                </c:pt>
                <c:pt idx="19">
                  <c:v>29.0825</c:v>
                </c:pt>
                <c:pt idx="20">
                  <c:v>20.252500000000001</c:v>
                </c:pt>
                <c:pt idx="21">
                  <c:v>20.049999999999997</c:v>
                </c:pt>
                <c:pt idx="22">
                  <c:v>28.08</c:v>
                </c:pt>
                <c:pt idx="23">
                  <c:v>27.335000000000001</c:v>
                </c:pt>
                <c:pt idx="24">
                  <c:v>16.5</c:v>
                </c:pt>
                <c:pt idx="25">
                  <c:v>17.670000000000002</c:v>
                </c:pt>
                <c:pt idx="26">
                  <c:v>19.829999999999998</c:v>
                </c:pt>
                <c:pt idx="27">
                  <c:v>16.835000000000001</c:v>
                </c:pt>
                <c:pt idx="28">
                  <c:v>17.835000000000001</c:v>
                </c:pt>
                <c:pt idx="29">
                  <c:v>19</c:v>
                </c:pt>
                <c:pt idx="30">
                  <c:v>17.670000000000002</c:v>
                </c:pt>
                <c:pt idx="31">
                  <c:v>16.335000000000001</c:v>
                </c:pt>
                <c:pt idx="32">
                  <c:v>19</c:v>
                </c:pt>
                <c:pt idx="33">
                  <c:v>17.335000000000001</c:v>
                </c:pt>
                <c:pt idx="34">
                  <c:v>18.5</c:v>
                </c:pt>
                <c:pt idx="35">
                  <c:v>16.5</c:v>
                </c:pt>
                <c:pt idx="36">
                  <c:v>15</c:v>
                </c:pt>
                <c:pt idx="37">
                  <c:v>16.5</c:v>
                </c:pt>
                <c:pt idx="38">
                  <c:v>17</c:v>
                </c:pt>
                <c:pt idx="39">
                  <c:v>17</c:v>
                </c:pt>
                <c:pt idx="40">
                  <c:v>14.5</c:v>
                </c:pt>
                <c:pt idx="41">
                  <c:v>17.5</c:v>
                </c:pt>
                <c:pt idx="42">
                  <c:v>19.5</c:v>
                </c:pt>
                <c:pt idx="43">
                  <c:v>17.5</c:v>
                </c:pt>
                <c:pt idx="44">
                  <c:v>16</c:v>
                </c:pt>
                <c:pt idx="45">
                  <c:v>16</c:v>
                </c:pt>
                <c:pt idx="46">
                  <c:v>18</c:v>
                </c:pt>
                <c:pt idx="47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F-464B-842E-D8D0D205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798784"/>
        <c:axId val="-405798240"/>
      </c:scatterChart>
      <c:valAx>
        <c:axId val="-405798784"/>
        <c:scaling>
          <c:orientation val="minMax"/>
          <c:min val="-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240"/>
        <c:crossesAt val="-20"/>
        <c:crossBetween val="midCat"/>
      </c:valAx>
      <c:valAx>
        <c:axId val="-405798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9878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5784147861581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测量汇总!$CQ$4:$CQ$9</c:f>
              <c:numCache>
                <c:formatCode>0.00</c:formatCode>
                <c:ptCount val="6"/>
                <c:pt idx="0">
                  <c:v>933.4</c:v>
                </c:pt>
                <c:pt idx="1">
                  <c:v>933.4</c:v>
                </c:pt>
                <c:pt idx="2">
                  <c:v>933.4</c:v>
                </c:pt>
                <c:pt idx="3">
                  <c:v>933.4</c:v>
                </c:pt>
                <c:pt idx="4">
                  <c:v>933.4</c:v>
                </c:pt>
                <c:pt idx="5">
                  <c:v>933.4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F1-4932-B8CC-FAFF0FDD40D5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4723622399961767E-2"/>
                  <c:y val="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测量汇总!$CQ$10:$CQ$15</c:f>
              <c:numCache>
                <c:formatCode>General</c:formatCode>
                <c:ptCount val="6"/>
                <c:pt idx="0">
                  <c:v>891.42</c:v>
                </c:pt>
                <c:pt idx="1">
                  <c:v>891.42</c:v>
                </c:pt>
                <c:pt idx="2">
                  <c:v>891.42</c:v>
                </c:pt>
                <c:pt idx="3">
                  <c:v>891.42</c:v>
                </c:pt>
                <c:pt idx="4">
                  <c:v>891.42</c:v>
                </c:pt>
                <c:pt idx="5">
                  <c:v>891.42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F1-4932-B8CC-FAFF0FDD40D5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564377158588999E-2"/>
                  <c:y val="-3.07469722705888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测量汇总!$CQ$16:$CQ$21</c:f>
              <c:numCache>
                <c:formatCode>General</c:formatCode>
                <c:ptCount val="6"/>
                <c:pt idx="0">
                  <c:v>964.59</c:v>
                </c:pt>
                <c:pt idx="1">
                  <c:v>964.59</c:v>
                </c:pt>
                <c:pt idx="2">
                  <c:v>964.59</c:v>
                </c:pt>
                <c:pt idx="3">
                  <c:v>964.59</c:v>
                </c:pt>
                <c:pt idx="4">
                  <c:v>964.59</c:v>
                </c:pt>
                <c:pt idx="5">
                  <c:v>964.59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9F1-4932-B8CC-FAFF0FDD40D5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491773351687215E-2"/>
                  <c:y val="-2.1522880589412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测量汇总!$CQ$22:$CQ$27</c:f>
              <c:numCache>
                <c:formatCode>General</c:formatCode>
                <c:ptCount val="6"/>
                <c:pt idx="0">
                  <c:v>1048.6099999999999</c:v>
                </c:pt>
                <c:pt idx="1">
                  <c:v>1048.6099999999999</c:v>
                </c:pt>
                <c:pt idx="2">
                  <c:v>1048.6099999999999</c:v>
                </c:pt>
                <c:pt idx="3">
                  <c:v>1048.6099999999999</c:v>
                </c:pt>
                <c:pt idx="4">
                  <c:v>1048.6099999999999</c:v>
                </c:pt>
                <c:pt idx="5">
                  <c:v>1048.6099999999999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9F1-4932-B8CC-FAFF0FDD40D5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868830013765413E-2"/>
                  <c:y val="3.0746972270588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测量汇总!$CQ$28:$CQ$33</c:f>
              <c:numCache>
                <c:formatCode>General</c:formatCode>
                <c:ptCount val="6"/>
                <c:pt idx="0">
                  <c:v>919.11</c:v>
                </c:pt>
                <c:pt idx="1">
                  <c:v>919.11</c:v>
                </c:pt>
                <c:pt idx="2">
                  <c:v>919.11</c:v>
                </c:pt>
                <c:pt idx="3">
                  <c:v>919.11</c:v>
                </c:pt>
                <c:pt idx="4">
                  <c:v>919.11</c:v>
                </c:pt>
                <c:pt idx="5">
                  <c:v>919.11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9F1-4932-B8CC-FAFF0FDD40D5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9109428964726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测量汇总!$CQ$34:$CQ$39</c:f>
              <c:numCache>
                <c:formatCode>General</c:formatCode>
                <c:ptCount val="6"/>
                <c:pt idx="0">
                  <c:v>1029.28</c:v>
                </c:pt>
                <c:pt idx="1">
                  <c:v>1029.28</c:v>
                </c:pt>
                <c:pt idx="2">
                  <c:v>1029.28</c:v>
                </c:pt>
                <c:pt idx="3">
                  <c:v>1029.28</c:v>
                </c:pt>
                <c:pt idx="4">
                  <c:v>1029.28</c:v>
                </c:pt>
                <c:pt idx="5">
                  <c:v>1029.28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9F1-4932-B8CC-FAFF0FDD40D5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0482745434E-2"/>
                  <c:y val="2.7672275043529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测量汇总!$CQ$40:$CQ$45</c:f>
              <c:numCache>
                <c:formatCode>General</c:formatCode>
                <c:ptCount val="6"/>
                <c:pt idx="0">
                  <c:v>1024.28</c:v>
                </c:pt>
                <c:pt idx="1">
                  <c:v>1024.28</c:v>
                </c:pt>
                <c:pt idx="2">
                  <c:v>1024.28</c:v>
                </c:pt>
                <c:pt idx="3">
                  <c:v>1024.28</c:v>
                </c:pt>
                <c:pt idx="4">
                  <c:v>1024.28</c:v>
                </c:pt>
                <c:pt idx="5">
                  <c:v>1024.28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9F1-4932-B8CC-FAFF0FDD40D5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854792386196347E-2"/>
                  <c:y val="-3.6896366724706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9F1-4932-B8CC-FAFF0FDD4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9F1-4932-B8CC-FAFF0FDD4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9F1-4932-B8CC-FAFF0FDD40D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9F1-4932-B8CC-FAFF0FDD4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9F1-4932-B8CC-FAFF0FDD4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9F1-4932-B8CC-FAFF0FDD4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测量汇总!$CQ$46:$CQ$51</c:f>
              <c:numCache>
                <c:formatCode>General</c:formatCode>
                <c:ptCount val="6"/>
                <c:pt idx="0">
                  <c:v>1032.76</c:v>
                </c:pt>
                <c:pt idx="1">
                  <c:v>1032.76</c:v>
                </c:pt>
                <c:pt idx="2">
                  <c:v>1032.76</c:v>
                </c:pt>
                <c:pt idx="3">
                  <c:v>1032.76</c:v>
                </c:pt>
                <c:pt idx="4">
                  <c:v>1032.76</c:v>
                </c:pt>
                <c:pt idx="5">
                  <c:v>1032.76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测量汇总!$CN$4:$CN$9</c:f>
              <c:numCache>
                <c:formatCode>0.00</c:formatCode>
                <c:ptCount val="6"/>
                <c:pt idx="0">
                  <c:v>827.98143846436278</c:v>
                </c:pt>
                <c:pt idx="1">
                  <c:v>839.97264946570851</c:v>
                </c:pt>
                <c:pt idx="2">
                  <c:v>919.01347108515029</c:v>
                </c:pt>
                <c:pt idx="3">
                  <c:v>957.80329953819626</c:v>
                </c:pt>
                <c:pt idx="4">
                  <c:v>935.54147691756555</c:v>
                </c:pt>
                <c:pt idx="5">
                  <c:v>1120.1037317862279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9F1-4932-B8CC-FAFF0FDD40D5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测量汇总!$CN$10:$CN$15</c:f>
              <c:numCache>
                <c:formatCode>0.00</c:formatCode>
                <c:ptCount val="6"/>
                <c:pt idx="0">
                  <c:v>852.85015870073551</c:v>
                </c:pt>
                <c:pt idx="1">
                  <c:v>856.82892284997081</c:v>
                </c:pt>
                <c:pt idx="2">
                  <c:v>918.03719343201931</c:v>
                </c:pt>
                <c:pt idx="3">
                  <c:v>810.67965724495434</c:v>
                </c:pt>
                <c:pt idx="4">
                  <c:v>879.53312484291177</c:v>
                </c:pt>
                <c:pt idx="5">
                  <c:v>1030.6094932904737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9F1-4932-B8CC-FAFF0FDD40D5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测量汇总!$CN$16:$CN$21</c:f>
              <c:numCache>
                <c:formatCode>0.00</c:formatCode>
                <c:ptCount val="6"/>
                <c:pt idx="0">
                  <c:v>934.12651600423794</c:v>
                </c:pt>
                <c:pt idx="1">
                  <c:v>1035.3877901930464</c:v>
                </c:pt>
                <c:pt idx="2">
                  <c:v>1028.9803229633205</c:v>
                </c:pt>
                <c:pt idx="3">
                  <c:v>945.79357870417709</c:v>
                </c:pt>
                <c:pt idx="4">
                  <c:v>798.50611658498872</c:v>
                </c:pt>
                <c:pt idx="5">
                  <c:v>1044.7170993445461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9F1-4932-B8CC-FAFF0FDD40D5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测量汇总!$CN$22:$CN$27</c:f>
              <c:numCache>
                <c:formatCode>0.00</c:formatCode>
                <c:ptCount val="6"/>
                <c:pt idx="0">
                  <c:v>1108.2034443548266</c:v>
                </c:pt>
                <c:pt idx="1">
                  <c:v>966.87581300970032</c:v>
                </c:pt>
                <c:pt idx="2">
                  <c:v>1066.5650751803191</c:v>
                </c:pt>
                <c:pt idx="3">
                  <c:v>1057.2505789698484</c:v>
                </c:pt>
                <c:pt idx="4">
                  <c:v>1095.6654945370817</c:v>
                </c:pt>
                <c:pt idx="5">
                  <c:v>997.09412294706203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9F1-4932-B8CC-FAFF0FDD40D5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测量汇总!$CN$28:$CN$33</c:f>
              <c:numCache>
                <c:formatCode>0.00</c:formatCode>
                <c:ptCount val="6"/>
                <c:pt idx="0">
                  <c:v>902.46994609980788</c:v>
                </c:pt>
                <c:pt idx="1">
                  <c:v>901.82352211326668</c:v>
                </c:pt>
                <c:pt idx="2">
                  <c:v>932.07321957932129</c:v>
                </c:pt>
                <c:pt idx="3">
                  <c:v>928.98966734338671</c:v>
                </c:pt>
                <c:pt idx="4">
                  <c:v>900.97649680984603</c:v>
                </c:pt>
                <c:pt idx="5">
                  <c:v>948.35020665368256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9F1-4932-B8CC-FAFF0FDD40D5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测量汇总!$CN$34:$CN$39</c:f>
              <c:numCache>
                <c:formatCode>0.00</c:formatCode>
                <c:ptCount val="6"/>
                <c:pt idx="0">
                  <c:v>1108.701477901715</c:v>
                </c:pt>
                <c:pt idx="1">
                  <c:v>1021.0843941182637</c:v>
                </c:pt>
                <c:pt idx="2">
                  <c:v>928.57730072454626</c:v>
                </c:pt>
                <c:pt idx="3">
                  <c:v>1041.9412180774341</c:v>
                </c:pt>
                <c:pt idx="4">
                  <c:v>1043.1058187367801</c:v>
                </c:pt>
                <c:pt idx="5">
                  <c:v>1032.267472100315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9F1-4932-B8CC-FAFF0FDD40D5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测量汇总!$CN$40:$CN$45</c:f>
              <c:numCache>
                <c:formatCode>0.00</c:formatCode>
                <c:ptCount val="6"/>
                <c:pt idx="0">
                  <c:v>1049.3967487202581</c:v>
                </c:pt>
                <c:pt idx="1">
                  <c:v>1173.9601380182501</c:v>
                </c:pt>
                <c:pt idx="2">
                  <c:v>1040.0564676317874</c:v>
                </c:pt>
                <c:pt idx="3">
                  <c:v>881.05238401635995</c:v>
                </c:pt>
                <c:pt idx="4">
                  <c:v>1031.4653494249724</c:v>
                </c:pt>
                <c:pt idx="5">
                  <c:v>969.73782791162159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9F1-4932-B8CC-FAFF0FDD40D5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测量汇总!$CN$46:$CN$51</c:f>
              <c:numCache>
                <c:formatCode>0.00</c:formatCode>
                <c:ptCount val="6"/>
                <c:pt idx="0">
                  <c:v>1002.0659260040003</c:v>
                </c:pt>
                <c:pt idx="1">
                  <c:v>950.71863116358747</c:v>
                </c:pt>
                <c:pt idx="2">
                  <c:v>1083.6836349789385</c:v>
                </c:pt>
                <c:pt idx="3">
                  <c:v>1042.657659204621</c:v>
                </c:pt>
                <c:pt idx="4">
                  <c:v>1052.7553119558802</c:v>
                </c:pt>
                <c:pt idx="5">
                  <c:v>1064.6892061179994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9F1-4932-B8CC-FAFF0FDD4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405812928"/>
        <c:axId val="-405803680"/>
      </c:scatterChart>
      <c:valAx>
        <c:axId val="-4058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03680"/>
        <c:crossesAt val="0"/>
        <c:crossBetween val="midCat"/>
      </c:valAx>
      <c:valAx>
        <c:axId val="-40580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极限强度</a:t>
                </a:r>
                <a:r>
                  <a:rPr lang="zh-CN"/>
                  <a:t>（</a:t>
                </a:r>
                <a:r>
                  <a:rPr lang="en-US" altLang="zh-CN"/>
                  <a:t>N/mm^2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405812928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3544521354406"/>
          <c:y val="3.3904450608350685E-2"/>
          <c:w val="0.64479167179230501"/>
          <c:h val="0.83911331003302358"/>
        </c:manualLayout>
      </c:layout>
      <c:scatterChart>
        <c:scatterStyle val="smoothMarker"/>
        <c:varyColors val="0"/>
        <c:ser>
          <c:idx val="8"/>
          <c:order val="8"/>
          <c:tx>
            <c:strRef>
              <c:f>测量汇总!$CS$4</c:f>
              <c:strCache>
                <c:ptCount val="1"/>
                <c:pt idx="0">
                  <c:v>Mean 0°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18733265522603E-2"/>
                  <c:y val="-2.82533824548071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测量汇总!$CO$4:$CO$9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测量汇总!$CP$4:$CP$9</c:f>
              <c:numCache>
                <c:formatCode>0.00</c:formatCode>
                <c:ptCount val="6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16-477C-B2DF-304FADBB5651}"/>
            </c:ext>
          </c:extLst>
        </c:ser>
        <c:ser>
          <c:idx val="9"/>
          <c:order val="9"/>
          <c:tx>
            <c:strRef>
              <c:f>测量汇总!$CS$10</c:f>
              <c:strCache>
                <c:ptCount val="1"/>
                <c:pt idx="0">
                  <c:v>Mean 15°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19182095717168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测量汇总!$CO$10:$CO$15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xVal>
          <c:yVal>
            <c:numRef>
              <c:f>测量汇总!$CP$10:$CP$15</c:f>
              <c:numCache>
                <c:formatCode>General</c:formatCode>
                <c:ptCount val="6"/>
                <c:pt idx="0">
                  <c:v>39.49</c:v>
                </c:pt>
                <c:pt idx="1">
                  <c:v>39.49</c:v>
                </c:pt>
                <c:pt idx="2">
                  <c:v>39.49</c:v>
                </c:pt>
                <c:pt idx="3">
                  <c:v>39.49</c:v>
                </c:pt>
                <c:pt idx="4">
                  <c:v>39.49</c:v>
                </c:pt>
                <c:pt idx="5">
                  <c:v>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A16-477C-B2DF-304FADBB5651}"/>
            </c:ext>
          </c:extLst>
        </c:ser>
        <c:ser>
          <c:idx val="10"/>
          <c:order val="10"/>
          <c:tx>
            <c:strRef>
              <c:f>测量汇总!$CS$16</c:f>
              <c:strCache>
                <c:ptCount val="1"/>
                <c:pt idx="0">
                  <c:v>Mean 30°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955483214734809E-2"/>
                  <c:y val="-1.541111391288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测量汇总!$CO$16:$CO$21</c:f>
              <c:numCache>
                <c:formatCode>General</c:formatCode>
                <c:ptCount val="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</c:numCache>
            </c:numRef>
          </c:xVal>
          <c:yVal>
            <c:numRef>
              <c:f>测量汇总!$CP$16:$CP$21</c:f>
              <c:numCache>
                <c:formatCode>General</c:formatCode>
                <c:ptCount val="6"/>
                <c:pt idx="0">
                  <c:v>27.75</c:v>
                </c:pt>
                <c:pt idx="1">
                  <c:v>27.75</c:v>
                </c:pt>
                <c:pt idx="2">
                  <c:v>27.75</c:v>
                </c:pt>
                <c:pt idx="3">
                  <c:v>27.75</c:v>
                </c:pt>
                <c:pt idx="4">
                  <c:v>27.75</c:v>
                </c:pt>
                <c:pt idx="5">
                  <c:v>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16-477C-B2DF-304FADBB5651}"/>
            </c:ext>
          </c:extLst>
        </c:ser>
        <c:ser>
          <c:idx val="11"/>
          <c:order val="11"/>
          <c:tx>
            <c:strRef>
              <c:f>测量汇总!$CS$22</c:f>
              <c:strCache>
                <c:ptCount val="1"/>
                <c:pt idx="0">
                  <c:v>Mean 45°D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9934893261362E-2"/>
                  <c:y val="-3.0822227825773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测量汇总!$CO$22:$CO$27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测量汇总!$CP$22:$CP$27</c:f>
              <c:numCache>
                <c:formatCode>General</c:formatCode>
                <c:ptCount val="6"/>
                <c:pt idx="0">
                  <c:v>24.83</c:v>
                </c:pt>
                <c:pt idx="1">
                  <c:v>24.83</c:v>
                </c:pt>
                <c:pt idx="2">
                  <c:v>24.83</c:v>
                </c:pt>
                <c:pt idx="3">
                  <c:v>24.83</c:v>
                </c:pt>
                <c:pt idx="4">
                  <c:v>24.83</c:v>
                </c:pt>
                <c:pt idx="5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A16-477C-B2DF-304FADBB5651}"/>
            </c:ext>
          </c:extLst>
        </c:ser>
        <c:ser>
          <c:idx val="12"/>
          <c:order val="12"/>
          <c:tx>
            <c:strRef>
              <c:f>测量汇总!$CS$28</c:f>
              <c:strCache>
                <c:ptCount val="1"/>
                <c:pt idx="0">
                  <c:v>Mean 45°S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16-477C-B2DF-304FADBB5651}"/>
                </c:ext>
              </c:extLst>
            </c:dLbl>
            <c:dLbl>
              <c:idx val="2"/>
              <c:layout>
                <c:manualLayout>
                  <c:x val="-8.4810278738664133E-2"/>
                  <c:y val="1.849333669546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测量汇总!$CO$28:$CO$33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</c:numCache>
            </c:numRef>
          </c:xVal>
          <c:yVal>
            <c:numRef>
              <c:f>测量汇总!$CP$28:$CP$33</c:f>
              <c:numCache>
                <c:formatCode>General</c:formatCode>
                <c:ptCount val="6"/>
                <c:pt idx="0">
                  <c:v>17.95</c:v>
                </c:pt>
                <c:pt idx="1">
                  <c:v>17.95</c:v>
                </c:pt>
                <c:pt idx="2">
                  <c:v>17.95</c:v>
                </c:pt>
                <c:pt idx="3">
                  <c:v>17.95</c:v>
                </c:pt>
                <c:pt idx="4">
                  <c:v>17.95</c:v>
                </c:pt>
                <c:pt idx="5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A16-477C-B2DF-304FADBB5651}"/>
            </c:ext>
          </c:extLst>
        </c:ser>
        <c:ser>
          <c:idx val="13"/>
          <c:order val="13"/>
          <c:tx>
            <c:strRef>
              <c:f>测量汇总!$CS$34</c:f>
              <c:strCache>
                <c:ptCount val="1"/>
                <c:pt idx="0">
                  <c:v>Mean 60°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100687690805556E-2"/>
                  <c:y val="3.0822227825773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测量汇总!$CO$34:$CO$39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xVal>
          <c:yVal>
            <c:numRef>
              <c:f>测量汇总!$CP$34:$CP$39</c:f>
              <c:numCache>
                <c:formatCode>General</c:formatCode>
                <c:ptCount val="6"/>
                <c:pt idx="0">
                  <c:v>17.559999999999999</c:v>
                </c:pt>
                <c:pt idx="1">
                  <c:v>17.559999999999999</c:v>
                </c:pt>
                <c:pt idx="2">
                  <c:v>17.559999999999999</c:v>
                </c:pt>
                <c:pt idx="3">
                  <c:v>17.559999999999999</c:v>
                </c:pt>
                <c:pt idx="4">
                  <c:v>17.559999999999999</c:v>
                </c:pt>
                <c:pt idx="5">
                  <c:v>17.559999999999999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A16-477C-B2DF-304FADBB5651}"/>
            </c:ext>
          </c:extLst>
        </c:ser>
        <c:ser>
          <c:idx val="14"/>
          <c:order val="14"/>
          <c:tx>
            <c:strRef>
              <c:f>测量汇总!$CS$40</c:f>
              <c:strCache>
                <c:ptCount val="1"/>
                <c:pt idx="0">
                  <c:v>Mean 75°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A16-477C-B2DF-304FADBB5651}"/>
                </c:ext>
              </c:extLst>
            </c:dLbl>
            <c:dLbl>
              <c:idx val="3"/>
              <c:layout>
                <c:manualLayout>
                  <c:x val="-6.249178433375252E-2"/>
                  <c:y val="3.6986673390928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测量汇总!$CO$40:$CO$45</c:f>
              <c:numCache>
                <c:formatCode>General</c:formatCode>
                <c:ptCount val="6"/>
                <c:pt idx="0">
                  <c:v>71</c:v>
                </c:pt>
                <c:pt idx="1">
                  <c:v>73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</c:numCache>
            </c:numRef>
          </c:xVal>
          <c:yVal>
            <c:numRef>
              <c:f>测量汇总!$CP$40:$CP$45</c:f>
              <c:numCache>
                <c:formatCode>General</c:formatCode>
                <c:ptCount val="6"/>
                <c:pt idx="0">
                  <c:v>16.25</c:v>
                </c:pt>
                <c:pt idx="1">
                  <c:v>16.25</c:v>
                </c:pt>
                <c:pt idx="2">
                  <c:v>16.25</c:v>
                </c:pt>
                <c:pt idx="3">
                  <c:v>16.25</c:v>
                </c:pt>
                <c:pt idx="4">
                  <c:v>16.25</c:v>
                </c:pt>
                <c:pt idx="5">
                  <c:v>16.25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6A16-477C-B2DF-304FADBB5651}"/>
            </c:ext>
          </c:extLst>
        </c:ser>
        <c:ser>
          <c:idx val="15"/>
          <c:order val="15"/>
          <c:tx>
            <c:strRef>
              <c:f>测量汇总!$CS$46</c:f>
              <c:strCache>
                <c:ptCount val="1"/>
                <c:pt idx="0">
                  <c:v>Mean 90°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8494404911696E-2"/>
                  <c:y val="4.3151118956082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A16-477C-B2DF-304FADBB56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A16-477C-B2DF-304FADBB565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A16-477C-B2DF-304FADBB56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A16-477C-B2DF-304FADBB565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A16-477C-B2DF-304FADBB56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A16-477C-B2DF-304FADBB56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测量汇总!$CO$46:$CO$51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93</c:v>
                </c:pt>
                <c:pt idx="5">
                  <c:v>95</c:v>
                </c:pt>
              </c:numCache>
            </c:numRef>
          </c:xVal>
          <c:yVal>
            <c:numRef>
              <c:f>测量汇总!$CP$46:$CP$51</c:f>
              <c:numCache>
                <c:formatCode>General</c:formatCode>
                <c:ptCount val="6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17.25</c:v>
                </c:pt>
                <c:pt idx="4">
                  <c:v>17.25</c:v>
                </c:pt>
                <c:pt idx="5">
                  <c:v>17.25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6A16-477C-B2DF-304FADBB5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scatterChart>
        <c:scatterStyle val="lineMarker"/>
        <c:varyColors val="0"/>
        <c:ser>
          <c:idx val="0"/>
          <c:order val="0"/>
          <c:tx>
            <c:strRef>
              <c:f>测量汇总!$CT$4</c:f>
              <c:strCache>
                <c:ptCount val="1"/>
                <c:pt idx="0">
                  <c:v>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测量汇总!$CJ$4:$CJ$9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测量汇总!$CK$4:$CK$9</c:f>
              <c:numCache>
                <c:formatCode>0.00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A16-477C-B2DF-304FADBB5651}"/>
            </c:ext>
          </c:extLst>
        </c:ser>
        <c:ser>
          <c:idx val="1"/>
          <c:order val="1"/>
          <c:tx>
            <c:strRef>
              <c:f>测量汇总!$CT$10</c:f>
              <c:strCache>
                <c:ptCount val="1"/>
                <c:pt idx="0">
                  <c:v> 15°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测量汇总!$CJ$10:$CJ$15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测量汇总!$CK$10:$CK$15</c:f>
              <c:numCache>
                <c:formatCode>0.00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A16-477C-B2DF-304FADBB5651}"/>
            </c:ext>
          </c:extLst>
        </c:ser>
        <c:ser>
          <c:idx val="2"/>
          <c:order val="2"/>
          <c:tx>
            <c:strRef>
              <c:f>测量汇总!$CT$16</c:f>
              <c:strCache>
                <c:ptCount val="1"/>
                <c:pt idx="0">
                  <c:v> 30°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测量汇总!$CJ$16:$CJ$21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测量汇总!$CK$16:$CK$21</c:f>
              <c:numCache>
                <c:formatCode>0.00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A16-477C-B2DF-304FADBB5651}"/>
            </c:ext>
          </c:extLst>
        </c:ser>
        <c:ser>
          <c:idx val="3"/>
          <c:order val="3"/>
          <c:tx>
            <c:strRef>
              <c:f>测量汇总!$CT$22</c:f>
              <c:strCache>
                <c:ptCount val="1"/>
                <c:pt idx="0">
                  <c:v> 45°D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测量汇总!$CJ$22:$CJ$27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测量汇总!$CK$22:$CK$27</c:f>
              <c:numCache>
                <c:formatCode>0.00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A16-477C-B2DF-304FADBB5651}"/>
            </c:ext>
          </c:extLst>
        </c:ser>
        <c:ser>
          <c:idx val="4"/>
          <c:order val="4"/>
          <c:tx>
            <c:strRef>
              <c:f>测量汇总!$CT$28</c:f>
              <c:strCache>
                <c:ptCount val="1"/>
                <c:pt idx="0">
                  <c:v> 45°S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测量汇总!$CJ$28:$CJ$33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测量汇总!$CK$28:$CK$33</c:f>
              <c:numCache>
                <c:formatCode>0.00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A16-477C-B2DF-304FADBB5651}"/>
            </c:ext>
          </c:extLst>
        </c:ser>
        <c:ser>
          <c:idx val="5"/>
          <c:order val="5"/>
          <c:tx>
            <c:strRef>
              <c:f>测量汇总!$CT$34</c:f>
              <c:strCache>
                <c:ptCount val="1"/>
                <c:pt idx="0">
                  <c:v> 60°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测量汇总!$CJ$34:$CJ$39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测量汇总!$CK$34:$CK$39</c:f>
              <c:numCache>
                <c:formatCode>0.00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A16-477C-B2DF-304FADBB5651}"/>
            </c:ext>
          </c:extLst>
        </c:ser>
        <c:ser>
          <c:idx val="6"/>
          <c:order val="6"/>
          <c:tx>
            <c:strRef>
              <c:f>测量汇总!$CT$40</c:f>
              <c:strCache>
                <c:ptCount val="1"/>
                <c:pt idx="0">
                  <c:v> 75°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测量汇总!$CJ$40:$CJ$45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测量汇总!$CK$40:$CK$45</c:f>
              <c:numCache>
                <c:formatCode>0.00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A16-477C-B2DF-304FADBB5651}"/>
            </c:ext>
          </c:extLst>
        </c:ser>
        <c:ser>
          <c:idx val="7"/>
          <c:order val="7"/>
          <c:tx>
            <c:strRef>
              <c:f>测量汇总!$CT$46</c:f>
              <c:strCache>
                <c:ptCount val="1"/>
                <c:pt idx="0">
                  <c:v> 90°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测量汇总!$CJ$46:$CJ$51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测量汇总!$CK$46:$CK$51</c:f>
              <c:numCache>
                <c:formatCode>0.00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A16-477C-B2DF-304FADBB5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67621104"/>
        <c:axId val="-267622192"/>
      </c:scatterChart>
      <c:valAx>
        <c:axId val="-267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2192"/>
        <c:crossesAt val="0"/>
        <c:crossBetween val="midCat"/>
      </c:valAx>
      <c:valAx>
        <c:axId val="-26762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断裂角度（</a:t>
                </a:r>
                <a:r>
                  <a:rPr lang="en-US"/>
                  <a:t>°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5.2124755814582861E-2"/>
              <c:y val="0.3579120780176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67621104"/>
        <c:crossesAt val="-2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7-418E-979D-E12AC2E54F85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'承载力预测-RMM'!$E$3:$E$6</c:f>
              <c:numCache>
                <c:formatCode>0.00</c:formatCode>
                <c:ptCount val="4"/>
                <c:pt idx="0">
                  <c:v>228.71468639152135</c:v>
                </c:pt>
                <c:pt idx="1">
                  <c:v>395.18110576488186</c:v>
                </c:pt>
                <c:pt idx="2">
                  <c:v>611.83336358406348</c:v>
                </c:pt>
                <c:pt idx="3">
                  <c:v>584.94736203405432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7-418E-979D-E12AC2E5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807488"/>
        <c:axId val="-405808576"/>
      </c:scatterChart>
      <c:valAx>
        <c:axId val="-4058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8576"/>
        <c:crosses val="autoZero"/>
        <c:crossBetween val="midCat"/>
      </c:valAx>
      <c:valAx>
        <c:axId val="-405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8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8-46A9-9F69-A1E3EEF1BAE2}"/>
            </c:ext>
          </c:extLst>
        </c:ser>
        <c:ser>
          <c:idx val="1"/>
          <c:order val="1"/>
          <c:tx>
            <c:strRef>
              <c:f>'承载力预测-RMM'!$E$2</c:f>
              <c:strCache>
                <c:ptCount val="1"/>
                <c:pt idx="0">
                  <c:v>试件总承载力-RMM预测Ave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'承载力预测-RMM'!$E$7:$E$10</c:f>
              <c:numCache>
                <c:formatCode>0.00</c:formatCode>
                <c:ptCount val="4"/>
                <c:pt idx="0">
                  <c:v>454.21853706531238</c:v>
                </c:pt>
                <c:pt idx="1">
                  <c:v>427.33341732005067</c:v>
                </c:pt>
                <c:pt idx="2">
                  <c:v>396.93396823502701</c:v>
                </c:pt>
                <c:pt idx="3">
                  <c:v>374.17310827864418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8-46A9-9F69-A1E3EEF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60256"/>
        <c:axId val="-407771136"/>
      </c:scatterChart>
      <c:valAx>
        <c:axId val="-4077602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71136"/>
        <c:crosses val="autoZero"/>
        <c:crossBetween val="midCat"/>
      </c:valAx>
      <c:valAx>
        <c:axId val="-407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77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'承载力预测-RMM'!$D$3:$D$6</c:f>
              <c:numCache>
                <c:formatCode>0.00</c:formatCode>
                <c:ptCount val="4"/>
                <c:pt idx="0">
                  <c:v>310.87900000000002</c:v>
                </c:pt>
                <c:pt idx="1">
                  <c:v>415.57849999999996</c:v>
                </c:pt>
                <c:pt idx="2">
                  <c:v>436.73399999999998</c:v>
                </c:pt>
                <c:pt idx="3">
                  <c:v>404.40499999999997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F-4932-B9C8-2D4044FAF338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'承载力预测-RMM'!$A$3:$A$6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</c:numCache>
            </c:numRef>
          </c:xVal>
          <c:yVal>
            <c:numRef>
              <c:f>'承载力预测-RMM'!$G$3:$G$6</c:f>
              <c:numCache>
                <c:formatCode>0.00</c:formatCode>
                <c:ptCount val="4"/>
                <c:pt idx="0">
                  <c:v>220.41389034943961</c:v>
                </c:pt>
                <c:pt idx="1">
                  <c:v>349.58916196619771</c:v>
                </c:pt>
                <c:pt idx="2">
                  <c:v>538.87418310655175</c:v>
                </c:pt>
                <c:pt idx="3">
                  <c:v>556.60630059888581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FF-4932-B9C8-2D4044FA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939440"/>
        <c:axId val="-412943792"/>
      </c:scatterChart>
      <c:valAx>
        <c:axId val="-4129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43792"/>
        <c:crosses val="autoZero"/>
        <c:crossBetween val="midCat"/>
      </c:valAx>
      <c:valAx>
        <c:axId val="-4129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9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'承载力预测-RMM'!$D$2</c:f>
              <c:strCache>
                <c:ptCount val="1"/>
                <c:pt idx="0">
                  <c:v>极限荷载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'承载力预测-RMM'!$D$7:$D$10</c:f>
              <c:numCache>
                <c:formatCode>0.00</c:formatCode>
                <c:ptCount val="4"/>
                <c:pt idx="0">
                  <c:v>565.66000000000008</c:v>
                </c:pt>
                <c:pt idx="1">
                  <c:v>401.35124999999999</c:v>
                </c:pt>
                <c:pt idx="2">
                  <c:v>403.03014999999999</c:v>
                </c:pt>
                <c:pt idx="3">
                  <c:v>366.80279999999999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9-43E6-981C-E1198AE4370A}"/>
            </c:ext>
          </c:extLst>
        </c:ser>
        <c:ser>
          <c:idx val="1"/>
          <c:order val="1"/>
          <c:tx>
            <c:strRef>
              <c:f>'承载力预测-RMM'!$G$2</c:f>
              <c:strCache>
                <c:ptCount val="1"/>
                <c:pt idx="0">
                  <c:v>试件总承载力-RMM预测min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'承载力预测-RMM'!$A$7:$A$10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xVal>
          <c:yVal>
            <c:numRef>
              <c:f>'承载力预测-RMM'!$G$7:$G$10</c:f>
              <c:numCache>
                <c:formatCode>0.00</c:formatCode>
                <c:ptCount val="4"/>
                <c:pt idx="0">
                  <c:v>445.52658805260546</c:v>
                </c:pt>
                <c:pt idx="1">
                  <c:v>422.41490624365565</c:v>
                </c:pt>
                <c:pt idx="2">
                  <c:v>381.80014317751562</c:v>
                </c:pt>
                <c:pt idx="3">
                  <c:v>357.87210771619937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9-43E6-981C-E1198AE4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004464"/>
        <c:axId val="-680426464"/>
      </c:scatterChart>
      <c:valAx>
        <c:axId val="-4080044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426464"/>
        <c:crosses val="autoZero"/>
        <c:crossBetween val="midCat"/>
      </c:valAx>
      <c:valAx>
        <c:axId val="-680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80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364751</xdr:colOff>
      <xdr:row>57</xdr:row>
      <xdr:rowOff>39781</xdr:rowOff>
    </xdr:from>
    <xdr:to>
      <xdr:col>93</xdr:col>
      <xdr:colOff>240927</xdr:colOff>
      <xdr:row>75</xdr:row>
      <xdr:rowOff>28577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104</xdr:col>
      <xdr:colOff>222436</xdr:colOff>
      <xdr:row>12</xdr:row>
      <xdr:rowOff>29696</xdr:rowOff>
    </xdr:from>
    <xdr:to>
      <xdr:col>112</xdr:col>
      <xdr:colOff>588310</xdr:colOff>
      <xdr:row>36</xdr:row>
      <xdr:rowOff>45384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209550</xdr:colOff>
      <xdr:row>38</xdr:row>
      <xdr:rowOff>38100</xdr:rowOff>
    </xdr:from>
    <xdr:to>
      <xdr:col>112</xdr:col>
      <xdr:colOff>575424</xdr:colOff>
      <xdr:row>64</xdr:row>
      <xdr:rowOff>82363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114300</xdr:rowOff>
    </xdr:from>
    <xdr:to>
      <xdr:col>6</xdr:col>
      <xdr:colOff>428625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28</xdr:row>
      <xdr:rowOff>104775</xdr:rowOff>
    </xdr:from>
    <xdr:to>
      <xdr:col>6</xdr:col>
      <xdr:colOff>447675</xdr:colOff>
      <xdr:row>44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12</xdr:row>
      <xdr:rowOff>47625</xdr:rowOff>
    </xdr:from>
    <xdr:to>
      <xdr:col>12</xdr:col>
      <xdr:colOff>342900</xdr:colOff>
      <xdr:row>28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381000</xdr:colOff>
      <xdr:row>45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workbookViewId="0">
      <selection activeCell="X76" sqref="X76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16384" width="9" style="1"/>
  </cols>
  <sheetData>
    <row r="1" spans="1:22" ht="17.100000000000001" customHeight="1" x14ac:dyDescent="0.15">
      <c r="A1" s="118" t="s">
        <v>9</v>
      </c>
      <c r="C1" s="116" t="s">
        <v>5</v>
      </c>
      <c r="D1" s="116"/>
      <c r="E1" s="116"/>
      <c r="F1" s="116"/>
      <c r="H1" s="116" t="s">
        <v>6</v>
      </c>
      <c r="I1" s="116"/>
      <c r="J1" s="116"/>
      <c r="K1" s="116"/>
      <c r="L1" s="118" t="s">
        <v>9</v>
      </c>
      <c r="N1" s="116" t="s">
        <v>5</v>
      </c>
      <c r="O1" s="116"/>
      <c r="P1" s="116"/>
      <c r="Q1" s="116"/>
      <c r="S1" s="116" t="s">
        <v>6</v>
      </c>
      <c r="T1" s="116"/>
      <c r="U1" s="116"/>
      <c r="V1" s="116"/>
    </row>
    <row r="2" spans="1:22" ht="17.100000000000001" customHeight="1" x14ac:dyDescent="0.15">
      <c r="A2" s="119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19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19"/>
      <c r="B3" s="1">
        <v>1</v>
      </c>
      <c r="G3" s="1">
        <v>1</v>
      </c>
      <c r="L3" s="119"/>
      <c r="M3" s="1">
        <v>1</v>
      </c>
      <c r="N3" s="1">
        <v>7.7</v>
      </c>
      <c r="P3" s="1">
        <v>80</v>
      </c>
      <c r="Q3" s="1">
        <f>P3-45</f>
        <v>35</v>
      </c>
      <c r="R3" s="1">
        <v>1</v>
      </c>
      <c r="S3" s="1">
        <v>6.51</v>
      </c>
      <c r="U3" s="1">
        <v>87</v>
      </c>
      <c r="V3" s="1">
        <f>U3-45</f>
        <v>42</v>
      </c>
    </row>
    <row r="4" spans="1:22" ht="17.100000000000001" customHeight="1" x14ac:dyDescent="0.15">
      <c r="A4" s="119"/>
      <c r="B4" s="1">
        <v>2</v>
      </c>
      <c r="G4" s="1">
        <v>2</v>
      </c>
      <c r="L4" s="119"/>
      <c r="M4" s="1">
        <v>2</v>
      </c>
      <c r="N4" s="1">
        <v>7.99</v>
      </c>
      <c r="P4" s="1">
        <v>80</v>
      </c>
      <c r="Q4" s="1">
        <f t="shared" ref="Q4:Q5" si="0">P4-45</f>
        <v>35</v>
      </c>
      <c r="R4" s="1">
        <v>2</v>
      </c>
      <c r="S4" s="1">
        <v>7.1</v>
      </c>
      <c r="U4" s="1">
        <v>96</v>
      </c>
      <c r="V4" s="1">
        <f t="shared" ref="V4:V5" si="1">U4-45</f>
        <v>51</v>
      </c>
    </row>
    <row r="5" spans="1:22" ht="17.100000000000001" customHeight="1" x14ac:dyDescent="0.15">
      <c r="A5" s="119"/>
      <c r="B5" s="1">
        <v>3</v>
      </c>
      <c r="G5" s="1">
        <v>3</v>
      </c>
      <c r="L5" s="119"/>
      <c r="M5" s="1">
        <v>3</v>
      </c>
      <c r="N5" s="1">
        <v>8.2799999999999994</v>
      </c>
      <c r="P5" s="1">
        <v>95</v>
      </c>
      <c r="Q5" s="1">
        <f t="shared" si="0"/>
        <v>50</v>
      </c>
      <c r="R5" s="1">
        <v>3</v>
      </c>
      <c r="S5" s="1">
        <v>8.18</v>
      </c>
      <c r="U5" s="1">
        <v>98</v>
      </c>
      <c r="V5" s="1">
        <f t="shared" si="1"/>
        <v>53</v>
      </c>
    </row>
    <row r="6" spans="1:22" ht="17.100000000000001" customHeight="1" x14ac:dyDescent="0.15">
      <c r="A6" s="119"/>
      <c r="B6" s="1" t="s">
        <v>0</v>
      </c>
      <c r="C6" s="1" t="e">
        <f>AVERAGE(C3:C5)</f>
        <v>#DIV/0!</v>
      </c>
      <c r="D6" s="1" t="e">
        <f t="shared" ref="D6:F6" si="2">AVERAGE(D3:D5)</f>
        <v>#DIV/0!</v>
      </c>
      <c r="E6" s="1" t="e">
        <f t="shared" si="2"/>
        <v>#DIV/0!</v>
      </c>
      <c r="F6" s="1" t="e">
        <f t="shared" si="2"/>
        <v>#DIV/0!</v>
      </c>
      <c r="G6" s="1" t="s">
        <v>0</v>
      </c>
      <c r="H6" s="1" t="e">
        <f>AVERAGE(H3:H5)</f>
        <v>#DIV/0!</v>
      </c>
      <c r="I6" s="1" t="e">
        <f t="shared" ref="I6" si="3">AVERAGE(I3:I5)</f>
        <v>#DIV/0!</v>
      </c>
      <c r="J6" s="1" t="e">
        <f t="shared" ref="J6" si="4">AVERAGE(J3:J5)</f>
        <v>#DIV/0!</v>
      </c>
      <c r="K6" s="1" t="e">
        <f t="shared" ref="K6" si="5">AVERAGE(K3:K5)</f>
        <v>#DIV/0!</v>
      </c>
      <c r="L6" s="119"/>
      <c r="M6" s="1" t="s">
        <v>0</v>
      </c>
      <c r="N6" s="1">
        <f>AVERAGE(N3:N5)</f>
        <v>7.9899999999999993</v>
      </c>
      <c r="O6" s="1" t="e">
        <f t="shared" ref="O6:Q6" si="6">AVERAGE(O3:O5)</f>
        <v>#DIV/0!</v>
      </c>
      <c r="P6" s="1">
        <f t="shared" si="6"/>
        <v>85</v>
      </c>
      <c r="Q6" s="1">
        <f t="shared" si="6"/>
        <v>40</v>
      </c>
      <c r="R6" s="1" t="s">
        <v>0</v>
      </c>
      <c r="S6" s="1">
        <f>AVERAGE(S3:S5)</f>
        <v>7.2633333333333328</v>
      </c>
      <c r="T6" s="1" t="e">
        <f t="shared" ref="T6:V6" si="7">AVERAGE(T3:T5)</f>
        <v>#DIV/0!</v>
      </c>
      <c r="U6" s="1">
        <f t="shared" si="7"/>
        <v>93.666666666666671</v>
      </c>
      <c r="V6" s="1">
        <f t="shared" si="7"/>
        <v>48.666666666666664</v>
      </c>
    </row>
    <row r="7" spans="1:22" ht="17.100000000000001" customHeight="1" x14ac:dyDescent="0.15">
      <c r="A7" s="119"/>
      <c r="C7" s="116" t="s">
        <v>7</v>
      </c>
      <c r="D7" s="116"/>
      <c r="E7" s="116"/>
      <c r="F7" s="116"/>
      <c r="H7" s="116" t="s">
        <v>8</v>
      </c>
      <c r="I7" s="116"/>
      <c r="J7" s="116"/>
      <c r="K7" s="116"/>
      <c r="L7" s="119"/>
      <c r="N7" s="116" t="s">
        <v>7</v>
      </c>
      <c r="O7" s="116"/>
      <c r="P7" s="116"/>
      <c r="Q7" s="116"/>
      <c r="S7" s="116" t="s">
        <v>8</v>
      </c>
      <c r="T7" s="116"/>
      <c r="U7" s="116"/>
      <c r="V7" s="116"/>
    </row>
    <row r="8" spans="1:22" ht="17.100000000000001" customHeight="1" x14ac:dyDescent="0.15">
      <c r="A8" s="119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19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19"/>
      <c r="B9" s="1">
        <v>1</v>
      </c>
      <c r="G9" s="1">
        <v>1</v>
      </c>
      <c r="L9" s="119"/>
      <c r="M9" s="1">
        <v>1</v>
      </c>
      <c r="N9" s="1">
        <v>6.4</v>
      </c>
      <c r="P9" s="1">
        <v>92</v>
      </c>
      <c r="Q9" s="1">
        <f>P9-45</f>
        <v>47</v>
      </c>
      <c r="R9" s="1">
        <v>1</v>
      </c>
      <c r="S9" s="1">
        <v>6.21</v>
      </c>
      <c r="U9" s="1">
        <v>110</v>
      </c>
      <c r="V9" s="1">
        <f>U9-45</f>
        <v>65</v>
      </c>
    </row>
    <row r="10" spans="1:22" ht="17.100000000000001" customHeight="1" x14ac:dyDescent="0.15">
      <c r="A10" s="119"/>
      <c r="B10" s="1">
        <v>2</v>
      </c>
      <c r="G10" s="1">
        <v>2</v>
      </c>
      <c r="L10" s="119"/>
      <c r="M10" s="1">
        <v>2</v>
      </c>
      <c r="N10" s="1">
        <v>7.21</v>
      </c>
      <c r="P10" s="1">
        <v>104</v>
      </c>
      <c r="Q10" s="1">
        <f t="shared" ref="Q10:Q11" si="8">P10-45</f>
        <v>59</v>
      </c>
      <c r="R10" s="1">
        <v>2</v>
      </c>
      <c r="S10" s="1">
        <v>6.24</v>
      </c>
      <c r="U10" s="1">
        <v>113</v>
      </c>
      <c r="V10" s="1">
        <f t="shared" ref="V10" si="9">U10-45</f>
        <v>68</v>
      </c>
    </row>
    <row r="11" spans="1:22" ht="17.100000000000001" customHeight="1" x14ac:dyDescent="0.15">
      <c r="A11" s="119"/>
      <c r="B11" s="1">
        <v>3</v>
      </c>
      <c r="G11" s="1">
        <v>3</v>
      </c>
      <c r="L11" s="119"/>
      <c r="M11" s="1">
        <v>3</v>
      </c>
      <c r="N11" s="1">
        <v>7.23</v>
      </c>
      <c r="P11" s="1">
        <v>95</v>
      </c>
      <c r="Q11" s="1">
        <f t="shared" si="8"/>
        <v>50</v>
      </c>
      <c r="R11" s="1">
        <v>3</v>
      </c>
      <c r="S11" s="1">
        <v>6.53</v>
      </c>
    </row>
    <row r="12" spans="1:22" ht="17.100000000000001" customHeight="1" x14ac:dyDescent="0.15">
      <c r="A12" s="120"/>
      <c r="B12" s="1" t="s">
        <v>0</v>
      </c>
      <c r="C12" s="1" t="e">
        <f>AVERAGE(C9:C11)</f>
        <v>#DIV/0!</v>
      </c>
      <c r="D12" s="1" t="e">
        <f t="shared" ref="D12" si="10">AVERAGE(D9:D11)</f>
        <v>#DIV/0!</v>
      </c>
      <c r="E12" s="1" t="e">
        <f t="shared" ref="E12" si="11">AVERAGE(E9:E11)</f>
        <v>#DIV/0!</v>
      </c>
      <c r="F12" s="1" t="e">
        <f t="shared" ref="F12" si="12">AVERAGE(F9:F11)</f>
        <v>#DIV/0!</v>
      </c>
      <c r="G12" s="1" t="s">
        <v>0</v>
      </c>
      <c r="H12" s="1" t="e">
        <f>AVERAGE(H9:H11)</f>
        <v>#DIV/0!</v>
      </c>
      <c r="I12" s="1" t="e">
        <f t="shared" ref="I12" si="13">AVERAGE(I9:I11)</f>
        <v>#DIV/0!</v>
      </c>
      <c r="J12" s="1" t="e">
        <f t="shared" ref="J12" si="14">AVERAGE(J9:J11)</f>
        <v>#DIV/0!</v>
      </c>
      <c r="K12" s="1" t="e">
        <f t="shared" ref="K12" si="15">AVERAGE(K9:K11)</f>
        <v>#DIV/0!</v>
      </c>
      <c r="L12" s="120"/>
      <c r="M12" s="1" t="s">
        <v>0</v>
      </c>
      <c r="N12" s="1">
        <f>AVERAGE(N9:N11)</f>
        <v>6.9466666666666663</v>
      </c>
      <c r="O12" s="1" t="e">
        <f t="shared" ref="O12:Q12" si="16">AVERAGE(O9:O11)</f>
        <v>#DIV/0!</v>
      </c>
      <c r="P12" s="1">
        <f t="shared" si="16"/>
        <v>97</v>
      </c>
      <c r="Q12" s="1">
        <f t="shared" si="16"/>
        <v>52</v>
      </c>
      <c r="R12" s="1" t="s">
        <v>0</v>
      </c>
      <c r="S12" s="1">
        <f>AVERAGE(S9:S11)</f>
        <v>6.3266666666666671</v>
      </c>
      <c r="T12" s="1" t="e">
        <f t="shared" ref="T12:V12" si="17">AVERAGE(T9:T11)</f>
        <v>#DIV/0!</v>
      </c>
      <c r="U12" s="1">
        <f t="shared" si="17"/>
        <v>111.5</v>
      </c>
      <c r="V12" s="1">
        <f t="shared" si="17"/>
        <v>66.5</v>
      </c>
    </row>
    <row r="13" spans="1:22" ht="17.100000000000001" customHeight="1" x14ac:dyDescent="0.15">
      <c r="A13" s="118" t="s">
        <v>10</v>
      </c>
      <c r="C13" s="116" t="s">
        <v>5</v>
      </c>
      <c r="D13" s="116"/>
      <c r="E13" s="116"/>
      <c r="F13" s="116"/>
      <c r="H13" s="116" t="s">
        <v>6</v>
      </c>
      <c r="I13" s="116"/>
      <c r="J13" s="116"/>
      <c r="K13" s="116"/>
      <c r="L13" s="118" t="s">
        <v>10</v>
      </c>
      <c r="N13" s="116" t="s">
        <v>5</v>
      </c>
      <c r="O13" s="116"/>
      <c r="P13" s="116"/>
      <c r="Q13" s="116"/>
      <c r="S13" s="116" t="s">
        <v>6</v>
      </c>
      <c r="T13" s="116"/>
      <c r="U13" s="116"/>
      <c r="V13" s="116"/>
    </row>
    <row r="14" spans="1:22" ht="17.100000000000001" customHeight="1" x14ac:dyDescent="0.15">
      <c r="A14" s="119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19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19"/>
      <c r="B15" s="1">
        <v>1</v>
      </c>
      <c r="G15" s="1">
        <v>1</v>
      </c>
      <c r="L15" s="119"/>
      <c r="M15" s="1">
        <v>1</v>
      </c>
      <c r="N15" s="1">
        <v>5.56</v>
      </c>
      <c r="P15" s="1">
        <v>89</v>
      </c>
      <c r="Q15" s="1">
        <f>P15-45</f>
        <v>44</v>
      </c>
      <c r="R15" s="1">
        <v>1</v>
      </c>
      <c r="S15" s="1">
        <v>5.15</v>
      </c>
      <c r="U15" s="1">
        <v>89</v>
      </c>
      <c r="V15" s="1">
        <f>U15-47</f>
        <v>42</v>
      </c>
    </row>
    <row r="16" spans="1:22" ht="17.100000000000001" customHeight="1" x14ac:dyDescent="0.15">
      <c r="A16" s="119"/>
      <c r="B16" s="1">
        <v>2</v>
      </c>
      <c r="G16" s="1">
        <v>2</v>
      </c>
      <c r="L16" s="119"/>
      <c r="M16" s="1">
        <v>2</v>
      </c>
      <c r="N16" s="1">
        <v>5.69</v>
      </c>
      <c r="P16" s="1">
        <v>85</v>
      </c>
      <c r="Q16" s="1">
        <f t="shared" ref="Q16" si="18">P16-45</f>
        <v>40</v>
      </c>
      <c r="R16" s="1">
        <v>2</v>
      </c>
      <c r="S16" s="1">
        <v>6.2</v>
      </c>
      <c r="U16" s="1">
        <v>90</v>
      </c>
      <c r="V16" s="1">
        <f t="shared" ref="V16:V17" si="19">U16-47</f>
        <v>43</v>
      </c>
    </row>
    <row r="17" spans="1:22" ht="17.100000000000001" customHeight="1" x14ac:dyDescent="0.15">
      <c r="A17" s="119"/>
      <c r="B17" s="1">
        <v>3</v>
      </c>
      <c r="G17" s="1">
        <v>3</v>
      </c>
      <c r="L17" s="119"/>
      <c r="M17" s="1">
        <v>3</v>
      </c>
      <c r="N17" s="1">
        <v>7.35</v>
      </c>
      <c r="R17" s="1">
        <v>3</v>
      </c>
      <c r="S17" s="1">
        <v>7.3</v>
      </c>
      <c r="U17" s="1">
        <v>100</v>
      </c>
      <c r="V17" s="1">
        <f t="shared" si="19"/>
        <v>53</v>
      </c>
    </row>
    <row r="18" spans="1:22" ht="17.100000000000001" customHeight="1" x14ac:dyDescent="0.15">
      <c r="A18" s="119"/>
      <c r="B18" s="1" t="s">
        <v>0</v>
      </c>
      <c r="C18" s="1" t="e">
        <f>AVERAGE(C15:C17)</f>
        <v>#DIV/0!</v>
      </c>
      <c r="D18" s="1" t="e">
        <f t="shared" ref="D18" si="20">AVERAGE(D15:D17)</f>
        <v>#DIV/0!</v>
      </c>
      <c r="E18" s="1" t="e">
        <f t="shared" ref="E18" si="21">AVERAGE(E15:E17)</f>
        <v>#DIV/0!</v>
      </c>
      <c r="F18" s="1" t="e">
        <f t="shared" ref="F18" si="22">AVERAGE(F15:F17)</f>
        <v>#DIV/0!</v>
      </c>
      <c r="G18" s="1" t="s">
        <v>0</v>
      </c>
      <c r="H18" s="1" t="e">
        <f>AVERAGE(H15:H17)</f>
        <v>#DIV/0!</v>
      </c>
      <c r="I18" s="1" t="e">
        <f t="shared" ref="I18" si="23">AVERAGE(I15:I17)</f>
        <v>#DIV/0!</v>
      </c>
      <c r="J18" s="1" t="e">
        <f t="shared" ref="J18" si="24">AVERAGE(J15:J17)</f>
        <v>#DIV/0!</v>
      </c>
      <c r="K18" s="1" t="e">
        <f t="shared" ref="K18" si="25">AVERAGE(K15:K17)</f>
        <v>#DIV/0!</v>
      </c>
      <c r="L18" s="119"/>
      <c r="M18" s="1" t="s">
        <v>0</v>
      </c>
      <c r="N18" s="1">
        <f>AVERAGE(N15:N17)</f>
        <v>6.2</v>
      </c>
      <c r="O18" s="1" t="e">
        <f t="shared" ref="O18:Q18" si="26">AVERAGE(O15:O17)</f>
        <v>#DIV/0!</v>
      </c>
      <c r="P18" s="1">
        <f t="shared" si="26"/>
        <v>87</v>
      </c>
      <c r="Q18" s="1">
        <f t="shared" si="26"/>
        <v>42</v>
      </c>
      <c r="R18" s="1" t="s">
        <v>0</v>
      </c>
      <c r="S18" s="1">
        <f>AVERAGE(S15:S17)</f>
        <v>6.2166666666666677</v>
      </c>
      <c r="T18" s="1" t="e">
        <f t="shared" ref="T18:V18" si="27">AVERAGE(T15:T17)</f>
        <v>#DIV/0!</v>
      </c>
      <c r="U18" s="1">
        <f t="shared" si="27"/>
        <v>93</v>
      </c>
      <c r="V18" s="1">
        <f t="shared" si="27"/>
        <v>46</v>
      </c>
    </row>
    <row r="19" spans="1:22" ht="17.100000000000001" customHeight="1" x14ac:dyDescent="0.15">
      <c r="A19" s="119"/>
      <c r="C19" s="116" t="s">
        <v>7</v>
      </c>
      <c r="D19" s="116"/>
      <c r="E19" s="116"/>
      <c r="F19" s="116"/>
      <c r="H19" s="116" t="s">
        <v>8</v>
      </c>
      <c r="I19" s="116"/>
      <c r="J19" s="116"/>
      <c r="K19" s="116"/>
      <c r="L19" s="119"/>
      <c r="N19" s="116" t="s">
        <v>7</v>
      </c>
      <c r="O19" s="116"/>
      <c r="P19" s="116"/>
      <c r="Q19" s="116"/>
      <c r="S19" s="116" t="s">
        <v>8</v>
      </c>
      <c r="T19" s="116"/>
      <c r="U19" s="116"/>
      <c r="V19" s="116"/>
    </row>
    <row r="20" spans="1:22" ht="17.100000000000001" customHeight="1" x14ac:dyDescent="0.15">
      <c r="A20" s="119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19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19"/>
      <c r="B21" s="1">
        <v>1</v>
      </c>
      <c r="G21" s="1">
        <v>1</v>
      </c>
      <c r="L21" s="119"/>
      <c r="M21" s="1">
        <v>1</v>
      </c>
      <c r="N21" s="1">
        <v>5.82</v>
      </c>
      <c r="P21" s="1">
        <v>100</v>
      </c>
      <c r="Q21" s="1">
        <f>P21-45</f>
        <v>55</v>
      </c>
      <c r="R21" s="1">
        <v>1</v>
      </c>
      <c r="S21" s="1">
        <v>6.94</v>
      </c>
      <c r="U21" s="1">
        <v>88</v>
      </c>
      <c r="V21" s="1">
        <f>U21-42</f>
        <v>46</v>
      </c>
    </row>
    <row r="22" spans="1:22" ht="17.100000000000001" customHeight="1" x14ac:dyDescent="0.15">
      <c r="A22" s="119"/>
      <c r="B22" s="1">
        <v>2</v>
      </c>
      <c r="G22" s="1">
        <v>2</v>
      </c>
      <c r="L22" s="119"/>
      <c r="M22" s="1">
        <v>2</v>
      </c>
      <c r="N22" s="1">
        <v>5.72</v>
      </c>
      <c r="P22" s="1">
        <v>120</v>
      </c>
      <c r="Q22" s="1">
        <f t="shared" ref="Q22:Q23" si="28">P22-45</f>
        <v>75</v>
      </c>
      <c r="R22" s="1">
        <v>2</v>
      </c>
      <c r="S22" s="1">
        <v>6.72</v>
      </c>
      <c r="U22" s="1">
        <v>103</v>
      </c>
      <c r="V22" s="1">
        <f t="shared" ref="V22:V23" si="29">U22-42</f>
        <v>61</v>
      </c>
    </row>
    <row r="23" spans="1:22" ht="17.100000000000001" customHeight="1" x14ac:dyDescent="0.15">
      <c r="A23" s="119"/>
      <c r="B23" s="1">
        <v>3</v>
      </c>
      <c r="G23" s="1">
        <v>3</v>
      </c>
      <c r="L23" s="119"/>
      <c r="M23" s="1">
        <v>3</v>
      </c>
      <c r="N23" s="1">
        <v>6.7</v>
      </c>
      <c r="P23" s="1">
        <v>118</v>
      </c>
      <c r="Q23" s="1">
        <f t="shared" si="28"/>
        <v>73</v>
      </c>
      <c r="R23" s="1">
        <v>3</v>
      </c>
      <c r="S23" s="1">
        <v>6.7</v>
      </c>
      <c r="U23" s="1">
        <v>115</v>
      </c>
      <c r="V23" s="1">
        <f t="shared" si="29"/>
        <v>73</v>
      </c>
    </row>
    <row r="24" spans="1:22" ht="17.100000000000001" customHeight="1" x14ac:dyDescent="0.15">
      <c r="A24" s="120"/>
      <c r="B24" s="1" t="s">
        <v>0</v>
      </c>
      <c r="C24" s="1" t="e">
        <f>AVERAGE(C21:C23)</f>
        <v>#DIV/0!</v>
      </c>
      <c r="D24" s="1" t="e">
        <f t="shared" ref="D24" si="30">AVERAGE(D21:D23)</f>
        <v>#DIV/0!</v>
      </c>
      <c r="E24" s="1" t="e">
        <f t="shared" ref="E24" si="31">AVERAGE(E21:E23)</f>
        <v>#DIV/0!</v>
      </c>
      <c r="F24" s="1" t="e">
        <f t="shared" ref="F24" si="32">AVERAGE(F21:F23)</f>
        <v>#DIV/0!</v>
      </c>
      <c r="G24" s="1" t="s">
        <v>0</v>
      </c>
      <c r="H24" s="1" t="e">
        <f>AVERAGE(H21:H23)</f>
        <v>#DIV/0!</v>
      </c>
      <c r="I24" s="1" t="e">
        <f t="shared" ref="I24" si="33">AVERAGE(I21:I23)</f>
        <v>#DIV/0!</v>
      </c>
      <c r="J24" s="1" t="e">
        <f t="shared" ref="J24" si="34">AVERAGE(J21:J23)</f>
        <v>#DIV/0!</v>
      </c>
      <c r="K24" s="1" t="e">
        <f t="shared" ref="K24" si="35">AVERAGE(K21:K23)</f>
        <v>#DIV/0!</v>
      </c>
      <c r="L24" s="120"/>
      <c r="M24" s="1" t="s">
        <v>0</v>
      </c>
      <c r="N24" s="1">
        <f>AVERAGE(N21:N23)</f>
        <v>6.0799999999999992</v>
      </c>
      <c r="O24" s="1" t="e">
        <f t="shared" ref="O24:Q24" si="36">AVERAGE(O21:O23)</f>
        <v>#DIV/0!</v>
      </c>
      <c r="P24" s="1">
        <f t="shared" si="36"/>
        <v>112.66666666666667</v>
      </c>
      <c r="Q24" s="1">
        <f t="shared" si="36"/>
        <v>67.666666666666671</v>
      </c>
      <c r="R24" s="1" t="s">
        <v>0</v>
      </c>
      <c r="S24" s="1">
        <f>AVERAGE(S21:S23)</f>
        <v>6.7866666666666662</v>
      </c>
      <c r="T24" s="1" t="e">
        <f t="shared" ref="T24:V24" si="37">AVERAGE(T21:T23)</f>
        <v>#DIV/0!</v>
      </c>
      <c r="U24" s="1">
        <f t="shared" si="37"/>
        <v>102</v>
      </c>
      <c r="V24" s="1">
        <f t="shared" si="37"/>
        <v>60</v>
      </c>
    </row>
    <row r="25" spans="1:22" ht="17.100000000000001" customHeight="1" x14ac:dyDescent="0.15">
      <c r="A25" s="118" t="s">
        <v>11</v>
      </c>
      <c r="C25" s="116" t="s">
        <v>5</v>
      </c>
      <c r="D25" s="116"/>
      <c r="E25" s="116"/>
      <c r="F25" s="116"/>
      <c r="H25" s="116" t="s">
        <v>6</v>
      </c>
      <c r="I25" s="116"/>
      <c r="J25" s="116"/>
      <c r="K25" s="116"/>
      <c r="L25" s="118" t="s">
        <v>11</v>
      </c>
      <c r="N25" s="116" t="s">
        <v>5</v>
      </c>
      <c r="O25" s="116"/>
      <c r="P25" s="116"/>
      <c r="Q25" s="116"/>
      <c r="S25" s="116" t="s">
        <v>6</v>
      </c>
      <c r="T25" s="116"/>
      <c r="U25" s="116"/>
      <c r="V25" s="116"/>
    </row>
    <row r="26" spans="1:22" ht="17.100000000000001" customHeight="1" x14ac:dyDescent="0.15">
      <c r="A26" s="119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19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19"/>
      <c r="B27" s="1">
        <v>1</v>
      </c>
      <c r="G27" s="1">
        <v>1</v>
      </c>
      <c r="L27" s="119"/>
      <c r="M27" s="1">
        <v>1</v>
      </c>
      <c r="N27" s="1">
        <v>6.84</v>
      </c>
      <c r="P27" s="1">
        <v>100</v>
      </c>
      <c r="Q27" s="1">
        <f>P27-45</f>
        <v>55</v>
      </c>
      <c r="R27" s="1">
        <v>1</v>
      </c>
      <c r="S27" s="1">
        <v>6.14</v>
      </c>
      <c r="U27" s="1">
        <v>110</v>
      </c>
      <c r="V27" s="1">
        <f>U27-45</f>
        <v>65</v>
      </c>
    </row>
    <row r="28" spans="1:22" ht="17.100000000000001" customHeight="1" x14ac:dyDescent="0.15">
      <c r="A28" s="119"/>
      <c r="B28" s="1">
        <v>2</v>
      </c>
      <c r="G28" s="1">
        <v>2</v>
      </c>
      <c r="L28" s="119"/>
      <c r="M28" s="1">
        <v>2</v>
      </c>
      <c r="N28" s="1">
        <v>7.01</v>
      </c>
      <c r="P28" s="1">
        <v>100</v>
      </c>
      <c r="Q28" s="1">
        <f t="shared" ref="Q28:Q29" si="38">P28-45</f>
        <v>55</v>
      </c>
      <c r="R28" s="1">
        <v>2</v>
      </c>
      <c r="S28" s="1">
        <v>7.2</v>
      </c>
      <c r="U28" s="1">
        <v>111</v>
      </c>
      <c r="V28" s="1">
        <f t="shared" ref="V28:V29" si="39">U28-45</f>
        <v>66</v>
      </c>
    </row>
    <row r="29" spans="1:22" ht="17.100000000000001" customHeight="1" x14ac:dyDescent="0.15">
      <c r="A29" s="119"/>
      <c r="B29" s="1">
        <v>3</v>
      </c>
      <c r="G29" s="1">
        <v>3</v>
      </c>
      <c r="L29" s="119"/>
      <c r="M29" s="1">
        <v>3</v>
      </c>
      <c r="N29" s="1">
        <v>6.8</v>
      </c>
      <c r="P29" s="1">
        <v>113</v>
      </c>
      <c r="Q29" s="1">
        <f t="shared" si="38"/>
        <v>68</v>
      </c>
      <c r="R29" s="1">
        <v>3</v>
      </c>
      <c r="S29" s="1">
        <v>7.81</v>
      </c>
      <c r="U29" s="1">
        <v>113</v>
      </c>
      <c r="V29" s="1">
        <f t="shared" si="39"/>
        <v>68</v>
      </c>
    </row>
    <row r="30" spans="1:22" ht="17.100000000000001" customHeight="1" x14ac:dyDescent="0.15">
      <c r="A30" s="119"/>
      <c r="B30" s="1" t="s">
        <v>0</v>
      </c>
      <c r="C30" s="1" t="e">
        <f>AVERAGE(C27:C29)</f>
        <v>#DIV/0!</v>
      </c>
      <c r="D30" s="1" t="e">
        <f t="shared" ref="D30" si="40">AVERAGE(D27:D29)</f>
        <v>#DIV/0!</v>
      </c>
      <c r="E30" s="1" t="e">
        <f t="shared" ref="E30" si="41">AVERAGE(E27:E29)</f>
        <v>#DIV/0!</v>
      </c>
      <c r="F30" s="1" t="e">
        <f t="shared" ref="F30" si="42">AVERAGE(F27:F29)</f>
        <v>#DIV/0!</v>
      </c>
      <c r="G30" s="1" t="s">
        <v>0</v>
      </c>
      <c r="H30" s="1" t="e">
        <f>AVERAGE(H27:H29)</f>
        <v>#DIV/0!</v>
      </c>
      <c r="I30" s="1" t="e">
        <f t="shared" ref="I30" si="43">AVERAGE(I27:I29)</f>
        <v>#DIV/0!</v>
      </c>
      <c r="J30" s="1" t="e">
        <f t="shared" ref="J30" si="44">AVERAGE(J27:J29)</f>
        <v>#DIV/0!</v>
      </c>
      <c r="K30" s="1" t="e">
        <f t="shared" ref="K30" si="45">AVERAGE(K27:K29)</f>
        <v>#DIV/0!</v>
      </c>
      <c r="L30" s="119"/>
      <c r="M30" s="1" t="s">
        <v>0</v>
      </c>
      <c r="N30" s="1">
        <f>AVERAGE(N27:N29)</f>
        <v>6.8833333333333329</v>
      </c>
      <c r="O30" s="1" t="e">
        <f t="shared" ref="O30:Q30" si="46">AVERAGE(O27:O29)</f>
        <v>#DIV/0!</v>
      </c>
      <c r="P30" s="1">
        <f t="shared" si="46"/>
        <v>104.33333333333333</v>
      </c>
      <c r="Q30" s="1">
        <f t="shared" si="46"/>
        <v>59.333333333333336</v>
      </c>
      <c r="R30" s="1" t="s">
        <v>0</v>
      </c>
      <c r="S30" s="1">
        <f>AVERAGE(S27:S29)</f>
        <v>7.05</v>
      </c>
      <c r="T30" s="1" t="e">
        <f t="shared" ref="T30:V30" si="47">AVERAGE(T27:T29)</f>
        <v>#DIV/0!</v>
      </c>
      <c r="U30" s="1">
        <f t="shared" si="47"/>
        <v>111.33333333333333</v>
      </c>
      <c r="V30" s="1">
        <f t="shared" si="47"/>
        <v>66.333333333333329</v>
      </c>
    </row>
    <row r="31" spans="1:22" ht="17.100000000000001" customHeight="1" x14ac:dyDescent="0.15">
      <c r="A31" s="119"/>
      <c r="C31" s="116" t="s">
        <v>7</v>
      </c>
      <c r="D31" s="116"/>
      <c r="E31" s="116"/>
      <c r="F31" s="116"/>
      <c r="H31" s="116" t="s">
        <v>8</v>
      </c>
      <c r="I31" s="116"/>
      <c r="J31" s="116"/>
      <c r="K31" s="116"/>
      <c r="L31" s="119"/>
      <c r="N31" s="116" t="s">
        <v>7</v>
      </c>
      <c r="O31" s="116"/>
      <c r="P31" s="116"/>
      <c r="Q31" s="116"/>
      <c r="S31" s="116" t="s">
        <v>8</v>
      </c>
      <c r="T31" s="116"/>
      <c r="U31" s="116"/>
      <c r="V31" s="116"/>
    </row>
    <row r="32" spans="1:22" ht="17.100000000000001" customHeight="1" x14ac:dyDescent="0.15">
      <c r="A32" s="119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19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19"/>
      <c r="B33" s="1">
        <v>1</v>
      </c>
      <c r="G33" s="1">
        <v>1</v>
      </c>
      <c r="L33" s="119"/>
      <c r="M33" s="1">
        <v>1</v>
      </c>
      <c r="N33" s="1">
        <v>5.87</v>
      </c>
      <c r="P33" s="1">
        <v>90</v>
      </c>
      <c r="Q33" s="1">
        <f>P33-45</f>
        <v>45</v>
      </c>
      <c r="R33" s="1">
        <v>1</v>
      </c>
      <c r="S33" s="1">
        <v>5.98</v>
      </c>
      <c r="U33" s="1">
        <v>87</v>
      </c>
      <c r="V33" s="1">
        <f>U33-45</f>
        <v>42</v>
      </c>
    </row>
    <row r="34" spans="1:22" ht="17.100000000000001" customHeight="1" x14ac:dyDescent="0.15">
      <c r="A34" s="119"/>
      <c r="B34" s="1">
        <v>2</v>
      </c>
      <c r="G34" s="1">
        <v>2</v>
      </c>
      <c r="L34" s="119"/>
      <c r="M34" s="1">
        <v>2</v>
      </c>
      <c r="N34" s="1">
        <v>6.68</v>
      </c>
      <c r="P34" s="1">
        <v>90</v>
      </c>
      <c r="Q34" s="1">
        <f t="shared" ref="Q34:Q35" si="48">P34-45</f>
        <v>45</v>
      </c>
      <c r="R34" s="1">
        <v>2</v>
      </c>
      <c r="S34" s="1">
        <v>6.28</v>
      </c>
      <c r="U34" s="1">
        <v>89</v>
      </c>
      <c r="V34" s="1">
        <f t="shared" ref="V34:V35" si="49">U34-45</f>
        <v>44</v>
      </c>
    </row>
    <row r="35" spans="1:22" ht="17.100000000000001" customHeight="1" x14ac:dyDescent="0.15">
      <c r="A35" s="119"/>
      <c r="B35" s="1">
        <v>3</v>
      </c>
      <c r="G35" s="1">
        <v>3</v>
      </c>
      <c r="L35" s="119"/>
      <c r="M35" s="1">
        <v>3</v>
      </c>
      <c r="N35" s="1">
        <v>7.49</v>
      </c>
      <c r="P35" s="1">
        <v>90</v>
      </c>
      <c r="Q35" s="1">
        <f t="shared" si="48"/>
        <v>45</v>
      </c>
      <c r="R35" s="1">
        <v>3</v>
      </c>
      <c r="S35" s="1">
        <v>6.63</v>
      </c>
      <c r="U35" s="1">
        <v>95</v>
      </c>
      <c r="V35" s="1">
        <f t="shared" si="49"/>
        <v>50</v>
      </c>
    </row>
    <row r="36" spans="1:22" ht="17.100000000000001" customHeight="1" x14ac:dyDescent="0.15">
      <c r="A36" s="120"/>
      <c r="B36" s="1" t="s">
        <v>0</v>
      </c>
      <c r="C36" s="1" t="e">
        <f>AVERAGE(C33:C35)</f>
        <v>#DIV/0!</v>
      </c>
      <c r="D36" s="1" t="e">
        <f t="shared" ref="D36" si="50">AVERAGE(D33:D35)</f>
        <v>#DIV/0!</v>
      </c>
      <c r="E36" s="1" t="e">
        <f t="shared" ref="E36" si="51">AVERAGE(E33:E35)</f>
        <v>#DIV/0!</v>
      </c>
      <c r="F36" s="1" t="e">
        <f t="shared" ref="F36" si="52">AVERAGE(F33:F35)</f>
        <v>#DIV/0!</v>
      </c>
      <c r="G36" s="1" t="s">
        <v>0</v>
      </c>
      <c r="H36" s="1" t="e">
        <f>AVERAGE(H33:H35)</f>
        <v>#DIV/0!</v>
      </c>
      <c r="I36" s="1" t="e">
        <f t="shared" ref="I36" si="53">AVERAGE(I33:I35)</f>
        <v>#DIV/0!</v>
      </c>
      <c r="J36" s="1" t="e">
        <f t="shared" ref="J36" si="54">AVERAGE(J33:J35)</f>
        <v>#DIV/0!</v>
      </c>
      <c r="K36" s="1" t="e">
        <f t="shared" ref="K36" si="55">AVERAGE(K33:K35)</f>
        <v>#DIV/0!</v>
      </c>
      <c r="L36" s="120"/>
      <c r="M36" s="1" t="s">
        <v>0</v>
      </c>
      <c r="N36" s="1">
        <f>AVERAGE(N33:N35)</f>
        <v>6.68</v>
      </c>
      <c r="O36" s="1" t="e">
        <f t="shared" ref="O36:Q36" si="56">AVERAGE(O33:O35)</f>
        <v>#DIV/0!</v>
      </c>
      <c r="P36" s="1">
        <f t="shared" si="56"/>
        <v>90</v>
      </c>
      <c r="Q36" s="1">
        <f t="shared" si="56"/>
        <v>45</v>
      </c>
      <c r="R36" s="1" t="s">
        <v>0</v>
      </c>
      <c r="S36" s="1">
        <f>AVERAGE(S33:S35)</f>
        <v>6.2966666666666669</v>
      </c>
      <c r="T36" s="1" t="e">
        <f t="shared" ref="T36:V36" si="57">AVERAGE(T33:T35)</f>
        <v>#DIV/0!</v>
      </c>
      <c r="U36" s="1">
        <f t="shared" si="57"/>
        <v>90.333333333333329</v>
      </c>
      <c r="V36" s="1">
        <f t="shared" si="57"/>
        <v>45.333333333333336</v>
      </c>
    </row>
    <row r="37" spans="1:22" s="2" customForma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s="2" customForma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s="2" customForma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s="2" customForma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s="2" customForma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s="2" customForma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s="2" customForma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s="2" customForma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18" t="s">
        <v>12</v>
      </c>
      <c r="C45" s="116" t="s">
        <v>5</v>
      </c>
      <c r="D45" s="116"/>
      <c r="E45" s="116"/>
      <c r="F45" s="116"/>
      <c r="H45" s="116" t="s">
        <v>6</v>
      </c>
      <c r="I45" s="116"/>
      <c r="J45" s="116"/>
      <c r="K45" s="116"/>
      <c r="L45" s="118" t="s">
        <v>12</v>
      </c>
      <c r="N45" s="116" t="s">
        <v>5</v>
      </c>
      <c r="O45" s="116"/>
      <c r="P45" s="116"/>
      <c r="Q45" s="116"/>
      <c r="S45" s="116" t="s">
        <v>6</v>
      </c>
      <c r="T45" s="116"/>
      <c r="U45" s="116"/>
      <c r="V45" s="116"/>
    </row>
    <row r="46" spans="1:22" ht="17.100000000000001" customHeight="1" x14ac:dyDescent="0.15">
      <c r="A46" s="119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19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19"/>
      <c r="B47" s="1">
        <v>1</v>
      </c>
      <c r="G47" s="1">
        <v>1</v>
      </c>
      <c r="L47" s="119"/>
      <c r="M47" s="1">
        <v>1</v>
      </c>
      <c r="N47" s="1">
        <v>5.98</v>
      </c>
      <c r="P47" s="1">
        <v>105</v>
      </c>
      <c r="Q47" s="1">
        <f>P47-45</f>
        <v>60</v>
      </c>
      <c r="R47" s="1">
        <v>1</v>
      </c>
      <c r="S47" s="1">
        <v>5.05</v>
      </c>
      <c r="U47" s="1">
        <v>92</v>
      </c>
      <c r="V47" s="1">
        <f>U47-45</f>
        <v>47</v>
      </c>
    </row>
    <row r="48" spans="1:22" ht="17.100000000000001" customHeight="1" x14ac:dyDescent="0.15">
      <c r="A48" s="119"/>
      <c r="B48" s="1">
        <v>2</v>
      </c>
      <c r="G48" s="1">
        <v>2</v>
      </c>
      <c r="L48" s="119"/>
      <c r="M48" s="1">
        <v>2</v>
      </c>
      <c r="N48" s="1">
        <v>6.02</v>
      </c>
      <c r="P48" s="1">
        <v>107</v>
      </c>
      <c r="Q48" s="1">
        <f t="shared" ref="Q48:Q49" si="58">P48-45</f>
        <v>62</v>
      </c>
      <c r="R48" s="1">
        <v>2</v>
      </c>
      <c r="S48" s="1">
        <v>4.9800000000000004</v>
      </c>
      <c r="U48" s="1">
        <v>100</v>
      </c>
      <c r="V48" s="1">
        <f t="shared" ref="V48:V49" si="59">U48-45</f>
        <v>55</v>
      </c>
    </row>
    <row r="49" spans="1:22" ht="17.100000000000001" customHeight="1" x14ac:dyDescent="0.15">
      <c r="A49" s="119"/>
      <c r="B49" s="1">
        <v>3</v>
      </c>
      <c r="G49" s="1">
        <v>3</v>
      </c>
      <c r="L49" s="119"/>
      <c r="M49" s="1">
        <v>3</v>
      </c>
      <c r="N49" s="1">
        <v>6.44</v>
      </c>
      <c r="P49" s="1">
        <v>108</v>
      </c>
      <c r="Q49" s="1">
        <f t="shared" si="58"/>
        <v>63</v>
      </c>
      <c r="R49" s="1">
        <v>3</v>
      </c>
      <c r="S49" s="1">
        <v>8.01</v>
      </c>
      <c r="U49" s="1">
        <v>100</v>
      </c>
      <c r="V49" s="1">
        <f t="shared" si="59"/>
        <v>55</v>
      </c>
    </row>
    <row r="50" spans="1:22" ht="17.100000000000001" customHeight="1" x14ac:dyDescent="0.15">
      <c r="A50" s="119"/>
      <c r="B50" s="1" t="s">
        <v>0</v>
      </c>
      <c r="C50" s="1" t="e">
        <f>AVERAGE(C47:C49)</f>
        <v>#DIV/0!</v>
      </c>
      <c r="D50" s="1" t="e">
        <f t="shared" ref="D50" si="60">AVERAGE(D47:D49)</f>
        <v>#DIV/0!</v>
      </c>
      <c r="E50" s="1" t="e">
        <f t="shared" ref="E50" si="61">AVERAGE(E47:E49)</f>
        <v>#DIV/0!</v>
      </c>
      <c r="F50" s="1" t="e">
        <f t="shared" ref="F50" si="62">AVERAGE(F47:F49)</f>
        <v>#DIV/0!</v>
      </c>
      <c r="G50" s="1" t="s">
        <v>0</v>
      </c>
      <c r="H50" s="1" t="e">
        <f>AVERAGE(H47:H49)</f>
        <v>#DIV/0!</v>
      </c>
      <c r="I50" s="1" t="e">
        <f t="shared" ref="I50" si="63">AVERAGE(I47:I49)</f>
        <v>#DIV/0!</v>
      </c>
      <c r="J50" s="1" t="e">
        <f t="shared" ref="J50" si="64">AVERAGE(J47:J49)</f>
        <v>#DIV/0!</v>
      </c>
      <c r="K50" s="1" t="e">
        <f t="shared" ref="K50" si="65">AVERAGE(K47:K49)</f>
        <v>#DIV/0!</v>
      </c>
      <c r="L50" s="119"/>
      <c r="M50" s="1" t="s">
        <v>0</v>
      </c>
      <c r="N50" s="1">
        <f>AVERAGE(N47:N49)</f>
        <v>6.1466666666666674</v>
      </c>
      <c r="O50" s="1" t="e">
        <f t="shared" ref="O50:Q50" si="66">AVERAGE(O47:O49)</f>
        <v>#DIV/0!</v>
      </c>
      <c r="P50" s="1">
        <f t="shared" si="66"/>
        <v>106.66666666666667</v>
      </c>
      <c r="Q50" s="1">
        <f t="shared" si="66"/>
        <v>61.666666666666664</v>
      </c>
      <c r="R50" s="1" t="s">
        <v>0</v>
      </c>
      <c r="S50" s="1">
        <f>AVERAGE(S47:S49)</f>
        <v>6.0133333333333328</v>
      </c>
      <c r="T50" s="1" t="e">
        <f t="shared" ref="T50:V50" si="67">AVERAGE(T47:T49)</f>
        <v>#DIV/0!</v>
      </c>
      <c r="U50" s="1">
        <f t="shared" si="67"/>
        <v>97.333333333333329</v>
      </c>
      <c r="V50" s="1">
        <f t="shared" si="67"/>
        <v>52.333333333333336</v>
      </c>
    </row>
    <row r="51" spans="1:22" ht="17.100000000000001" customHeight="1" x14ac:dyDescent="0.15">
      <c r="A51" s="119"/>
      <c r="C51" s="116" t="s">
        <v>7</v>
      </c>
      <c r="D51" s="116"/>
      <c r="E51" s="116"/>
      <c r="F51" s="116"/>
      <c r="H51" s="116" t="s">
        <v>8</v>
      </c>
      <c r="I51" s="116"/>
      <c r="J51" s="116"/>
      <c r="K51" s="116"/>
      <c r="L51" s="119"/>
      <c r="N51" s="116" t="s">
        <v>7</v>
      </c>
      <c r="O51" s="116"/>
      <c r="P51" s="116"/>
      <c r="Q51" s="116"/>
      <c r="S51" s="116" t="s">
        <v>8</v>
      </c>
      <c r="T51" s="116"/>
      <c r="U51" s="116"/>
      <c r="V51" s="116"/>
    </row>
    <row r="52" spans="1:22" ht="17.100000000000001" customHeight="1" x14ac:dyDescent="0.15">
      <c r="A52" s="119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19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19"/>
      <c r="B53" s="1">
        <v>1</v>
      </c>
      <c r="G53" s="1">
        <v>1</v>
      </c>
      <c r="L53" s="119"/>
      <c r="M53" s="1">
        <v>1</v>
      </c>
      <c r="N53" s="1">
        <v>6.09</v>
      </c>
      <c r="P53" s="1">
        <v>94</v>
      </c>
      <c r="Q53" s="1">
        <f>P53-45</f>
        <v>49</v>
      </c>
      <c r="R53" s="1">
        <v>1</v>
      </c>
      <c r="S53" s="1">
        <v>4.3099999999999996</v>
      </c>
      <c r="U53" s="1">
        <v>91</v>
      </c>
      <c r="V53" s="1">
        <f>U53-45</f>
        <v>46</v>
      </c>
    </row>
    <row r="54" spans="1:22" ht="17.100000000000001" customHeight="1" x14ac:dyDescent="0.15">
      <c r="A54" s="119"/>
      <c r="B54" s="1">
        <v>2</v>
      </c>
      <c r="G54" s="1">
        <v>2</v>
      </c>
      <c r="L54" s="119"/>
      <c r="M54" s="1">
        <v>2</v>
      </c>
      <c r="N54" s="1">
        <v>6.39</v>
      </c>
      <c r="P54" s="1">
        <v>93</v>
      </c>
      <c r="Q54" s="1">
        <f t="shared" ref="Q54:Q55" si="68">P54-45</f>
        <v>48</v>
      </c>
      <c r="R54" s="1">
        <v>2</v>
      </c>
      <c r="S54" s="1">
        <v>5.31</v>
      </c>
      <c r="U54" s="1">
        <v>103</v>
      </c>
      <c r="V54" s="1">
        <f t="shared" ref="V54:V55" si="69">U54-45</f>
        <v>58</v>
      </c>
    </row>
    <row r="55" spans="1:22" ht="17.100000000000001" customHeight="1" x14ac:dyDescent="0.15">
      <c r="A55" s="119"/>
      <c r="B55" s="1">
        <v>3</v>
      </c>
      <c r="G55" s="1">
        <v>3</v>
      </c>
      <c r="L55" s="119"/>
      <c r="M55" s="1">
        <v>3</v>
      </c>
      <c r="N55" s="1">
        <v>6.92</v>
      </c>
      <c r="P55" s="1">
        <v>103</v>
      </c>
      <c r="Q55" s="1">
        <f t="shared" si="68"/>
        <v>58</v>
      </c>
      <c r="R55" s="1">
        <v>3</v>
      </c>
      <c r="S55" s="1">
        <v>5.44</v>
      </c>
      <c r="U55" s="1">
        <v>104</v>
      </c>
      <c r="V55" s="1">
        <f t="shared" si="69"/>
        <v>59</v>
      </c>
    </row>
    <row r="56" spans="1:22" ht="17.100000000000001" customHeight="1" x14ac:dyDescent="0.15">
      <c r="A56" s="120"/>
      <c r="B56" s="1" t="s">
        <v>0</v>
      </c>
      <c r="C56" s="1" t="e">
        <f>AVERAGE(C53:C55)</f>
        <v>#DIV/0!</v>
      </c>
      <c r="D56" s="1" t="e">
        <f t="shared" ref="D56" si="70">AVERAGE(D53:D55)</f>
        <v>#DIV/0!</v>
      </c>
      <c r="E56" s="1" t="e">
        <f t="shared" ref="E56" si="71">AVERAGE(E53:E55)</f>
        <v>#DIV/0!</v>
      </c>
      <c r="F56" s="1" t="e">
        <f t="shared" ref="F56" si="72">AVERAGE(F53:F55)</f>
        <v>#DIV/0!</v>
      </c>
      <c r="G56" s="1" t="s">
        <v>0</v>
      </c>
      <c r="H56" s="1" t="e">
        <f>AVERAGE(H53:H55)</f>
        <v>#DIV/0!</v>
      </c>
      <c r="I56" s="1" t="e">
        <f t="shared" ref="I56" si="73">AVERAGE(I53:I55)</f>
        <v>#DIV/0!</v>
      </c>
      <c r="J56" s="1" t="e">
        <f t="shared" ref="J56" si="74">AVERAGE(J53:J55)</f>
        <v>#DIV/0!</v>
      </c>
      <c r="K56" s="1" t="e">
        <f t="shared" ref="K56" si="75">AVERAGE(K53:K55)</f>
        <v>#DIV/0!</v>
      </c>
      <c r="L56" s="120"/>
      <c r="M56" s="1" t="s">
        <v>0</v>
      </c>
      <c r="N56" s="1">
        <f>AVERAGE(N53:N55)</f>
        <v>6.4666666666666659</v>
      </c>
      <c r="O56" s="1" t="e">
        <f t="shared" ref="O56:Q56" si="76">AVERAGE(O53:O55)</f>
        <v>#DIV/0!</v>
      </c>
      <c r="P56" s="1">
        <f t="shared" si="76"/>
        <v>96.666666666666671</v>
      </c>
      <c r="Q56" s="1">
        <f t="shared" si="76"/>
        <v>51.666666666666664</v>
      </c>
      <c r="R56" s="1" t="s">
        <v>0</v>
      </c>
      <c r="S56" s="1">
        <f>AVERAGE(S53:S55)</f>
        <v>5.0199999999999996</v>
      </c>
      <c r="T56" s="1" t="e">
        <f t="shared" ref="T56:V56" si="77">AVERAGE(T53:T55)</f>
        <v>#DIV/0!</v>
      </c>
      <c r="U56" s="1">
        <f t="shared" si="77"/>
        <v>99.333333333333329</v>
      </c>
      <c r="V56" s="1">
        <f t="shared" si="77"/>
        <v>54.333333333333336</v>
      </c>
    </row>
    <row r="57" spans="1:22" ht="17.100000000000001" customHeight="1" x14ac:dyDescent="0.15">
      <c r="A57" s="118" t="s">
        <v>13</v>
      </c>
      <c r="C57" s="116" t="s">
        <v>5</v>
      </c>
      <c r="D57" s="116"/>
      <c r="E57" s="116"/>
      <c r="F57" s="116"/>
      <c r="H57" s="116" t="s">
        <v>6</v>
      </c>
      <c r="I57" s="116"/>
      <c r="J57" s="116"/>
      <c r="K57" s="116"/>
      <c r="L57" s="118" t="s">
        <v>13</v>
      </c>
      <c r="N57" s="116" t="s">
        <v>5</v>
      </c>
      <c r="O57" s="116"/>
      <c r="P57" s="116"/>
      <c r="Q57" s="116"/>
      <c r="S57" s="116" t="s">
        <v>6</v>
      </c>
      <c r="T57" s="116"/>
      <c r="U57" s="116"/>
      <c r="V57" s="116"/>
    </row>
    <row r="58" spans="1:22" ht="17.100000000000001" customHeight="1" x14ac:dyDescent="0.15">
      <c r="A58" s="119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19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19"/>
      <c r="B59" s="1">
        <v>1</v>
      </c>
      <c r="G59" s="1">
        <v>1</v>
      </c>
      <c r="L59" s="119"/>
      <c r="M59" s="1">
        <v>1</v>
      </c>
      <c r="N59" s="1">
        <v>7.11</v>
      </c>
      <c r="P59" s="1">
        <v>96</v>
      </c>
      <c r="Q59" s="1">
        <f>P59-45</f>
        <v>51</v>
      </c>
      <c r="R59" s="1">
        <v>1</v>
      </c>
      <c r="S59" s="1">
        <v>5.61</v>
      </c>
      <c r="U59" s="1">
        <v>88</v>
      </c>
      <c r="V59" s="1">
        <f>U59-45</f>
        <v>43</v>
      </c>
    </row>
    <row r="60" spans="1:22" ht="17.100000000000001" customHeight="1" x14ac:dyDescent="0.15">
      <c r="A60" s="119"/>
      <c r="B60" s="1">
        <v>2</v>
      </c>
      <c r="G60" s="1">
        <v>2</v>
      </c>
      <c r="L60" s="119"/>
      <c r="M60" s="1">
        <v>2</v>
      </c>
      <c r="N60" s="1">
        <v>6.72</v>
      </c>
      <c r="P60" s="1">
        <v>93</v>
      </c>
      <c r="Q60" s="1">
        <f t="shared" ref="Q60:Q61" si="78">P60-45</f>
        <v>48</v>
      </c>
      <c r="R60" s="1">
        <v>2</v>
      </c>
      <c r="S60" s="1">
        <v>5.74</v>
      </c>
      <c r="U60" s="1">
        <v>93</v>
      </c>
      <c r="V60" s="1">
        <f t="shared" ref="V60:V61" si="79">U60-45</f>
        <v>48</v>
      </c>
    </row>
    <row r="61" spans="1:22" ht="17.100000000000001" customHeight="1" x14ac:dyDescent="0.15">
      <c r="A61" s="119"/>
      <c r="B61" s="1">
        <v>3</v>
      </c>
      <c r="G61" s="1">
        <v>3</v>
      </c>
      <c r="L61" s="119"/>
      <c r="M61" s="1">
        <v>3</v>
      </c>
      <c r="N61" s="1">
        <v>7.85</v>
      </c>
      <c r="P61" s="1">
        <v>92</v>
      </c>
      <c r="Q61" s="1">
        <f t="shared" si="78"/>
        <v>47</v>
      </c>
      <c r="R61" s="1">
        <v>3</v>
      </c>
      <c r="S61" s="1">
        <v>7.01</v>
      </c>
      <c r="U61" s="1">
        <v>95</v>
      </c>
      <c r="V61" s="1">
        <f t="shared" si="79"/>
        <v>50</v>
      </c>
    </row>
    <row r="62" spans="1:22" ht="17.100000000000001" customHeight="1" x14ac:dyDescent="0.15">
      <c r="A62" s="119"/>
      <c r="B62" s="1" t="s">
        <v>0</v>
      </c>
      <c r="C62" s="1" t="e">
        <f>AVERAGE(C59:C61)</f>
        <v>#DIV/0!</v>
      </c>
      <c r="D62" s="1" t="e">
        <f t="shared" ref="D62" si="80">AVERAGE(D59:D61)</f>
        <v>#DIV/0!</v>
      </c>
      <c r="E62" s="1" t="e">
        <f t="shared" ref="E62" si="81">AVERAGE(E59:E61)</f>
        <v>#DIV/0!</v>
      </c>
      <c r="F62" s="1" t="e">
        <f t="shared" ref="F62" si="82">AVERAGE(F59:F61)</f>
        <v>#DIV/0!</v>
      </c>
      <c r="G62" s="1" t="s">
        <v>0</v>
      </c>
      <c r="H62" s="1" t="e">
        <f>AVERAGE(H59:H61)</f>
        <v>#DIV/0!</v>
      </c>
      <c r="I62" s="1" t="e">
        <f t="shared" ref="I62" si="83">AVERAGE(I59:I61)</f>
        <v>#DIV/0!</v>
      </c>
      <c r="J62" s="1" t="e">
        <f t="shared" ref="J62" si="84">AVERAGE(J59:J61)</f>
        <v>#DIV/0!</v>
      </c>
      <c r="K62" s="1" t="e">
        <f t="shared" ref="K62" si="85">AVERAGE(K59:K61)</f>
        <v>#DIV/0!</v>
      </c>
      <c r="L62" s="119"/>
      <c r="M62" s="1" t="s">
        <v>0</v>
      </c>
      <c r="N62" s="1">
        <f>AVERAGE(N59:N61)</f>
        <v>7.2266666666666666</v>
      </c>
      <c r="O62" s="1" t="e">
        <f t="shared" ref="O62:Q62" si="86">AVERAGE(O59:O61)</f>
        <v>#DIV/0!</v>
      </c>
      <c r="P62" s="1">
        <f t="shared" si="86"/>
        <v>93.666666666666671</v>
      </c>
      <c r="Q62" s="1">
        <f t="shared" si="86"/>
        <v>48.666666666666664</v>
      </c>
      <c r="R62" s="1" t="s">
        <v>0</v>
      </c>
      <c r="S62" s="1">
        <f>AVERAGE(S59:S61)</f>
        <v>6.12</v>
      </c>
      <c r="T62" s="1" t="e">
        <f t="shared" ref="T62:V62" si="87">AVERAGE(T59:T61)</f>
        <v>#DIV/0!</v>
      </c>
      <c r="U62" s="1">
        <f t="shared" si="87"/>
        <v>92</v>
      </c>
      <c r="V62" s="1">
        <f t="shared" si="87"/>
        <v>47</v>
      </c>
    </row>
    <row r="63" spans="1:22" ht="17.100000000000001" customHeight="1" x14ac:dyDescent="0.15">
      <c r="A63" s="119"/>
      <c r="C63" s="116" t="s">
        <v>7</v>
      </c>
      <c r="D63" s="116"/>
      <c r="E63" s="116"/>
      <c r="F63" s="116"/>
      <c r="H63" s="116" t="s">
        <v>8</v>
      </c>
      <c r="I63" s="116"/>
      <c r="J63" s="116"/>
      <c r="K63" s="116"/>
      <c r="L63" s="119"/>
      <c r="N63" s="116" t="s">
        <v>7</v>
      </c>
      <c r="O63" s="116"/>
      <c r="P63" s="116"/>
      <c r="Q63" s="116"/>
      <c r="S63" s="116" t="s">
        <v>8</v>
      </c>
      <c r="T63" s="116"/>
      <c r="U63" s="116"/>
      <c r="V63" s="116"/>
    </row>
    <row r="64" spans="1:22" ht="17.100000000000001" customHeight="1" x14ac:dyDescent="0.15">
      <c r="A64" s="119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19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19"/>
      <c r="B65" s="1">
        <v>1</v>
      </c>
      <c r="G65" s="1">
        <v>1</v>
      </c>
      <c r="L65" s="119"/>
      <c r="M65" s="1">
        <v>1</v>
      </c>
      <c r="N65" s="1">
        <v>4.38</v>
      </c>
      <c r="P65" s="1">
        <v>121</v>
      </c>
      <c r="Q65" s="1">
        <f>P65-45</f>
        <v>76</v>
      </c>
      <c r="R65" s="1">
        <v>1</v>
      </c>
      <c r="S65" s="1">
        <v>6.04</v>
      </c>
      <c r="U65" s="1">
        <v>110</v>
      </c>
      <c r="V65" s="1">
        <f>U65-45</f>
        <v>65</v>
      </c>
    </row>
    <row r="66" spans="1:22" ht="17.100000000000001" customHeight="1" x14ac:dyDescent="0.15">
      <c r="A66" s="119"/>
      <c r="B66" s="1">
        <v>2</v>
      </c>
      <c r="G66" s="1">
        <v>2</v>
      </c>
      <c r="L66" s="119"/>
      <c r="M66" s="1">
        <v>2</v>
      </c>
      <c r="N66" s="1">
        <v>5.44</v>
      </c>
      <c r="P66" s="1">
        <v>119</v>
      </c>
      <c r="Q66" s="1">
        <f t="shared" ref="Q66:Q67" si="88">P66-45</f>
        <v>74</v>
      </c>
      <c r="R66" s="1">
        <v>2</v>
      </c>
      <c r="S66" s="1">
        <v>5.59</v>
      </c>
      <c r="U66" s="1">
        <v>110</v>
      </c>
      <c r="V66" s="1">
        <f t="shared" ref="V66:V67" si="89">U66-45</f>
        <v>65</v>
      </c>
    </row>
    <row r="67" spans="1:22" ht="17.100000000000001" customHeight="1" x14ac:dyDescent="0.15">
      <c r="A67" s="119"/>
      <c r="B67" s="1">
        <v>3</v>
      </c>
      <c r="G67" s="1">
        <v>3</v>
      </c>
      <c r="L67" s="119"/>
      <c r="M67" s="1">
        <v>3</v>
      </c>
      <c r="N67" s="1">
        <v>6.52</v>
      </c>
      <c r="P67" s="1">
        <v>115</v>
      </c>
      <c r="Q67" s="1">
        <f t="shared" si="88"/>
        <v>70</v>
      </c>
      <c r="R67" s="1">
        <v>3</v>
      </c>
      <c r="S67" s="1">
        <v>6.84</v>
      </c>
      <c r="U67" s="1">
        <v>111</v>
      </c>
      <c r="V67" s="1">
        <f t="shared" si="89"/>
        <v>66</v>
      </c>
    </row>
    <row r="68" spans="1:22" ht="17.100000000000001" customHeight="1" x14ac:dyDescent="0.15">
      <c r="A68" s="120"/>
      <c r="B68" s="1" t="s">
        <v>0</v>
      </c>
      <c r="C68" s="1" t="e">
        <f>AVERAGE(C65:C67)</f>
        <v>#DIV/0!</v>
      </c>
      <c r="D68" s="1" t="e">
        <f t="shared" ref="D68" si="90">AVERAGE(D65:D67)</f>
        <v>#DIV/0!</v>
      </c>
      <c r="E68" s="1" t="e">
        <f t="shared" ref="E68" si="91">AVERAGE(E65:E67)</f>
        <v>#DIV/0!</v>
      </c>
      <c r="F68" s="1" t="e">
        <f t="shared" ref="F68" si="92">AVERAGE(F65:F67)</f>
        <v>#DIV/0!</v>
      </c>
      <c r="G68" s="1" t="s">
        <v>0</v>
      </c>
      <c r="H68" s="1" t="e">
        <f>AVERAGE(H65:H67)</f>
        <v>#DIV/0!</v>
      </c>
      <c r="I68" s="1" t="e">
        <f t="shared" ref="I68" si="93">AVERAGE(I65:I67)</f>
        <v>#DIV/0!</v>
      </c>
      <c r="J68" s="1" t="e">
        <f t="shared" ref="J68" si="94">AVERAGE(J65:J67)</f>
        <v>#DIV/0!</v>
      </c>
      <c r="K68" s="1" t="e">
        <f t="shared" ref="K68" si="95">AVERAGE(K65:K67)</f>
        <v>#DIV/0!</v>
      </c>
      <c r="L68" s="120"/>
      <c r="M68" s="1" t="s">
        <v>0</v>
      </c>
      <c r="N68" s="1">
        <f>AVERAGE(N65:N67)</f>
        <v>5.4466666666666663</v>
      </c>
      <c r="O68" s="1" t="e">
        <f t="shared" ref="O68:Q68" si="96">AVERAGE(O65:O67)</f>
        <v>#DIV/0!</v>
      </c>
      <c r="P68" s="1">
        <f t="shared" si="96"/>
        <v>118.33333333333333</v>
      </c>
      <c r="Q68" s="1">
        <f t="shared" si="96"/>
        <v>73.333333333333329</v>
      </c>
      <c r="R68" s="1" t="s">
        <v>0</v>
      </c>
      <c r="S68" s="1">
        <f>AVERAGE(S65:S67)</f>
        <v>6.1566666666666663</v>
      </c>
      <c r="T68" s="1" t="e">
        <f t="shared" ref="T68:V68" si="97">AVERAGE(T65:T67)</f>
        <v>#DIV/0!</v>
      </c>
      <c r="U68" s="1">
        <f t="shared" si="97"/>
        <v>110.33333333333333</v>
      </c>
      <c r="V68" s="1">
        <f t="shared" si="97"/>
        <v>65.333333333333329</v>
      </c>
    </row>
    <row r="69" spans="1:22" ht="17.100000000000001" customHeight="1" x14ac:dyDescent="0.15">
      <c r="A69" s="117" t="s">
        <v>14</v>
      </c>
      <c r="C69" s="116" t="s">
        <v>5</v>
      </c>
      <c r="D69" s="116"/>
      <c r="E69" s="116"/>
      <c r="F69" s="116"/>
      <c r="H69" s="116" t="s">
        <v>6</v>
      </c>
      <c r="I69" s="116"/>
      <c r="J69" s="116"/>
      <c r="K69" s="116"/>
      <c r="L69" s="117" t="s">
        <v>14</v>
      </c>
      <c r="N69" s="116" t="s">
        <v>5</v>
      </c>
      <c r="O69" s="116"/>
      <c r="P69" s="116"/>
      <c r="Q69" s="116"/>
      <c r="S69" s="116" t="s">
        <v>6</v>
      </c>
      <c r="T69" s="116"/>
      <c r="U69" s="116"/>
      <c r="V69" s="116"/>
    </row>
    <row r="70" spans="1:22" ht="17.100000000000001" customHeight="1" x14ac:dyDescent="0.15">
      <c r="A70" s="117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17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17"/>
      <c r="B71" s="1">
        <v>1</v>
      </c>
      <c r="G71" s="1">
        <v>1</v>
      </c>
      <c r="L71" s="117"/>
      <c r="M71" s="1">
        <v>1</v>
      </c>
      <c r="N71" s="1">
        <v>5.82</v>
      </c>
      <c r="P71" s="1">
        <v>92</v>
      </c>
      <c r="Q71" s="1">
        <f>P71-45</f>
        <v>47</v>
      </c>
      <c r="R71" s="1">
        <v>1</v>
      </c>
      <c r="S71" s="1">
        <v>5</v>
      </c>
      <c r="U71" s="1">
        <v>100</v>
      </c>
      <c r="V71" s="1">
        <f>U71-47</f>
        <v>53</v>
      </c>
    </row>
    <row r="72" spans="1:22" ht="17.100000000000001" customHeight="1" x14ac:dyDescent="0.15">
      <c r="A72" s="117"/>
      <c r="B72" s="1">
        <v>2</v>
      </c>
      <c r="G72" s="1">
        <v>2</v>
      </c>
      <c r="L72" s="117"/>
      <c r="M72" s="1">
        <v>2</v>
      </c>
      <c r="N72" s="1">
        <v>6.24</v>
      </c>
      <c r="P72" s="1">
        <v>115</v>
      </c>
      <c r="Q72" s="1">
        <f t="shared" ref="Q72:Q73" si="98">P72-45</f>
        <v>70</v>
      </c>
      <c r="R72" s="1">
        <v>2</v>
      </c>
      <c r="S72" s="1">
        <v>5.18</v>
      </c>
      <c r="U72" s="1">
        <v>110</v>
      </c>
      <c r="V72" s="1">
        <f>U72-47</f>
        <v>63</v>
      </c>
    </row>
    <row r="73" spans="1:22" ht="17.100000000000001" customHeight="1" x14ac:dyDescent="0.15">
      <c r="A73" s="117"/>
      <c r="B73" s="1">
        <v>3</v>
      </c>
      <c r="G73" s="1">
        <v>3</v>
      </c>
      <c r="L73" s="117"/>
      <c r="M73" s="1">
        <v>3</v>
      </c>
      <c r="N73" s="1">
        <v>7.64</v>
      </c>
      <c r="P73" s="1">
        <v>118</v>
      </c>
      <c r="Q73" s="1">
        <f t="shared" si="98"/>
        <v>73</v>
      </c>
      <c r="R73" s="1">
        <v>3</v>
      </c>
      <c r="S73" s="1">
        <v>6.17</v>
      </c>
    </row>
    <row r="74" spans="1:22" ht="17.100000000000001" customHeight="1" x14ac:dyDescent="0.15">
      <c r="A74" s="117"/>
      <c r="B74" s="1" t="s">
        <v>0</v>
      </c>
      <c r="C74" s="1" t="e">
        <f>AVERAGE(C71:C73)</f>
        <v>#DIV/0!</v>
      </c>
      <c r="D74" s="1" t="e">
        <f t="shared" ref="D74" si="99">AVERAGE(D71:D73)</f>
        <v>#DIV/0!</v>
      </c>
      <c r="E74" s="1" t="e">
        <f t="shared" ref="E74" si="100">AVERAGE(E71:E73)</f>
        <v>#DIV/0!</v>
      </c>
      <c r="F74" s="1" t="e">
        <f t="shared" ref="F74" si="101">AVERAGE(F71:F73)</f>
        <v>#DIV/0!</v>
      </c>
      <c r="G74" s="1" t="s">
        <v>0</v>
      </c>
      <c r="H74" s="1" t="e">
        <f>AVERAGE(H71:H73)</f>
        <v>#DIV/0!</v>
      </c>
      <c r="I74" s="1" t="e">
        <f t="shared" ref="I74" si="102">AVERAGE(I71:I73)</f>
        <v>#DIV/0!</v>
      </c>
      <c r="J74" s="1" t="e">
        <f t="shared" ref="J74" si="103">AVERAGE(J71:J73)</f>
        <v>#DIV/0!</v>
      </c>
      <c r="K74" s="1" t="e">
        <f t="shared" ref="K74" si="104">AVERAGE(K71:K73)</f>
        <v>#DIV/0!</v>
      </c>
      <c r="L74" s="117"/>
      <c r="M74" s="1" t="s">
        <v>0</v>
      </c>
      <c r="N74" s="1">
        <f>AVERAGE(N71:N73)</f>
        <v>6.5666666666666664</v>
      </c>
      <c r="O74" s="1" t="e">
        <f t="shared" ref="O74:Q74" si="105">AVERAGE(O71:O73)</f>
        <v>#DIV/0!</v>
      </c>
      <c r="P74" s="1">
        <f t="shared" si="105"/>
        <v>108.33333333333333</v>
      </c>
      <c r="Q74" s="1">
        <f t="shared" si="105"/>
        <v>63.333333333333336</v>
      </c>
      <c r="R74" s="1" t="s">
        <v>0</v>
      </c>
      <c r="S74" s="1">
        <f>AVERAGE(S71:S73)</f>
        <v>5.45</v>
      </c>
      <c r="T74" s="1" t="e">
        <f t="shared" ref="T74:V74" si="106">AVERAGE(T71:T73)</f>
        <v>#DIV/0!</v>
      </c>
      <c r="U74" s="1">
        <f t="shared" si="106"/>
        <v>105</v>
      </c>
      <c r="V74" s="1">
        <f t="shared" si="106"/>
        <v>58</v>
      </c>
    </row>
    <row r="75" spans="1:22" ht="17.100000000000001" customHeight="1" x14ac:dyDescent="0.15">
      <c r="A75" s="117"/>
      <c r="C75" s="116" t="s">
        <v>7</v>
      </c>
      <c r="D75" s="116"/>
      <c r="E75" s="116"/>
      <c r="F75" s="116"/>
      <c r="H75" s="116" t="s">
        <v>8</v>
      </c>
      <c r="I75" s="116"/>
      <c r="J75" s="116"/>
      <c r="K75" s="116"/>
      <c r="L75" s="117"/>
      <c r="N75" s="116" t="s">
        <v>7</v>
      </c>
      <c r="O75" s="116"/>
      <c r="P75" s="116"/>
      <c r="Q75" s="116"/>
      <c r="S75" s="116" t="s">
        <v>8</v>
      </c>
      <c r="T75" s="116"/>
      <c r="U75" s="116"/>
      <c r="V75" s="116"/>
    </row>
    <row r="76" spans="1:22" ht="17.100000000000001" customHeight="1" x14ac:dyDescent="0.15">
      <c r="A76" s="117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17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17"/>
      <c r="B77" s="1">
        <v>1</v>
      </c>
      <c r="G77" s="1">
        <v>1</v>
      </c>
      <c r="L77" s="117"/>
      <c r="M77" s="1">
        <v>1</v>
      </c>
      <c r="N77" s="1">
        <v>4.95</v>
      </c>
      <c r="P77" s="1">
        <v>90</v>
      </c>
      <c r="Q77" s="1">
        <f>P77-47</f>
        <v>43</v>
      </c>
      <c r="R77" s="1">
        <v>1</v>
      </c>
      <c r="S77" s="1">
        <v>5.79</v>
      </c>
      <c r="U77" s="1">
        <v>90</v>
      </c>
      <c r="V77" s="1">
        <f>U77-43</f>
        <v>47</v>
      </c>
    </row>
    <row r="78" spans="1:22" ht="17.100000000000001" customHeight="1" x14ac:dyDescent="0.15">
      <c r="A78" s="117"/>
      <c r="B78" s="1">
        <v>2</v>
      </c>
      <c r="G78" s="1">
        <v>2</v>
      </c>
      <c r="L78" s="117"/>
      <c r="M78" s="1">
        <v>2</v>
      </c>
      <c r="N78" s="1">
        <v>5.52</v>
      </c>
      <c r="P78" s="1">
        <v>93</v>
      </c>
      <c r="Q78" s="1">
        <f>P78-47</f>
        <v>46</v>
      </c>
      <c r="R78" s="1">
        <v>2</v>
      </c>
      <c r="S78" s="1">
        <v>5.77</v>
      </c>
      <c r="U78" s="1">
        <v>92</v>
      </c>
      <c r="V78" s="1">
        <f t="shared" ref="V78:V79" si="107">U78-43</f>
        <v>49</v>
      </c>
    </row>
    <row r="79" spans="1:22" ht="17.100000000000001" customHeight="1" x14ac:dyDescent="0.15">
      <c r="A79" s="117"/>
      <c r="B79" s="1">
        <v>3</v>
      </c>
      <c r="G79" s="1">
        <v>3</v>
      </c>
      <c r="L79" s="117"/>
      <c r="M79" s="1">
        <v>3</v>
      </c>
      <c r="N79" s="1">
        <v>6.58</v>
      </c>
      <c r="P79" s="1">
        <v>105</v>
      </c>
      <c r="Q79" s="1">
        <f>P79-47</f>
        <v>58</v>
      </c>
      <c r="R79" s="1">
        <v>3</v>
      </c>
      <c r="S79" s="1">
        <v>6.14</v>
      </c>
      <c r="U79" s="1">
        <v>110</v>
      </c>
      <c r="V79" s="1">
        <f t="shared" si="107"/>
        <v>67</v>
      </c>
    </row>
    <row r="80" spans="1:22" ht="17.100000000000001" customHeight="1" x14ac:dyDescent="0.15">
      <c r="A80" s="117"/>
      <c r="B80" s="1" t="s">
        <v>0</v>
      </c>
      <c r="C80" s="1" t="e">
        <f>AVERAGE(C77:C79)</f>
        <v>#DIV/0!</v>
      </c>
      <c r="D80" s="1" t="e">
        <f t="shared" ref="D80" si="108">AVERAGE(D77:D79)</f>
        <v>#DIV/0!</v>
      </c>
      <c r="E80" s="1" t="e">
        <f t="shared" ref="E80" si="109">AVERAGE(E77:E79)</f>
        <v>#DIV/0!</v>
      </c>
      <c r="F80" s="1" t="e">
        <f t="shared" ref="F80" si="110">AVERAGE(F77:F79)</f>
        <v>#DIV/0!</v>
      </c>
      <c r="G80" s="1" t="s">
        <v>0</v>
      </c>
      <c r="H80" s="1" t="e">
        <f>AVERAGE(H77:H79)</f>
        <v>#DIV/0!</v>
      </c>
      <c r="I80" s="1" t="e">
        <f t="shared" ref="I80" si="111">AVERAGE(I77:I79)</f>
        <v>#DIV/0!</v>
      </c>
      <c r="J80" s="1" t="e">
        <f t="shared" ref="J80" si="112">AVERAGE(J77:J79)</f>
        <v>#DIV/0!</v>
      </c>
      <c r="K80" s="1" t="e">
        <f t="shared" ref="K80" si="113">AVERAGE(K77:K79)</f>
        <v>#DIV/0!</v>
      </c>
      <c r="L80" s="117"/>
      <c r="M80" s="1" t="s">
        <v>0</v>
      </c>
      <c r="N80" s="1">
        <f>AVERAGE(N77:N79)</f>
        <v>5.6833333333333327</v>
      </c>
      <c r="O80" s="1" t="e">
        <f t="shared" ref="O80:Q80" si="114">AVERAGE(O77:O79)</f>
        <v>#DIV/0!</v>
      </c>
      <c r="P80" s="1">
        <f t="shared" si="114"/>
        <v>96</v>
      </c>
      <c r="Q80" s="1">
        <f t="shared" si="114"/>
        <v>49</v>
      </c>
      <c r="R80" s="1" t="s">
        <v>0</v>
      </c>
      <c r="S80" s="1">
        <f>AVERAGE(S77:S79)</f>
        <v>5.8999999999999995</v>
      </c>
      <c r="T80" s="1" t="e">
        <f t="shared" ref="T80:V80" si="115">AVERAGE(T77:T79)</f>
        <v>#DIV/0!</v>
      </c>
      <c r="U80" s="1">
        <f t="shared" si="115"/>
        <v>97.333333333333329</v>
      </c>
      <c r="V80" s="1">
        <f t="shared" si="115"/>
        <v>54.333333333333336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C1:F1"/>
    <mergeCell ref="H1:K1"/>
    <mergeCell ref="C7:F7"/>
    <mergeCell ref="H7:K7"/>
    <mergeCell ref="C45:F45"/>
    <mergeCell ref="H45:K45"/>
    <mergeCell ref="H13:K13"/>
    <mergeCell ref="C19:F19"/>
    <mergeCell ref="H19:K19"/>
    <mergeCell ref="C69:F69"/>
    <mergeCell ref="H69:K69"/>
    <mergeCell ref="C51:F51"/>
    <mergeCell ref="H51:K51"/>
    <mergeCell ref="C57:F57"/>
    <mergeCell ref="H57:K57"/>
    <mergeCell ref="C63:F63"/>
    <mergeCell ref="H63:K63"/>
    <mergeCell ref="A57:A68"/>
    <mergeCell ref="A69:A80"/>
    <mergeCell ref="C75:F75"/>
    <mergeCell ref="H75:K75"/>
    <mergeCell ref="L1:L12"/>
    <mergeCell ref="L25:L36"/>
    <mergeCell ref="L57:L68"/>
    <mergeCell ref="A25:A36"/>
    <mergeCell ref="C25:F25"/>
    <mergeCell ref="H25:K25"/>
    <mergeCell ref="C31:F31"/>
    <mergeCell ref="H31:K31"/>
    <mergeCell ref="A45:A56"/>
    <mergeCell ref="A1:A12"/>
    <mergeCell ref="A13:A24"/>
    <mergeCell ref="C13:F13"/>
    <mergeCell ref="S1:V1"/>
    <mergeCell ref="N7:Q7"/>
    <mergeCell ref="S7:V7"/>
    <mergeCell ref="L13:L24"/>
    <mergeCell ref="N13:Q13"/>
    <mergeCell ref="S13:V13"/>
    <mergeCell ref="N19:Q19"/>
    <mergeCell ref="S19:V19"/>
    <mergeCell ref="N1:Q1"/>
    <mergeCell ref="S25:V25"/>
    <mergeCell ref="N31:Q31"/>
    <mergeCell ref="S31:V31"/>
    <mergeCell ref="L45:L56"/>
    <mergeCell ref="N45:Q45"/>
    <mergeCell ref="S45:V45"/>
    <mergeCell ref="N51:Q51"/>
    <mergeCell ref="S51:V51"/>
    <mergeCell ref="N25:Q25"/>
    <mergeCell ref="S57:V57"/>
    <mergeCell ref="N63:Q63"/>
    <mergeCell ref="S63:V63"/>
    <mergeCell ref="L69:L80"/>
    <mergeCell ref="N69:Q69"/>
    <mergeCell ref="S69:V69"/>
    <mergeCell ref="N75:Q75"/>
    <mergeCell ref="S75:V75"/>
    <mergeCell ref="N57:Q5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50"/>
  <sheetViews>
    <sheetView workbookViewId="0">
      <selection activeCell="T25" sqref="T25"/>
    </sheetView>
  </sheetViews>
  <sheetFormatPr defaultRowHeight="10.5" x14ac:dyDescent="0.15"/>
  <cols>
    <col min="1" max="1" width="5.25" style="10" bestFit="1" customWidth="1"/>
    <col min="2" max="2" width="4.5" style="11" customWidth="1"/>
    <col min="3" max="3" width="5.625" style="11" bestFit="1" customWidth="1"/>
    <col min="4" max="4" width="5.125" style="11" bestFit="1" customWidth="1"/>
    <col min="5" max="5" width="4.5" style="16" bestFit="1" customWidth="1"/>
    <col min="6" max="7" width="5.625" style="12" bestFit="1" customWidth="1"/>
    <col min="8" max="8" width="5.25" style="11" bestFit="1" customWidth="1"/>
    <col min="9" max="9" width="5.25" style="11" customWidth="1"/>
    <col min="10" max="10" width="4.5" style="5" customWidth="1"/>
    <col min="11" max="11" width="5.625" style="5" bestFit="1" customWidth="1"/>
    <col min="12" max="12" width="5.125" style="5" bestFit="1" customWidth="1"/>
    <col min="13" max="14" width="4.5" style="16" bestFit="1" customWidth="1"/>
    <col min="15" max="15" width="5.25" style="16" bestFit="1" customWidth="1"/>
    <col min="16" max="16" width="5.25" style="5" bestFit="1" customWidth="1"/>
    <col min="17" max="17" width="5.625" style="5" bestFit="1" customWidth="1"/>
    <col min="18" max="19" width="5.625" style="11" bestFit="1" customWidth="1"/>
    <col min="20" max="20" width="5.125" style="11" bestFit="1" customWidth="1"/>
    <col min="21" max="22" width="4.5" style="16" bestFit="1" customWidth="1"/>
    <col min="23" max="23" width="5.25" style="16" bestFit="1" customWidth="1"/>
    <col min="24" max="25" width="5.625" style="11" bestFit="1" customWidth="1"/>
    <col min="26" max="27" width="5.625" style="5" bestFit="1" customWidth="1"/>
    <col min="28" max="28" width="5.125" style="5" bestFit="1" customWidth="1"/>
    <col min="29" max="30" width="4.5" style="16" bestFit="1" customWidth="1"/>
    <col min="31" max="31" width="5.25" style="16" bestFit="1" customWidth="1"/>
    <col min="32" max="32" width="5.625" style="5" bestFit="1" customWidth="1"/>
    <col min="33" max="33" width="5.625" style="5" customWidth="1"/>
    <col min="34" max="34" width="9" style="5"/>
    <col min="35" max="36" width="5.25" style="5" bestFit="1" customWidth="1"/>
    <col min="37" max="37" width="7.5" style="5" bestFit="1" customWidth="1"/>
    <col min="38" max="38" width="6.75" style="5" bestFit="1" customWidth="1"/>
    <col min="39" max="16384" width="9" style="5"/>
  </cols>
  <sheetData>
    <row r="1" spans="1:38" x14ac:dyDescent="0.15">
      <c r="A1" s="134" t="s">
        <v>68</v>
      </c>
      <c r="B1" s="132" t="s">
        <v>64</v>
      </c>
      <c r="C1" s="132"/>
      <c r="D1" s="132"/>
      <c r="E1" s="132"/>
      <c r="F1" s="132"/>
      <c r="G1" s="132"/>
      <c r="H1" s="132"/>
      <c r="I1" s="132"/>
      <c r="J1" s="133" t="s">
        <v>65</v>
      </c>
      <c r="K1" s="133"/>
      <c r="L1" s="133"/>
      <c r="M1" s="133"/>
      <c r="N1" s="133"/>
      <c r="O1" s="133"/>
      <c r="P1" s="133"/>
      <c r="Q1" s="133"/>
      <c r="R1" s="132" t="s">
        <v>66</v>
      </c>
      <c r="S1" s="132"/>
      <c r="T1" s="132"/>
      <c r="U1" s="132"/>
      <c r="V1" s="132"/>
      <c r="W1" s="132"/>
      <c r="X1" s="132"/>
      <c r="Y1" s="132"/>
      <c r="Z1" s="133" t="s">
        <v>67</v>
      </c>
      <c r="AA1" s="133"/>
      <c r="AB1" s="133"/>
      <c r="AC1" s="133"/>
      <c r="AD1" s="133"/>
      <c r="AE1" s="133"/>
      <c r="AF1" s="133"/>
      <c r="AG1" s="133"/>
    </row>
    <row r="2" spans="1:38" ht="31.5" x14ac:dyDescent="0.15">
      <c r="A2" s="135"/>
      <c r="B2" s="6" t="s">
        <v>117</v>
      </c>
      <c r="C2" s="6" t="s">
        <v>60</v>
      </c>
      <c r="D2" s="6" t="s">
        <v>61</v>
      </c>
      <c r="E2" s="7" t="s">
        <v>120</v>
      </c>
      <c r="F2" s="8" t="s">
        <v>119</v>
      </c>
      <c r="G2" s="8" t="s">
        <v>118</v>
      </c>
      <c r="H2" s="6" t="s">
        <v>62</v>
      </c>
      <c r="I2" s="6" t="s">
        <v>63</v>
      </c>
      <c r="J2" s="6" t="s">
        <v>117</v>
      </c>
      <c r="K2" s="6" t="s">
        <v>60</v>
      </c>
      <c r="L2" s="6" t="s">
        <v>61</v>
      </c>
      <c r="M2" s="7" t="s">
        <v>120</v>
      </c>
      <c r="N2" s="8" t="s">
        <v>119</v>
      </c>
      <c r="O2" s="8" t="s">
        <v>118</v>
      </c>
      <c r="P2" s="6" t="s">
        <v>62</v>
      </c>
      <c r="Q2" s="6" t="s">
        <v>63</v>
      </c>
      <c r="R2" s="6" t="s">
        <v>59</v>
      </c>
      <c r="S2" s="6" t="s">
        <v>60</v>
      </c>
      <c r="T2" s="6" t="s">
        <v>61</v>
      </c>
      <c r="U2" s="7" t="s">
        <v>120</v>
      </c>
      <c r="V2" s="8" t="s">
        <v>119</v>
      </c>
      <c r="W2" s="8" t="s">
        <v>118</v>
      </c>
      <c r="X2" s="6" t="s">
        <v>62</v>
      </c>
      <c r="Y2" s="6" t="s">
        <v>63</v>
      </c>
      <c r="Z2" s="9" t="s">
        <v>59</v>
      </c>
      <c r="AA2" s="9" t="s">
        <v>60</v>
      </c>
      <c r="AB2" s="9" t="s">
        <v>61</v>
      </c>
      <c r="AC2" s="7" t="s">
        <v>120</v>
      </c>
      <c r="AD2" s="8" t="s">
        <v>119</v>
      </c>
      <c r="AE2" s="8" t="s">
        <v>118</v>
      </c>
      <c r="AF2" s="9" t="s">
        <v>62</v>
      </c>
      <c r="AG2" s="9" t="s">
        <v>63</v>
      </c>
    </row>
    <row r="3" spans="1:38" x14ac:dyDescent="0.15">
      <c r="A3" s="10" t="s">
        <v>75</v>
      </c>
      <c r="B3" s="11">
        <v>5.6</v>
      </c>
      <c r="C3" s="11">
        <v>5</v>
      </c>
      <c r="D3" s="11">
        <v>7.71</v>
      </c>
      <c r="E3" s="12">
        <f>(B3^2+C3^2)^(1/2)</f>
        <v>7.507329751649384</v>
      </c>
      <c r="F3" s="12">
        <f>ABS(D3-E3)</f>
        <v>0.20267024835061598</v>
      </c>
      <c r="G3" s="12">
        <f>F3/E3*100</f>
        <v>2.6996316274250334</v>
      </c>
      <c r="H3" s="11">
        <v>29.1</v>
      </c>
      <c r="J3" s="5">
        <v>5.0999999999999996</v>
      </c>
      <c r="K3" s="5">
        <v>5.9</v>
      </c>
      <c r="L3" s="5">
        <v>7.22</v>
      </c>
      <c r="M3" s="12">
        <f>(J3^2+K3^2)^(1/2)</f>
        <v>7.7987178433380961</v>
      </c>
      <c r="N3" s="12">
        <f>ABS(L3-M3)</f>
        <v>0.57871784333809639</v>
      </c>
      <c r="O3" s="12">
        <f>N3/M3*100</f>
        <v>7.4206793342633217</v>
      </c>
      <c r="P3" s="5">
        <v>27.95</v>
      </c>
      <c r="Q3" s="5">
        <v>36.590000000000003</v>
      </c>
      <c r="R3" s="11">
        <v>4.8</v>
      </c>
      <c r="S3" s="11">
        <v>5</v>
      </c>
      <c r="T3" s="11">
        <v>7.47</v>
      </c>
      <c r="U3" s="12">
        <f>(R3^2+S3^2)^(1/2)</f>
        <v>6.9310893804653828</v>
      </c>
      <c r="V3" s="12">
        <f>ABS(T3-U3)</f>
        <v>0.53891061953461694</v>
      </c>
      <c r="W3" s="12">
        <f>V3/U3*100</f>
        <v>7.7752657620241541</v>
      </c>
      <c r="X3" s="11">
        <v>30.28</v>
      </c>
      <c r="Z3" s="5">
        <v>5.7</v>
      </c>
      <c r="AA3" s="5">
        <v>5.2</v>
      </c>
      <c r="AB3" s="5">
        <v>7.68</v>
      </c>
      <c r="AC3" s="12">
        <f>(Z3^2+AA3^2)^(1/2)</f>
        <v>7.7155686763841329</v>
      </c>
      <c r="AD3" s="12">
        <f>ABS(AB3-AC3)</f>
        <v>3.5568676384133191E-2</v>
      </c>
      <c r="AE3" s="12">
        <f>AD3/AC3*100</f>
        <v>0.46099876594970951</v>
      </c>
      <c r="AF3" s="5">
        <v>32.24</v>
      </c>
      <c r="AI3" s="13">
        <f>B3*C3/D3</f>
        <v>3.6316472114137484</v>
      </c>
      <c r="AJ3" s="13">
        <f>B3*C3/E3</f>
        <v>3.7296883081295733</v>
      </c>
      <c r="AK3" s="14">
        <f>AJ3-AI3</f>
        <v>9.8041096715824949E-2</v>
      </c>
      <c r="AL3" s="15">
        <f>AK3/AJ3</f>
        <v>2.6286672937823118E-2</v>
      </c>
    </row>
    <row r="4" spans="1:38" x14ac:dyDescent="0.15">
      <c r="A4" s="10" t="s">
        <v>76</v>
      </c>
      <c r="B4" s="11">
        <v>6</v>
      </c>
      <c r="C4" s="11">
        <v>5.3</v>
      </c>
      <c r="D4" s="11">
        <v>7.49</v>
      </c>
      <c r="E4" s="12">
        <f t="shared" ref="E4:E50" si="0">(B4^2+C4^2)^(1/2)</f>
        <v>8.0056230238501733</v>
      </c>
      <c r="F4" s="12">
        <f t="shared" ref="F4:F50" si="1">ABS(D4-E4)</f>
        <v>0.51562302385017311</v>
      </c>
      <c r="G4" s="12">
        <f t="shared" ref="G4:G50" si="2">F4/E4*100</f>
        <v>6.4407607292279501</v>
      </c>
      <c r="H4" s="11">
        <v>30.71</v>
      </c>
      <c r="J4" s="5">
        <v>5.0999999999999996</v>
      </c>
      <c r="K4" s="5">
        <v>4.5999999999999996</v>
      </c>
      <c r="L4" s="5">
        <v>7.42</v>
      </c>
      <c r="M4" s="12">
        <f t="shared" ref="M4:M50" si="3">(J4^2+K4^2)^(1/2)</f>
        <v>6.8680419334771097</v>
      </c>
      <c r="N4" s="12">
        <f t="shared" ref="N4:N50" si="4">ABS(L4-M4)</f>
        <v>0.55195806652289026</v>
      </c>
      <c r="O4" s="12">
        <f t="shared" ref="O4:O50" si="5">N4/M4*100</f>
        <v>8.0366146839096011</v>
      </c>
      <c r="P4" s="5">
        <v>31.73</v>
      </c>
      <c r="R4" s="11">
        <v>5.4</v>
      </c>
      <c r="S4" s="11">
        <v>4.3</v>
      </c>
      <c r="T4" s="11">
        <v>7.33</v>
      </c>
      <c r="U4" s="12">
        <f t="shared" ref="U4:U26" si="6">(R4^2+S4^2)^(1/2)</f>
        <v>6.9028979421689272</v>
      </c>
      <c r="V4" s="12">
        <f t="shared" ref="V4:V26" si="7">ABS(T4-U4)</f>
        <v>0.42710205783107291</v>
      </c>
      <c r="W4" s="12">
        <f t="shared" ref="W4:W26" si="8">V4/U4*100</f>
        <v>6.1872862877192594</v>
      </c>
      <c r="X4" s="11">
        <v>28.88</v>
      </c>
      <c r="Z4" s="5">
        <v>4.5999999999999996</v>
      </c>
      <c r="AA4" s="5">
        <v>5.6</v>
      </c>
      <c r="AB4" s="5">
        <v>7.54</v>
      </c>
      <c r="AC4" s="12">
        <f t="shared" ref="AC4:AC26" si="9">(Z4^2+AA4^2)^(1/2)</f>
        <v>7.2470683727973748</v>
      </c>
      <c r="AD4" s="12">
        <f t="shared" ref="AD4:AD26" si="10">ABS(AB4-AC4)</f>
        <v>0.29293162720262522</v>
      </c>
      <c r="AE4" s="12">
        <f t="shared" ref="AE4:AE26" si="11">AD4/AC4*100</f>
        <v>4.0420706985761932</v>
      </c>
      <c r="AF4" s="5">
        <v>33.96</v>
      </c>
      <c r="AI4" s="13">
        <f t="shared" ref="AI4:AI29" si="12">B4*C4/D4</f>
        <v>4.2456608811748993</v>
      </c>
      <c r="AJ4" s="13">
        <f t="shared" ref="AJ4:AJ29" si="13">B4*C4/E4</f>
        <v>3.9722080224439931</v>
      </c>
      <c r="AK4" s="14">
        <f t="shared" ref="AK4:AK29" si="14">AJ4-AI4</f>
        <v>-0.27345285873090619</v>
      </c>
      <c r="AL4" s="15">
        <f t="shared" ref="AL4:AL29" si="15">AK4/AJ4</f>
        <v>-6.8841525213641244E-2</v>
      </c>
    </row>
    <row r="5" spans="1:38" x14ac:dyDescent="0.15">
      <c r="A5" s="10" t="s">
        <v>77</v>
      </c>
      <c r="B5" s="11">
        <v>5</v>
      </c>
      <c r="C5" s="11">
        <v>5.2</v>
      </c>
      <c r="D5" s="11">
        <v>7.81</v>
      </c>
      <c r="E5" s="12">
        <f t="shared" si="0"/>
        <v>7.2138755187485737</v>
      </c>
      <c r="F5" s="12">
        <f t="shared" si="1"/>
        <v>0.59612448125142592</v>
      </c>
      <c r="G5" s="12">
        <f t="shared" si="2"/>
        <v>8.2635814785287369</v>
      </c>
      <c r="H5" s="11">
        <v>34.090000000000003</v>
      </c>
      <c r="J5" s="5">
        <v>5</v>
      </c>
      <c r="K5" s="5">
        <v>6.1</v>
      </c>
      <c r="L5" s="5">
        <v>7.91</v>
      </c>
      <c r="M5" s="12">
        <f t="shared" si="3"/>
        <v>7.8873316146843981</v>
      </c>
      <c r="N5" s="12">
        <f t="shared" si="4"/>
        <v>2.2668385315602002E-2</v>
      </c>
      <c r="O5" s="12">
        <f t="shared" si="5"/>
        <v>0.28740246287348536</v>
      </c>
      <c r="P5" s="5">
        <v>35</v>
      </c>
      <c r="R5" s="11">
        <v>5.0999999999999996</v>
      </c>
      <c r="S5" s="11">
        <v>5.3</v>
      </c>
      <c r="T5" s="11">
        <v>7.29</v>
      </c>
      <c r="U5" s="12">
        <f t="shared" si="6"/>
        <v>7.3552702193733168</v>
      </c>
      <c r="V5" s="12">
        <f t="shared" si="7"/>
        <v>6.5270219373316785E-2</v>
      </c>
      <c r="W5" s="12">
        <f t="shared" si="8"/>
        <v>0.88739390160539788</v>
      </c>
      <c r="X5" s="11">
        <v>31.24</v>
      </c>
      <c r="Z5" s="5">
        <v>5</v>
      </c>
      <c r="AA5" s="5">
        <v>4.8</v>
      </c>
      <c r="AB5" s="5">
        <v>7.78</v>
      </c>
      <c r="AC5" s="12">
        <f t="shared" si="9"/>
        <v>6.9310893804653828</v>
      </c>
      <c r="AD5" s="12">
        <f t="shared" si="10"/>
        <v>0.84891061953461744</v>
      </c>
      <c r="AE5" s="12">
        <f t="shared" si="11"/>
        <v>12.24786715241606</v>
      </c>
      <c r="AF5" s="5">
        <v>30.67</v>
      </c>
      <c r="AI5" s="13">
        <f t="shared" si="12"/>
        <v>3.3290653008962869</v>
      </c>
      <c r="AJ5" s="13">
        <f t="shared" si="13"/>
        <v>3.6041653245092795</v>
      </c>
      <c r="AK5" s="14">
        <f t="shared" si="14"/>
        <v>0.27510002361299257</v>
      </c>
      <c r="AL5" s="15">
        <f t="shared" si="15"/>
        <v>7.6328358674958519E-2</v>
      </c>
    </row>
    <row r="6" spans="1:38" x14ac:dyDescent="0.15">
      <c r="A6" s="10" t="s">
        <v>78</v>
      </c>
      <c r="B6" s="11">
        <v>5.4</v>
      </c>
      <c r="C6" s="11">
        <v>4.2</v>
      </c>
      <c r="D6" s="11">
        <v>6.21</v>
      </c>
      <c r="E6" s="12">
        <f t="shared" si="0"/>
        <v>6.8410525505948279</v>
      </c>
      <c r="F6" s="12">
        <f t="shared" si="1"/>
        <v>0.6310525505948279</v>
      </c>
      <c r="G6" s="12">
        <f t="shared" si="2"/>
        <v>9.2244950017224774</v>
      </c>
      <c r="H6" s="11">
        <v>31.75</v>
      </c>
      <c r="J6" s="5">
        <v>3.2</v>
      </c>
      <c r="K6" s="5">
        <v>4.0999999999999996</v>
      </c>
      <c r="L6" s="5">
        <v>5.57</v>
      </c>
      <c r="M6" s="12">
        <f t="shared" si="3"/>
        <v>5.2009614495783376</v>
      </c>
      <c r="N6" s="12">
        <f t="shared" si="4"/>
        <v>0.36903855042166267</v>
      </c>
      <c r="O6" s="12">
        <f t="shared" si="5"/>
        <v>7.0955832685816596</v>
      </c>
      <c r="P6" s="5">
        <v>32.6</v>
      </c>
      <c r="R6" s="11">
        <v>3.9</v>
      </c>
      <c r="S6" s="11">
        <v>4.3</v>
      </c>
      <c r="T6" s="11">
        <v>5.13</v>
      </c>
      <c r="U6" s="12">
        <f t="shared" si="6"/>
        <v>5.805170109479997</v>
      </c>
      <c r="V6" s="12">
        <f t="shared" si="7"/>
        <v>0.67517010947999712</v>
      </c>
      <c r="W6" s="12">
        <f t="shared" si="8"/>
        <v>11.630496553019633</v>
      </c>
      <c r="X6" s="11">
        <v>33.94</v>
      </c>
      <c r="Z6" s="5">
        <v>5</v>
      </c>
      <c r="AA6" s="5">
        <v>4.4000000000000004</v>
      </c>
      <c r="AB6" s="5">
        <v>5.22</v>
      </c>
      <c r="AC6" s="12">
        <f t="shared" si="9"/>
        <v>6.6603303221386847</v>
      </c>
      <c r="AD6" s="12">
        <f t="shared" si="10"/>
        <v>1.4403303221386849</v>
      </c>
      <c r="AE6" s="12">
        <f t="shared" si="11"/>
        <v>21.625508833264345</v>
      </c>
      <c r="AF6" s="5">
        <v>34.79</v>
      </c>
      <c r="AI6" s="13">
        <f t="shared" si="12"/>
        <v>3.6521739130434789</v>
      </c>
      <c r="AJ6" s="13">
        <f t="shared" si="13"/>
        <v>3.3152793129805711</v>
      </c>
      <c r="AK6" s="14">
        <f t="shared" si="14"/>
        <v>-0.33689460006290783</v>
      </c>
      <c r="AL6" s="15">
        <f t="shared" si="15"/>
        <v>-0.10161876821172749</v>
      </c>
    </row>
    <row r="7" spans="1:38" x14ac:dyDescent="0.15">
      <c r="A7" s="10" t="s">
        <v>79</v>
      </c>
      <c r="B7" s="11">
        <v>5</v>
      </c>
      <c r="C7" s="11">
        <v>5.3</v>
      </c>
      <c r="D7" s="11">
        <v>7.17</v>
      </c>
      <c r="E7" s="12">
        <f t="shared" si="0"/>
        <v>7.2862884927787483</v>
      </c>
      <c r="F7" s="12">
        <f t="shared" si="1"/>
        <v>0.11628849277874842</v>
      </c>
      <c r="G7" s="12">
        <f t="shared" si="2"/>
        <v>1.5959907831538505</v>
      </c>
      <c r="H7" s="11">
        <v>33.520000000000003</v>
      </c>
      <c r="J7" s="5">
        <v>4.8</v>
      </c>
      <c r="K7" s="5">
        <v>4.9000000000000004</v>
      </c>
      <c r="L7" s="5">
        <v>7.13</v>
      </c>
      <c r="M7" s="12">
        <f t="shared" si="3"/>
        <v>6.8593002558570069</v>
      </c>
      <c r="N7" s="12">
        <f t="shared" si="4"/>
        <v>0.27069974414299303</v>
      </c>
      <c r="O7" s="12">
        <f t="shared" si="5"/>
        <v>3.946462963359104</v>
      </c>
      <c r="P7" s="5">
        <v>31.8</v>
      </c>
      <c r="R7" s="11">
        <v>5.2</v>
      </c>
      <c r="S7" s="11">
        <v>4.9000000000000004</v>
      </c>
      <c r="T7" s="11">
        <v>7.24</v>
      </c>
      <c r="U7" s="12">
        <f t="shared" si="6"/>
        <v>7.1449282711585012</v>
      </c>
      <c r="V7" s="12">
        <f t="shared" si="7"/>
        <v>9.5071728841499059E-2</v>
      </c>
      <c r="W7" s="12">
        <f t="shared" si="8"/>
        <v>1.3306183803869571</v>
      </c>
      <c r="X7" s="11">
        <v>33.64</v>
      </c>
      <c r="Z7" s="5">
        <v>4.9000000000000004</v>
      </c>
      <c r="AA7" s="5">
        <v>5</v>
      </c>
      <c r="AB7" s="5">
        <v>7.47</v>
      </c>
      <c r="AC7" s="12">
        <f t="shared" si="9"/>
        <v>7.0007142492748553</v>
      </c>
      <c r="AD7" s="12">
        <f t="shared" si="10"/>
        <v>0.46928575072514445</v>
      </c>
      <c r="AE7" s="12">
        <f t="shared" si="11"/>
        <v>6.7033981678905663</v>
      </c>
      <c r="AF7" s="5">
        <v>35</v>
      </c>
      <c r="AI7" s="13">
        <f t="shared" si="12"/>
        <v>3.6959553695955369</v>
      </c>
      <c r="AJ7" s="13">
        <f t="shared" si="13"/>
        <v>3.6369682625473123</v>
      </c>
      <c r="AK7" s="14">
        <f t="shared" si="14"/>
        <v>-5.898710704822463E-2</v>
      </c>
      <c r="AL7" s="15">
        <f t="shared" si="15"/>
        <v>-1.6218757709727825E-2</v>
      </c>
    </row>
    <row r="8" spans="1:38" x14ac:dyDescent="0.15">
      <c r="A8" s="10" t="s">
        <v>80</v>
      </c>
      <c r="B8" s="11">
        <v>5.2</v>
      </c>
      <c r="C8" s="11">
        <v>4.5999999999999996</v>
      </c>
      <c r="D8" s="11">
        <v>6.63</v>
      </c>
      <c r="E8" s="12">
        <f t="shared" si="0"/>
        <v>6.9426219830839129</v>
      </c>
      <c r="F8" s="12">
        <f t="shared" si="1"/>
        <v>0.31262198308391298</v>
      </c>
      <c r="G8" s="12">
        <f t="shared" si="2"/>
        <v>4.5029382824764754</v>
      </c>
      <c r="H8" s="11">
        <v>33.020000000000003</v>
      </c>
      <c r="J8" s="5">
        <v>4.5</v>
      </c>
      <c r="K8" s="5">
        <v>4.3</v>
      </c>
      <c r="L8" s="5">
        <v>6.74</v>
      </c>
      <c r="M8" s="12">
        <f t="shared" si="3"/>
        <v>6.2241465278381742</v>
      </c>
      <c r="N8" s="12">
        <f t="shared" si="4"/>
        <v>0.51585347216182598</v>
      </c>
      <c r="O8" s="12">
        <f t="shared" si="5"/>
        <v>8.2879390749336483</v>
      </c>
      <c r="P8" s="5">
        <v>31.73</v>
      </c>
      <c r="R8" s="11">
        <v>5.0999999999999996</v>
      </c>
      <c r="S8" s="11">
        <v>4.9000000000000004</v>
      </c>
      <c r="T8" s="11">
        <v>6.35</v>
      </c>
      <c r="U8" s="12">
        <f t="shared" si="6"/>
        <v>7.0724818840347696</v>
      </c>
      <c r="V8" s="12">
        <f t="shared" si="7"/>
        <v>0.72248188403476998</v>
      </c>
      <c r="W8" s="12">
        <f t="shared" si="8"/>
        <v>10.215393915192363</v>
      </c>
      <c r="X8" s="11">
        <v>31.98</v>
      </c>
      <c r="Z8" s="5">
        <v>4.3</v>
      </c>
      <c r="AA8" s="5">
        <v>4.8</v>
      </c>
      <c r="AB8" s="5">
        <v>6.77</v>
      </c>
      <c r="AC8" s="12">
        <f t="shared" si="9"/>
        <v>6.4443773942872093</v>
      </c>
      <c r="AD8" s="12">
        <f t="shared" si="10"/>
        <v>0.32562260571279023</v>
      </c>
      <c r="AE8" s="12">
        <f t="shared" si="11"/>
        <v>5.0528171426063135</v>
      </c>
      <c r="AF8" s="5">
        <v>31.79</v>
      </c>
      <c r="AI8" s="13">
        <f t="shared" si="12"/>
        <v>3.6078431372549016</v>
      </c>
      <c r="AJ8" s="13">
        <f t="shared" si="13"/>
        <v>3.4453841874557503</v>
      </c>
      <c r="AK8" s="14">
        <f t="shared" si="14"/>
        <v>-0.16245894979915132</v>
      </c>
      <c r="AL8" s="15">
        <f t="shared" si="15"/>
        <v>-4.7152636965899414E-2</v>
      </c>
    </row>
    <row r="9" spans="1:38" x14ac:dyDescent="0.15">
      <c r="A9" s="10" t="s">
        <v>81</v>
      </c>
      <c r="B9" s="11">
        <v>4.3</v>
      </c>
      <c r="C9" s="11">
        <v>5.2</v>
      </c>
      <c r="D9" s="11">
        <v>6.72</v>
      </c>
      <c r="E9" s="12">
        <f t="shared" si="0"/>
        <v>6.7475921631349358</v>
      </c>
      <c r="F9" s="12">
        <f t="shared" si="1"/>
        <v>2.7592163134936065E-2</v>
      </c>
      <c r="G9" s="12">
        <f t="shared" si="2"/>
        <v>0.40891865524541021</v>
      </c>
      <c r="H9" s="11">
        <v>51.24</v>
      </c>
      <c r="J9" s="5">
        <v>5</v>
      </c>
      <c r="K9" s="5">
        <v>4.3</v>
      </c>
      <c r="L9" s="5">
        <v>7.14</v>
      </c>
      <c r="M9" s="12">
        <f t="shared" si="3"/>
        <v>6.5946948375190182</v>
      </c>
      <c r="N9" s="12">
        <f t="shared" si="4"/>
        <v>0.54530516248098149</v>
      </c>
      <c r="O9" s="12">
        <f t="shared" si="5"/>
        <v>8.2688460333083444</v>
      </c>
      <c r="P9" s="5">
        <v>47.87</v>
      </c>
      <c r="R9" s="11">
        <v>4.7</v>
      </c>
      <c r="S9" s="11">
        <v>4</v>
      </c>
      <c r="T9" s="11">
        <v>6.6</v>
      </c>
      <c r="U9" s="12">
        <f t="shared" si="6"/>
        <v>6.1717096496837893</v>
      </c>
      <c r="V9" s="12">
        <f t="shared" si="7"/>
        <v>0.42829035031621032</v>
      </c>
      <c r="W9" s="12">
        <f t="shared" si="8"/>
        <v>6.9395738721790643</v>
      </c>
      <c r="X9" s="11">
        <v>47.87</v>
      </c>
      <c r="Z9" s="5">
        <v>5.2</v>
      </c>
      <c r="AA9" s="5">
        <v>4</v>
      </c>
      <c r="AB9" s="5">
        <v>6.78</v>
      </c>
      <c r="AC9" s="12">
        <f t="shared" si="9"/>
        <v>6.5604877867426907</v>
      </c>
      <c r="AD9" s="12">
        <f t="shared" si="10"/>
        <v>0.21951221325730952</v>
      </c>
      <c r="AE9" s="12">
        <f t="shared" si="11"/>
        <v>3.3459739640228525</v>
      </c>
      <c r="AF9" s="5">
        <v>50.75</v>
      </c>
      <c r="AI9" s="13">
        <f t="shared" si="12"/>
        <v>3.3273809523809526</v>
      </c>
      <c r="AJ9" s="13">
        <f t="shared" si="13"/>
        <v>3.3137746709355844</v>
      </c>
      <c r="AK9" s="14">
        <f t="shared" si="14"/>
        <v>-1.3606281445368129E-2</v>
      </c>
      <c r="AL9" s="15">
        <f t="shared" si="15"/>
        <v>-4.1059766569845378E-3</v>
      </c>
    </row>
    <row r="10" spans="1:38" x14ac:dyDescent="0.15">
      <c r="A10" s="10" t="s">
        <v>82</v>
      </c>
      <c r="B10" s="11">
        <v>4.9000000000000004</v>
      </c>
      <c r="C10" s="11">
        <v>4.0999999999999996</v>
      </c>
      <c r="D10" s="11">
        <v>6.73</v>
      </c>
      <c r="E10" s="12">
        <f t="shared" si="0"/>
        <v>6.3890531379853153</v>
      </c>
      <c r="F10" s="12">
        <f t="shared" si="1"/>
        <v>0.34094686201468516</v>
      </c>
      <c r="G10" s="12">
        <f t="shared" si="2"/>
        <v>5.3364223876559782</v>
      </c>
      <c r="H10" s="11">
        <v>50.73</v>
      </c>
      <c r="J10" s="5">
        <v>5</v>
      </c>
      <c r="K10" s="5">
        <v>5.0999999999999996</v>
      </c>
      <c r="L10" s="5">
        <v>7.1</v>
      </c>
      <c r="M10" s="12">
        <f t="shared" si="3"/>
        <v>7.1421285342676377</v>
      </c>
      <c r="N10" s="12">
        <f t="shared" si="4"/>
        <v>4.2128534267638074E-2</v>
      </c>
      <c r="O10" s="12">
        <f t="shared" si="5"/>
        <v>0.58985964849984296</v>
      </c>
      <c r="P10" s="5">
        <v>49.81</v>
      </c>
      <c r="R10" s="11">
        <v>5.0999999999999996</v>
      </c>
      <c r="S10" s="11">
        <v>4.4000000000000004</v>
      </c>
      <c r="T10" s="11">
        <v>6.89</v>
      </c>
      <c r="U10" s="12">
        <f t="shared" si="6"/>
        <v>6.7357256476195646</v>
      </c>
      <c r="V10" s="12">
        <f t="shared" si="7"/>
        <v>0.15427435238043508</v>
      </c>
      <c r="W10" s="12">
        <f t="shared" si="8"/>
        <v>2.2903894910707403</v>
      </c>
      <c r="X10" s="11">
        <v>48.62</v>
      </c>
      <c r="Z10" s="5">
        <v>4.3</v>
      </c>
      <c r="AA10" s="5">
        <v>4</v>
      </c>
      <c r="AB10" s="5">
        <v>6.76</v>
      </c>
      <c r="AC10" s="12">
        <f t="shared" si="9"/>
        <v>5.8728187440104085</v>
      </c>
      <c r="AD10" s="12">
        <f t="shared" si="10"/>
        <v>0.8871812559895913</v>
      </c>
      <c r="AE10" s="12">
        <f t="shared" si="11"/>
        <v>15.106566278661553</v>
      </c>
      <c r="AF10" s="5">
        <v>51.48</v>
      </c>
      <c r="AI10" s="13">
        <f t="shared" si="12"/>
        <v>2.9851411589895984</v>
      </c>
      <c r="AJ10" s="13">
        <f t="shared" si="13"/>
        <v>3.1444409001010527</v>
      </c>
      <c r="AK10" s="14">
        <f t="shared" si="14"/>
        <v>0.15929974111145428</v>
      </c>
      <c r="AL10" s="15">
        <f t="shared" si="15"/>
        <v>5.0660752156714055E-2</v>
      </c>
    </row>
    <row r="11" spans="1:38" x14ac:dyDescent="0.15">
      <c r="A11" s="10" t="s">
        <v>83</v>
      </c>
      <c r="B11" s="11">
        <v>5</v>
      </c>
      <c r="C11" s="11">
        <v>4.2</v>
      </c>
      <c r="D11" s="11">
        <v>6.9</v>
      </c>
      <c r="E11" s="12">
        <f t="shared" si="0"/>
        <v>6.5299310869258029</v>
      </c>
      <c r="F11" s="12">
        <f t="shared" si="1"/>
        <v>0.37006891307419743</v>
      </c>
      <c r="G11" s="12">
        <f t="shared" si="2"/>
        <v>5.6672713409663338</v>
      </c>
      <c r="H11" s="11">
        <v>49.99</v>
      </c>
      <c r="J11" s="5">
        <v>5.2</v>
      </c>
      <c r="K11" s="5">
        <v>4.2</v>
      </c>
      <c r="L11" s="5">
        <v>6.76</v>
      </c>
      <c r="M11" s="12">
        <f t="shared" si="3"/>
        <v>6.6843099868273619</v>
      </c>
      <c r="N11" s="12">
        <f t="shared" si="4"/>
        <v>7.5690013172637904E-2</v>
      </c>
      <c r="O11" s="12">
        <f t="shared" si="5"/>
        <v>1.1323534264837916</v>
      </c>
      <c r="P11" s="5">
        <v>51.45</v>
      </c>
      <c r="R11" s="11">
        <v>4.4000000000000004</v>
      </c>
      <c r="S11" s="11">
        <v>4.5999999999999996</v>
      </c>
      <c r="T11" s="11">
        <v>6.77</v>
      </c>
      <c r="U11" s="12">
        <f t="shared" si="6"/>
        <v>6.3655321851358195</v>
      </c>
      <c r="V11" s="12">
        <f t="shared" si="7"/>
        <v>0.40446781486418004</v>
      </c>
      <c r="W11" s="12">
        <f t="shared" si="8"/>
        <v>6.3540298454331037</v>
      </c>
      <c r="X11" s="11">
        <v>48.38</v>
      </c>
      <c r="Z11" s="5">
        <v>5.3</v>
      </c>
      <c r="AA11" s="5">
        <v>4.3</v>
      </c>
      <c r="AB11" s="5">
        <v>6.93</v>
      </c>
      <c r="AC11" s="12">
        <f t="shared" si="9"/>
        <v>6.8249542123006215</v>
      </c>
      <c r="AD11" s="12">
        <f t="shared" si="10"/>
        <v>0.10504578769937822</v>
      </c>
      <c r="AE11" s="12">
        <f t="shared" si="11"/>
        <v>1.5391427463359988</v>
      </c>
      <c r="AF11" s="5">
        <v>49.93</v>
      </c>
      <c r="AI11" s="13">
        <f t="shared" si="12"/>
        <v>3.043478260869565</v>
      </c>
      <c r="AJ11" s="13">
        <f t="shared" si="13"/>
        <v>3.2159604321163666</v>
      </c>
      <c r="AK11" s="14">
        <f t="shared" si="14"/>
        <v>0.17248217124680165</v>
      </c>
      <c r="AL11" s="15">
        <f t="shared" si="15"/>
        <v>5.363317580785476E-2</v>
      </c>
    </row>
    <row r="12" spans="1:38" x14ac:dyDescent="0.15">
      <c r="A12" s="10" t="s">
        <v>84</v>
      </c>
      <c r="B12" s="11">
        <v>4.9000000000000004</v>
      </c>
      <c r="C12" s="11">
        <v>4.5999999999999996</v>
      </c>
      <c r="D12" s="11">
        <v>6.61</v>
      </c>
      <c r="E12" s="12">
        <f t="shared" si="0"/>
        <v>6.7208630398186218</v>
      </c>
      <c r="F12" s="12">
        <f t="shared" si="1"/>
        <v>0.11086303981862144</v>
      </c>
      <c r="G12" s="12">
        <f t="shared" si="2"/>
        <v>1.6495357688707393</v>
      </c>
      <c r="H12" s="11">
        <v>49.71</v>
      </c>
      <c r="I12" s="11">
        <v>58.18</v>
      </c>
      <c r="J12" s="5">
        <v>5.4</v>
      </c>
      <c r="K12" s="5">
        <v>4.4000000000000004</v>
      </c>
      <c r="L12" s="5">
        <v>6.78</v>
      </c>
      <c r="M12" s="12">
        <f t="shared" si="3"/>
        <v>6.9656299069071999</v>
      </c>
      <c r="N12" s="12">
        <f t="shared" si="4"/>
        <v>0.1856299069071996</v>
      </c>
      <c r="O12" s="12">
        <f t="shared" si="5"/>
        <v>2.6649407072736784</v>
      </c>
      <c r="P12" s="5">
        <v>51.6</v>
      </c>
      <c r="Q12" s="5">
        <v>58.86</v>
      </c>
      <c r="R12" s="11">
        <v>5.4</v>
      </c>
      <c r="S12" s="11">
        <v>5</v>
      </c>
      <c r="T12" s="11">
        <v>6.7</v>
      </c>
      <c r="U12" s="12">
        <f t="shared" si="6"/>
        <v>7.3593477971896402</v>
      </c>
      <c r="V12" s="12">
        <f t="shared" si="7"/>
        <v>0.65934779718963998</v>
      </c>
      <c r="W12" s="12">
        <f t="shared" si="8"/>
        <v>8.9593237792271374</v>
      </c>
      <c r="X12" s="11">
        <v>50.34</v>
      </c>
      <c r="Y12" s="11">
        <v>62.03</v>
      </c>
      <c r="Z12" s="5">
        <v>5.5</v>
      </c>
      <c r="AA12" s="5">
        <v>4.5</v>
      </c>
      <c r="AB12" s="5">
        <v>6.63</v>
      </c>
      <c r="AC12" s="12">
        <f t="shared" si="9"/>
        <v>7.1063352017759476</v>
      </c>
      <c r="AD12" s="12">
        <f t="shared" si="10"/>
        <v>0.47633520177594768</v>
      </c>
      <c r="AE12" s="12">
        <f t="shared" si="11"/>
        <v>6.7029655687632985</v>
      </c>
      <c r="AF12" s="5">
        <v>49.27</v>
      </c>
      <c r="AG12" s="5">
        <v>57.79</v>
      </c>
      <c r="AI12" s="13">
        <f t="shared" si="12"/>
        <v>3.4099848714069587</v>
      </c>
      <c r="AJ12" s="13">
        <f t="shared" si="13"/>
        <v>3.35373595124002</v>
      </c>
      <c r="AK12" s="14">
        <f t="shared" si="14"/>
        <v>-5.6248920166938721E-2</v>
      </c>
      <c r="AL12" s="15">
        <f t="shared" si="15"/>
        <v>-1.6772018126871641E-2</v>
      </c>
    </row>
    <row r="13" spans="1:38" x14ac:dyDescent="0.15">
      <c r="A13" s="10" t="s">
        <v>85</v>
      </c>
      <c r="B13" s="11">
        <v>5</v>
      </c>
      <c r="C13" s="11">
        <v>4.2</v>
      </c>
      <c r="D13" s="11">
        <v>6.94</v>
      </c>
      <c r="E13" s="12">
        <f t="shared" si="0"/>
        <v>6.5299310869258029</v>
      </c>
      <c r="F13" s="12">
        <f t="shared" si="1"/>
        <v>0.41006891307419746</v>
      </c>
      <c r="G13" s="12">
        <f t="shared" si="2"/>
        <v>6.2798352327980229</v>
      </c>
      <c r="H13" s="11">
        <v>52.85</v>
      </c>
      <c r="J13" s="5">
        <v>5.5</v>
      </c>
      <c r="K13" s="5">
        <v>4.5</v>
      </c>
      <c r="L13" s="5">
        <v>6.63</v>
      </c>
      <c r="M13" s="12">
        <f t="shared" si="3"/>
        <v>7.1063352017759476</v>
      </c>
      <c r="N13" s="12">
        <f t="shared" si="4"/>
        <v>0.47633520177594768</v>
      </c>
      <c r="O13" s="12">
        <f t="shared" si="5"/>
        <v>6.7029655687632985</v>
      </c>
      <c r="P13" s="5">
        <v>49.87</v>
      </c>
      <c r="R13" s="11">
        <v>5.0999999999999996</v>
      </c>
      <c r="S13" s="11">
        <v>4.5999999999999996</v>
      </c>
      <c r="T13" s="11">
        <v>7</v>
      </c>
      <c r="U13" s="12">
        <f t="shared" si="6"/>
        <v>6.8680419334771097</v>
      </c>
      <c r="V13" s="12">
        <f t="shared" si="7"/>
        <v>0.13195806652289033</v>
      </c>
      <c r="W13" s="12">
        <f t="shared" si="8"/>
        <v>1.9213346074618887</v>
      </c>
      <c r="X13" s="11">
        <v>51.51</v>
      </c>
      <c r="Y13" s="11">
        <v>63.28</v>
      </c>
      <c r="Z13" s="5">
        <v>4.7</v>
      </c>
      <c r="AA13" s="5">
        <v>4.8</v>
      </c>
      <c r="AB13" s="5">
        <v>6.97</v>
      </c>
      <c r="AC13" s="12">
        <f t="shared" si="9"/>
        <v>6.7178865724273731</v>
      </c>
      <c r="AD13" s="12">
        <f t="shared" si="10"/>
        <v>0.25211342757262667</v>
      </c>
      <c r="AE13" s="12">
        <f t="shared" si="11"/>
        <v>3.752868180409461</v>
      </c>
      <c r="AF13" s="5">
        <v>48.91</v>
      </c>
      <c r="AG13" s="5">
        <v>56.94</v>
      </c>
      <c r="AI13" s="13">
        <f t="shared" si="12"/>
        <v>3.0259365994236309</v>
      </c>
      <c r="AJ13" s="13">
        <f t="shared" si="13"/>
        <v>3.2159604321163666</v>
      </c>
      <c r="AK13" s="14">
        <f t="shared" si="14"/>
        <v>0.19002383269273571</v>
      </c>
      <c r="AL13" s="15">
        <f t="shared" si="15"/>
        <v>5.9087739636051552E-2</v>
      </c>
    </row>
    <row r="14" spans="1:38" x14ac:dyDescent="0.15">
      <c r="A14" s="10" t="s">
        <v>86</v>
      </c>
      <c r="B14" s="11">
        <v>5.0999999999999996</v>
      </c>
      <c r="C14" s="11">
        <v>5.2</v>
      </c>
      <c r="D14" s="11">
        <v>6.96</v>
      </c>
      <c r="E14" s="12">
        <f t="shared" si="0"/>
        <v>7.2835430938520576</v>
      </c>
      <c r="F14" s="12">
        <f t="shared" si="1"/>
        <v>0.32354309385205759</v>
      </c>
      <c r="G14" s="12">
        <f t="shared" si="2"/>
        <v>4.4421113417336135</v>
      </c>
      <c r="H14" s="11">
        <v>47.02</v>
      </c>
      <c r="J14" s="5">
        <v>4.7</v>
      </c>
      <c r="K14" s="5">
        <v>4.8</v>
      </c>
      <c r="L14" s="5">
        <v>6.74</v>
      </c>
      <c r="M14" s="12">
        <f t="shared" si="3"/>
        <v>6.7178865724273731</v>
      </c>
      <c r="N14" s="12">
        <f t="shared" si="4"/>
        <v>2.2113427572627131E-2</v>
      </c>
      <c r="O14" s="12">
        <f t="shared" si="5"/>
        <v>0.32917238679480842</v>
      </c>
      <c r="P14" s="5">
        <v>47.75</v>
      </c>
      <c r="R14" s="11">
        <v>5.5</v>
      </c>
      <c r="S14" s="11">
        <v>4.8</v>
      </c>
      <c r="T14" s="11">
        <v>7.21</v>
      </c>
      <c r="U14" s="12">
        <f t="shared" si="6"/>
        <v>7.3</v>
      </c>
      <c r="V14" s="12">
        <f t="shared" si="7"/>
        <v>8.9999999999999858E-2</v>
      </c>
      <c r="W14" s="12">
        <f t="shared" si="8"/>
        <v>1.2328767123287652</v>
      </c>
      <c r="X14" s="11">
        <v>46.95</v>
      </c>
      <c r="Z14" s="5">
        <v>4.5</v>
      </c>
      <c r="AA14" s="5">
        <v>5.0999999999999996</v>
      </c>
      <c r="AB14" s="5">
        <v>7.06</v>
      </c>
      <c r="AC14" s="12">
        <f t="shared" si="9"/>
        <v>6.8014704292527801</v>
      </c>
      <c r="AD14" s="12">
        <f t="shared" si="10"/>
        <v>0.25852957074721949</v>
      </c>
      <c r="AE14" s="12">
        <f t="shared" si="11"/>
        <v>3.8010835074030003</v>
      </c>
      <c r="AF14" s="5">
        <v>52.2</v>
      </c>
      <c r="AI14" s="13">
        <f t="shared" si="12"/>
        <v>3.8103448275862069</v>
      </c>
      <c r="AJ14" s="13">
        <f t="shared" si="13"/>
        <v>3.64108506784084</v>
      </c>
      <c r="AK14" s="14">
        <f t="shared" si="14"/>
        <v>-0.16925975974536689</v>
      </c>
      <c r="AL14" s="15">
        <f t="shared" si="15"/>
        <v>-4.6486076702881803E-2</v>
      </c>
    </row>
    <row r="15" spans="1:38" x14ac:dyDescent="0.15">
      <c r="A15" s="10" t="s">
        <v>87</v>
      </c>
      <c r="B15" s="11">
        <v>4.2</v>
      </c>
      <c r="C15" s="11">
        <v>5.0999999999999996</v>
      </c>
      <c r="D15" s="11">
        <v>6.6</v>
      </c>
      <c r="E15" s="12">
        <f t="shared" si="0"/>
        <v>6.6068146636635721</v>
      </c>
      <c r="F15" s="12">
        <f t="shared" si="1"/>
        <v>6.8146636635724178E-3</v>
      </c>
      <c r="G15" s="12">
        <f t="shared" si="2"/>
        <v>0.10314597897004713</v>
      </c>
      <c r="H15" s="11">
        <v>60.62</v>
      </c>
      <c r="I15" s="11">
        <v>70.61</v>
      </c>
      <c r="J15" s="5">
        <v>4.3</v>
      </c>
      <c r="K15" s="5">
        <v>4.8</v>
      </c>
      <c r="L15" s="5">
        <v>6.85</v>
      </c>
      <c r="M15" s="12">
        <f t="shared" si="3"/>
        <v>6.4443773942872093</v>
      </c>
      <c r="N15" s="12">
        <f t="shared" si="4"/>
        <v>0.4056226057127903</v>
      </c>
      <c r="O15" s="12">
        <f t="shared" si="5"/>
        <v>6.2942093688114129</v>
      </c>
      <c r="P15" s="5">
        <v>62.4</v>
      </c>
      <c r="Q15" s="5">
        <v>70.760000000000005</v>
      </c>
      <c r="R15" s="11">
        <v>4.5</v>
      </c>
      <c r="S15" s="11">
        <v>4.5</v>
      </c>
      <c r="T15" s="11">
        <v>7.25</v>
      </c>
      <c r="U15" s="12">
        <f t="shared" si="6"/>
        <v>6.3639610306789276</v>
      </c>
      <c r="V15" s="12">
        <f t="shared" si="7"/>
        <v>0.8860389693210724</v>
      </c>
      <c r="W15" s="12">
        <f t="shared" si="8"/>
        <v>13.922759191165992</v>
      </c>
      <c r="X15" s="11">
        <v>61.46</v>
      </c>
      <c r="Y15" s="11">
        <v>70.25</v>
      </c>
      <c r="Z15" s="5">
        <v>4.8</v>
      </c>
      <c r="AA15" s="5">
        <v>5.2</v>
      </c>
      <c r="AB15" s="5">
        <v>6.52</v>
      </c>
      <c r="AC15" s="12">
        <f t="shared" si="9"/>
        <v>7.0767224051816529</v>
      </c>
      <c r="AD15" s="12">
        <f t="shared" si="10"/>
        <v>0.55672240518165328</v>
      </c>
      <c r="AE15" s="12">
        <f t="shared" si="11"/>
        <v>7.8669527120919014</v>
      </c>
      <c r="AF15" s="5">
        <v>59.01</v>
      </c>
      <c r="AG15" s="5">
        <v>68.349999999999994</v>
      </c>
      <c r="AI15" s="13">
        <f t="shared" si="12"/>
        <v>3.2454545454545451</v>
      </c>
      <c r="AJ15" s="13">
        <f t="shared" si="13"/>
        <v>3.2421069895916084</v>
      </c>
      <c r="AK15" s="14">
        <f t="shared" si="14"/>
        <v>-3.3475558629367796E-3</v>
      </c>
      <c r="AL15" s="15">
        <f t="shared" si="15"/>
        <v>-1.0325247975109095E-3</v>
      </c>
    </row>
    <row r="16" spans="1:38" x14ac:dyDescent="0.15">
      <c r="A16" s="10" t="s">
        <v>88</v>
      </c>
      <c r="B16" s="11">
        <v>5.2</v>
      </c>
      <c r="C16" s="11">
        <v>4.0999999999999996</v>
      </c>
      <c r="D16" s="11">
        <v>7.25</v>
      </c>
      <c r="E16" s="12">
        <f t="shared" si="0"/>
        <v>6.621933252457322</v>
      </c>
      <c r="F16" s="12">
        <f t="shared" si="1"/>
        <v>0.62806674754267799</v>
      </c>
      <c r="G16" s="12">
        <f t="shared" si="2"/>
        <v>9.4846432846421358</v>
      </c>
      <c r="H16" s="11">
        <v>62.66</v>
      </c>
      <c r="I16" s="11">
        <v>68.75</v>
      </c>
      <c r="J16" s="5">
        <v>4.9000000000000004</v>
      </c>
      <c r="K16" s="5">
        <v>4.5</v>
      </c>
      <c r="L16" s="5">
        <v>7.37</v>
      </c>
      <c r="M16" s="12">
        <f t="shared" si="3"/>
        <v>6.6528189513919589</v>
      </c>
      <c r="N16" s="12">
        <f t="shared" si="4"/>
        <v>0.71718104860804122</v>
      </c>
      <c r="O16" s="12">
        <f t="shared" si="5"/>
        <v>10.780107708447208</v>
      </c>
      <c r="P16" s="5">
        <v>60.81</v>
      </c>
      <c r="Q16" s="5">
        <v>68.02</v>
      </c>
      <c r="R16" s="11">
        <v>5.3</v>
      </c>
      <c r="S16" s="11">
        <v>5</v>
      </c>
      <c r="T16" s="11">
        <v>7.15</v>
      </c>
      <c r="U16" s="12">
        <f t="shared" si="6"/>
        <v>7.2862884927787483</v>
      </c>
      <c r="V16" s="12">
        <f t="shared" si="7"/>
        <v>0.13628849277874799</v>
      </c>
      <c r="W16" s="12">
        <f t="shared" si="8"/>
        <v>1.870478953912132</v>
      </c>
      <c r="X16" s="11">
        <v>60.18</v>
      </c>
      <c r="Y16" s="11">
        <v>77.47</v>
      </c>
      <c r="Z16" s="5">
        <v>4.9000000000000004</v>
      </c>
      <c r="AA16" s="5">
        <v>4.5</v>
      </c>
      <c r="AB16" s="5">
        <v>7.16</v>
      </c>
      <c r="AC16" s="12">
        <f t="shared" si="9"/>
        <v>6.6528189513919589</v>
      </c>
      <c r="AD16" s="12">
        <f t="shared" si="10"/>
        <v>0.50718104860804125</v>
      </c>
      <c r="AE16" s="12">
        <f t="shared" si="11"/>
        <v>7.6235510437560396</v>
      </c>
      <c r="AF16" s="5">
        <v>59.26</v>
      </c>
      <c r="AG16" s="5">
        <v>66.08</v>
      </c>
      <c r="AI16" s="13">
        <f t="shared" si="12"/>
        <v>2.940689655172414</v>
      </c>
      <c r="AJ16" s="13">
        <f t="shared" si="13"/>
        <v>3.2196035790738904</v>
      </c>
      <c r="AK16" s="14">
        <f t="shared" si="14"/>
        <v>0.2789139239014764</v>
      </c>
      <c r="AL16" s="15">
        <f t="shared" si="15"/>
        <v>8.6629896212783178E-2</v>
      </c>
    </row>
    <row r="17" spans="1:38" x14ac:dyDescent="0.15">
      <c r="A17" s="10" t="s">
        <v>89</v>
      </c>
      <c r="B17" s="11">
        <v>4.2</v>
      </c>
      <c r="C17" s="11">
        <v>4.9000000000000004</v>
      </c>
      <c r="D17" s="11">
        <v>6.9</v>
      </c>
      <c r="E17" s="12">
        <f t="shared" si="0"/>
        <v>6.4536811201050215</v>
      </c>
      <c r="F17" s="12">
        <f t="shared" si="1"/>
        <v>0.44631887989497887</v>
      </c>
      <c r="G17" s="12">
        <f t="shared" si="2"/>
        <v>6.915725639194827</v>
      </c>
      <c r="H17" s="11">
        <v>62.05</v>
      </c>
      <c r="I17" s="11">
        <v>72.67</v>
      </c>
      <c r="J17" s="5">
        <v>4.8</v>
      </c>
      <c r="K17" s="5">
        <v>5.0999999999999996</v>
      </c>
      <c r="L17" s="5">
        <v>7.2</v>
      </c>
      <c r="M17" s="12">
        <f t="shared" si="3"/>
        <v>7.0035705179572512</v>
      </c>
      <c r="N17" s="12">
        <f t="shared" si="4"/>
        <v>0.19642948204274902</v>
      </c>
      <c r="O17" s="12">
        <f t="shared" si="5"/>
        <v>2.804704850748645</v>
      </c>
      <c r="P17" s="5">
        <v>61.32</v>
      </c>
      <c r="Q17" s="5">
        <v>74.569999999999993</v>
      </c>
      <c r="R17" s="11">
        <v>5</v>
      </c>
      <c r="S17" s="11">
        <v>4.0999999999999996</v>
      </c>
      <c r="T17" s="11">
        <v>6.4</v>
      </c>
      <c r="U17" s="12">
        <f t="shared" si="6"/>
        <v>6.4660652641308847</v>
      </c>
      <c r="V17" s="12">
        <f t="shared" si="7"/>
        <v>6.6065264130884316E-2</v>
      </c>
      <c r="W17" s="12">
        <f t="shared" si="8"/>
        <v>1.0217228164609975</v>
      </c>
      <c r="X17" s="11">
        <v>62.52</v>
      </c>
      <c r="Y17" s="11">
        <v>74.260000000000005</v>
      </c>
      <c r="Z17" s="5">
        <v>5.5</v>
      </c>
      <c r="AA17" s="5">
        <v>4.7</v>
      </c>
      <c r="AB17" s="5">
        <v>6.63</v>
      </c>
      <c r="AC17" s="12">
        <f t="shared" si="9"/>
        <v>7.2346388990743691</v>
      </c>
      <c r="AD17" s="12">
        <f t="shared" si="10"/>
        <v>0.60463889907436918</v>
      </c>
      <c r="AE17" s="12">
        <f t="shared" si="11"/>
        <v>8.3575546410717099</v>
      </c>
      <c r="AF17" s="5">
        <v>63.56</v>
      </c>
      <c r="AG17" s="5">
        <v>73.63</v>
      </c>
      <c r="AI17" s="13">
        <f t="shared" si="12"/>
        <v>2.982608695652174</v>
      </c>
      <c r="AJ17" s="13">
        <f t="shared" si="13"/>
        <v>3.1888777299342457</v>
      </c>
      <c r="AK17" s="14">
        <f t="shared" si="14"/>
        <v>0.20626903428207166</v>
      </c>
      <c r="AL17" s="15">
        <f t="shared" si="15"/>
        <v>6.4683895636953412E-2</v>
      </c>
    </row>
    <row r="18" spans="1:38" x14ac:dyDescent="0.15">
      <c r="A18" s="10" t="s">
        <v>90</v>
      </c>
      <c r="B18" s="11">
        <v>4.5</v>
      </c>
      <c r="C18" s="11">
        <v>4</v>
      </c>
      <c r="D18" s="11">
        <v>7.15</v>
      </c>
      <c r="E18" s="12">
        <f t="shared" si="0"/>
        <v>6.0207972893961479</v>
      </c>
      <c r="F18" s="12">
        <f t="shared" si="1"/>
        <v>1.1292027106038525</v>
      </c>
      <c r="G18" s="12">
        <f t="shared" si="2"/>
        <v>18.755036190848159</v>
      </c>
      <c r="H18" s="11">
        <v>61.48</v>
      </c>
      <c r="I18" s="11">
        <v>65.67</v>
      </c>
      <c r="J18" s="5">
        <v>5.2</v>
      </c>
      <c r="K18" s="5">
        <v>4.5</v>
      </c>
      <c r="L18" s="5">
        <v>7.25</v>
      </c>
      <c r="M18" s="12">
        <f t="shared" si="3"/>
        <v>6.8767724987816781</v>
      </c>
      <c r="N18" s="12">
        <f t="shared" si="4"/>
        <v>0.37322750121832193</v>
      </c>
      <c r="O18" s="12">
        <f t="shared" si="5"/>
        <v>5.4273643818294808</v>
      </c>
      <c r="P18" s="5">
        <v>61.84</v>
      </c>
      <c r="Q18" s="5">
        <v>68.31</v>
      </c>
      <c r="R18" s="11">
        <v>5.3</v>
      </c>
      <c r="S18" s="11">
        <v>4.8</v>
      </c>
      <c r="T18" s="11">
        <v>7.03</v>
      </c>
      <c r="U18" s="12">
        <f t="shared" si="6"/>
        <v>7.1505244562899017</v>
      </c>
      <c r="V18" s="12">
        <f t="shared" si="7"/>
        <v>0.12052445628990149</v>
      </c>
      <c r="W18" s="12">
        <f t="shared" si="8"/>
        <v>1.6855330965812321</v>
      </c>
      <c r="X18" s="11">
        <v>61.52</v>
      </c>
      <c r="Y18" s="11">
        <v>69.33</v>
      </c>
      <c r="Z18" s="5">
        <v>5.5</v>
      </c>
      <c r="AA18" s="5">
        <v>4.2</v>
      </c>
      <c r="AB18" s="5">
        <v>7.11</v>
      </c>
      <c r="AC18" s="12">
        <f t="shared" si="9"/>
        <v>6.9202601107183828</v>
      </c>
      <c r="AD18" s="12">
        <f t="shared" si="10"/>
        <v>0.18973988928161756</v>
      </c>
      <c r="AE18" s="12">
        <f t="shared" si="11"/>
        <v>2.7418028548918363</v>
      </c>
      <c r="AF18" s="5">
        <v>63.33</v>
      </c>
      <c r="AG18" s="5">
        <v>66.930000000000007</v>
      </c>
      <c r="AI18" s="13">
        <f t="shared" si="12"/>
        <v>2.5174825174825175</v>
      </c>
      <c r="AJ18" s="13">
        <f t="shared" si="13"/>
        <v>2.9896372747346387</v>
      </c>
      <c r="AK18" s="14">
        <f t="shared" si="14"/>
        <v>0.47215475725212119</v>
      </c>
      <c r="AL18" s="15">
        <f t="shared" si="15"/>
        <v>0.15793044903550377</v>
      </c>
    </row>
    <row r="19" spans="1:38" x14ac:dyDescent="0.15">
      <c r="A19" s="10" t="s">
        <v>91</v>
      </c>
      <c r="B19" s="11">
        <v>5.6</v>
      </c>
      <c r="C19" s="11">
        <v>4.0999999999999996</v>
      </c>
      <c r="D19" s="11">
        <v>6.78</v>
      </c>
      <c r="E19" s="12">
        <f t="shared" si="0"/>
        <v>6.940461079784253</v>
      </c>
      <c r="F19" s="12">
        <f t="shared" si="1"/>
        <v>0.16046107978425272</v>
      </c>
      <c r="G19" s="12">
        <f t="shared" si="2"/>
        <v>2.3119657028498275</v>
      </c>
      <c r="H19" s="11">
        <v>62.38</v>
      </c>
      <c r="I19" s="11">
        <v>67.150000000000006</v>
      </c>
      <c r="J19" s="5">
        <v>5.0999999999999996</v>
      </c>
      <c r="K19" s="5">
        <v>4.3</v>
      </c>
      <c r="L19" s="5">
        <v>6.93</v>
      </c>
      <c r="M19" s="12">
        <f t="shared" si="3"/>
        <v>6.6708320320631671</v>
      </c>
      <c r="N19" s="12">
        <f t="shared" si="4"/>
        <v>0.25916796793683261</v>
      </c>
      <c r="O19" s="12">
        <f t="shared" si="5"/>
        <v>3.8850920948263883</v>
      </c>
      <c r="P19" s="5">
        <v>60.33</v>
      </c>
      <c r="Q19" s="5">
        <v>66.819999999999993</v>
      </c>
      <c r="R19" s="11">
        <v>5.4</v>
      </c>
      <c r="S19" s="11">
        <v>4.7</v>
      </c>
      <c r="T19" s="11">
        <v>6.79</v>
      </c>
      <c r="U19" s="12">
        <f t="shared" si="6"/>
        <v>7.1589105316381767</v>
      </c>
      <c r="V19" s="12">
        <f t="shared" si="7"/>
        <v>0.36891053163817666</v>
      </c>
      <c r="W19" s="12">
        <f t="shared" si="8"/>
        <v>5.1531658344912818</v>
      </c>
      <c r="X19" s="11">
        <v>59.86</v>
      </c>
      <c r="Y19" s="11">
        <v>69.42</v>
      </c>
      <c r="Z19" s="5">
        <v>4.9000000000000004</v>
      </c>
      <c r="AA19" s="5">
        <v>4.2</v>
      </c>
      <c r="AB19" s="5">
        <v>7.23</v>
      </c>
      <c r="AC19" s="12">
        <f t="shared" si="9"/>
        <v>6.4536811201050215</v>
      </c>
      <c r="AD19" s="12">
        <f t="shared" si="10"/>
        <v>0.77631887989497894</v>
      </c>
      <c r="AE19" s="12">
        <f t="shared" si="11"/>
        <v>12.02908643063458</v>
      </c>
      <c r="AF19" s="5">
        <v>63.7</v>
      </c>
      <c r="AG19" s="5">
        <v>72.11</v>
      </c>
      <c r="AI19" s="13">
        <f t="shared" si="12"/>
        <v>3.386430678466076</v>
      </c>
      <c r="AJ19" s="13">
        <f t="shared" si="13"/>
        <v>3.3081375626291556</v>
      </c>
      <c r="AK19" s="14">
        <f t="shared" si="14"/>
        <v>-7.8293115836920446E-2</v>
      </c>
      <c r="AL19" s="15">
        <f t="shared" si="15"/>
        <v>-2.3666825926880949E-2</v>
      </c>
    </row>
    <row r="20" spans="1:38" x14ac:dyDescent="0.15">
      <c r="A20" s="10" t="s">
        <v>92</v>
      </c>
      <c r="B20" s="11">
        <v>5.0999999999999996</v>
      </c>
      <c r="C20" s="11">
        <v>4.2</v>
      </c>
      <c r="D20" s="11">
        <v>6.99</v>
      </c>
      <c r="E20" s="12">
        <f t="shared" si="0"/>
        <v>6.6068146636635721</v>
      </c>
      <c r="F20" s="12">
        <f t="shared" si="1"/>
        <v>0.38318533633642815</v>
      </c>
      <c r="G20" s="12">
        <f t="shared" si="2"/>
        <v>5.7998499404544583</v>
      </c>
      <c r="H20" s="11">
        <v>62.2</v>
      </c>
      <c r="I20" s="11">
        <v>68.05</v>
      </c>
      <c r="J20" s="5">
        <v>5.2</v>
      </c>
      <c r="K20" s="5">
        <v>4.7</v>
      </c>
      <c r="L20" s="5">
        <v>7.14</v>
      </c>
      <c r="M20" s="12">
        <f t="shared" si="3"/>
        <v>7.0092795635500238</v>
      </c>
      <c r="N20" s="12">
        <f t="shared" si="4"/>
        <v>0.13072043644997589</v>
      </c>
      <c r="O20" s="12">
        <f t="shared" si="5"/>
        <v>1.8649625152598319</v>
      </c>
      <c r="P20" s="5">
        <v>60.35</v>
      </c>
      <c r="Q20" s="5">
        <v>67.19</v>
      </c>
      <c r="R20" s="11">
        <v>5.5</v>
      </c>
      <c r="S20" s="11">
        <v>4.0999999999999996</v>
      </c>
      <c r="T20" s="11">
        <v>6.93</v>
      </c>
      <c r="U20" s="12">
        <f t="shared" si="6"/>
        <v>6.8600291544569982</v>
      </c>
      <c r="V20" s="12">
        <f t="shared" si="7"/>
        <v>6.9970845543001481E-2</v>
      </c>
      <c r="W20" s="12">
        <f t="shared" si="8"/>
        <v>1.0199788363514615</v>
      </c>
      <c r="X20" s="11">
        <v>57.18</v>
      </c>
      <c r="Y20" s="11">
        <v>69.77</v>
      </c>
      <c r="Z20" s="5">
        <v>5</v>
      </c>
      <c r="AA20" s="5">
        <v>4.7</v>
      </c>
      <c r="AB20" s="5">
        <v>6.92</v>
      </c>
      <c r="AC20" s="12">
        <f t="shared" si="9"/>
        <v>6.8622153857191046</v>
      </c>
      <c r="AD20" s="12">
        <f t="shared" si="10"/>
        <v>5.7784614280895319E-2</v>
      </c>
      <c r="AE20" s="12">
        <f t="shared" si="11"/>
        <v>0.84206937603780796</v>
      </c>
      <c r="AF20" s="5">
        <v>61.06</v>
      </c>
      <c r="AG20" s="5">
        <v>68.11</v>
      </c>
      <c r="AI20" s="13">
        <f t="shared" si="12"/>
        <v>3.0643776824034332</v>
      </c>
      <c r="AJ20" s="13">
        <f t="shared" si="13"/>
        <v>3.2421069895916084</v>
      </c>
      <c r="AK20" s="14">
        <f t="shared" si="14"/>
        <v>0.17772930718817515</v>
      </c>
      <c r="AL20" s="15">
        <f t="shared" si="15"/>
        <v>5.4819075298487542E-2</v>
      </c>
    </row>
    <row r="21" spans="1:38" x14ac:dyDescent="0.15">
      <c r="A21" s="10" t="s">
        <v>69</v>
      </c>
      <c r="B21" s="11">
        <v>4.9000000000000004</v>
      </c>
      <c r="C21" s="11">
        <v>4.4000000000000004</v>
      </c>
      <c r="D21" s="11">
        <v>7.04</v>
      </c>
      <c r="E21" s="12">
        <f t="shared" si="0"/>
        <v>6.585590330410783</v>
      </c>
      <c r="F21" s="12">
        <f t="shared" si="1"/>
        <v>0.45440966958921702</v>
      </c>
      <c r="G21" s="12">
        <f t="shared" si="2"/>
        <v>6.9000597788607472</v>
      </c>
      <c r="H21" s="11">
        <v>53.14</v>
      </c>
      <c r="I21" s="11">
        <v>62.1</v>
      </c>
      <c r="J21" s="5">
        <v>5.5</v>
      </c>
      <c r="K21" s="5">
        <v>4.5</v>
      </c>
      <c r="L21" s="5">
        <v>7.15</v>
      </c>
      <c r="M21" s="12">
        <f t="shared" si="3"/>
        <v>7.1063352017759476</v>
      </c>
      <c r="N21" s="12">
        <f t="shared" si="4"/>
        <v>4.3664798224052781E-2</v>
      </c>
      <c r="O21" s="12">
        <f t="shared" si="5"/>
        <v>0.61444889643174294</v>
      </c>
      <c r="P21" s="5">
        <v>49.02</v>
      </c>
      <c r="Q21" s="5">
        <v>62.11</v>
      </c>
      <c r="R21" s="11">
        <v>6</v>
      </c>
      <c r="S21" s="11">
        <v>4.0999999999999996</v>
      </c>
      <c r="T21" s="11">
        <v>6.92</v>
      </c>
      <c r="U21" s="12">
        <f t="shared" si="6"/>
        <v>7.2670489196096648</v>
      </c>
      <c r="V21" s="12">
        <f t="shared" si="7"/>
        <v>0.34704891960966489</v>
      </c>
      <c r="W21" s="12">
        <f t="shared" si="8"/>
        <v>4.7756513469061099</v>
      </c>
      <c r="X21" s="11">
        <v>52.34</v>
      </c>
      <c r="Y21" s="11">
        <v>63.18</v>
      </c>
      <c r="Z21" s="5">
        <v>5.9</v>
      </c>
      <c r="AA21" s="5">
        <v>4.0999999999999996</v>
      </c>
      <c r="AB21" s="5">
        <v>6.97</v>
      </c>
      <c r="AC21" s="12">
        <f t="shared" si="9"/>
        <v>7.1847059786744234</v>
      </c>
      <c r="AD21" s="12">
        <f t="shared" si="10"/>
        <v>0.21470597867442365</v>
      </c>
      <c r="AE21" s="12">
        <f t="shared" si="11"/>
        <v>2.9883752976351698</v>
      </c>
      <c r="AF21" s="5">
        <v>49.08</v>
      </c>
      <c r="AG21" s="5">
        <v>61.34</v>
      </c>
      <c r="AI21" s="13">
        <f t="shared" si="12"/>
        <v>3.0625000000000004</v>
      </c>
      <c r="AJ21" s="13">
        <f t="shared" si="13"/>
        <v>3.2738143307276109</v>
      </c>
      <c r="AK21" s="14">
        <f t="shared" si="14"/>
        <v>0.21131433072761041</v>
      </c>
      <c r="AL21" s="15">
        <f t="shared" si="15"/>
        <v>6.4546828066650144E-2</v>
      </c>
    </row>
    <row r="22" spans="1:38" x14ac:dyDescent="0.15">
      <c r="A22" s="10" t="s">
        <v>70</v>
      </c>
      <c r="B22" s="11">
        <v>4.3</v>
      </c>
      <c r="C22" s="11">
        <v>4.5</v>
      </c>
      <c r="D22" s="11">
        <v>7.08</v>
      </c>
      <c r="E22" s="12">
        <f t="shared" si="0"/>
        <v>6.2241465278381742</v>
      </c>
      <c r="F22" s="12">
        <f t="shared" si="1"/>
        <v>0.85585347216182583</v>
      </c>
      <c r="G22" s="12">
        <f t="shared" si="2"/>
        <v>13.750535408090537</v>
      </c>
      <c r="H22" s="11">
        <v>51.02</v>
      </c>
      <c r="I22" s="11">
        <v>60.67</v>
      </c>
      <c r="J22" s="5">
        <v>5</v>
      </c>
      <c r="K22" s="5">
        <v>4.5</v>
      </c>
      <c r="L22" s="5">
        <v>7.42</v>
      </c>
      <c r="M22" s="12">
        <f t="shared" si="3"/>
        <v>6.7268120235368549</v>
      </c>
      <c r="N22" s="12">
        <f t="shared" si="4"/>
        <v>0.69318797646314501</v>
      </c>
      <c r="O22" s="12">
        <f t="shared" si="5"/>
        <v>10.304851303079484</v>
      </c>
      <c r="P22" s="5">
        <v>51.14</v>
      </c>
      <c r="Q22" s="5">
        <v>59.83</v>
      </c>
      <c r="R22" s="11">
        <v>4.5</v>
      </c>
      <c r="S22" s="11">
        <v>4.5</v>
      </c>
      <c r="T22" s="11">
        <v>6.96</v>
      </c>
      <c r="U22" s="12">
        <f t="shared" si="6"/>
        <v>6.3639610306789276</v>
      </c>
      <c r="V22" s="12">
        <f t="shared" si="7"/>
        <v>0.59603896932107236</v>
      </c>
      <c r="W22" s="12">
        <f t="shared" si="8"/>
        <v>9.365848823519352</v>
      </c>
      <c r="X22" s="11">
        <v>52.88</v>
      </c>
      <c r="Y22" s="11">
        <v>59.06</v>
      </c>
      <c r="Z22" s="5">
        <v>4</v>
      </c>
      <c r="AA22" s="5">
        <v>4.7</v>
      </c>
      <c r="AB22" s="5">
        <v>7.54</v>
      </c>
      <c r="AC22" s="12">
        <f t="shared" si="9"/>
        <v>6.1717096496837893</v>
      </c>
      <c r="AD22" s="12">
        <f t="shared" si="10"/>
        <v>1.3682903503162107</v>
      </c>
      <c r="AE22" s="12">
        <f t="shared" si="11"/>
        <v>22.170361666095484</v>
      </c>
      <c r="AF22" s="5">
        <v>51.11</v>
      </c>
      <c r="AG22" s="5">
        <v>61.32</v>
      </c>
      <c r="AI22" s="13">
        <f t="shared" si="12"/>
        <v>2.7330508474576267</v>
      </c>
      <c r="AJ22" s="13">
        <f t="shared" si="13"/>
        <v>3.108859971958406</v>
      </c>
      <c r="AK22" s="14">
        <f t="shared" si="14"/>
        <v>0.3758091245007793</v>
      </c>
      <c r="AL22" s="15">
        <f t="shared" si="15"/>
        <v>0.12088325877991886</v>
      </c>
    </row>
    <row r="23" spans="1:38" x14ac:dyDescent="0.15">
      <c r="A23" s="10" t="s">
        <v>71</v>
      </c>
      <c r="B23" s="11">
        <v>5</v>
      </c>
      <c r="C23" s="11">
        <v>4.0999999999999996</v>
      </c>
      <c r="D23" s="11">
        <v>7.16</v>
      </c>
      <c r="E23" s="12">
        <f t="shared" si="0"/>
        <v>6.4660652641308847</v>
      </c>
      <c r="F23" s="12">
        <f t="shared" si="1"/>
        <v>0.69393473586911547</v>
      </c>
      <c r="G23" s="12">
        <f t="shared" si="2"/>
        <v>10.731947599084254</v>
      </c>
      <c r="H23" s="11">
        <v>48.94</v>
      </c>
      <c r="I23" s="11">
        <v>58.09</v>
      </c>
      <c r="J23" s="5">
        <v>5.8</v>
      </c>
      <c r="K23" s="5">
        <v>4.9000000000000004</v>
      </c>
      <c r="L23" s="5">
        <v>7.81</v>
      </c>
      <c r="M23" s="12">
        <f t="shared" si="3"/>
        <v>7.5927597090912871</v>
      </c>
      <c r="N23" s="12">
        <f t="shared" si="4"/>
        <v>0.21724029090871255</v>
      </c>
      <c r="O23" s="12">
        <f t="shared" si="5"/>
        <v>2.8611506123208024</v>
      </c>
      <c r="P23" s="5">
        <v>48.77</v>
      </c>
      <c r="Q23" s="5">
        <v>57.89</v>
      </c>
      <c r="R23" s="11">
        <v>5</v>
      </c>
      <c r="S23" s="11">
        <v>5.6</v>
      </c>
      <c r="T23" s="11">
        <v>7.16</v>
      </c>
      <c r="U23" s="12">
        <f t="shared" si="6"/>
        <v>7.507329751649384</v>
      </c>
      <c r="V23" s="12">
        <f t="shared" si="7"/>
        <v>0.34732975164938384</v>
      </c>
      <c r="W23" s="12">
        <f t="shared" si="8"/>
        <v>4.6265418349723406</v>
      </c>
      <c r="X23" s="11">
        <v>50.43</v>
      </c>
      <c r="Y23" s="11">
        <v>62.44</v>
      </c>
      <c r="Z23" s="5">
        <v>5.6</v>
      </c>
      <c r="AA23" s="5">
        <v>4.2</v>
      </c>
      <c r="AB23" s="5">
        <v>7.34</v>
      </c>
      <c r="AC23" s="12">
        <f t="shared" si="9"/>
        <v>7</v>
      </c>
      <c r="AD23" s="12">
        <f t="shared" si="10"/>
        <v>0.33999999999999986</v>
      </c>
      <c r="AE23" s="12">
        <f t="shared" si="11"/>
        <v>4.857142857142855</v>
      </c>
      <c r="AF23" s="5">
        <v>52</v>
      </c>
      <c r="AG23" s="5">
        <v>59.62</v>
      </c>
      <c r="AI23" s="13">
        <f t="shared" si="12"/>
        <v>2.8631284916201118</v>
      </c>
      <c r="AJ23" s="13">
        <f t="shared" si="13"/>
        <v>3.1703979410352336</v>
      </c>
      <c r="AK23" s="14">
        <f t="shared" si="14"/>
        <v>0.3072694494151218</v>
      </c>
      <c r="AL23" s="15">
        <f t="shared" si="15"/>
        <v>9.6918259199597123E-2</v>
      </c>
    </row>
    <row r="24" spans="1:38" x14ac:dyDescent="0.15">
      <c r="A24" s="10" t="s">
        <v>72</v>
      </c>
      <c r="B24" s="11">
        <v>4.2</v>
      </c>
      <c r="C24" s="11">
        <v>4.4000000000000004</v>
      </c>
      <c r="D24" s="11">
        <v>7.82</v>
      </c>
      <c r="E24" s="12">
        <f t="shared" si="0"/>
        <v>6.0827625302982193</v>
      </c>
      <c r="F24" s="12">
        <f t="shared" si="1"/>
        <v>1.7372374697017809</v>
      </c>
      <c r="G24" s="12">
        <f t="shared" si="2"/>
        <v>28.560008072789412</v>
      </c>
      <c r="H24" s="11">
        <v>52.32</v>
      </c>
      <c r="I24" s="11">
        <v>61.32</v>
      </c>
      <c r="J24" s="5">
        <v>5.6</v>
      </c>
      <c r="K24" s="5">
        <v>4.9000000000000004</v>
      </c>
      <c r="L24" s="5">
        <v>7.64</v>
      </c>
      <c r="M24" s="12">
        <f t="shared" si="3"/>
        <v>7.4411020689142546</v>
      </c>
      <c r="N24" s="12">
        <f t="shared" si="4"/>
        <v>0.19889793108574505</v>
      </c>
      <c r="O24" s="12">
        <f t="shared" si="5"/>
        <v>2.672963349295471</v>
      </c>
      <c r="P24" s="5">
        <v>49.9</v>
      </c>
      <c r="Q24" s="5">
        <v>65.88</v>
      </c>
      <c r="R24" s="11">
        <v>4.8</v>
      </c>
      <c r="S24" s="11">
        <v>4</v>
      </c>
      <c r="T24" s="11">
        <v>7.36</v>
      </c>
      <c r="U24" s="12">
        <f t="shared" si="6"/>
        <v>6.2481997407253234</v>
      </c>
      <c r="V24" s="12">
        <f t="shared" si="7"/>
        <v>1.111800259274677</v>
      </c>
      <c r="W24" s="12">
        <f t="shared" si="8"/>
        <v>17.793929538264301</v>
      </c>
      <c r="X24" s="11">
        <v>51.31</v>
      </c>
      <c r="Y24" s="11">
        <v>56.45</v>
      </c>
      <c r="Z24" s="5">
        <v>4.9000000000000004</v>
      </c>
      <c r="AA24" s="5">
        <v>4</v>
      </c>
      <c r="AB24" s="5">
        <v>7.14</v>
      </c>
      <c r="AC24" s="12">
        <f t="shared" si="9"/>
        <v>6.3253458403473877</v>
      </c>
      <c r="AD24" s="12">
        <f t="shared" si="10"/>
        <v>0.81465415965261201</v>
      </c>
      <c r="AE24" s="12">
        <f t="shared" si="11"/>
        <v>12.879203449338531</v>
      </c>
      <c r="AF24" s="5">
        <v>51.77</v>
      </c>
      <c r="AG24" s="5">
        <v>61.07</v>
      </c>
      <c r="AI24" s="13">
        <f t="shared" si="12"/>
        <v>2.3631713554987215</v>
      </c>
      <c r="AJ24" s="13">
        <f t="shared" si="13"/>
        <v>3.0380932854030034</v>
      </c>
      <c r="AK24" s="14">
        <f t="shared" si="14"/>
        <v>0.6749219299042819</v>
      </c>
      <c r="AL24" s="15">
        <f t="shared" si="15"/>
        <v>0.22215312911787483</v>
      </c>
    </row>
    <row r="25" spans="1:38" x14ac:dyDescent="0.15">
      <c r="A25" s="10" t="s">
        <v>73</v>
      </c>
      <c r="B25" s="11">
        <v>5.2</v>
      </c>
      <c r="C25" s="11">
        <v>4.5999999999999996</v>
      </c>
      <c r="D25" s="11">
        <v>7.33</v>
      </c>
      <c r="E25" s="12">
        <f t="shared" si="0"/>
        <v>6.9426219830839129</v>
      </c>
      <c r="F25" s="12">
        <f t="shared" si="1"/>
        <v>0.3873780169160872</v>
      </c>
      <c r="G25" s="12">
        <f t="shared" si="2"/>
        <v>5.5797077510478816</v>
      </c>
      <c r="H25" s="11">
        <v>48.74</v>
      </c>
      <c r="I25" s="11">
        <v>56.69</v>
      </c>
      <c r="J25" s="5">
        <v>4.5</v>
      </c>
      <c r="K25" s="5">
        <v>4.4000000000000004</v>
      </c>
      <c r="L25" s="5">
        <v>6.99</v>
      </c>
      <c r="M25" s="12">
        <f t="shared" si="3"/>
        <v>6.2936475910238254</v>
      </c>
      <c r="N25" s="12">
        <f t="shared" si="4"/>
        <v>0.69635240897617479</v>
      </c>
      <c r="O25" s="12">
        <f t="shared" si="5"/>
        <v>11.064369253361626</v>
      </c>
      <c r="P25" s="5">
        <v>51</v>
      </c>
      <c r="Q25" s="5">
        <v>58.28</v>
      </c>
      <c r="R25" s="11">
        <v>5</v>
      </c>
      <c r="S25" s="11">
        <v>4.8</v>
      </c>
      <c r="T25" s="11">
        <v>7.68</v>
      </c>
      <c r="U25" s="12">
        <f t="shared" si="6"/>
        <v>6.9310893804653828</v>
      </c>
      <c r="V25" s="12">
        <f t="shared" si="7"/>
        <v>0.74891061953461691</v>
      </c>
      <c r="W25" s="12">
        <f t="shared" si="8"/>
        <v>10.80509251035415</v>
      </c>
      <c r="X25" s="11">
        <v>49.98</v>
      </c>
      <c r="Y25" s="11">
        <v>65.89</v>
      </c>
      <c r="Z25" s="5">
        <v>5.6</v>
      </c>
      <c r="AA25" s="5">
        <v>4.0999999999999996</v>
      </c>
      <c r="AB25" s="5">
        <v>7.82</v>
      </c>
      <c r="AC25" s="12">
        <f t="shared" si="9"/>
        <v>6.940461079784253</v>
      </c>
      <c r="AD25" s="12">
        <f t="shared" si="10"/>
        <v>0.87953892021574731</v>
      </c>
      <c r="AE25" s="12">
        <f t="shared" si="11"/>
        <v>12.672629528571438</v>
      </c>
      <c r="AF25" s="5">
        <v>48.98</v>
      </c>
      <c r="AG25" s="5">
        <v>60.42</v>
      </c>
      <c r="AI25" s="13">
        <f t="shared" si="12"/>
        <v>3.263301500682128</v>
      </c>
      <c r="AJ25" s="13">
        <f t="shared" si="13"/>
        <v>3.4453841874557503</v>
      </c>
      <c r="AK25" s="14">
        <f t="shared" si="14"/>
        <v>0.18208268677362227</v>
      </c>
      <c r="AL25" s="15">
        <f t="shared" si="15"/>
        <v>5.2848296987187814E-2</v>
      </c>
    </row>
    <row r="26" spans="1:38" x14ac:dyDescent="0.15">
      <c r="A26" s="10" t="s">
        <v>74</v>
      </c>
      <c r="B26" s="11">
        <v>4</v>
      </c>
      <c r="C26" s="11">
        <v>4</v>
      </c>
      <c r="D26" s="11">
        <v>6.83</v>
      </c>
      <c r="E26" s="12">
        <f t="shared" si="0"/>
        <v>5.6568542494923806</v>
      </c>
      <c r="F26" s="12">
        <f t="shared" si="1"/>
        <v>1.1731457505076195</v>
      </c>
      <c r="G26" s="12">
        <f t="shared" si="2"/>
        <v>20.738482887602984</v>
      </c>
      <c r="H26" s="11">
        <v>51.71</v>
      </c>
      <c r="I26" s="11">
        <v>59.13</v>
      </c>
      <c r="J26" s="5">
        <v>5.7</v>
      </c>
      <c r="K26" s="5">
        <v>4.5999999999999996</v>
      </c>
      <c r="L26" s="5">
        <v>7.16</v>
      </c>
      <c r="M26" s="12">
        <f t="shared" si="3"/>
        <v>7.3246160308919945</v>
      </c>
      <c r="N26" s="12">
        <f t="shared" si="4"/>
        <v>0.16461603089199439</v>
      </c>
      <c r="O26" s="12">
        <f t="shared" si="5"/>
        <v>2.2474356361851147</v>
      </c>
      <c r="P26" s="5">
        <v>50.6</v>
      </c>
      <c r="Q26" s="5">
        <v>59.84</v>
      </c>
      <c r="R26" s="11">
        <v>5.0999999999999996</v>
      </c>
      <c r="S26" s="11">
        <v>4.5</v>
      </c>
      <c r="T26" s="11">
        <v>7.27</v>
      </c>
      <c r="U26" s="12">
        <f t="shared" si="6"/>
        <v>6.8014704292527801</v>
      </c>
      <c r="V26" s="12">
        <f t="shared" si="7"/>
        <v>0.46852957074721946</v>
      </c>
      <c r="W26" s="12">
        <f t="shared" si="8"/>
        <v>6.8886511471416165</v>
      </c>
      <c r="X26" s="11">
        <v>50.42</v>
      </c>
      <c r="Y26" s="11">
        <v>58.54</v>
      </c>
      <c r="Z26" s="5">
        <v>4.9000000000000004</v>
      </c>
      <c r="AA26" s="5">
        <v>4.5999999999999996</v>
      </c>
      <c r="AB26" s="5">
        <v>7.46</v>
      </c>
      <c r="AC26" s="12">
        <f t="shared" si="9"/>
        <v>6.7208630398186218</v>
      </c>
      <c r="AD26" s="12">
        <f t="shared" si="10"/>
        <v>0.7391369601813782</v>
      </c>
      <c r="AE26" s="12">
        <f t="shared" si="11"/>
        <v>10.997649495344062</v>
      </c>
      <c r="AF26" s="5">
        <v>51.67</v>
      </c>
      <c r="AG26" s="5">
        <v>58.53</v>
      </c>
      <c r="AI26" s="13">
        <f t="shared" si="12"/>
        <v>2.3426061493411421</v>
      </c>
      <c r="AJ26" s="13">
        <f t="shared" si="13"/>
        <v>2.8284271247461898</v>
      </c>
      <c r="AK26" s="14">
        <f t="shared" si="14"/>
        <v>0.48582097540504776</v>
      </c>
      <c r="AL26" s="15">
        <f t="shared" si="15"/>
        <v>0.17176365307578612</v>
      </c>
    </row>
    <row r="27" spans="1:38" x14ac:dyDescent="0.15">
      <c r="A27" s="10" t="s">
        <v>93</v>
      </c>
      <c r="B27" s="11">
        <v>4.9000000000000004</v>
      </c>
      <c r="C27" s="11">
        <v>4.5</v>
      </c>
      <c r="D27" s="11">
        <v>6.49</v>
      </c>
      <c r="E27" s="12">
        <f t="shared" si="0"/>
        <v>6.6528189513919589</v>
      </c>
      <c r="F27" s="12">
        <f t="shared" si="1"/>
        <v>0.16281895139195868</v>
      </c>
      <c r="G27" s="12">
        <f t="shared" si="2"/>
        <v>2.4473678388300697</v>
      </c>
      <c r="H27" s="11">
        <v>69.02</v>
      </c>
      <c r="J27" s="5">
        <v>5.0999999999999996</v>
      </c>
      <c r="K27" s="5">
        <v>5</v>
      </c>
      <c r="L27" s="5">
        <v>6.67</v>
      </c>
      <c r="M27" s="12">
        <f t="shared" si="3"/>
        <v>7.1421285342676377</v>
      </c>
      <c r="N27" s="12">
        <f t="shared" si="4"/>
        <v>0.47212853426763779</v>
      </c>
      <c r="O27" s="12">
        <f t="shared" si="5"/>
        <v>6.6104737824639344</v>
      </c>
      <c r="P27" s="5">
        <v>69.69</v>
      </c>
      <c r="U27" s="12"/>
      <c r="V27" s="12"/>
      <c r="W27" s="12"/>
      <c r="AC27" s="12"/>
      <c r="AD27" s="12"/>
      <c r="AE27" s="12"/>
      <c r="AI27" s="13">
        <f t="shared" si="12"/>
        <v>3.3975346687211094</v>
      </c>
      <c r="AJ27" s="13">
        <f t="shared" si="13"/>
        <v>3.3143844979257273</v>
      </c>
      <c r="AK27" s="14">
        <f t="shared" si="14"/>
        <v>-8.3150170795382117E-2</v>
      </c>
      <c r="AL27" s="15">
        <f t="shared" si="15"/>
        <v>-2.5087665853922733E-2</v>
      </c>
    </row>
    <row r="28" spans="1:38" x14ac:dyDescent="0.15">
      <c r="A28" s="10" t="s">
        <v>94</v>
      </c>
      <c r="B28" s="11">
        <v>5</v>
      </c>
      <c r="C28" s="11">
        <v>5</v>
      </c>
      <c r="D28" s="11">
        <v>6.64</v>
      </c>
      <c r="E28" s="12">
        <f t="shared" si="0"/>
        <v>7.0710678118654755</v>
      </c>
      <c r="F28" s="12">
        <f t="shared" si="1"/>
        <v>0.43106781186547583</v>
      </c>
      <c r="G28" s="12">
        <f t="shared" si="2"/>
        <v>6.0962194584264964</v>
      </c>
      <c r="H28" s="11">
        <v>69.45</v>
      </c>
      <c r="J28" s="5">
        <v>5</v>
      </c>
      <c r="K28" s="5">
        <v>5.2</v>
      </c>
      <c r="L28" s="5">
        <v>6.96</v>
      </c>
      <c r="M28" s="12">
        <f t="shared" si="3"/>
        <v>7.2138755187485737</v>
      </c>
      <c r="N28" s="12">
        <f t="shared" si="4"/>
        <v>0.25387551874857373</v>
      </c>
      <c r="O28" s="12">
        <f t="shared" si="5"/>
        <v>3.5192666977515956</v>
      </c>
      <c r="P28" s="5">
        <v>69.64</v>
      </c>
      <c r="U28" s="12"/>
      <c r="V28" s="12"/>
      <c r="W28" s="12"/>
      <c r="AC28" s="12"/>
      <c r="AD28" s="12"/>
      <c r="AE28" s="12"/>
      <c r="AI28" s="13">
        <f t="shared" si="12"/>
        <v>3.7650602409638556</v>
      </c>
      <c r="AJ28" s="13">
        <f t="shared" si="13"/>
        <v>3.5355339059327373</v>
      </c>
      <c r="AK28" s="14">
        <f t="shared" si="14"/>
        <v>-0.2295263350311183</v>
      </c>
      <c r="AL28" s="15">
        <f t="shared" si="15"/>
        <v>-6.4919851184559674E-2</v>
      </c>
    </row>
    <row r="29" spans="1:38" x14ac:dyDescent="0.15">
      <c r="A29" s="10" t="s">
        <v>95</v>
      </c>
      <c r="B29" s="11">
        <v>4.9000000000000004</v>
      </c>
      <c r="C29" s="11">
        <v>4.9000000000000004</v>
      </c>
      <c r="D29" s="11">
        <v>6.49</v>
      </c>
      <c r="E29" s="12">
        <f t="shared" si="0"/>
        <v>6.9296464556281663</v>
      </c>
      <c r="F29" s="12">
        <f t="shared" si="1"/>
        <v>0.43964645562816607</v>
      </c>
      <c r="G29" s="12">
        <f t="shared" si="2"/>
        <v>6.344428369373607</v>
      </c>
      <c r="H29" s="11">
        <v>68.989999999999995</v>
      </c>
      <c r="J29" s="5">
        <v>5</v>
      </c>
      <c r="K29" s="5">
        <v>5.2</v>
      </c>
      <c r="L29" s="5">
        <v>6.95</v>
      </c>
      <c r="M29" s="12">
        <f t="shared" si="3"/>
        <v>7.2138755187485737</v>
      </c>
      <c r="N29" s="12">
        <f t="shared" si="4"/>
        <v>0.26387551874857351</v>
      </c>
      <c r="O29" s="12">
        <f t="shared" si="5"/>
        <v>3.6578884410019494</v>
      </c>
      <c r="P29" s="5">
        <v>70.22</v>
      </c>
      <c r="U29" s="12"/>
      <c r="V29" s="12"/>
      <c r="W29" s="12"/>
      <c r="AC29" s="12"/>
      <c r="AD29" s="12"/>
      <c r="AE29" s="12"/>
      <c r="AI29" s="13">
        <f t="shared" si="12"/>
        <v>3.6995377503852085</v>
      </c>
      <c r="AJ29" s="13">
        <f t="shared" si="13"/>
        <v>3.4648232278140831</v>
      </c>
      <c r="AK29" s="14">
        <f t="shared" si="14"/>
        <v>-0.23471452257112535</v>
      </c>
      <c r="AL29" s="15">
        <f t="shared" si="15"/>
        <v>-6.774213491959416E-2</v>
      </c>
    </row>
    <row r="30" spans="1:38" x14ac:dyDescent="0.15">
      <c r="A30" s="10" t="s">
        <v>96</v>
      </c>
      <c r="B30" s="11">
        <v>4.7</v>
      </c>
      <c r="C30" s="11">
        <v>4.9000000000000004</v>
      </c>
      <c r="D30" s="11">
        <v>6.91</v>
      </c>
      <c r="E30" s="12">
        <f t="shared" si="0"/>
        <v>6.7896980787071826</v>
      </c>
      <c r="F30" s="12">
        <f t="shared" si="1"/>
        <v>0.12030192129281758</v>
      </c>
      <c r="G30" s="12">
        <f t="shared" si="2"/>
        <v>1.7718302036152409</v>
      </c>
      <c r="H30" s="11">
        <v>69.25</v>
      </c>
      <c r="J30" s="5">
        <v>4.9000000000000004</v>
      </c>
      <c r="K30" s="5">
        <v>5</v>
      </c>
      <c r="L30" s="5">
        <v>6.74</v>
      </c>
      <c r="M30" s="12">
        <f t="shared" si="3"/>
        <v>7.0007142492748553</v>
      </c>
      <c r="N30" s="12">
        <f t="shared" si="4"/>
        <v>0.26071424927485509</v>
      </c>
      <c r="O30" s="12">
        <f t="shared" si="5"/>
        <v>3.7241092835900318</v>
      </c>
      <c r="P30" s="5">
        <v>70.75</v>
      </c>
      <c r="U30" s="12"/>
      <c r="V30" s="12"/>
      <c r="W30" s="12"/>
      <c r="AC30" s="12"/>
      <c r="AD30" s="12"/>
      <c r="AE30" s="12"/>
    </row>
    <row r="31" spans="1:38" x14ac:dyDescent="0.15">
      <c r="A31" s="10" t="s">
        <v>97</v>
      </c>
      <c r="B31" s="11">
        <v>5</v>
      </c>
      <c r="C31" s="11">
        <v>5</v>
      </c>
      <c r="D31" s="11">
        <v>6.94</v>
      </c>
      <c r="E31" s="12">
        <f t="shared" si="0"/>
        <v>7.0710678118654755</v>
      </c>
      <c r="F31" s="12">
        <f t="shared" si="1"/>
        <v>0.13106781186547511</v>
      </c>
      <c r="G31" s="12">
        <f t="shared" si="2"/>
        <v>1.8535787713072016</v>
      </c>
      <c r="H31" s="11">
        <v>68.27</v>
      </c>
      <c r="J31" s="5">
        <v>5</v>
      </c>
      <c r="K31" s="5">
        <v>5</v>
      </c>
      <c r="L31" s="5">
        <v>6.54</v>
      </c>
      <c r="M31" s="12">
        <f t="shared" si="3"/>
        <v>7.0710678118654755</v>
      </c>
      <c r="N31" s="12">
        <f t="shared" si="4"/>
        <v>0.53106781186547547</v>
      </c>
      <c r="O31" s="12">
        <f t="shared" si="5"/>
        <v>7.5104330207995869</v>
      </c>
      <c r="P31" s="5">
        <v>69.040000000000006</v>
      </c>
      <c r="U31" s="12"/>
      <c r="V31" s="12"/>
      <c r="W31" s="12"/>
      <c r="AC31" s="12"/>
      <c r="AD31" s="12"/>
      <c r="AE31" s="12"/>
    </row>
    <row r="32" spans="1:38" x14ac:dyDescent="0.15">
      <c r="A32" s="10" t="s">
        <v>98</v>
      </c>
      <c r="B32" s="11">
        <v>5.4</v>
      </c>
      <c r="C32" s="11">
        <v>5</v>
      </c>
      <c r="D32" s="11">
        <v>6.65</v>
      </c>
      <c r="E32" s="12">
        <f t="shared" si="0"/>
        <v>7.3593477971896402</v>
      </c>
      <c r="F32" s="12">
        <f t="shared" si="1"/>
        <v>0.70934779718963981</v>
      </c>
      <c r="G32" s="12">
        <f t="shared" si="2"/>
        <v>9.6387318107254405</v>
      </c>
      <c r="H32" s="11">
        <v>68.8</v>
      </c>
      <c r="J32" s="5">
        <v>5</v>
      </c>
      <c r="K32" s="5">
        <v>4.9000000000000004</v>
      </c>
      <c r="L32" s="5">
        <v>6.49</v>
      </c>
      <c r="M32" s="12">
        <f t="shared" si="3"/>
        <v>7.0007142492748553</v>
      </c>
      <c r="N32" s="12">
        <f t="shared" si="4"/>
        <v>0.51071424927485509</v>
      </c>
      <c r="O32" s="12">
        <f t="shared" si="5"/>
        <v>7.2951734793025675</v>
      </c>
      <c r="P32" s="5">
        <v>69.19</v>
      </c>
      <c r="U32" s="12"/>
      <c r="V32" s="12"/>
      <c r="W32" s="12"/>
      <c r="AC32" s="12"/>
      <c r="AD32" s="12"/>
      <c r="AE32" s="12"/>
    </row>
    <row r="33" spans="1:31" x14ac:dyDescent="0.15">
      <c r="A33" s="10" t="s">
        <v>99</v>
      </c>
      <c r="B33" s="11">
        <v>5.4</v>
      </c>
      <c r="C33" s="11">
        <v>5.0999999999999996</v>
      </c>
      <c r="D33" s="11">
        <v>7.06</v>
      </c>
      <c r="E33" s="12">
        <f t="shared" si="0"/>
        <v>7.4276510418839683</v>
      </c>
      <c r="F33" s="12">
        <f t="shared" si="1"/>
        <v>0.36765104188396869</v>
      </c>
      <c r="G33" s="12">
        <f t="shared" si="2"/>
        <v>4.9497619073757226</v>
      </c>
      <c r="H33" s="11">
        <v>57.17</v>
      </c>
      <c r="J33" s="5">
        <v>5.2</v>
      </c>
      <c r="K33" s="5">
        <v>5</v>
      </c>
      <c r="L33" s="5">
        <v>6.91</v>
      </c>
      <c r="M33" s="12">
        <f t="shared" si="3"/>
        <v>7.2138755187485737</v>
      </c>
      <c r="N33" s="12">
        <f t="shared" si="4"/>
        <v>0.30387551874857355</v>
      </c>
      <c r="O33" s="12">
        <f t="shared" si="5"/>
        <v>4.2123754140033771</v>
      </c>
      <c r="P33" s="5">
        <v>57.91</v>
      </c>
      <c r="U33" s="12"/>
      <c r="V33" s="12"/>
      <c r="W33" s="12"/>
      <c r="AC33" s="12"/>
      <c r="AD33" s="12"/>
      <c r="AE33" s="12"/>
    </row>
    <row r="34" spans="1:31" x14ac:dyDescent="0.15">
      <c r="A34" s="10" t="s">
        <v>100</v>
      </c>
      <c r="B34" s="11">
        <v>5.0999999999999996</v>
      </c>
      <c r="C34" s="11">
        <v>5</v>
      </c>
      <c r="D34" s="11">
        <v>6.61</v>
      </c>
      <c r="E34" s="12">
        <f t="shared" si="0"/>
        <v>7.1421285342676377</v>
      </c>
      <c r="F34" s="12">
        <f t="shared" si="1"/>
        <v>0.5321285342676374</v>
      </c>
      <c r="G34" s="12">
        <f t="shared" si="2"/>
        <v>7.4505594755751972</v>
      </c>
      <c r="H34" s="11">
        <v>57.46</v>
      </c>
      <c r="J34" s="5">
        <v>5</v>
      </c>
      <c r="K34" s="5">
        <v>5</v>
      </c>
      <c r="L34" s="5">
        <v>6.87</v>
      </c>
      <c r="M34" s="12">
        <f t="shared" si="3"/>
        <v>7.0710678118654755</v>
      </c>
      <c r="N34" s="12">
        <f t="shared" si="4"/>
        <v>0.2010678118654754</v>
      </c>
      <c r="O34" s="12">
        <f t="shared" si="5"/>
        <v>2.8435282649683722</v>
      </c>
      <c r="P34" s="5">
        <v>58.93</v>
      </c>
      <c r="U34" s="12"/>
      <c r="V34" s="12"/>
      <c r="W34" s="12"/>
      <c r="AC34" s="12"/>
      <c r="AD34" s="12"/>
      <c r="AE34" s="12"/>
    </row>
    <row r="35" spans="1:31" x14ac:dyDescent="0.15">
      <c r="A35" s="10" t="s">
        <v>101</v>
      </c>
      <c r="B35" s="11">
        <v>5.2</v>
      </c>
      <c r="C35" s="11">
        <v>5</v>
      </c>
      <c r="D35" s="11">
        <v>6.82</v>
      </c>
      <c r="E35" s="12">
        <f t="shared" si="0"/>
        <v>7.2138755187485737</v>
      </c>
      <c r="F35" s="12">
        <f t="shared" si="1"/>
        <v>0.39387551874857341</v>
      </c>
      <c r="G35" s="12">
        <f t="shared" si="2"/>
        <v>5.4599711032565885</v>
      </c>
      <c r="H35" s="11">
        <v>57.76</v>
      </c>
      <c r="J35" s="5">
        <v>4.8</v>
      </c>
      <c r="K35" s="5">
        <v>5.2</v>
      </c>
      <c r="L35" s="5">
        <v>7.14</v>
      </c>
      <c r="M35" s="12">
        <f t="shared" si="3"/>
        <v>7.0767224051816529</v>
      </c>
      <c r="N35" s="12">
        <f t="shared" si="4"/>
        <v>6.3277594818346827E-2</v>
      </c>
      <c r="O35" s="12">
        <f t="shared" si="5"/>
        <v>0.89416528154353336</v>
      </c>
      <c r="P35" s="5">
        <v>57.56</v>
      </c>
      <c r="U35" s="12"/>
      <c r="V35" s="12"/>
      <c r="W35" s="12"/>
      <c r="AC35" s="12"/>
      <c r="AD35" s="12"/>
      <c r="AE35" s="12"/>
    </row>
    <row r="36" spans="1:31" x14ac:dyDescent="0.15">
      <c r="A36" s="10" t="s">
        <v>102</v>
      </c>
      <c r="B36" s="11">
        <v>4.7</v>
      </c>
      <c r="C36" s="11">
        <v>5.0999999999999996</v>
      </c>
      <c r="D36" s="11">
        <v>6.9</v>
      </c>
      <c r="E36" s="12">
        <f t="shared" si="0"/>
        <v>6.935416353759881</v>
      </c>
      <c r="F36" s="12">
        <f t="shared" si="1"/>
        <v>3.5416353759880614E-2</v>
      </c>
      <c r="G36" s="12">
        <f t="shared" si="2"/>
        <v>0.51065937433850572</v>
      </c>
      <c r="H36" s="11">
        <v>57.68</v>
      </c>
      <c r="J36" s="5">
        <v>5.3</v>
      </c>
      <c r="K36" s="5">
        <v>5.0999999999999996</v>
      </c>
      <c r="L36" s="5">
        <v>6.87</v>
      </c>
      <c r="M36" s="12">
        <f t="shared" si="3"/>
        <v>7.3552702193733168</v>
      </c>
      <c r="N36" s="12">
        <f t="shared" si="4"/>
        <v>0.48527021937331671</v>
      </c>
      <c r="O36" s="12">
        <f t="shared" si="5"/>
        <v>6.5975851994552919</v>
      </c>
      <c r="P36" s="5">
        <v>58.86</v>
      </c>
      <c r="U36" s="12"/>
      <c r="V36" s="12"/>
      <c r="W36" s="12"/>
      <c r="AC36" s="12"/>
      <c r="AD36" s="12"/>
      <c r="AE36" s="12"/>
    </row>
    <row r="37" spans="1:31" x14ac:dyDescent="0.15">
      <c r="A37" s="10" t="s">
        <v>103</v>
      </c>
      <c r="B37" s="11">
        <v>5</v>
      </c>
      <c r="C37" s="11">
        <v>4.4000000000000004</v>
      </c>
      <c r="D37" s="11">
        <v>6.38</v>
      </c>
      <c r="E37" s="12">
        <f t="shared" si="0"/>
        <v>6.6603303221386847</v>
      </c>
      <c r="F37" s="12">
        <f t="shared" si="1"/>
        <v>0.28033032213868481</v>
      </c>
      <c r="G37" s="12">
        <f t="shared" si="2"/>
        <v>4.2089552406564206</v>
      </c>
      <c r="H37" s="11">
        <v>57.28</v>
      </c>
      <c r="J37" s="5">
        <v>5.2</v>
      </c>
      <c r="K37" s="5">
        <v>5</v>
      </c>
      <c r="L37" s="5">
        <v>7.06</v>
      </c>
      <c r="M37" s="12">
        <f t="shared" si="3"/>
        <v>7.2138755187485737</v>
      </c>
      <c r="N37" s="12">
        <f t="shared" si="4"/>
        <v>0.15387551874857408</v>
      </c>
      <c r="O37" s="12">
        <f t="shared" si="5"/>
        <v>2.1330492652480317</v>
      </c>
      <c r="P37" s="5">
        <v>58.56</v>
      </c>
      <c r="U37" s="12"/>
      <c r="V37" s="12"/>
      <c r="W37" s="12"/>
      <c r="AC37" s="12"/>
      <c r="AD37" s="12"/>
      <c r="AE37" s="12"/>
    </row>
    <row r="38" spans="1:31" x14ac:dyDescent="0.15">
      <c r="A38" s="10" t="s">
        <v>104</v>
      </c>
      <c r="B38" s="11">
        <v>4.8</v>
      </c>
      <c r="C38" s="11">
        <v>5</v>
      </c>
      <c r="D38" s="11">
        <v>6.83</v>
      </c>
      <c r="E38" s="12">
        <f t="shared" si="0"/>
        <v>6.9310893804653828</v>
      </c>
      <c r="F38" s="12">
        <f t="shared" si="1"/>
        <v>0.10108938046538274</v>
      </c>
      <c r="G38" s="12">
        <f t="shared" si="2"/>
        <v>1.4584919471720212</v>
      </c>
      <c r="H38" s="11">
        <v>57.47</v>
      </c>
      <c r="J38" s="5">
        <v>5</v>
      </c>
      <c r="K38" s="5">
        <v>4.95</v>
      </c>
      <c r="L38" s="5">
        <v>6.89</v>
      </c>
      <c r="M38" s="12">
        <f t="shared" si="3"/>
        <v>7.035801304755557</v>
      </c>
      <c r="N38" s="12">
        <f t="shared" si="4"/>
        <v>0.1458013047555573</v>
      </c>
      <c r="O38" s="12">
        <f t="shared" si="5"/>
        <v>2.0722771783934402</v>
      </c>
      <c r="P38" s="5">
        <v>58.88</v>
      </c>
      <c r="U38" s="12"/>
      <c r="V38" s="12"/>
      <c r="W38" s="12"/>
      <c r="AC38" s="12"/>
      <c r="AD38" s="12"/>
      <c r="AE38" s="12"/>
    </row>
    <row r="39" spans="1:31" x14ac:dyDescent="0.15">
      <c r="A39" s="10" t="s">
        <v>105</v>
      </c>
      <c r="B39" s="11">
        <v>5.01</v>
      </c>
      <c r="C39" s="11">
        <v>5</v>
      </c>
      <c r="D39" s="11">
        <v>6.5</v>
      </c>
      <c r="E39" s="12">
        <f t="shared" si="0"/>
        <v>7.0781424116783631</v>
      </c>
      <c r="F39" s="12">
        <f t="shared" si="1"/>
        <v>0.57814241167836311</v>
      </c>
      <c r="G39" s="12">
        <f t="shared" si="2"/>
        <v>8.1679963195495304</v>
      </c>
      <c r="H39" s="11">
        <v>52.23</v>
      </c>
      <c r="J39" s="5">
        <v>4.6399999999999997</v>
      </c>
      <c r="K39" s="5">
        <v>5</v>
      </c>
      <c r="L39" s="5">
        <v>6.68</v>
      </c>
      <c r="M39" s="12">
        <f t="shared" si="3"/>
        <v>6.8212608805117547</v>
      </c>
      <c r="N39" s="12">
        <f t="shared" si="4"/>
        <v>0.141260880511755</v>
      </c>
      <c r="O39" s="12">
        <f t="shared" si="5"/>
        <v>2.0708910417916329</v>
      </c>
      <c r="P39" s="5">
        <v>51.38</v>
      </c>
      <c r="U39" s="12"/>
      <c r="V39" s="12"/>
      <c r="W39" s="12"/>
      <c r="AC39" s="12"/>
      <c r="AD39" s="12"/>
      <c r="AE39" s="12"/>
    </row>
    <row r="40" spans="1:31" x14ac:dyDescent="0.15">
      <c r="A40" s="10" t="s">
        <v>106</v>
      </c>
      <c r="B40" s="11">
        <v>4.5</v>
      </c>
      <c r="C40" s="11">
        <v>4.9000000000000004</v>
      </c>
      <c r="D40" s="11">
        <v>6.69</v>
      </c>
      <c r="E40" s="12">
        <f t="shared" si="0"/>
        <v>6.6528189513919589</v>
      </c>
      <c r="F40" s="12">
        <f t="shared" si="1"/>
        <v>3.71810486080415E-2</v>
      </c>
      <c r="G40" s="12">
        <f t="shared" si="2"/>
        <v>0.55887660373295089</v>
      </c>
      <c r="H40" s="11">
        <v>51.89</v>
      </c>
      <c r="J40" s="5">
        <v>4.32</v>
      </c>
      <c r="K40" s="5">
        <v>5</v>
      </c>
      <c r="L40" s="5">
        <v>6.62</v>
      </c>
      <c r="M40" s="12">
        <f t="shared" si="3"/>
        <v>6.6077530220189074</v>
      </c>
      <c r="N40" s="12">
        <f t="shared" si="4"/>
        <v>1.2246977981092755E-2</v>
      </c>
      <c r="O40" s="12">
        <f t="shared" si="5"/>
        <v>0.18534255049004331</v>
      </c>
      <c r="P40" s="5">
        <v>52.75</v>
      </c>
      <c r="U40" s="12"/>
      <c r="V40" s="12"/>
      <c r="W40" s="12"/>
      <c r="AC40" s="12"/>
      <c r="AD40" s="12"/>
      <c r="AE40" s="12"/>
    </row>
    <row r="41" spans="1:31" x14ac:dyDescent="0.15">
      <c r="A41" s="10" t="s">
        <v>107</v>
      </c>
      <c r="B41" s="11">
        <v>4.5999999999999996</v>
      </c>
      <c r="C41" s="11">
        <v>4.9000000000000004</v>
      </c>
      <c r="D41" s="11">
        <v>6.46</v>
      </c>
      <c r="E41" s="12">
        <f t="shared" si="0"/>
        <v>6.7208630398186218</v>
      </c>
      <c r="F41" s="12">
        <f t="shared" si="1"/>
        <v>0.2608630398186218</v>
      </c>
      <c r="G41" s="12">
        <f t="shared" si="2"/>
        <v>3.8813919919674746</v>
      </c>
      <c r="H41" s="11">
        <v>51.68</v>
      </c>
      <c r="J41" s="5">
        <v>4.9800000000000004</v>
      </c>
      <c r="K41" s="5">
        <v>5</v>
      </c>
      <c r="L41" s="5">
        <v>6.73</v>
      </c>
      <c r="M41" s="12">
        <f t="shared" si="3"/>
        <v>7.0569398467040942</v>
      </c>
      <c r="N41" s="12">
        <f t="shared" si="4"/>
        <v>0.32693984670409382</v>
      </c>
      <c r="O41" s="12">
        <f t="shared" si="5"/>
        <v>4.6328841368371485</v>
      </c>
      <c r="P41" s="5">
        <v>52.3</v>
      </c>
      <c r="U41" s="12"/>
      <c r="V41" s="12"/>
      <c r="W41" s="12"/>
      <c r="AC41" s="12"/>
      <c r="AD41" s="12"/>
      <c r="AE41" s="12"/>
    </row>
    <row r="42" spans="1:31" x14ac:dyDescent="0.15">
      <c r="A42" s="10" t="s">
        <v>108</v>
      </c>
      <c r="B42" s="11">
        <v>4.66</v>
      </c>
      <c r="C42" s="11">
        <v>5</v>
      </c>
      <c r="D42" s="11">
        <v>6.61</v>
      </c>
      <c r="E42" s="12">
        <f t="shared" si="0"/>
        <v>6.8348811255207655</v>
      </c>
      <c r="F42" s="12">
        <f t="shared" si="1"/>
        <v>0.22488112552076522</v>
      </c>
      <c r="G42" s="12">
        <f t="shared" si="2"/>
        <v>3.2901980501325987</v>
      </c>
      <c r="H42" s="11">
        <v>51.74</v>
      </c>
      <c r="J42" s="5">
        <v>4.72</v>
      </c>
      <c r="K42" s="5">
        <v>4.9000000000000004</v>
      </c>
      <c r="L42" s="5">
        <v>6.51</v>
      </c>
      <c r="M42" s="12">
        <f t="shared" si="3"/>
        <v>6.8035578927499403</v>
      </c>
      <c r="N42" s="12">
        <f t="shared" si="4"/>
        <v>0.29355789274994049</v>
      </c>
      <c r="O42" s="12">
        <f t="shared" si="5"/>
        <v>4.3147702625234352</v>
      </c>
      <c r="P42" s="5">
        <v>52.36</v>
      </c>
      <c r="U42" s="12"/>
      <c r="V42" s="12"/>
      <c r="W42" s="12"/>
      <c r="AC42" s="12"/>
      <c r="AD42" s="12"/>
      <c r="AE42" s="12"/>
    </row>
    <row r="43" spans="1:31" x14ac:dyDescent="0.15">
      <c r="A43" s="10" t="s">
        <v>109</v>
      </c>
      <c r="B43" s="11">
        <v>4.96</v>
      </c>
      <c r="C43" s="11">
        <v>5</v>
      </c>
      <c r="D43" s="11">
        <v>6.67</v>
      </c>
      <c r="E43" s="12">
        <f t="shared" si="0"/>
        <v>7.0428403361144003</v>
      </c>
      <c r="F43" s="12">
        <f t="shared" si="1"/>
        <v>0.37284033611440037</v>
      </c>
      <c r="G43" s="12">
        <f t="shared" si="2"/>
        <v>5.2938916448601452</v>
      </c>
      <c r="H43" s="11">
        <v>52.31</v>
      </c>
      <c r="J43" s="5">
        <v>4.9400000000000004</v>
      </c>
      <c r="K43" s="5">
        <v>5</v>
      </c>
      <c r="L43" s="5">
        <v>6.72</v>
      </c>
      <c r="M43" s="12">
        <f t="shared" si="3"/>
        <v>7.0287694513335692</v>
      </c>
      <c r="N43" s="12">
        <f t="shared" si="4"/>
        <v>0.30876945133356948</v>
      </c>
      <c r="O43" s="12">
        <f t="shared" si="5"/>
        <v>4.3929375329701079</v>
      </c>
      <c r="P43" s="5">
        <v>52.4</v>
      </c>
      <c r="U43" s="12"/>
      <c r="V43" s="12"/>
      <c r="W43" s="12"/>
      <c r="AC43" s="12"/>
      <c r="AD43" s="12"/>
      <c r="AE43" s="12"/>
    </row>
    <row r="44" spans="1:31" x14ac:dyDescent="0.15">
      <c r="A44" s="10" t="s">
        <v>110</v>
      </c>
      <c r="B44" s="11">
        <v>4.4400000000000004</v>
      </c>
      <c r="C44" s="11">
        <v>4.95</v>
      </c>
      <c r="D44" s="11">
        <v>6.68</v>
      </c>
      <c r="E44" s="12">
        <f t="shared" si="0"/>
        <v>6.6495187795809709</v>
      </c>
      <c r="F44" s="12">
        <f t="shared" si="1"/>
        <v>3.0481220419028787E-2</v>
      </c>
      <c r="G44" s="12">
        <f t="shared" si="2"/>
        <v>0.45839738828363163</v>
      </c>
      <c r="H44" s="11">
        <v>53.51</v>
      </c>
      <c r="J44" s="5">
        <v>4.4000000000000004</v>
      </c>
      <c r="K44" s="5">
        <v>5</v>
      </c>
      <c r="L44" s="5">
        <v>6.84</v>
      </c>
      <c r="M44" s="12">
        <f t="shared" si="3"/>
        <v>6.6603303221386847</v>
      </c>
      <c r="N44" s="12">
        <f t="shared" si="4"/>
        <v>0.17966967786131516</v>
      </c>
      <c r="O44" s="12">
        <f t="shared" si="5"/>
        <v>2.6976091150329284</v>
      </c>
      <c r="P44" s="5">
        <v>53.65</v>
      </c>
      <c r="U44" s="12"/>
      <c r="V44" s="12"/>
      <c r="W44" s="12"/>
      <c r="AC44" s="12"/>
      <c r="AD44" s="12"/>
      <c r="AE44" s="12"/>
    </row>
    <row r="45" spans="1:31" x14ac:dyDescent="0.15">
      <c r="A45" s="10" t="s">
        <v>111</v>
      </c>
      <c r="B45" s="11">
        <v>5</v>
      </c>
      <c r="C45" s="11">
        <v>5</v>
      </c>
      <c r="D45" s="11">
        <v>6.89</v>
      </c>
      <c r="E45" s="12">
        <f t="shared" si="0"/>
        <v>7.0710678118654755</v>
      </c>
      <c r="F45" s="12">
        <f t="shared" si="1"/>
        <v>0.18106781186547583</v>
      </c>
      <c r="G45" s="12">
        <f t="shared" si="2"/>
        <v>2.5606855524937591</v>
      </c>
      <c r="H45" s="11">
        <v>49.94</v>
      </c>
      <c r="J45" s="5">
        <v>5.8</v>
      </c>
      <c r="K45" s="5">
        <v>4.3</v>
      </c>
      <c r="L45" s="5">
        <v>6.71</v>
      </c>
      <c r="M45" s="12">
        <f t="shared" si="3"/>
        <v>7.2201108024738785</v>
      </c>
      <c r="N45" s="12">
        <f t="shared" si="4"/>
        <v>0.51011080247387852</v>
      </c>
      <c r="O45" s="12">
        <f t="shared" si="5"/>
        <v>7.0651381457898896</v>
      </c>
      <c r="P45" s="5">
        <v>49.98</v>
      </c>
      <c r="U45" s="12"/>
      <c r="V45" s="12"/>
      <c r="W45" s="12"/>
      <c r="AC45" s="12"/>
      <c r="AD45" s="12"/>
      <c r="AE45" s="12"/>
    </row>
    <row r="46" spans="1:31" x14ac:dyDescent="0.15">
      <c r="A46" s="10" t="s">
        <v>112</v>
      </c>
      <c r="B46" s="11">
        <v>4.5999999999999996</v>
      </c>
      <c r="C46" s="11">
        <v>4.9000000000000004</v>
      </c>
      <c r="D46" s="11">
        <v>6.42</v>
      </c>
      <c r="E46" s="12">
        <f t="shared" si="0"/>
        <v>6.7208630398186218</v>
      </c>
      <c r="F46" s="12">
        <f t="shared" si="1"/>
        <v>0.30086303981862184</v>
      </c>
      <c r="G46" s="12">
        <f t="shared" si="2"/>
        <v>4.4765536514599376</v>
      </c>
      <c r="H46" s="11">
        <v>49.99</v>
      </c>
      <c r="J46" s="5">
        <v>5.5</v>
      </c>
      <c r="K46" s="5">
        <v>4.9000000000000004</v>
      </c>
      <c r="L46" s="5">
        <v>6.4</v>
      </c>
      <c r="M46" s="12">
        <f t="shared" si="3"/>
        <v>7.3661387442811588</v>
      </c>
      <c r="N46" s="12">
        <f t="shared" si="4"/>
        <v>0.96613874428115842</v>
      </c>
      <c r="O46" s="12">
        <f t="shared" si="5"/>
        <v>13.115945515297803</v>
      </c>
      <c r="P46" s="5">
        <v>50.01</v>
      </c>
      <c r="U46" s="12"/>
      <c r="V46" s="12"/>
      <c r="W46" s="12"/>
      <c r="AC46" s="12"/>
      <c r="AD46" s="12"/>
      <c r="AE46" s="12"/>
    </row>
    <row r="47" spans="1:31" x14ac:dyDescent="0.15">
      <c r="A47" s="10" t="s">
        <v>113</v>
      </c>
      <c r="B47" s="11">
        <v>5.8</v>
      </c>
      <c r="C47" s="11">
        <v>5</v>
      </c>
      <c r="D47" s="11">
        <v>6.85</v>
      </c>
      <c r="E47" s="12">
        <f t="shared" si="0"/>
        <v>7.657675887630659</v>
      </c>
      <c r="F47" s="12">
        <f t="shared" si="1"/>
        <v>0.80767588763065934</v>
      </c>
      <c r="G47" s="12">
        <f t="shared" si="2"/>
        <v>10.54727177648361</v>
      </c>
      <c r="H47" s="11">
        <v>50.04</v>
      </c>
      <c r="J47" s="5">
        <v>5.9</v>
      </c>
      <c r="K47" s="5">
        <v>4.9000000000000004</v>
      </c>
      <c r="L47" s="5">
        <v>6.93</v>
      </c>
      <c r="M47" s="12">
        <f t="shared" si="3"/>
        <v>7.6694197955256049</v>
      </c>
      <c r="N47" s="12">
        <f t="shared" si="4"/>
        <v>0.73941979552560522</v>
      </c>
      <c r="O47" s="12">
        <f t="shared" si="5"/>
        <v>9.6411438575443231</v>
      </c>
      <c r="P47" s="5">
        <v>49.99</v>
      </c>
      <c r="U47" s="12"/>
      <c r="V47" s="12"/>
      <c r="W47" s="12"/>
      <c r="AC47" s="12"/>
      <c r="AD47" s="12"/>
      <c r="AE47" s="12"/>
    </row>
    <row r="48" spans="1:31" x14ac:dyDescent="0.15">
      <c r="A48" s="10" t="s">
        <v>114</v>
      </c>
      <c r="B48" s="11">
        <v>4.9000000000000004</v>
      </c>
      <c r="C48" s="11">
        <v>5</v>
      </c>
      <c r="D48" s="11">
        <v>6.73</v>
      </c>
      <c r="E48" s="12">
        <f t="shared" si="0"/>
        <v>7.0007142492748553</v>
      </c>
      <c r="F48" s="12">
        <f t="shared" si="1"/>
        <v>0.27071424927485488</v>
      </c>
      <c r="G48" s="12">
        <f t="shared" si="2"/>
        <v>3.8669518514185306</v>
      </c>
      <c r="H48" s="11">
        <v>49.95</v>
      </c>
      <c r="J48" s="5">
        <v>5.2</v>
      </c>
      <c r="K48" s="5">
        <v>4.95</v>
      </c>
      <c r="L48" s="5">
        <v>6.83</v>
      </c>
      <c r="M48" s="12">
        <f t="shared" si="3"/>
        <v>7.1793105518566342</v>
      </c>
      <c r="N48" s="12">
        <f t="shared" si="4"/>
        <v>0.34931055185663418</v>
      </c>
      <c r="O48" s="12">
        <f t="shared" si="5"/>
        <v>4.8655166722980008</v>
      </c>
      <c r="P48" s="5">
        <v>49.98</v>
      </c>
      <c r="U48" s="12"/>
      <c r="V48" s="12"/>
      <c r="W48" s="12"/>
      <c r="AC48" s="12"/>
      <c r="AD48" s="12"/>
      <c r="AE48" s="12"/>
    </row>
    <row r="49" spans="1:31" x14ac:dyDescent="0.15">
      <c r="A49" s="10" t="s">
        <v>115</v>
      </c>
      <c r="B49" s="11">
        <v>5.4</v>
      </c>
      <c r="C49" s="11">
        <v>5</v>
      </c>
      <c r="D49" s="11">
        <v>6.83</v>
      </c>
      <c r="E49" s="12">
        <f t="shared" si="0"/>
        <v>7.3593477971896402</v>
      </c>
      <c r="F49" s="12">
        <f t="shared" si="1"/>
        <v>0.52934779718964009</v>
      </c>
      <c r="G49" s="12">
        <f t="shared" si="2"/>
        <v>7.1928628973315467</v>
      </c>
      <c r="H49" s="11">
        <v>50.01</v>
      </c>
      <c r="J49" s="5">
        <v>4.4000000000000004</v>
      </c>
      <c r="K49" s="5">
        <v>4.3</v>
      </c>
      <c r="L49" s="5">
        <v>5.68</v>
      </c>
      <c r="M49" s="12">
        <f t="shared" si="3"/>
        <v>6.1522353661088101</v>
      </c>
      <c r="N49" s="12">
        <f t="shared" si="4"/>
        <v>0.47223536610881034</v>
      </c>
      <c r="O49" s="12">
        <f t="shared" si="5"/>
        <v>7.6758338718678054</v>
      </c>
      <c r="P49" s="5">
        <v>50.07</v>
      </c>
      <c r="U49" s="12"/>
      <c r="V49" s="12"/>
      <c r="W49" s="12"/>
      <c r="AC49" s="12"/>
      <c r="AD49" s="12"/>
      <c r="AE49" s="12"/>
    </row>
    <row r="50" spans="1:31" x14ac:dyDescent="0.15">
      <c r="A50" s="10" t="s">
        <v>116</v>
      </c>
      <c r="B50" s="11">
        <v>5.3</v>
      </c>
      <c r="C50" s="11">
        <v>4.5</v>
      </c>
      <c r="D50" s="11">
        <v>6.17</v>
      </c>
      <c r="E50" s="12">
        <f t="shared" si="0"/>
        <v>6.9526973183074787</v>
      </c>
      <c r="F50" s="12">
        <f t="shared" si="1"/>
        <v>0.7826973183074788</v>
      </c>
      <c r="G50" s="12">
        <f t="shared" si="2"/>
        <v>11.257462859004679</v>
      </c>
      <c r="H50" s="11">
        <v>50.02</v>
      </c>
      <c r="J50" s="5">
        <v>5.6</v>
      </c>
      <c r="K50" s="5">
        <v>4.5</v>
      </c>
      <c r="L50" s="5">
        <v>6.97</v>
      </c>
      <c r="M50" s="12">
        <f t="shared" si="3"/>
        <v>7.1840100222647241</v>
      </c>
      <c r="N50" s="12">
        <f t="shared" si="4"/>
        <v>0.21401002226472432</v>
      </c>
      <c r="O50" s="12">
        <f t="shared" si="5"/>
        <v>2.978977223047619</v>
      </c>
      <c r="P50" s="5">
        <v>50.06</v>
      </c>
      <c r="U50" s="12"/>
      <c r="V50" s="12"/>
      <c r="W50" s="12"/>
      <c r="AC50" s="12"/>
      <c r="AD50" s="12"/>
      <c r="AE50" s="12"/>
    </row>
  </sheetData>
  <mergeCells count="5">
    <mergeCell ref="R1:Y1"/>
    <mergeCell ref="Z1:AG1"/>
    <mergeCell ref="A1:A2"/>
    <mergeCell ref="B1:I1"/>
    <mergeCell ref="J1:Q1"/>
  </mergeCells>
  <phoneticPr fontId="1" type="noConversion"/>
  <conditionalFormatting sqref="F3:F50">
    <cfRule type="cellIs" dxfId="14" priority="9" operator="greaterThan">
      <formula>0.5</formula>
    </cfRule>
  </conditionalFormatting>
  <conditionalFormatting sqref="N3:N50">
    <cfRule type="cellIs" dxfId="13" priority="8" operator="greaterThan">
      <formula>0.5</formula>
    </cfRule>
  </conditionalFormatting>
  <conditionalFormatting sqref="V3:V50">
    <cfRule type="cellIs" dxfId="12" priority="7" operator="greaterThan">
      <formula>0.5</formula>
    </cfRule>
  </conditionalFormatting>
  <conditionalFormatting sqref="AD3:AD50">
    <cfRule type="cellIs" dxfId="11" priority="6" operator="greaterThan">
      <formula>0.5</formula>
    </cfRule>
  </conditionalFormatting>
  <conditionalFormatting sqref="G3:G50">
    <cfRule type="cellIs" dxfId="10" priority="4" operator="greaterThan">
      <formula>5</formula>
    </cfRule>
  </conditionalFormatting>
  <conditionalFormatting sqref="O3:O50">
    <cfRule type="cellIs" dxfId="9" priority="3" operator="greaterThan">
      <formula>5</formula>
    </cfRule>
  </conditionalFormatting>
  <conditionalFormatting sqref="W3:W50">
    <cfRule type="cellIs" dxfId="8" priority="2" operator="greaterThan">
      <formula>5</formula>
    </cfRule>
  </conditionalFormatting>
  <conditionalFormatting sqref="AE3:AE50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51"/>
  <sheetViews>
    <sheetView workbookViewId="0">
      <selection activeCell="M8" sqref="M8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7.5" style="17" bestFit="1" customWidth="1"/>
    <col min="51" max="51" width="6.75" style="17" bestFit="1" customWidth="1"/>
    <col min="52" max="16384" width="9" style="17"/>
  </cols>
  <sheetData>
    <row r="1" spans="1:51" ht="11.25" customHeight="1" x14ac:dyDescent="0.15">
      <c r="A1" s="61"/>
      <c r="B1" s="136" t="s">
        <v>68</v>
      </c>
      <c r="C1" s="141" t="s">
        <v>5</v>
      </c>
      <c r="D1" s="142"/>
      <c r="E1" s="142"/>
      <c r="F1" s="142"/>
      <c r="G1" s="142"/>
      <c r="H1" s="142"/>
      <c r="I1" s="142"/>
      <c r="J1" s="142"/>
      <c r="K1" s="142"/>
      <c r="L1" s="142"/>
      <c r="M1" s="143"/>
      <c r="N1" s="138" t="s">
        <v>65</v>
      </c>
      <c r="O1" s="139"/>
      <c r="P1" s="139"/>
      <c r="Q1" s="139"/>
      <c r="R1" s="139"/>
      <c r="S1" s="139"/>
      <c r="T1" s="139"/>
      <c r="U1" s="139"/>
      <c r="V1" s="139"/>
      <c r="W1" s="139"/>
      <c r="X1" s="140"/>
      <c r="Y1" s="141" t="s">
        <v>66</v>
      </c>
      <c r="Z1" s="142"/>
      <c r="AA1" s="142"/>
      <c r="AB1" s="142"/>
      <c r="AC1" s="142"/>
      <c r="AD1" s="142"/>
      <c r="AE1" s="142"/>
      <c r="AF1" s="142"/>
      <c r="AG1" s="142"/>
      <c r="AH1" s="142"/>
      <c r="AI1" s="143"/>
      <c r="AJ1" s="138" t="s">
        <v>67</v>
      </c>
      <c r="AK1" s="139"/>
      <c r="AL1" s="139"/>
      <c r="AM1" s="139"/>
      <c r="AN1" s="139"/>
      <c r="AO1" s="139"/>
      <c r="AP1" s="139"/>
      <c r="AQ1" s="139"/>
      <c r="AR1" s="139"/>
      <c r="AS1" s="139"/>
      <c r="AT1" s="140"/>
      <c r="AU1" s="83"/>
      <c r="AV1" s="136" t="s">
        <v>68</v>
      </c>
    </row>
    <row r="2" spans="1:51" ht="45" x14ac:dyDescent="0.15">
      <c r="A2" s="62"/>
      <c r="B2" s="137"/>
      <c r="C2" s="18" t="s">
        <v>59</v>
      </c>
      <c r="D2" s="18" t="s">
        <v>60</v>
      </c>
      <c r="E2" s="18" t="s">
        <v>61</v>
      </c>
      <c r="F2" s="18" t="s">
        <v>120</v>
      </c>
      <c r="G2" s="63" t="s">
        <v>119</v>
      </c>
      <c r="H2" s="63" t="s">
        <v>118</v>
      </c>
      <c r="I2" s="18" t="s">
        <v>62</v>
      </c>
      <c r="J2" s="18" t="s">
        <v>63</v>
      </c>
      <c r="K2" s="18" t="s">
        <v>133</v>
      </c>
      <c r="L2" s="18" t="s">
        <v>134</v>
      </c>
      <c r="M2" s="18" t="s">
        <v>184</v>
      </c>
      <c r="N2" s="19" t="s">
        <v>59</v>
      </c>
      <c r="O2" s="19" t="s">
        <v>60</v>
      </c>
      <c r="P2" s="19" t="s">
        <v>61</v>
      </c>
      <c r="Q2" s="19" t="s">
        <v>120</v>
      </c>
      <c r="R2" s="20" t="s">
        <v>119</v>
      </c>
      <c r="S2" s="20" t="s">
        <v>118</v>
      </c>
      <c r="T2" s="19" t="s">
        <v>62</v>
      </c>
      <c r="U2" s="19" t="s">
        <v>63</v>
      </c>
      <c r="V2" s="19" t="s">
        <v>133</v>
      </c>
      <c r="W2" s="19" t="s">
        <v>134</v>
      </c>
      <c r="X2" s="19" t="s">
        <v>184</v>
      </c>
      <c r="Y2" s="18" t="s">
        <v>59</v>
      </c>
      <c r="Z2" s="18" t="s">
        <v>60</v>
      </c>
      <c r="AA2" s="18" t="s">
        <v>61</v>
      </c>
      <c r="AB2" s="18" t="s">
        <v>120</v>
      </c>
      <c r="AC2" s="63" t="s">
        <v>119</v>
      </c>
      <c r="AD2" s="63" t="s">
        <v>118</v>
      </c>
      <c r="AE2" s="18" t="s">
        <v>62</v>
      </c>
      <c r="AF2" s="18" t="s">
        <v>63</v>
      </c>
      <c r="AG2" s="18" t="s">
        <v>133</v>
      </c>
      <c r="AH2" s="18" t="s">
        <v>134</v>
      </c>
      <c r="AI2" s="18" t="s">
        <v>184</v>
      </c>
      <c r="AJ2" s="19" t="s">
        <v>59</v>
      </c>
      <c r="AK2" s="19" t="s">
        <v>60</v>
      </c>
      <c r="AL2" s="19" t="s">
        <v>61</v>
      </c>
      <c r="AM2" s="19" t="s">
        <v>120</v>
      </c>
      <c r="AN2" s="20" t="s">
        <v>119</v>
      </c>
      <c r="AO2" s="20" t="s">
        <v>118</v>
      </c>
      <c r="AP2" s="19" t="s">
        <v>62</v>
      </c>
      <c r="AQ2" s="19" t="s">
        <v>63</v>
      </c>
      <c r="AR2" s="19" t="s">
        <v>133</v>
      </c>
      <c r="AS2" s="19" t="s">
        <v>134</v>
      </c>
      <c r="AT2" s="19" t="s">
        <v>184</v>
      </c>
      <c r="AU2" s="84"/>
      <c r="AV2" s="137"/>
      <c r="AW2" s="17" t="s">
        <v>176</v>
      </c>
    </row>
    <row r="3" spans="1:51" x14ac:dyDescent="0.15">
      <c r="A3" s="17">
        <v>1</v>
      </c>
      <c r="B3" s="21" t="s">
        <v>75</v>
      </c>
      <c r="C3" s="22">
        <v>5.6</v>
      </c>
      <c r="D3" s="22">
        <v>5</v>
      </c>
      <c r="E3" s="22">
        <v>7.71</v>
      </c>
      <c r="F3" s="22">
        <f>(C3^2+D3^2)^(1/2)</f>
        <v>7.507329751649384</v>
      </c>
      <c r="G3" s="22">
        <f>ABS(E3-F3)</f>
        <v>0.20267024835061598</v>
      </c>
      <c r="H3" s="22">
        <f>G3/F3*100</f>
        <v>2.6996316274250334</v>
      </c>
      <c r="I3" s="22">
        <v>29.1</v>
      </c>
      <c r="J3" s="22">
        <v>56.18</v>
      </c>
      <c r="K3" s="22">
        <f>C3*D3/F3</f>
        <v>3.7296883081295733</v>
      </c>
      <c r="L3" s="22">
        <f>K3*I3</f>
        <v>108.53392976657059</v>
      </c>
      <c r="M3" s="22">
        <f>ATAN(D3/C3)/PI()*180</f>
        <v>41.760299703897871</v>
      </c>
      <c r="N3" s="26">
        <v>5.0999999999999996</v>
      </c>
      <c r="O3" s="26">
        <v>5.0999999999999996</v>
      </c>
      <c r="P3" s="26">
        <v>7.22</v>
      </c>
      <c r="Q3" s="26">
        <f>(N3^2+O3^2)^(1/2)</f>
        <v>7.2124891681027847</v>
      </c>
      <c r="R3" s="26">
        <f>ABS(P3-Q3)</f>
        <v>7.5108318972150201E-3</v>
      </c>
      <c r="S3" s="26">
        <f>R3/Q3*100</f>
        <v>0.10413647386025417</v>
      </c>
      <c r="T3" s="26">
        <v>27.95</v>
      </c>
      <c r="U3" s="26">
        <v>63.03</v>
      </c>
      <c r="V3" s="26">
        <f>N3*O3/Q3</f>
        <v>3.6062445840513919</v>
      </c>
      <c r="W3" s="26">
        <f>V3*T3</f>
        <v>100.7945361242364</v>
      </c>
      <c r="X3" s="26">
        <f>ATAN(O3/N3)/PI()*180</f>
        <v>45</v>
      </c>
      <c r="Y3" s="22">
        <v>5.4</v>
      </c>
      <c r="Z3" s="22">
        <v>5</v>
      </c>
      <c r="AA3" s="22">
        <v>7.47</v>
      </c>
      <c r="AB3" s="22">
        <f>(Y3^2+Z3^2)^(1/2)</f>
        <v>7.3593477971896402</v>
      </c>
      <c r="AC3" s="22">
        <f>ABS(AA3-AB3)</f>
        <v>0.11065220281035959</v>
      </c>
      <c r="AD3" s="22">
        <f>AC3/AB3*100</f>
        <v>1.5035599058467524</v>
      </c>
      <c r="AE3" s="22">
        <v>30.28</v>
      </c>
      <c r="AF3" s="22">
        <v>37.71</v>
      </c>
      <c r="AG3" s="22">
        <f>Y3*Z3/AB3</f>
        <v>3.6688033700908464</v>
      </c>
      <c r="AH3" s="22">
        <f>AG3*AE3</f>
        <v>111.09136604635083</v>
      </c>
      <c r="AI3" s="22">
        <f>ATAN(Z3/Y3)/PI()*180</f>
        <v>42.797401838234194</v>
      </c>
      <c r="AJ3" s="26">
        <v>5.7</v>
      </c>
      <c r="AK3" s="26">
        <v>5.2</v>
      </c>
      <c r="AL3" s="26">
        <v>7.68</v>
      </c>
      <c r="AM3" s="26">
        <f>(AJ3^2+AK3^2)^(1/2)</f>
        <v>7.7155686763841329</v>
      </c>
      <c r="AN3" s="26">
        <f>ABS(AL3-AM3)</f>
        <v>3.5568676384133191E-2</v>
      </c>
      <c r="AO3" s="26">
        <f>AN3/AM3*100</f>
        <v>0.46099876594970951</v>
      </c>
      <c r="AP3" s="26">
        <v>32.24</v>
      </c>
      <c r="AQ3" s="17">
        <v>53.34</v>
      </c>
      <c r="AR3" s="26">
        <f>AJ3*AK3/AM3</f>
        <v>3.8415833288766286</v>
      </c>
      <c r="AS3" s="26">
        <f>AR3*AP3</f>
        <v>123.85264652298251</v>
      </c>
      <c r="AT3" s="26">
        <f>ATAN(AK3/AJ3)/PI()*180</f>
        <v>42.373594361709259</v>
      </c>
      <c r="AU3" s="85"/>
      <c r="AV3" s="21" t="s">
        <v>75</v>
      </c>
      <c r="AW3" s="26">
        <f>(L3+W3+AH3+AS3)/4</f>
        <v>111.06811961503509</v>
      </c>
      <c r="AX3" s="24"/>
      <c r="AY3" s="25"/>
    </row>
    <row r="4" spans="1:51" x14ac:dyDescent="0.15">
      <c r="A4" s="17">
        <v>2</v>
      </c>
      <c r="B4" s="21" t="s">
        <v>76</v>
      </c>
      <c r="C4" s="22">
        <v>5.0999999999999996</v>
      </c>
      <c r="D4" s="22">
        <v>5.3</v>
      </c>
      <c r="E4" s="22">
        <v>7.49</v>
      </c>
      <c r="F4" s="22">
        <f t="shared" ref="F4:F50" si="0">(C4^2+D4^2)^(1/2)</f>
        <v>7.3552702193733168</v>
      </c>
      <c r="G4" s="22">
        <f t="shared" ref="G4:G50" si="1">ABS(E4-F4)</f>
        <v>0.13472978062668339</v>
      </c>
      <c r="H4" s="22">
        <f t="shared" ref="H4:H50" si="2">G4/F4*100</f>
        <v>1.8317448116564592</v>
      </c>
      <c r="I4" s="22">
        <v>30.71</v>
      </c>
      <c r="J4" s="22">
        <v>48.4</v>
      </c>
      <c r="K4" s="22">
        <f t="shared" ref="K4:K50" si="3">C4*D4/F4</f>
        <v>3.6749159709733963</v>
      </c>
      <c r="L4" s="22">
        <f t="shared" ref="L4:L50" si="4">K4*I4</f>
        <v>112.856669468593</v>
      </c>
      <c r="M4" s="22">
        <f t="shared" ref="M4:M50" si="5">ATAN(D4/C4)/PI()*180</f>
        <v>46.101706115206383</v>
      </c>
      <c r="N4" s="26">
        <v>5.0999999999999996</v>
      </c>
      <c r="O4" s="26">
        <v>4.5999999999999996</v>
      </c>
      <c r="P4" s="26">
        <v>6.94</v>
      </c>
      <c r="Q4" s="26">
        <f t="shared" ref="Q4:Q50" si="6">(N4^2+O4^2)^(1/2)</f>
        <v>6.8680419334771097</v>
      </c>
      <c r="R4" s="26">
        <f t="shared" ref="R4:R50" si="7">ABS(P4-Q4)</f>
        <v>7.1958066522890718E-2</v>
      </c>
      <c r="S4" s="26">
        <f t="shared" ref="S4:S50" si="8">R4/Q4*100</f>
        <v>1.0477231679693637</v>
      </c>
      <c r="T4" s="26">
        <v>31.73</v>
      </c>
      <c r="U4" s="26">
        <v>51.58</v>
      </c>
      <c r="V4" s="26">
        <f t="shared" ref="V4:V50" si="9">N4*O4/Q4</f>
        <v>3.4158207284157935</v>
      </c>
      <c r="W4" s="26">
        <f t="shared" ref="W4:W50" si="10">V4*T4</f>
        <v>108.38399171263313</v>
      </c>
      <c r="X4" s="26">
        <f t="shared" ref="X4:X50" si="11">ATAN(O4/N4)/PI()*180</f>
        <v>42.049220890993652</v>
      </c>
      <c r="Y4" s="22">
        <v>4.7</v>
      </c>
      <c r="Z4" s="22">
        <v>3.7</v>
      </c>
      <c r="AA4" s="22">
        <v>5.8</v>
      </c>
      <c r="AB4" s="22">
        <f t="shared" ref="AB4:AB26" si="12">(Y4^2+Z4^2)^(1/2)</f>
        <v>5.9816385714952727</v>
      </c>
      <c r="AC4" s="22">
        <f t="shared" ref="AC4:AC26" si="13">ABS(AA4-AB4)</f>
        <v>0.18163857149527285</v>
      </c>
      <c r="AD4" s="22">
        <f t="shared" ref="AD4:AD26" si="14">AC4/AB4*100</f>
        <v>3.0366022507753652</v>
      </c>
      <c r="AE4" s="22">
        <v>28.88</v>
      </c>
      <c r="AF4" s="22">
        <v>45.71</v>
      </c>
      <c r="AG4" s="22">
        <f t="shared" ref="AG4:AG26" si="15">Y4*Z4/AB4</f>
        <v>2.9072301497569248</v>
      </c>
      <c r="AH4" s="22">
        <f t="shared" ref="AH4:AH26" si="16">AG4*AE4</f>
        <v>83.960806724979989</v>
      </c>
      <c r="AI4" s="22">
        <f t="shared" ref="AI4:AI26" si="17">ATAN(Z4/Y4)/PI()*180</f>
        <v>38.211025425561211</v>
      </c>
      <c r="AJ4" s="26">
        <v>5.4</v>
      </c>
      <c r="AK4" s="26">
        <v>5</v>
      </c>
      <c r="AL4" s="26">
        <v>7.54</v>
      </c>
      <c r="AM4" s="26">
        <f t="shared" ref="AM4:AM26" si="18">(AJ4^2+AK4^2)^(1/2)</f>
        <v>7.3593477971896402</v>
      </c>
      <c r="AN4" s="26">
        <f t="shared" ref="AN4:AN26" si="19">ABS(AL4-AM4)</f>
        <v>0.18065220281035987</v>
      </c>
      <c r="AO4" s="26">
        <f t="shared" ref="AO4:AO26" si="20">AN4/AM4*100</f>
        <v>2.4547311499443829</v>
      </c>
      <c r="AP4" s="26">
        <v>33.96</v>
      </c>
      <c r="AQ4" s="17">
        <v>51.16</v>
      </c>
      <c r="AR4" s="26">
        <f t="shared" ref="AR4:AR26" si="21">AJ4*AK4/AM4</f>
        <v>3.6688033700908464</v>
      </c>
      <c r="AS4" s="26">
        <f t="shared" ref="AS4:AS26" si="22">AR4*AP4</f>
        <v>124.59256244828515</v>
      </c>
      <c r="AT4" s="26">
        <f t="shared" ref="AT4:AT26" si="23">ATAN(AK4/AJ4)/PI()*180</f>
        <v>42.797401838234194</v>
      </c>
      <c r="AU4" s="85"/>
      <c r="AV4" s="21" t="s">
        <v>76</v>
      </c>
      <c r="AW4" s="26">
        <f t="shared" ref="AW4:AW26" si="24">(L4+W4+AH4+AS4)/4</f>
        <v>107.44850758862282</v>
      </c>
      <c r="AX4" s="24"/>
      <c r="AY4" s="25"/>
    </row>
    <row r="5" spans="1:51" x14ac:dyDescent="0.15">
      <c r="A5" s="17">
        <v>3</v>
      </c>
      <c r="B5" s="21" t="s">
        <v>77</v>
      </c>
      <c r="C5" s="22">
        <v>5.5</v>
      </c>
      <c r="D5" s="22">
        <v>5.2</v>
      </c>
      <c r="E5" s="22">
        <v>7.81</v>
      </c>
      <c r="F5" s="22">
        <f t="shared" si="0"/>
        <v>7.5690157880665048</v>
      </c>
      <c r="G5" s="22">
        <f t="shared" si="1"/>
        <v>0.24098421193349484</v>
      </c>
      <c r="H5" s="22">
        <f t="shared" si="2"/>
        <v>3.1838249341933786</v>
      </c>
      <c r="I5" s="22">
        <v>34.090000000000003</v>
      </c>
      <c r="J5" s="22">
        <v>51.2</v>
      </c>
      <c r="K5" s="22">
        <f t="shared" si="3"/>
        <v>3.7785626032239832</v>
      </c>
      <c r="L5" s="22">
        <f t="shared" si="4"/>
        <v>128.81119914390561</v>
      </c>
      <c r="M5" s="22">
        <f t="shared" si="5"/>
        <v>43.393997010717754</v>
      </c>
      <c r="N5" s="26">
        <v>5</v>
      </c>
      <c r="O5" s="26">
        <v>6.1</v>
      </c>
      <c r="P5" s="26">
        <v>7.91</v>
      </c>
      <c r="Q5" s="26">
        <f t="shared" si="6"/>
        <v>7.8873316146843981</v>
      </c>
      <c r="R5" s="26">
        <f t="shared" si="7"/>
        <v>2.2668385315602002E-2</v>
      </c>
      <c r="S5" s="26">
        <f t="shared" si="8"/>
        <v>0.28740246287348536</v>
      </c>
      <c r="T5" s="26">
        <v>35</v>
      </c>
      <c r="U5" s="26">
        <v>49.46</v>
      </c>
      <c r="V5" s="26">
        <f t="shared" si="9"/>
        <v>3.8669605248010637</v>
      </c>
      <c r="W5" s="26">
        <f t="shared" si="10"/>
        <v>135.34361836803723</v>
      </c>
      <c r="X5" s="26">
        <f t="shared" si="11"/>
        <v>50.659481840162485</v>
      </c>
      <c r="Y5" s="22">
        <v>5.0999999999999996</v>
      </c>
      <c r="Z5" s="22">
        <v>5.3</v>
      </c>
      <c r="AA5" s="22">
        <v>7.29</v>
      </c>
      <c r="AB5" s="22">
        <f t="shared" si="12"/>
        <v>7.3552702193733168</v>
      </c>
      <c r="AC5" s="22">
        <f t="shared" si="13"/>
        <v>6.5270219373316785E-2</v>
      </c>
      <c r="AD5" s="22">
        <f t="shared" si="14"/>
        <v>0.88739390160539788</v>
      </c>
      <c r="AE5" s="22">
        <v>31.24</v>
      </c>
      <c r="AF5" s="22">
        <v>45.7</v>
      </c>
      <c r="AG5" s="22">
        <f t="shared" si="15"/>
        <v>3.6749159709733963</v>
      </c>
      <c r="AH5" s="22">
        <f t="shared" si="16"/>
        <v>114.80437493320889</v>
      </c>
      <c r="AI5" s="22">
        <f t="shared" si="17"/>
        <v>46.101706115206383</v>
      </c>
      <c r="AJ5" s="26">
        <v>5.5</v>
      </c>
      <c r="AK5" s="26">
        <v>4.8</v>
      </c>
      <c r="AL5" s="26">
        <v>7</v>
      </c>
      <c r="AM5" s="26">
        <f t="shared" si="18"/>
        <v>7.3</v>
      </c>
      <c r="AN5" s="26">
        <f t="shared" si="19"/>
        <v>0.29999999999999982</v>
      </c>
      <c r="AO5" s="26">
        <f t="shared" si="20"/>
        <v>4.1095890410958882</v>
      </c>
      <c r="AP5" s="26">
        <v>30.67</v>
      </c>
      <c r="AQ5" s="17">
        <v>50.14</v>
      </c>
      <c r="AR5" s="26">
        <f t="shared" si="21"/>
        <v>3.6164383561643834</v>
      </c>
      <c r="AS5" s="26">
        <f t="shared" si="22"/>
        <v>110.91616438356165</v>
      </c>
      <c r="AT5" s="26">
        <f t="shared" si="23"/>
        <v>41.112090439166927</v>
      </c>
      <c r="AU5" s="85"/>
      <c r="AV5" s="21" t="s">
        <v>77</v>
      </c>
      <c r="AW5" s="26">
        <f t="shared" si="24"/>
        <v>122.46883920717835</v>
      </c>
      <c r="AX5" s="24"/>
      <c r="AY5" s="25"/>
    </row>
    <row r="6" spans="1:51" x14ac:dyDescent="0.15">
      <c r="A6" s="17">
        <v>4</v>
      </c>
      <c r="B6" s="21" t="s">
        <v>78</v>
      </c>
      <c r="C6" s="22">
        <v>4.9000000000000004</v>
      </c>
      <c r="D6" s="22">
        <v>4.2</v>
      </c>
      <c r="E6" s="22">
        <v>6.21</v>
      </c>
      <c r="F6" s="22">
        <f t="shared" si="0"/>
        <v>6.4536811201050215</v>
      </c>
      <c r="G6" s="22">
        <f t="shared" si="1"/>
        <v>0.24368112010502152</v>
      </c>
      <c r="H6" s="22">
        <f t="shared" si="2"/>
        <v>3.7758469247246613</v>
      </c>
      <c r="I6" s="22">
        <v>31.75</v>
      </c>
      <c r="J6" s="22">
        <v>52.98</v>
      </c>
      <c r="K6" s="22">
        <f t="shared" si="3"/>
        <v>3.1888777299342457</v>
      </c>
      <c r="L6" s="22">
        <f t="shared" si="4"/>
        <v>101.2468679254123</v>
      </c>
      <c r="M6" s="22">
        <f t="shared" si="5"/>
        <v>40.601294645004465</v>
      </c>
      <c r="N6" s="26">
        <v>4.4000000000000004</v>
      </c>
      <c r="O6" s="26">
        <v>4.0999999999999996</v>
      </c>
      <c r="P6" s="26">
        <v>5.9</v>
      </c>
      <c r="Q6" s="26">
        <f t="shared" si="6"/>
        <v>6.0141499815019577</v>
      </c>
      <c r="R6" s="26">
        <f t="shared" si="7"/>
        <v>0.11414998150195732</v>
      </c>
      <c r="S6" s="26">
        <f t="shared" si="8"/>
        <v>1.8980235254034985</v>
      </c>
      <c r="T6" s="26">
        <v>32.6</v>
      </c>
      <c r="U6" s="26">
        <v>50.99</v>
      </c>
      <c r="V6" s="26">
        <f t="shared" si="9"/>
        <v>2.9995926366130861</v>
      </c>
      <c r="W6" s="26">
        <f t="shared" si="10"/>
        <v>97.786719953586612</v>
      </c>
      <c r="X6" s="26">
        <f t="shared" si="11"/>
        <v>42.978635059643985</v>
      </c>
      <c r="Y6" s="22">
        <v>4.7</v>
      </c>
      <c r="Z6" s="22">
        <v>4.3</v>
      </c>
      <c r="AA6" s="22">
        <v>6.2</v>
      </c>
      <c r="AB6" s="22">
        <f t="shared" si="12"/>
        <v>6.3702433234531943</v>
      </c>
      <c r="AC6" s="22">
        <f t="shared" si="13"/>
        <v>0.17024332345319415</v>
      </c>
      <c r="AD6" s="22">
        <f t="shared" si="14"/>
        <v>2.6724775618289618</v>
      </c>
      <c r="AE6" s="22">
        <v>33.94</v>
      </c>
      <c r="AF6" s="22">
        <v>53.61</v>
      </c>
      <c r="AG6" s="22">
        <f t="shared" si="15"/>
        <v>3.1725632717345755</v>
      </c>
      <c r="AH6" s="22">
        <f t="shared" si="16"/>
        <v>107.67679744267149</v>
      </c>
      <c r="AI6" s="22">
        <f t="shared" si="17"/>
        <v>42.455195620186906</v>
      </c>
      <c r="AJ6" s="26">
        <v>4.5999999999999996</v>
      </c>
      <c r="AK6" s="26">
        <v>4.4000000000000004</v>
      </c>
      <c r="AL6" s="26">
        <v>6.2</v>
      </c>
      <c r="AM6" s="26">
        <f t="shared" si="18"/>
        <v>6.3655321851358195</v>
      </c>
      <c r="AN6" s="26">
        <f t="shared" si="19"/>
        <v>0.16553218513581935</v>
      </c>
      <c r="AO6" s="26">
        <f t="shared" si="20"/>
        <v>2.6004453409622883</v>
      </c>
      <c r="AP6" s="26">
        <v>34.79</v>
      </c>
      <c r="AQ6" s="17">
        <v>57.34</v>
      </c>
      <c r="AR6" s="26">
        <f t="shared" si="21"/>
        <v>3.1796241714498761</v>
      </c>
      <c r="AS6" s="26">
        <f t="shared" si="22"/>
        <v>110.61912492474119</v>
      </c>
      <c r="AT6" s="26">
        <f t="shared" si="23"/>
        <v>43.726969979943291</v>
      </c>
      <c r="AU6" s="85"/>
      <c r="AV6" s="21" t="s">
        <v>78</v>
      </c>
      <c r="AW6" s="26">
        <f t="shared" si="24"/>
        <v>104.3323775616029</v>
      </c>
      <c r="AX6" s="24"/>
      <c r="AY6" s="25"/>
    </row>
    <row r="7" spans="1:51" x14ac:dyDescent="0.15">
      <c r="A7" s="17">
        <v>5</v>
      </c>
      <c r="B7" s="21" t="s">
        <v>79</v>
      </c>
      <c r="C7" s="22">
        <v>5</v>
      </c>
      <c r="D7" s="22">
        <v>5.3</v>
      </c>
      <c r="E7" s="22">
        <v>7.17</v>
      </c>
      <c r="F7" s="22">
        <f t="shared" si="0"/>
        <v>7.2862884927787483</v>
      </c>
      <c r="G7" s="22">
        <f t="shared" si="1"/>
        <v>0.11628849277874842</v>
      </c>
      <c r="H7" s="22">
        <f t="shared" si="2"/>
        <v>1.5959907831538505</v>
      </c>
      <c r="I7" s="22">
        <v>33.520000000000003</v>
      </c>
      <c r="J7" s="22">
        <v>57.94</v>
      </c>
      <c r="K7" s="22">
        <f t="shared" si="3"/>
        <v>3.6369682625473123</v>
      </c>
      <c r="L7" s="22">
        <f t="shared" si="4"/>
        <v>121.91117616058592</v>
      </c>
      <c r="M7" s="22">
        <f t="shared" si="5"/>
        <v>46.668337448293315</v>
      </c>
      <c r="N7" s="26">
        <v>4.8</v>
      </c>
      <c r="O7" s="26">
        <v>4.9000000000000004</v>
      </c>
      <c r="P7" s="26">
        <v>7.13</v>
      </c>
      <c r="Q7" s="26">
        <f t="shared" si="6"/>
        <v>6.8593002558570069</v>
      </c>
      <c r="R7" s="26">
        <f t="shared" si="7"/>
        <v>0.27069974414299303</v>
      </c>
      <c r="S7" s="26">
        <f t="shared" si="8"/>
        <v>3.946462963359104</v>
      </c>
      <c r="T7" s="26">
        <v>31.8</v>
      </c>
      <c r="U7" s="26">
        <v>54.27</v>
      </c>
      <c r="V7" s="26">
        <f t="shared" si="9"/>
        <v>3.4289211906005694</v>
      </c>
      <c r="W7" s="26">
        <f t="shared" si="10"/>
        <v>109.03969386109812</v>
      </c>
      <c r="X7" s="26">
        <f t="shared" si="11"/>
        <v>45.590657214646676</v>
      </c>
      <c r="Y7" s="22">
        <v>5.2</v>
      </c>
      <c r="Z7" s="22">
        <v>4.9000000000000004</v>
      </c>
      <c r="AA7" s="22">
        <v>7.24</v>
      </c>
      <c r="AB7" s="22">
        <f t="shared" si="12"/>
        <v>7.1449282711585012</v>
      </c>
      <c r="AC7" s="22">
        <f t="shared" si="13"/>
        <v>9.5071728841499059E-2</v>
      </c>
      <c r="AD7" s="22">
        <f t="shared" si="14"/>
        <v>1.3306183803869571</v>
      </c>
      <c r="AE7" s="22">
        <v>33.64</v>
      </c>
      <c r="AF7" s="22">
        <v>48.83</v>
      </c>
      <c r="AG7" s="22">
        <f t="shared" si="15"/>
        <v>3.5661659617848893</v>
      </c>
      <c r="AH7" s="22">
        <f t="shared" si="16"/>
        <v>119.96582295444368</v>
      </c>
      <c r="AI7" s="22">
        <f t="shared" si="17"/>
        <v>43.298645394673876</v>
      </c>
      <c r="AJ7" s="26">
        <v>5.2</v>
      </c>
      <c r="AK7" s="26">
        <v>5</v>
      </c>
      <c r="AL7" s="26">
        <v>7.47</v>
      </c>
      <c r="AM7" s="26">
        <f t="shared" si="18"/>
        <v>7.2138755187485737</v>
      </c>
      <c r="AN7" s="26">
        <f t="shared" si="19"/>
        <v>0.25612448125142606</v>
      </c>
      <c r="AO7" s="26">
        <f t="shared" si="20"/>
        <v>3.5504422080166034</v>
      </c>
      <c r="AP7" s="26">
        <v>35</v>
      </c>
      <c r="AQ7" s="17">
        <v>56.91</v>
      </c>
      <c r="AR7" s="26">
        <f t="shared" si="21"/>
        <v>3.6041653245092795</v>
      </c>
      <c r="AS7" s="26">
        <f t="shared" si="22"/>
        <v>126.14578635782479</v>
      </c>
      <c r="AT7" s="26">
        <f t="shared" si="23"/>
        <v>43.876697285924571</v>
      </c>
      <c r="AU7" s="85"/>
      <c r="AV7" s="21" t="s">
        <v>79</v>
      </c>
      <c r="AW7" s="26">
        <f t="shared" si="24"/>
        <v>119.26561983348813</v>
      </c>
      <c r="AX7" s="24"/>
      <c r="AY7" s="25"/>
    </row>
    <row r="8" spans="1:51" x14ac:dyDescent="0.15">
      <c r="A8" s="17">
        <v>6</v>
      </c>
      <c r="B8" s="21" t="s">
        <v>80</v>
      </c>
      <c r="C8" s="22">
        <v>4.8</v>
      </c>
      <c r="D8" s="22">
        <v>4.5999999999999996</v>
      </c>
      <c r="E8" s="22">
        <v>6.63</v>
      </c>
      <c r="F8" s="22">
        <f t="shared" si="0"/>
        <v>6.6483080554378642</v>
      </c>
      <c r="G8" s="22">
        <f t="shared" si="1"/>
        <v>1.830805543786429E-2</v>
      </c>
      <c r="H8" s="22">
        <f t="shared" si="2"/>
        <v>0.27537916843202753</v>
      </c>
      <c r="I8" s="22">
        <v>33.020000000000003</v>
      </c>
      <c r="J8" s="22">
        <v>55.39</v>
      </c>
      <c r="K8" s="22">
        <f t="shared" si="3"/>
        <v>3.3211457435309515</v>
      </c>
      <c r="L8" s="22">
        <f t="shared" si="4"/>
        <v>109.66423245139202</v>
      </c>
      <c r="M8" s="22">
        <f t="shared" si="5"/>
        <v>43.7811247648687</v>
      </c>
      <c r="N8" s="26">
        <v>5.2</v>
      </c>
      <c r="O8" s="26">
        <v>4.3</v>
      </c>
      <c r="P8" s="26">
        <v>6.74</v>
      </c>
      <c r="Q8" s="26">
        <f t="shared" si="6"/>
        <v>6.7475921631349358</v>
      </c>
      <c r="R8" s="26">
        <f t="shared" si="7"/>
        <v>7.5921631349356034E-3</v>
      </c>
      <c r="S8" s="26">
        <f t="shared" si="8"/>
        <v>0.11251662743363375</v>
      </c>
      <c r="T8" s="26">
        <v>31.73</v>
      </c>
      <c r="U8" s="26">
        <v>52.13</v>
      </c>
      <c r="V8" s="26">
        <f t="shared" si="9"/>
        <v>3.3137746709355844</v>
      </c>
      <c r="W8" s="26">
        <f t="shared" si="10"/>
        <v>105.14607030878609</v>
      </c>
      <c r="X8" s="26">
        <f t="shared" si="11"/>
        <v>39.588130847682969</v>
      </c>
      <c r="Y8" s="22">
        <v>5</v>
      </c>
      <c r="Z8" s="22">
        <v>3.7</v>
      </c>
      <c r="AA8" s="22">
        <v>6.35</v>
      </c>
      <c r="AB8" s="22">
        <f t="shared" si="12"/>
        <v>6.2201286160335947</v>
      </c>
      <c r="AC8" s="22">
        <f t="shared" si="13"/>
        <v>0.12987138396640496</v>
      </c>
      <c r="AD8" s="22">
        <f t="shared" si="14"/>
        <v>2.087921198793802</v>
      </c>
      <c r="AE8" s="22">
        <v>31.98</v>
      </c>
      <c r="AF8" s="22">
        <v>51.52</v>
      </c>
      <c r="AG8" s="22">
        <f t="shared" si="15"/>
        <v>2.9742150270514731</v>
      </c>
      <c r="AH8" s="22">
        <f t="shared" si="16"/>
        <v>95.11539656510611</v>
      </c>
      <c r="AI8" s="22">
        <f t="shared" si="17"/>
        <v>36.501441120506321</v>
      </c>
      <c r="AJ8" s="26">
        <v>3.8</v>
      </c>
      <c r="AK8" s="26">
        <v>4.2</v>
      </c>
      <c r="AL8" s="26">
        <v>5.8</v>
      </c>
      <c r="AM8" s="26">
        <f t="shared" si="18"/>
        <v>5.6639209034025182</v>
      </c>
      <c r="AN8" s="26">
        <f t="shared" si="19"/>
        <v>0.13607909659748163</v>
      </c>
      <c r="AO8" s="26">
        <f t="shared" si="20"/>
        <v>2.4025599742350585</v>
      </c>
      <c r="AP8" s="26">
        <v>31.79</v>
      </c>
      <c r="AQ8" s="17">
        <v>52.72</v>
      </c>
      <c r="AR8" s="26">
        <f t="shared" si="21"/>
        <v>2.81783596067033</v>
      </c>
      <c r="AS8" s="26">
        <f t="shared" si="22"/>
        <v>89.57900518970979</v>
      </c>
      <c r="AT8" s="26">
        <f t="shared" si="23"/>
        <v>47.862405226111747</v>
      </c>
      <c r="AU8" s="85"/>
      <c r="AV8" s="21" t="s">
        <v>80</v>
      </c>
      <c r="AW8" s="26">
        <f t="shared" si="24"/>
        <v>99.876176128748497</v>
      </c>
      <c r="AX8" s="24"/>
      <c r="AY8" s="25"/>
    </row>
    <row r="9" spans="1:51" x14ac:dyDescent="0.15">
      <c r="A9" s="17">
        <v>7</v>
      </c>
      <c r="B9" s="21" t="s">
        <v>81</v>
      </c>
      <c r="C9" s="22">
        <v>4.8</v>
      </c>
      <c r="D9" s="22">
        <v>4</v>
      </c>
      <c r="E9" s="22">
        <v>6.28</v>
      </c>
      <c r="F9" s="22">
        <f t="shared" si="0"/>
        <v>6.2481997407253234</v>
      </c>
      <c r="G9" s="22">
        <f t="shared" si="1"/>
        <v>3.180025927467689E-2</v>
      </c>
      <c r="H9" s="22">
        <f t="shared" si="2"/>
        <v>0.50895074732334589</v>
      </c>
      <c r="I9" s="22">
        <v>51.24</v>
      </c>
      <c r="J9" s="22">
        <v>61.58</v>
      </c>
      <c r="K9" s="22">
        <f t="shared" si="3"/>
        <v>3.0728851183895034</v>
      </c>
      <c r="L9" s="22">
        <f t="shared" si="4"/>
        <v>157.45463346627815</v>
      </c>
      <c r="M9" s="22">
        <f t="shared" si="5"/>
        <v>39.805571092265197</v>
      </c>
      <c r="N9" s="26">
        <v>4.9000000000000004</v>
      </c>
      <c r="O9" s="26">
        <v>4</v>
      </c>
      <c r="P9" s="26">
        <v>6.2</v>
      </c>
      <c r="Q9" s="26">
        <f t="shared" si="6"/>
        <v>6.3253458403473877</v>
      </c>
      <c r="R9" s="26">
        <f t="shared" si="7"/>
        <v>0.12534584034738749</v>
      </c>
      <c r="S9" s="26">
        <f t="shared" si="8"/>
        <v>1.9816440635995882</v>
      </c>
      <c r="T9" s="26">
        <v>47.87</v>
      </c>
      <c r="U9" s="26">
        <v>56.28</v>
      </c>
      <c r="V9" s="26">
        <f t="shared" si="9"/>
        <v>3.0986448005700775</v>
      </c>
      <c r="W9" s="26">
        <f t="shared" si="10"/>
        <v>148.33212660328959</v>
      </c>
      <c r="X9" s="26">
        <f t="shared" si="11"/>
        <v>39.225674097336729</v>
      </c>
      <c r="Y9" s="22">
        <v>4.7</v>
      </c>
      <c r="Z9" s="22">
        <v>4</v>
      </c>
      <c r="AA9" s="22">
        <v>6.2</v>
      </c>
      <c r="AB9" s="22">
        <f t="shared" si="12"/>
        <v>6.1717096496837893</v>
      </c>
      <c r="AC9" s="22">
        <f t="shared" si="13"/>
        <v>2.8290350316210855E-2</v>
      </c>
      <c r="AD9" s="22">
        <f t="shared" si="14"/>
        <v>0.4583875768954932</v>
      </c>
      <c r="AE9" s="22">
        <v>47.87</v>
      </c>
      <c r="AF9" s="22">
        <v>56.61</v>
      </c>
      <c r="AG9" s="22">
        <f t="shared" si="15"/>
        <v>3.0461575587832828</v>
      </c>
      <c r="AH9" s="22">
        <f t="shared" si="16"/>
        <v>145.81956233895573</v>
      </c>
      <c r="AI9" s="22">
        <f t="shared" si="17"/>
        <v>40.399904333736721</v>
      </c>
      <c r="AJ9" s="26">
        <v>4.5</v>
      </c>
      <c r="AK9" s="26">
        <v>3.9</v>
      </c>
      <c r="AL9" s="26">
        <v>6</v>
      </c>
      <c r="AM9" s="26">
        <f t="shared" si="18"/>
        <v>5.9548299723837621</v>
      </c>
      <c r="AN9" s="26">
        <f t="shared" si="19"/>
        <v>4.5170027616237896E-2</v>
      </c>
      <c r="AO9" s="26">
        <f t="shared" si="20"/>
        <v>0.75854437197567881</v>
      </c>
      <c r="AP9" s="26">
        <v>50.75</v>
      </c>
      <c r="AQ9" s="17">
        <v>62.88</v>
      </c>
      <c r="AR9" s="26">
        <f t="shared" si="21"/>
        <v>2.9471874228802886</v>
      </c>
      <c r="AS9" s="26">
        <f t="shared" si="22"/>
        <v>149.56976171117464</v>
      </c>
      <c r="AT9" s="26">
        <f t="shared" si="23"/>
        <v>40.91438322002513</v>
      </c>
      <c r="AU9" s="85"/>
      <c r="AV9" s="21" t="s">
        <v>81</v>
      </c>
      <c r="AW9" s="26">
        <f t="shared" si="24"/>
        <v>150.29402102992452</v>
      </c>
      <c r="AX9" s="24"/>
      <c r="AY9" s="25"/>
    </row>
    <row r="10" spans="1:51" x14ac:dyDescent="0.15">
      <c r="A10" s="17">
        <v>8</v>
      </c>
      <c r="B10" s="21" t="s">
        <v>82</v>
      </c>
      <c r="C10" s="22">
        <v>5.2</v>
      </c>
      <c r="D10" s="22">
        <v>3.6</v>
      </c>
      <c r="E10" s="22">
        <v>6.3</v>
      </c>
      <c r="F10" s="22">
        <f t="shared" si="0"/>
        <v>6.324555320336759</v>
      </c>
      <c r="G10" s="22">
        <f t="shared" si="1"/>
        <v>2.4555320336759223E-2</v>
      </c>
      <c r="H10" s="22">
        <f t="shared" si="2"/>
        <v>0.38825370469605985</v>
      </c>
      <c r="I10" s="22">
        <v>50.73</v>
      </c>
      <c r="J10" s="22">
        <v>62</v>
      </c>
      <c r="K10" s="22">
        <f t="shared" si="3"/>
        <v>2.9598918899176034</v>
      </c>
      <c r="L10" s="22">
        <f t="shared" si="4"/>
        <v>150.15531557552001</v>
      </c>
      <c r="M10" s="22">
        <f t="shared" si="5"/>
        <v>34.69515353123397</v>
      </c>
      <c r="N10" s="26">
        <v>4.8</v>
      </c>
      <c r="O10" s="26">
        <v>3.5</v>
      </c>
      <c r="P10" s="26">
        <v>6</v>
      </c>
      <c r="Q10" s="26">
        <f t="shared" si="6"/>
        <v>5.9405386961116582</v>
      </c>
      <c r="R10" s="26">
        <f t="shared" si="7"/>
        <v>5.946130388834181E-2</v>
      </c>
      <c r="S10" s="26">
        <f t="shared" si="8"/>
        <v>1.0009412770471782</v>
      </c>
      <c r="T10" s="26">
        <v>49.81</v>
      </c>
      <c r="U10" s="26">
        <v>63.03</v>
      </c>
      <c r="V10" s="26">
        <f t="shared" si="9"/>
        <v>2.8280263557573213</v>
      </c>
      <c r="W10" s="26">
        <f t="shared" si="10"/>
        <v>140.86399278027218</v>
      </c>
      <c r="X10" s="26">
        <f t="shared" si="11"/>
        <v>36.09828396710801</v>
      </c>
      <c r="Y10" s="22">
        <v>4</v>
      </c>
      <c r="Z10" s="22">
        <v>4.4000000000000004</v>
      </c>
      <c r="AA10" s="22">
        <v>5.9</v>
      </c>
      <c r="AB10" s="22">
        <f t="shared" si="12"/>
        <v>5.9464274989274024</v>
      </c>
      <c r="AC10" s="22">
        <f t="shared" si="13"/>
        <v>4.6427498927402056E-2</v>
      </c>
      <c r="AD10" s="22">
        <f t="shared" si="14"/>
        <v>0.78076288554390849</v>
      </c>
      <c r="AE10" s="22">
        <v>48.62</v>
      </c>
      <c r="AF10" s="22">
        <v>60.73</v>
      </c>
      <c r="AG10" s="22">
        <f t="shared" si="15"/>
        <v>2.9597602935837748</v>
      </c>
      <c r="AH10" s="22">
        <f t="shared" si="16"/>
        <v>143.90354547404311</v>
      </c>
      <c r="AI10" s="22">
        <f t="shared" si="17"/>
        <v>47.726310993906267</v>
      </c>
      <c r="AJ10" s="26">
        <v>5.2</v>
      </c>
      <c r="AK10" s="26">
        <v>4.5</v>
      </c>
      <c r="AL10" s="26">
        <v>6.8</v>
      </c>
      <c r="AM10" s="26">
        <f t="shared" si="18"/>
        <v>6.8767724987816781</v>
      </c>
      <c r="AN10" s="26">
        <f t="shared" si="19"/>
        <v>7.6772498781678244E-2</v>
      </c>
      <c r="AO10" s="26">
        <f t="shared" si="20"/>
        <v>1.1164030625599382</v>
      </c>
      <c r="AP10" s="26">
        <v>51.48</v>
      </c>
      <c r="AQ10" s="17">
        <v>58.66</v>
      </c>
      <c r="AR10" s="26">
        <f t="shared" si="21"/>
        <v>3.4027590710824964</v>
      </c>
      <c r="AS10" s="26">
        <f t="shared" si="22"/>
        <v>175.1740369793269</v>
      </c>
      <c r="AT10" s="26">
        <f t="shared" si="23"/>
        <v>40.872408297488278</v>
      </c>
      <c r="AU10" s="85"/>
      <c r="AV10" s="21" t="s">
        <v>82</v>
      </c>
      <c r="AW10" s="26">
        <f t="shared" si="24"/>
        <v>152.52422270229056</v>
      </c>
      <c r="AX10" s="24"/>
      <c r="AY10" s="25"/>
    </row>
    <row r="11" spans="1:51" x14ac:dyDescent="0.15">
      <c r="A11" s="17">
        <v>9</v>
      </c>
      <c r="B11" s="21" t="s">
        <v>83</v>
      </c>
      <c r="C11" s="22">
        <v>4.4000000000000004</v>
      </c>
      <c r="D11" s="22">
        <v>4.4000000000000004</v>
      </c>
      <c r="E11" s="22">
        <v>6.1</v>
      </c>
      <c r="F11" s="22">
        <f t="shared" si="0"/>
        <v>6.2225396744416184</v>
      </c>
      <c r="G11" s="22">
        <f t="shared" si="1"/>
        <v>0.12253967444161873</v>
      </c>
      <c r="H11" s="22">
        <f t="shared" si="2"/>
        <v>1.9692871536831924</v>
      </c>
      <c r="I11" s="22">
        <v>49.99</v>
      </c>
      <c r="J11" s="22">
        <v>58.26</v>
      </c>
      <c r="K11" s="22">
        <f t="shared" si="3"/>
        <v>3.1112698372208096</v>
      </c>
      <c r="L11" s="22">
        <f t="shared" si="4"/>
        <v>155.53237916266829</v>
      </c>
      <c r="M11" s="22">
        <f t="shared" si="5"/>
        <v>45</v>
      </c>
      <c r="N11" s="26">
        <v>4.4000000000000004</v>
      </c>
      <c r="O11" s="26">
        <v>3.9</v>
      </c>
      <c r="P11" s="26">
        <v>5.8</v>
      </c>
      <c r="Q11" s="26">
        <f t="shared" si="6"/>
        <v>5.8796258384356399</v>
      </c>
      <c r="R11" s="26">
        <f t="shared" si="7"/>
        <v>7.9625838435640084E-2</v>
      </c>
      <c r="S11" s="26">
        <f t="shared" si="8"/>
        <v>1.3542671017451289</v>
      </c>
      <c r="T11" s="26">
        <v>51.45</v>
      </c>
      <c r="U11" s="26">
        <v>57</v>
      </c>
      <c r="V11" s="26">
        <f t="shared" si="9"/>
        <v>2.9185530629897478</v>
      </c>
      <c r="W11" s="26">
        <f t="shared" si="10"/>
        <v>150.15955509082252</v>
      </c>
      <c r="X11" s="26">
        <f t="shared" si="11"/>
        <v>41.552613148134796</v>
      </c>
      <c r="Y11" s="22">
        <v>4.8</v>
      </c>
      <c r="Z11" s="22">
        <v>3.8</v>
      </c>
      <c r="AA11" s="22">
        <v>6.1</v>
      </c>
      <c r="AB11" s="22">
        <f t="shared" si="12"/>
        <v>6.1220911460055865</v>
      </c>
      <c r="AC11" s="22">
        <f t="shared" si="13"/>
        <v>2.2091146005586815E-2</v>
      </c>
      <c r="AD11" s="22">
        <f t="shared" si="14"/>
        <v>0.36084314131782214</v>
      </c>
      <c r="AE11" s="22">
        <v>48.38</v>
      </c>
      <c r="AF11" s="22">
        <v>61.68</v>
      </c>
      <c r="AG11" s="22">
        <f t="shared" si="15"/>
        <v>2.9793741329546934</v>
      </c>
      <c r="AH11" s="22">
        <f t="shared" si="16"/>
        <v>144.14212055234808</v>
      </c>
      <c r="AI11" s="22">
        <f t="shared" si="17"/>
        <v>38.367485384861538</v>
      </c>
      <c r="AJ11" s="26">
        <v>4.3</v>
      </c>
      <c r="AK11" s="26">
        <v>4.5</v>
      </c>
      <c r="AL11" s="26">
        <v>6.2</v>
      </c>
      <c r="AM11" s="26">
        <f t="shared" si="18"/>
        <v>6.2241465278381742</v>
      </c>
      <c r="AN11" s="26">
        <f t="shared" si="19"/>
        <v>2.4146527838174059E-2</v>
      </c>
      <c r="AO11" s="26">
        <f t="shared" si="20"/>
        <v>0.38794921890376582</v>
      </c>
      <c r="AP11" s="26">
        <v>49.93</v>
      </c>
      <c r="AQ11" s="17">
        <v>58.75</v>
      </c>
      <c r="AR11" s="26">
        <f t="shared" si="21"/>
        <v>3.108859971958406</v>
      </c>
      <c r="AS11" s="26">
        <f t="shared" si="22"/>
        <v>155.2253783998832</v>
      </c>
      <c r="AT11" s="26">
        <f t="shared" si="23"/>
        <v>46.301952672578885</v>
      </c>
      <c r="AU11" s="85"/>
      <c r="AV11" s="21" t="s">
        <v>83</v>
      </c>
      <c r="AW11" s="26">
        <f t="shared" si="24"/>
        <v>151.26485830143051</v>
      </c>
      <c r="AX11" s="24"/>
      <c r="AY11" s="25"/>
    </row>
    <row r="12" spans="1:51" x14ac:dyDescent="0.15">
      <c r="A12" s="17">
        <v>10</v>
      </c>
      <c r="B12" s="21" t="s">
        <v>84</v>
      </c>
      <c r="C12" s="22">
        <v>4.9000000000000004</v>
      </c>
      <c r="D12" s="22">
        <v>4</v>
      </c>
      <c r="E12" s="22">
        <v>6.3</v>
      </c>
      <c r="F12" s="22">
        <f t="shared" si="0"/>
        <v>6.3253458403473877</v>
      </c>
      <c r="G12" s="22">
        <f t="shared" si="1"/>
        <v>2.5345840347387849E-2</v>
      </c>
      <c r="H12" s="22">
        <f t="shared" si="2"/>
        <v>0.40070283881894209</v>
      </c>
      <c r="I12" s="22">
        <v>49.71</v>
      </c>
      <c r="J12" s="22">
        <v>62.53</v>
      </c>
      <c r="K12" s="22">
        <f t="shared" si="3"/>
        <v>3.0986448005700775</v>
      </c>
      <c r="L12" s="22">
        <f t="shared" si="4"/>
        <v>154.03363303633856</v>
      </c>
      <c r="M12" s="22">
        <f t="shared" si="5"/>
        <v>39.225674097336729</v>
      </c>
      <c r="N12" s="26">
        <v>4.5999999999999996</v>
      </c>
      <c r="O12" s="26">
        <v>4.4000000000000004</v>
      </c>
      <c r="P12" s="26">
        <v>6.5</v>
      </c>
      <c r="Q12" s="26">
        <f t="shared" si="6"/>
        <v>6.3655321851358195</v>
      </c>
      <c r="R12" s="26">
        <f t="shared" si="7"/>
        <v>0.13446781486418047</v>
      </c>
      <c r="S12" s="26">
        <f t="shared" si="8"/>
        <v>2.1124363360879208</v>
      </c>
      <c r="T12" s="26">
        <v>51.6</v>
      </c>
      <c r="U12" s="26">
        <v>67.41</v>
      </c>
      <c r="V12" s="26">
        <f t="shared" si="9"/>
        <v>3.1796241714498761</v>
      </c>
      <c r="W12" s="26">
        <f t="shared" si="10"/>
        <v>164.0686072468136</v>
      </c>
      <c r="X12" s="26">
        <f t="shared" si="11"/>
        <v>43.726969979943291</v>
      </c>
      <c r="Y12" s="22">
        <v>4.5</v>
      </c>
      <c r="Z12" s="22">
        <v>4.2</v>
      </c>
      <c r="AA12" s="22">
        <v>6.1</v>
      </c>
      <c r="AB12" s="22">
        <f t="shared" si="12"/>
        <v>6.1554853586049569</v>
      </c>
      <c r="AC12" s="22">
        <f t="shared" si="13"/>
        <v>5.5485358604957291E-2</v>
      </c>
      <c r="AD12" s="22">
        <f t="shared" si="14"/>
        <v>0.90139697152219633</v>
      </c>
      <c r="AE12" s="22">
        <v>50.34</v>
      </c>
      <c r="AF12" s="22">
        <v>62.37</v>
      </c>
      <c r="AG12" s="22">
        <f t="shared" si="15"/>
        <v>3.0704321266200507</v>
      </c>
      <c r="AH12" s="22">
        <f t="shared" si="16"/>
        <v>154.56555325405336</v>
      </c>
      <c r="AI12" s="22">
        <f t="shared" si="17"/>
        <v>43.025065989118026</v>
      </c>
      <c r="AJ12" s="26">
        <v>4.7</v>
      </c>
      <c r="AK12" s="26">
        <v>3.2</v>
      </c>
      <c r="AL12" s="26">
        <v>5.7</v>
      </c>
      <c r="AM12" s="26">
        <f t="shared" si="18"/>
        <v>5.6859475903318</v>
      </c>
      <c r="AN12" s="26">
        <f t="shared" si="19"/>
        <v>1.4052409668200205E-2</v>
      </c>
      <c r="AO12" s="26">
        <f t="shared" si="20"/>
        <v>0.24714279273510129</v>
      </c>
      <c r="AP12" s="26">
        <v>49.27</v>
      </c>
      <c r="AQ12" s="17">
        <v>59.87</v>
      </c>
      <c r="AR12" s="26">
        <f t="shared" si="21"/>
        <v>2.6451175922855019</v>
      </c>
      <c r="AS12" s="26">
        <f t="shared" si="22"/>
        <v>130.32494377190667</v>
      </c>
      <c r="AT12" s="26">
        <f t="shared" si="23"/>
        <v>34.249033006811956</v>
      </c>
      <c r="AU12" s="85"/>
      <c r="AV12" s="21" t="s">
        <v>84</v>
      </c>
      <c r="AW12" s="26">
        <f t="shared" si="24"/>
        <v>150.74818432727804</v>
      </c>
      <c r="AX12" s="24"/>
      <c r="AY12" s="25"/>
    </row>
    <row r="13" spans="1:51" x14ac:dyDescent="0.15">
      <c r="A13" s="17">
        <v>11</v>
      </c>
      <c r="B13" s="21" t="s">
        <v>85</v>
      </c>
      <c r="C13" s="22">
        <v>4.2</v>
      </c>
      <c r="D13" s="22">
        <v>4.5</v>
      </c>
      <c r="E13" s="22">
        <v>6.1</v>
      </c>
      <c r="F13" s="22">
        <f t="shared" si="0"/>
        <v>6.1554853586049569</v>
      </c>
      <c r="G13" s="22">
        <f t="shared" si="1"/>
        <v>5.5485358604957291E-2</v>
      </c>
      <c r="H13" s="22">
        <f t="shared" si="2"/>
        <v>0.90139697152219633</v>
      </c>
      <c r="I13" s="22">
        <v>52.85</v>
      </c>
      <c r="J13" s="22">
        <v>65.319999999999993</v>
      </c>
      <c r="K13" s="22">
        <f t="shared" si="3"/>
        <v>3.0704321266200507</v>
      </c>
      <c r="L13" s="22">
        <f t="shared" si="4"/>
        <v>162.27233789186968</v>
      </c>
      <c r="M13" s="22">
        <f t="shared" si="5"/>
        <v>46.974934010881981</v>
      </c>
      <c r="N13" s="26">
        <v>5</v>
      </c>
      <c r="O13" s="26">
        <v>3.5</v>
      </c>
      <c r="P13" s="26">
        <v>6.1</v>
      </c>
      <c r="Q13" s="26">
        <f t="shared" si="6"/>
        <v>6.103277807866851</v>
      </c>
      <c r="R13" s="26">
        <f t="shared" si="7"/>
        <v>3.2778078668513899E-3</v>
      </c>
      <c r="S13" s="26">
        <f t="shared" si="8"/>
        <v>5.3705696677061675E-2</v>
      </c>
      <c r="T13" s="26">
        <v>49.87</v>
      </c>
      <c r="U13" s="26">
        <v>62.66</v>
      </c>
      <c r="V13" s="26">
        <f t="shared" si="9"/>
        <v>2.867311721816642</v>
      </c>
      <c r="W13" s="26">
        <f t="shared" si="10"/>
        <v>142.99283556699592</v>
      </c>
      <c r="X13" s="26">
        <f t="shared" si="11"/>
        <v>34.992020198558656</v>
      </c>
      <c r="Y13" s="22">
        <v>4.8</v>
      </c>
      <c r="Z13" s="22">
        <v>3.6</v>
      </c>
      <c r="AA13" s="22">
        <v>6</v>
      </c>
      <c r="AB13" s="22">
        <f t="shared" si="12"/>
        <v>6</v>
      </c>
      <c r="AC13" s="22">
        <f t="shared" si="13"/>
        <v>0</v>
      </c>
      <c r="AD13" s="22">
        <f t="shared" si="14"/>
        <v>0</v>
      </c>
      <c r="AE13" s="22">
        <v>51.51</v>
      </c>
      <c r="AF13" s="22" t="s">
        <v>125</v>
      </c>
      <c r="AG13" s="22">
        <f t="shared" si="15"/>
        <v>2.8800000000000003</v>
      </c>
      <c r="AH13" s="22">
        <f t="shared" si="16"/>
        <v>148.34880000000001</v>
      </c>
      <c r="AI13" s="22">
        <f t="shared" si="17"/>
        <v>36.86989764584402</v>
      </c>
      <c r="AJ13" s="26">
        <v>4.2</v>
      </c>
      <c r="AK13" s="26">
        <v>4.4000000000000004</v>
      </c>
      <c r="AL13" s="26">
        <v>6.2</v>
      </c>
      <c r="AM13" s="26">
        <f t="shared" si="18"/>
        <v>6.0827625302982193</v>
      </c>
      <c r="AN13" s="26">
        <f t="shared" si="19"/>
        <v>0.11723746970178084</v>
      </c>
      <c r="AO13" s="26">
        <f t="shared" si="20"/>
        <v>1.9273721293215278</v>
      </c>
      <c r="AP13" s="26">
        <v>48.91</v>
      </c>
      <c r="AQ13" s="17" t="s">
        <v>128</v>
      </c>
      <c r="AR13" s="26">
        <f t="shared" si="21"/>
        <v>3.0380932854030034</v>
      </c>
      <c r="AS13" s="26">
        <f t="shared" si="22"/>
        <v>148.59314258906088</v>
      </c>
      <c r="AT13" s="26">
        <f t="shared" si="23"/>
        <v>46.332219853869645</v>
      </c>
      <c r="AU13" s="85"/>
      <c r="AV13" s="21" t="s">
        <v>85</v>
      </c>
      <c r="AW13" s="26">
        <f t="shared" si="24"/>
        <v>150.55177901198164</v>
      </c>
      <c r="AX13" s="24"/>
      <c r="AY13" s="25"/>
    </row>
    <row r="14" spans="1:51" x14ac:dyDescent="0.15">
      <c r="A14" s="17">
        <v>12</v>
      </c>
      <c r="B14" s="21" t="s">
        <v>86</v>
      </c>
      <c r="C14" s="22">
        <v>4.9000000000000004</v>
      </c>
      <c r="D14" s="22">
        <v>3.7</v>
      </c>
      <c r="E14" s="22">
        <v>6.2</v>
      </c>
      <c r="F14" s="22">
        <f t="shared" si="0"/>
        <v>6.1400325732035004</v>
      </c>
      <c r="G14" s="22">
        <f t="shared" si="1"/>
        <v>5.9967426796499801E-2</v>
      </c>
      <c r="H14" s="22">
        <f t="shared" si="2"/>
        <v>0.9766630075907301</v>
      </c>
      <c r="I14" s="22">
        <v>47.02</v>
      </c>
      <c r="J14" s="22">
        <v>56.8</v>
      </c>
      <c r="K14" s="22">
        <f t="shared" si="3"/>
        <v>2.9527530650445488</v>
      </c>
      <c r="L14" s="22">
        <f t="shared" si="4"/>
        <v>138.83844911839469</v>
      </c>
      <c r="M14" s="22">
        <f t="shared" si="5"/>
        <v>37.056528189409583</v>
      </c>
      <c r="N14" s="26">
        <v>5.3</v>
      </c>
      <c r="O14" s="26">
        <v>3.5</v>
      </c>
      <c r="P14" s="26">
        <v>6.3</v>
      </c>
      <c r="Q14" s="26">
        <f t="shared" si="6"/>
        <v>6.3513778032801671</v>
      </c>
      <c r="R14" s="26">
        <f t="shared" si="7"/>
        <v>5.1377803280167278E-2</v>
      </c>
      <c r="S14" s="26">
        <f t="shared" si="8"/>
        <v>0.8089237464921899</v>
      </c>
      <c r="T14" s="26">
        <v>47.75</v>
      </c>
      <c r="U14" s="26">
        <v>59.35</v>
      </c>
      <c r="V14" s="26">
        <f t="shared" si="9"/>
        <v>2.9206261341310635</v>
      </c>
      <c r="W14" s="26">
        <f t="shared" si="10"/>
        <v>139.45989790475829</v>
      </c>
      <c r="X14" s="26">
        <f t="shared" si="11"/>
        <v>33.439869205782237</v>
      </c>
      <c r="Y14" s="22">
        <v>5.3</v>
      </c>
      <c r="Z14" s="22">
        <v>3.3</v>
      </c>
      <c r="AA14" s="22">
        <v>6.2</v>
      </c>
      <c r="AB14" s="22">
        <f t="shared" si="12"/>
        <v>6.2433965115151864</v>
      </c>
      <c r="AC14" s="22">
        <f t="shared" si="13"/>
        <v>4.3396511515186198E-2</v>
      </c>
      <c r="AD14" s="22">
        <f t="shared" si="14"/>
        <v>0.69507857518173966</v>
      </c>
      <c r="AE14" s="22">
        <v>46.95</v>
      </c>
      <c r="AF14" s="22">
        <v>60.75</v>
      </c>
      <c r="AG14" s="22">
        <f t="shared" si="15"/>
        <v>2.8013597995485018</v>
      </c>
      <c r="AH14" s="22">
        <f t="shared" si="16"/>
        <v>131.52384258880215</v>
      </c>
      <c r="AI14" s="22">
        <f t="shared" si="17"/>
        <v>31.908106935653155</v>
      </c>
      <c r="AJ14" s="26">
        <v>4.5</v>
      </c>
      <c r="AK14" s="26">
        <v>4.4000000000000004</v>
      </c>
      <c r="AL14" s="26">
        <v>6.3</v>
      </c>
      <c r="AM14" s="26">
        <f t="shared" si="18"/>
        <v>6.2936475910238254</v>
      </c>
      <c r="AN14" s="26">
        <f t="shared" si="19"/>
        <v>6.3524089761743951E-3</v>
      </c>
      <c r="AO14" s="26">
        <f t="shared" si="20"/>
        <v>0.10093366182806894</v>
      </c>
      <c r="AP14" s="26">
        <v>52.2</v>
      </c>
      <c r="AQ14" s="17">
        <v>71.040000000000006</v>
      </c>
      <c r="AR14" s="26">
        <f t="shared" si="21"/>
        <v>3.146029343657454</v>
      </c>
      <c r="AS14" s="26">
        <f t="shared" si="22"/>
        <v>164.22273173891909</v>
      </c>
      <c r="AT14" s="26">
        <f t="shared" si="23"/>
        <v>44.356254285824626</v>
      </c>
      <c r="AU14" s="85"/>
      <c r="AV14" s="21" t="s">
        <v>86</v>
      </c>
      <c r="AW14" s="26">
        <f t="shared" si="24"/>
        <v>143.51123033771856</v>
      </c>
      <c r="AX14" s="24"/>
      <c r="AY14" s="25"/>
    </row>
    <row r="15" spans="1:51" x14ac:dyDescent="0.15">
      <c r="A15" s="17">
        <v>13</v>
      </c>
      <c r="B15" s="21" t="s">
        <v>87</v>
      </c>
      <c r="C15" s="22">
        <v>4.2</v>
      </c>
      <c r="D15" s="22">
        <v>3.8</v>
      </c>
      <c r="E15" s="22">
        <v>5.8</v>
      </c>
      <c r="F15" s="22">
        <f t="shared" si="0"/>
        <v>5.6639209034025182</v>
      </c>
      <c r="G15" s="22">
        <f t="shared" si="1"/>
        <v>0.13607909659748163</v>
      </c>
      <c r="H15" s="22">
        <f t="shared" si="2"/>
        <v>2.4025599742350585</v>
      </c>
      <c r="I15" s="22">
        <v>60.62</v>
      </c>
      <c r="J15" s="22">
        <v>81.91</v>
      </c>
      <c r="K15" s="22">
        <f t="shared" si="3"/>
        <v>2.81783596067033</v>
      </c>
      <c r="L15" s="22">
        <f t="shared" si="4"/>
        <v>170.81721593583541</v>
      </c>
      <c r="M15" s="22">
        <f t="shared" si="5"/>
        <v>42.137594773888253</v>
      </c>
      <c r="N15" s="26">
        <v>4.3</v>
      </c>
      <c r="O15" s="26">
        <v>4.3</v>
      </c>
      <c r="P15" s="26">
        <v>6.1</v>
      </c>
      <c r="Q15" s="26">
        <f t="shared" si="6"/>
        <v>6.0811183182043083</v>
      </c>
      <c r="R15" s="26">
        <f t="shared" si="7"/>
        <v>1.8881681795691385E-2</v>
      </c>
      <c r="S15" s="26">
        <f t="shared" si="8"/>
        <v>0.31049686599860388</v>
      </c>
      <c r="T15" s="26">
        <v>62.4</v>
      </c>
      <c r="U15" s="26">
        <v>79.98</v>
      </c>
      <c r="V15" s="26">
        <f t="shared" si="9"/>
        <v>3.0405591591021541</v>
      </c>
      <c r="W15" s="26">
        <f t="shared" si="10"/>
        <v>189.73089152797442</v>
      </c>
      <c r="X15" s="26">
        <f t="shared" si="11"/>
        <v>45</v>
      </c>
      <c r="Y15" s="22">
        <v>4.7</v>
      </c>
      <c r="Z15" s="22">
        <v>4.3</v>
      </c>
      <c r="AA15" s="22">
        <v>6.3</v>
      </c>
      <c r="AB15" s="22">
        <f t="shared" si="12"/>
        <v>6.3702433234531943</v>
      </c>
      <c r="AC15" s="22">
        <f t="shared" si="13"/>
        <v>7.0243323453194506E-2</v>
      </c>
      <c r="AD15" s="22">
        <f t="shared" si="14"/>
        <v>1.1026788128262088</v>
      </c>
      <c r="AE15" s="22">
        <v>61.46</v>
      </c>
      <c r="AF15" s="22">
        <v>77.849999999999994</v>
      </c>
      <c r="AG15" s="22">
        <f t="shared" si="15"/>
        <v>3.1725632717345755</v>
      </c>
      <c r="AH15" s="22">
        <f t="shared" si="16"/>
        <v>194.985738680807</v>
      </c>
      <c r="AI15" s="22">
        <f t="shared" si="17"/>
        <v>42.455195620186906</v>
      </c>
      <c r="AJ15" s="26">
        <v>5</v>
      </c>
      <c r="AK15" s="26">
        <v>4</v>
      </c>
      <c r="AL15" s="26">
        <v>6.4</v>
      </c>
      <c r="AM15" s="26">
        <f t="shared" si="18"/>
        <v>6.4031242374328485</v>
      </c>
      <c r="AN15" s="26">
        <f t="shared" si="19"/>
        <v>3.1242374328481759E-3</v>
      </c>
      <c r="AO15" s="26">
        <f t="shared" si="20"/>
        <v>4.8792391292110091E-2</v>
      </c>
      <c r="AP15" s="26">
        <v>59.01</v>
      </c>
      <c r="AQ15" s="17">
        <v>83.19</v>
      </c>
      <c r="AR15" s="26">
        <f t="shared" si="21"/>
        <v>3.1234752377721215</v>
      </c>
      <c r="AS15" s="26">
        <f t="shared" si="22"/>
        <v>184.31627378093287</v>
      </c>
      <c r="AT15" s="26">
        <f t="shared" si="23"/>
        <v>38.659808254090095</v>
      </c>
      <c r="AU15" s="85"/>
      <c r="AV15" s="21" t="s">
        <v>87</v>
      </c>
      <c r="AW15" s="26">
        <f t="shared" si="24"/>
        <v>184.96252998138743</v>
      </c>
      <c r="AX15" s="24"/>
      <c r="AY15" s="25"/>
    </row>
    <row r="16" spans="1:51" x14ac:dyDescent="0.15">
      <c r="A16" s="17">
        <v>14</v>
      </c>
      <c r="B16" s="21" t="s">
        <v>88</v>
      </c>
      <c r="C16" s="22">
        <v>4.5</v>
      </c>
      <c r="D16" s="22">
        <v>4.2</v>
      </c>
      <c r="E16" s="22">
        <v>6.1</v>
      </c>
      <c r="F16" s="22">
        <f t="shared" si="0"/>
        <v>6.1554853586049569</v>
      </c>
      <c r="G16" s="22">
        <f t="shared" si="1"/>
        <v>5.5485358604957291E-2</v>
      </c>
      <c r="H16" s="22">
        <f t="shared" si="2"/>
        <v>0.90139697152219633</v>
      </c>
      <c r="I16" s="22">
        <v>62.66</v>
      </c>
      <c r="J16" s="22">
        <v>78.94</v>
      </c>
      <c r="K16" s="22">
        <f t="shared" si="3"/>
        <v>3.0704321266200507</v>
      </c>
      <c r="L16" s="22">
        <f t="shared" si="4"/>
        <v>192.39327705401237</v>
      </c>
      <c r="M16" s="22">
        <f t="shared" si="5"/>
        <v>43.025065989118026</v>
      </c>
      <c r="N16" s="26">
        <v>4.8</v>
      </c>
      <c r="O16" s="26">
        <v>3.8</v>
      </c>
      <c r="P16" s="26">
        <v>6.1</v>
      </c>
      <c r="Q16" s="26">
        <f t="shared" si="6"/>
        <v>6.1220911460055865</v>
      </c>
      <c r="R16" s="26">
        <f t="shared" si="7"/>
        <v>2.2091146005586815E-2</v>
      </c>
      <c r="S16" s="26">
        <f t="shared" si="8"/>
        <v>0.36084314131782214</v>
      </c>
      <c r="T16" s="26">
        <v>60.81</v>
      </c>
      <c r="U16" s="26">
        <v>76.55</v>
      </c>
      <c r="V16" s="26">
        <f t="shared" si="9"/>
        <v>2.9793741329546934</v>
      </c>
      <c r="W16" s="26">
        <f t="shared" si="10"/>
        <v>181.17574102497491</v>
      </c>
      <c r="X16" s="26">
        <f t="shared" si="11"/>
        <v>38.367485384861538</v>
      </c>
      <c r="Y16" s="22">
        <v>5</v>
      </c>
      <c r="Z16" s="22">
        <v>4</v>
      </c>
      <c r="AA16" s="22">
        <v>6.3</v>
      </c>
      <c r="AB16" s="22">
        <f t="shared" si="12"/>
        <v>6.4031242374328485</v>
      </c>
      <c r="AC16" s="22">
        <f t="shared" si="13"/>
        <v>0.10312423743284871</v>
      </c>
      <c r="AD16" s="22">
        <f t="shared" si="14"/>
        <v>1.610530010178179</v>
      </c>
      <c r="AE16" s="22">
        <v>60.18</v>
      </c>
      <c r="AF16" s="22">
        <v>84.33</v>
      </c>
      <c r="AG16" s="22">
        <f t="shared" si="15"/>
        <v>3.1234752377721215</v>
      </c>
      <c r="AH16" s="22">
        <f t="shared" si="16"/>
        <v>187.97073980912629</v>
      </c>
      <c r="AI16" s="22">
        <f t="shared" si="17"/>
        <v>38.659808254090095</v>
      </c>
      <c r="AJ16" s="26">
        <v>4.4000000000000004</v>
      </c>
      <c r="AK16" s="26">
        <v>4.5</v>
      </c>
      <c r="AL16" s="26">
        <v>6.2</v>
      </c>
      <c r="AM16" s="26">
        <f t="shared" si="18"/>
        <v>6.2936475910238254</v>
      </c>
      <c r="AN16" s="26">
        <f t="shared" si="19"/>
        <v>9.364759102382525E-2</v>
      </c>
      <c r="AO16" s="26">
        <f t="shared" si="20"/>
        <v>1.4879700470898312</v>
      </c>
      <c r="AP16" s="26">
        <v>59.26</v>
      </c>
      <c r="AQ16" s="17">
        <v>76.02</v>
      </c>
      <c r="AR16" s="26">
        <f t="shared" si="21"/>
        <v>3.146029343657454</v>
      </c>
      <c r="AS16" s="26">
        <f t="shared" si="22"/>
        <v>186.43369890514072</v>
      </c>
      <c r="AT16" s="26">
        <f t="shared" si="23"/>
        <v>45.643745714175388</v>
      </c>
      <c r="AU16" s="85"/>
      <c r="AV16" s="21" t="s">
        <v>88</v>
      </c>
      <c r="AW16" s="26">
        <f t="shared" si="24"/>
        <v>186.99336419831354</v>
      </c>
      <c r="AX16" s="24"/>
      <c r="AY16" s="25"/>
    </row>
    <row r="17" spans="1:51" x14ac:dyDescent="0.15">
      <c r="A17" s="17">
        <v>15</v>
      </c>
      <c r="B17" s="21" t="s">
        <v>89</v>
      </c>
      <c r="C17" s="22">
        <v>5</v>
      </c>
      <c r="D17" s="22">
        <v>3.6</v>
      </c>
      <c r="E17" s="22">
        <v>6.2</v>
      </c>
      <c r="F17" s="22">
        <f t="shared" si="0"/>
        <v>6.1611687202997452</v>
      </c>
      <c r="G17" s="22">
        <f t="shared" si="1"/>
        <v>3.8831279700255017E-2</v>
      </c>
      <c r="H17" s="22">
        <f t="shared" si="2"/>
        <v>0.63025833998530467</v>
      </c>
      <c r="I17" s="22">
        <v>62.05</v>
      </c>
      <c r="J17" s="22">
        <v>85.63</v>
      </c>
      <c r="K17" s="22">
        <f t="shared" si="3"/>
        <v>2.9215236292253799</v>
      </c>
      <c r="L17" s="22">
        <f t="shared" si="4"/>
        <v>181.2805411934348</v>
      </c>
      <c r="M17" s="22">
        <f t="shared" si="5"/>
        <v>35.753887254436755</v>
      </c>
      <c r="N17" s="26">
        <v>4.7</v>
      </c>
      <c r="O17" s="26">
        <v>4.2</v>
      </c>
      <c r="P17" s="26">
        <v>6.2</v>
      </c>
      <c r="Q17" s="26">
        <f t="shared" si="6"/>
        <v>6.3031738037277698</v>
      </c>
      <c r="R17" s="26">
        <f t="shared" si="7"/>
        <v>0.10317380372776963</v>
      </c>
      <c r="S17" s="26">
        <f t="shared" si="8"/>
        <v>1.6368548122019333</v>
      </c>
      <c r="T17" s="26">
        <v>61.32</v>
      </c>
      <c r="U17" s="26">
        <v>87</v>
      </c>
      <c r="V17" s="26">
        <f t="shared" si="9"/>
        <v>3.1317556225921517</v>
      </c>
      <c r="W17" s="26">
        <f t="shared" si="10"/>
        <v>192.03925477735075</v>
      </c>
      <c r="X17" s="26">
        <f t="shared" si="11"/>
        <v>41.784516008251785</v>
      </c>
      <c r="Y17" s="22">
        <v>4.4000000000000004</v>
      </c>
      <c r="Z17" s="22">
        <v>4.4000000000000004</v>
      </c>
      <c r="AA17" s="22">
        <v>6.3</v>
      </c>
      <c r="AB17" s="22">
        <f t="shared" si="12"/>
        <v>6.2225396744416184</v>
      </c>
      <c r="AC17" s="22">
        <f t="shared" si="13"/>
        <v>7.7460325558381449E-2</v>
      </c>
      <c r="AD17" s="22">
        <f t="shared" si="14"/>
        <v>1.2448345789829356</v>
      </c>
      <c r="AE17" s="22">
        <v>62.52</v>
      </c>
      <c r="AF17" s="22">
        <v>79.28</v>
      </c>
      <c r="AG17" s="22">
        <f t="shared" si="15"/>
        <v>3.1112698372208096</v>
      </c>
      <c r="AH17" s="22">
        <f t="shared" si="16"/>
        <v>194.51659022304503</v>
      </c>
      <c r="AI17" s="22">
        <f t="shared" si="17"/>
        <v>45</v>
      </c>
      <c r="AJ17" s="26">
        <v>5.3</v>
      </c>
      <c r="AK17" s="26">
        <v>4</v>
      </c>
      <c r="AL17" s="26">
        <v>6.4</v>
      </c>
      <c r="AM17" s="26">
        <f t="shared" si="18"/>
        <v>6.6400301204136118</v>
      </c>
      <c r="AN17" s="26">
        <f t="shared" si="19"/>
        <v>0.24003012041361149</v>
      </c>
      <c r="AO17" s="26">
        <f t="shared" si="20"/>
        <v>3.6148950541004456</v>
      </c>
      <c r="AP17" s="26">
        <v>63.56</v>
      </c>
      <c r="AQ17" s="17">
        <v>83.73</v>
      </c>
      <c r="AR17" s="26">
        <f t="shared" si="21"/>
        <v>3.1927566013329223</v>
      </c>
      <c r="AS17" s="26">
        <f t="shared" si="22"/>
        <v>202.93160958072053</v>
      </c>
      <c r="AT17" s="26">
        <f t="shared" si="23"/>
        <v>37.042474773082859</v>
      </c>
      <c r="AU17" s="85"/>
      <c r="AV17" s="21" t="s">
        <v>89</v>
      </c>
      <c r="AW17" s="26">
        <f t="shared" si="24"/>
        <v>192.69199894363777</v>
      </c>
      <c r="AX17" s="24"/>
      <c r="AY17" s="25"/>
    </row>
    <row r="18" spans="1:51" x14ac:dyDescent="0.15">
      <c r="A18" s="17">
        <v>16</v>
      </c>
      <c r="B18" s="21" t="s">
        <v>90</v>
      </c>
      <c r="C18" s="22">
        <v>4.5</v>
      </c>
      <c r="D18" s="22">
        <v>4</v>
      </c>
      <c r="E18" s="22">
        <v>6.2</v>
      </c>
      <c r="F18" s="22">
        <f t="shared" si="0"/>
        <v>6.0207972893961479</v>
      </c>
      <c r="G18" s="22">
        <f t="shared" si="1"/>
        <v>0.17920271060385229</v>
      </c>
      <c r="H18" s="22">
        <f t="shared" si="2"/>
        <v>2.9763950186375618</v>
      </c>
      <c r="I18" s="22">
        <v>61.48</v>
      </c>
      <c r="J18" s="22">
        <v>74.44</v>
      </c>
      <c r="K18" s="22">
        <f t="shared" si="3"/>
        <v>2.9896372747346387</v>
      </c>
      <c r="L18" s="22">
        <f t="shared" si="4"/>
        <v>183.80289965068559</v>
      </c>
      <c r="M18" s="22">
        <f t="shared" si="5"/>
        <v>41.633539336570202</v>
      </c>
      <c r="N18" s="26">
        <v>5.5</v>
      </c>
      <c r="O18" s="26">
        <v>4</v>
      </c>
      <c r="P18" s="26">
        <v>6.9</v>
      </c>
      <c r="Q18" s="26">
        <f t="shared" si="6"/>
        <v>6.800735254367722</v>
      </c>
      <c r="R18" s="26">
        <f t="shared" si="7"/>
        <v>9.9264745632278384E-2</v>
      </c>
      <c r="S18" s="26">
        <f t="shared" si="8"/>
        <v>1.4596178489454701</v>
      </c>
      <c r="T18" s="26">
        <v>61.84</v>
      </c>
      <c r="U18" s="26">
        <v>73</v>
      </c>
      <c r="V18" s="26">
        <f t="shared" si="9"/>
        <v>3.2349443372127538</v>
      </c>
      <c r="W18" s="26">
        <f t="shared" si="10"/>
        <v>200.04895781323671</v>
      </c>
      <c r="X18" s="26">
        <f t="shared" si="11"/>
        <v>36.027373385103608</v>
      </c>
      <c r="Y18" s="22">
        <v>4.9000000000000004</v>
      </c>
      <c r="Z18" s="22">
        <v>4</v>
      </c>
      <c r="AA18" s="22">
        <v>6.4</v>
      </c>
      <c r="AB18" s="22">
        <f t="shared" si="12"/>
        <v>6.3253458403473877</v>
      </c>
      <c r="AC18" s="22">
        <f t="shared" si="13"/>
        <v>7.4654159652612684E-2</v>
      </c>
      <c r="AD18" s="22">
        <f t="shared" si="14"/>
        <v>1.180238385961718</v>
      </c>
      <c r="AE18" s="22">
        <v>61.52</v>
      </c>
      <c r="AF18" s="22">
        <v>77.069999999999993</v>
      </c>
      <c r="AG18" s="22">
        <f t="shared" si="15"/>
        <v>3.0986448005700775</v>
      </c>
      <c r="AH18" s="22">
        <f t="shared" si="16"/>
        <v>190.62862813107117</v>
      </c>
      <c r="AI18" s="22">
        <f t="shared" si="17"/>
        <v>39.225674097336729</v>
      </c>
      <c r="AJ18" s="26">
        <v>4.3</v>
      </c>
      <c r="AK18" s="26">
        <v>4.2</v>
      </c>
      <c r="AL18" s="26">
        <v>6</v>
      </c>
      <c r="AM18" s="26">
        <f t="shared" si="18"/>
        <v>6.010823570859487</v>
      </c>
      <c r="AN18" s="26">
        <f t="shared" si="19"/>
        <v>1.0823570859487042E-2</v>
      </c>
      <c r="AO18" s="26">
        <f t="shared" si="20"/>
        <v>0.18006801783302684</v>
      </c>
      <c r="AP18" s="26">
        <v>63.33</v>
      </c>
      <c r="AQ18" s="17">
        <v>85.23</v>
      </c>
      <c r="AR18" s="26">
        <f t="shared" si="21"/>
        <v>3.0045799526632258</v>
      </c>
      <c r="AS18" s="26">
        <f t="shared" si="22"/>
        <v>190.28004840216209</v>
      </c>
      <c r="AT18" s="26">
        <f t="shared" si="23"/>
        <v>44.3259631020155</v>
      </c>
      <c r="AU18" s="85"/>
      <c r="AV18" s="21" t="s">
        <v>90</v>
      </c>
      <c r="AW18" s="26">
        <f t="shared" si="24"/>
        <v>191.19013349928889</v>
      </c>
      <c r="AX18" s="24"/>
      <c r="AY18" s="25"/>
    </row>
    <row r="19" spans="1:51" x14ac:dyDescent="0.15">
      <c r="A19" s="17">
        <v>17</v>
      </c>
      <c r="B19" s="21" t="s">
        <v>91</v>
      </c>
      <c r="C19" s="22">
        <v>4.5999999999999996</v>
      </c>
      <c r="D19" s="22">
        <v>4.4000000000000004</v>
      </c>
      <c r="E19" s="22">
        <v>6.5</v>
      </c>
      <c r="F19" s="22">
        <f t="shared" si="0"/>
        <v>6.3655321851358195</v>
      </c>
      <c r="G19" s="22">
        <f t="shared" si="1"/>
        <v>0.13446781486418047</v>
      </c>
      <c r="H19" s="22">
        <f t="shared" si="2"/>
        <v>2.1124363360879208</v>
      </c>
      <c r="I19" s="22">
        <v>62.38</v>
      </c>
      <c r="J19" s="22">
        <v>75.989999999999995</v>
      </c>
      <c r="K19" s="22">
        <f t="shared" si="3"/>
        <v>3.1796241714498761</v>
      </c>
      <c r="L19" s="22">
        <f t="shared" si="4"/>
        <v>198.34495581504328</v>
      </c>
      <c r="M19" s="22">
        <f t="shared" si="5"/>
        <v>43.726969979943291</v>
      </c>
      <c r="N19" s="26">
        <v>4.9000000000000004</v>
      </c>
      <c r="O19" s="26">
        <v>4.3</v>
      </c>
      <c r="P19" s="26">
        <v>6.4</v>
      </c>
      <c r="Q19" s="26">
        <f t="shared" si="6"/>
        <v>6.5192024052026492</v>
      </c>
      <c r="R19" s="26">
        <f t="shared" si="7"/>
        <v>0.1192024052026488</v>
      </c>
      <c r="S19" s="26">
        <f t="shared" si="8"/>
        <v>1.8284814275365853</v>
      </c>
      <c r="T19" s="26">
        <v>60.33</v>
      </c>
      <c r="U19" s="26">
        <v>69.12</v>
      </c>
      <c r="V19" s="26">
        <f t="shared" si="9"/>
        <v>3.2319904630028189</v>
      </c>
      <c r="W19" s="26">
        <f t="shared" si="10"/>
        <v>194.98598463296005</v>
      </c>
      <c r="X19" s="26">
        <f t="shared" si="11"/>
        <v>41.268603000839555</v>
      </c>
      <c r="Y19" s="22">
        <v>5.5</v>
      </c>
      <c r="Z19" s="22">
        <v>4.2</v>
      </c>
      <c r="AA19" s="22">
        <v>6.7</v>
      </c>
      <c r="AB19" s="22">
        <f t="shared" si="12"/>
        <v>6.9202601107183828</v>
      </c>
      <c r="AC19" s="22">
        <f t="shared" si="13"/>
        <v>0.22026011071838258</v>
      </c>
      <c r="AD19" s="22">
        <f t="shared" si="14"/>
        <v>3.1828299398346993</v>
      </c>
      <c r="AE19" s="22">
        <v>59.86</v>
      </c>
      <c r="AF19" s="22">
        <v>79.569999999999993</v>
      </c>
      <c r="AG19" s="22">
        <f t="shared" si="15"/>
        <v>3.3380248184922663</v>
      </c>
      <c r="AH19" s="22">
        <f t="shared" si="16"/>
        <v>199.81416563494705</v>
      </c>
      <c r="AI19" s="22">
        <f t="shared" si="17"/>
        <v>37.366669412768701</v>
      </c>
      <c r="AJ19" s="26">
        <v>4.7</v>
      </c>
      <c r="AK19" s="26">
        <v>4.0999999999999996</v>
      </c>
      <c r="AL19" s="26">
        <v>6.3</v>
      </c>
      <c r="AM19" s="26">
        <f t="shared" si="18"/>
        <v>6.2369864518050706</v>
      </c>
      <c r="AN19" s="26">
        <f t="shared" si="19"/>
        <v>6.3013548194929214E-2</v>
      </c>
      <c r="AO19" s="26">
        <f t="shared" si="20"/>
        <v>1.0103204276913607</v>
      </c>
      <c r="AP19" s="26">
        <v>63.7</v>
      </c>
      <c r="AQ19" s="17">
        <v>77.14</v>
      </c>
      <c r="AR19" s="26">
        <f t="shared" si="21"/>
        <v>3.0896331343517658</v>
      </c>
      <c r="AS19" s="26">
        <f t="shared" si="22"/>
        <v>196.80963065820748</v>
      </c>
      <c r="AT19" s="26">
        <f t="shared" si="23"/>
        <v>41.09950625761811</v>
      </c>
      <c r="AU19" s="85"/>
      <c r="AV19" s="21" t="s">
        <v>91</v>
      </c>
      <c r="AW19" s="26">
        <f t="shared" si="24"/>
        <v>197.48868418528946</v>
      </c>
      <c r="AX19" s="24"/>
      <c r="AY19" s="25"/>
    </row>
    <row r="20" spans="1:51" x14ac:dyDescent="0.15">
      <c r="A20" s="17">
        <v>18</v>
      </c>
      <c r="B20" s="21" t="s">
        <v>92</v>
      </c>
      <c r="C20" s="22">
        <v>4.5999999999999996</v>
      </c>
      <c r="D20" s="22">
        <v>4.2</v>
      </c>
      <c r="E20" s="22">
        <v>6.2</v>
      </c>
      <c r="F20" s="22">
        <f t="shared" si="0"/>
        <v>6.2289646009589745</v>
      </c>
      <c r="G20" s="22">
        <f t="shared" si="1"/>
        <v>2.8964600958974351E-2</v>
      </c>
      <c r="H20" s="22">
        <f t="shared" si="2"/>
        <v>0.46499864446998351</v>
      </c>
      <c r="I20" s="22">
        <v>62.2</v>
      </c>
      <c r="J20" s="22">
        <v>77.260000000000005</v>
      </c>
      <c r="K20" s="22">
        <f t="shared" si="3"/>
        <v>3.101639074498129</v>
      </c>
      <c r="L20" s="22">
        <f t="shared" si="4"/>
        <v>192.92195043378362</v>
      </c>
      <c r="M20" s="22">
        <f t="shared" si="5"/>
        <v>42.397437797500196</v>
      </c>
      <c r="N20" s="26">
        <v>5</v>
      </c>
      <c r="O20" s="26">
        <v>4</v>
      </c>
      <c r="P20" s="26">
        <v>6.3</v>
      </c>
      <c r="Q20" s="26">
        <f t="shared" si="6"/>
        <v>6.4031242374328485</v>
      </c>
      <c r="R20" s="26">
        <f t="shared" si="7"/>
        <v>0.10312423743284871</v>
      </c>
      <c r="S20" s="26">
        <f t="shared" si="8"/>
        <v>1.610530010178179</v>
      </c>
      <c r="T20" s="26">
        <v>60.35</v>
      </c>
      <c r="U20" s="26">
        <v>75.64</v>
      </c>
      <c r="V20" s="26">
        <f t="shared" si="9"/>
        <v>3.1234752377721215</v>
      </c>
      <c r="W20" s="26">
        <f t="shared" si="10"/>
        <v>188.50173059954753</v>
      </c>
      <c r="X20" s="26">
        <f t="shared" si="11"/>
        <v>38.659808254090095</v>
      </c>
      <c r="Y20" s="22">
        <v>5.5</v>
      </c>
      <c r="Z20" s="22">
        <v>4.0999999999999996</v>
      </c>
      <c r="AA20" s="22">
        <v>6.9</v>
      </c>
      <c r="AB20" s="22">
        <f t="shared" si="12"/>
        <v>6.8600291544569982</v>
      </c>
      <c r="AC20" s="22">
        <f t="shared" si="13"/>
        <v>3.997084554300212E-2</v>
      </c>
      <c r="AD20" s="22">
        <f t="shared" si="14"/>
        <v>0.58266291065297948</v>
      </c>
      <c r="AE20" s="22">
        <v>57.18</v>
      </c>
      <c r="AF20" s="22">
        <v>76.290000000000006</v>
      </c>
      <c r="AG20" s="22">
        <f t="shared" si="15"/>
        <v>3.2871580415003252</v>
      </c>
      <c r="AH20" s="22">
        <f t="shared" si="16"/>
        <v>187.9596968129886</v>
      </c>
      <c r="AI20" s="22">
        <f t="shared" si="17"/>
        <v>36.702855030163128</v>
      </c>
      <c r="AJ20" s="26">
        <v>4.5999999999999996</v>
      </c>
      <c r="AK20" s="26">
        <v>4.2</v>
      </c>
      <c r="AL20" s="26">
        <v>6.2</v>
      </c>
      <c r="AM20" s="26">
        <f t="shared" si="18"/>
        <v>6.2289646009589745</v>
      </c>
      <c r="AN20" s="26">
        <f t="shared" si="19"/>
        <v>2.8964600958974351E-2</v>
      </c>
      <c r="AO20" s="26">
        <f t="shared" si="20"/>
        <v>0.46499864446998351</v>
      </c>
      <c r="AP20" s="26">
        <v>61.06</v>
      </c>
      <c r="AQ20" s="17">
        <v>76.239999999999995</v>
      </c>
      <c r="AR20" s="26">
        <f t="shared" si="21"/>
        <v>3.101639074498129</v>
      </c>
      <c r="AS20" s="26">
        <f t="shared" si="22"/>
        <v>189.38608188885576</v>
      </c>
      <c r="AT20" s="26">
        <f t="shared" si="23"/>
        <v>42.397437797500196</v>
      </c>
      <c r="AU20" s="85"/>
      <c r="AV20" s="21" t="s">
        <v>92</v>
      </c>
      <c r="AW20" s="26">
        <f t="shared" si="24"/>
        <v>189.69236493379387</v>
      </c>
      <c r="AX20" s="24"/>
      <c r="AY20" s="25"/>
    </row>
    <row r="21" spans="1:51" x14ac:dyDescent="0.15">
      <c r="A21" s="17">
        <v>19</v>
      </c>
      <c r="B21" s="21" t="s">
        <v>69</v>
      </c>
      <c r="C21" s="22">
        <v>4.9000000000000004</v>
      </c>
      <c r="D21" s="22">
        <v>4.4000000000000004</v>
      </c>
      <c r="E21" s="22">
        <v>6.6</v>
      </c>
      <c r="F21" s="22">
        <f t="shared" si="0"/>
        <v>6.585590330410783</v>
      </c>
      <c r="G21" s="22">
        <f t="shared" si="1"/>
        <v>1.4409669589216634E-2</v>
      </c>
      <c r="H21" s="22">
        <f t="shared" si="2"/>
        <v>0.21880604268194459</v>
      </c>
      <c r="I21" s="22">
        <v>53.14</v>
      </c>
      <c r="J21" s="22">
        <v>69.540000000000006</v>
      </c>
      <c r="K21" s="22">
        <f t="shared" si="3"/>
        <v>3.2738143307276109</v>
      </c>
      <c r="L21" s="22">
        <f t="shared" si="4"/>
        <v>173.97049353486526</v>
      </c>
      <c r="M21" s="22">
        <f t="shared" si="5"/>
        <v>41.922544600575627</v>
      </c>
      <c r="N21" s="26">
        <v>4.9000000000000004</v>
      </c>
      <c r="O21" s="26">
        <v>4.2</v>
      </c>
      <c r="P21" s="26">
        <v>6.5</v>
      </c>
      <c r="Q21" s="26">
        <f t="shared" si="6"/>
        <v>6.4536811201050215</v>
      </c>
      <c r="R21" s="26">
        <f t="shared" si="7"/>
        <v>4.6318879894978515E-2</v>
      </c>
      <c r="S21" s="26">
        <f t="shared" si="8"/>
        <v>0.7177125586617884</v>
      </c>
      <c r="T21" s="26">
        <v>49.02</v>
      </c>
      <c r="U21" s="26" t="s">
        <v>122</v>
      </c>
      <c r="V21" s="26">
        <f t="shared" si="9"/>
        <v>3.1888777299342457</v>
      </c>
      <c r="W21" s="26">
        <f t="shared" si="10"/>
        <v>156.31878632137673</v>
      </c>
      <c r="X21" s="26">
        <f t="shared" si="11"/>
        <v>40.601294645004465</v>
      </c>
      <c r="Y21" s="22">
        <v>5.5</v>
      </c>
      <c r="Z21" s="22">
        <v>4.0999999999999996</v>
      </c>
      <c r="AA21" s="22">
        <v>6.92</v>
      </c>
      <c r="AB21" s="22">
        <f t="shared" si="12"/>
        <v>6.8600291544569982</v>
      </c>
      <c r="AC21" s="22">
        <f t="shared" si="13"/>
        <v>5.9970845543001694E-2</v>
      </c>
      <c r="AD21" s="22">
        <f t="shared" si="14"/>
        <v>0.87420686111863399</v>
      </c>
      <c r="AE21" s="22">
        <v>52.34</v>
      </c>
      <c r="AF21" s="22">
        <v>67.930000000000007</v>
      </c>
      <c r="AG21" s="22">
        <f t="shared" si="15"/>
        <v>3.2871580415003252</v>
      </c>
      <c r="AH21" s="22">
        <f t="shared" si="16"/>
        <v>172.04985189212704</v>
      </c>
      <c r="AI21" s="22">
        <f t="shared" si="17"/>
        <v>36.702855030163128</v>
      </c>
      <c r="AJ21" s="26">
        <v>4.5</v>
      </c>
      <c r="AK21" s="26">
        <v>4.0999999999999996</v>
      </c>
      <c r="AL21" s="26">
        <v>6.2</v>
      </c>
      <c r="AM21" s="26">
        <f t="shared" si="18"/>
        <v>6.0876925020897694</v>
      </c>
      <c r="AN21" s="26">
        <f t="shared" si="19"/>
        <v>0.11230749791023076</v>
      </c>
      <c r="AO21" s="26">
        <f t="shared" si="20"/>
        <v>1.8448286911942102</v>
      </c>
      <c r="AP21" s="26">
        <v>49.08</v>
      </c>
      <c r="AQ21" s="17">
        <v>69.45</v>
      </c>
      <c r="AR21" s="26">
        <f t="shared" si="21"/>
        <v>3.0307049828266663</v>
      </c>
      <c r="AS21" s="26">
        <f t="shared" si="22"/>
        <v>148.74700055713276</v>
      </c>
      <c r="AT21" s="26">
        <f t="shared" si="23"/>
        <v>42.336999233932858</v>
      </c>
      <c r="AU21" s="85"/>
      <c r="AV21" s="21" t="s">
        <v>69</v>
      </c>
      <c r="AW21" s="26">
        <f t="shared" si="24"/>
        <v>162.77153307637545</v>
      </c>
      <c r="AX21" s="24"/>
      <c r="AY21" s="25"/>
    </row>
    <row r="22" spans="1:51" x14ac:dyDescent="0.15">
      <c r="A22" s="17">
        <v>20</v>
      </c>
      <c r="B22" s="21" t="s">
        <v>70</v>
      </c>
      <c r="C22" s="22">
        <v>4.4000000000000004</v>
      </c>
      <c r="D22" s="22">
        <v>4.3</v>
      </c>
      <c r="E22" s="22">
        <v>6</v>
      </c>
      <c r="F22" s="22">
        <f t="shared" si="0"/>
        <v>6.1522353661088101</v>
      </c>
      <c r="G22" s="22">
        <f t="shared" si="1"/>
        <v>0.15223536610881006</v>
      </c>
      <c r="H22" s="22">
        <f t="shared" si="2"/>
        <v>2.4744723998603533</v>
      </c>
      <c r="I22" s="22">
        <v>51.02</v>
      </c>
      <c r="J22" s="22">
        <v>66.2</v>
      </c>
      <c r="K22" s="22">
        <f t="shared" si="3"/>
        <v>3.075304970324404</v>
      </c>
      <c r="L22" s="22">
        <f t="shared" si="4"/>
        <v>156.90205958595109</v>
      </c>
      <c r="M22" s="22">
        <f t="shared" si="5"/>
        <v>44.341456822436392</v>
      </c>
      <c r="N22" s="26">
        <v>4.5999999999999996</v>
      </c>
      <c r="O22" s="26">
        <v>4.5</v>
      </c>
      <c r="P22" s="26">
        <v>6.3</v>
      </c>
      <c r="Q22" s="26">
        <f t="shared" si="6"/>
        <v>6.4350602172784672</v>
      </c>
      <c r="R22" s="26">
        <f t="shared" si="7"/>
        <v>0.1350602172784674</v>
      </c>
      <c r="S22" s="26">
        <f t="shared" si="8"/>
        <v>2.0988182350776419</v>
      </c>
      <c r="T22" s="26">
        <v>51.14</v>
      </c>
      <c r="U22" s="26">
        <v>71.53</v>
      </c>
      <c r="V22" s="26">
        <f t="shared" si="9"/>
        <v>3.2167531151331632</v>
      </c>
      <c r="W22" s="26">
        <f t="shared" si="10"/>
        <v>164.50475430790996</v>
      </c>
      <c r="X22" s="26">
        <f t="shared" si="11"/>
        <v>44.370401391589738</v>
      </c>
      <c r="Y22" s="22">
        <v>4.5</v>
      </c>
      <c r="Z22" s="22">
        <v>4.5</v>
      </c>
      <c r="AA22" s="22">
        <v>6.27</v>
      </c>
      <c r="AB22" s="22">
        <f t="shared" si="12"/>
        <v>6.3639610306789276</v>
      </c>
      <c r="AC22" s="22">
        <f t="shared" si="13"/>
        <v>9.3961030678928026E-2</v>
      </c>
      <c r="AD22" s="22">
        <f t="shared" si="14"/>
        <v>1.4764551546743832</v>
      </c>
      <c r="AE22" s="22">
        <v>52.88</v>
      </c>
      <c r="AF22" s="22">
        <v>67.77</v>
      </c>
      <c r="AG22" s="22">
        <f t="shared" si="15"/>
        <v>3.1819805153394638</v>
      </c>
      <c r="AH22" s="22">
        <f t="shared" si="16"/>
        <v>168.26312965115085</v>
      </c>
      <c r="AI22" s="22">
        <f t="shared" si="17"/>
        <v>45</v>
      </c>
      <c r="AJ22" s="26">
        <v>4.8</v>
      </c>
      <c r="AK22" s="26">
        <v>4</v>
      </c>
      <c r="AL22" s="26">
        <v>6.3</v>
      </c>
      <c r="AM22" s="26">
        <f t="shared" si="18"/>
        <v>6.2481997407253234</v>
      </c>
      <c r="AN22" s="26">
        <f t="shared" si="19"/>
        <v>5.1800259274676463E-2</v>
      </c>
      <c r="AO22" s="26">
        <f t="shared" si="20"/>
        <v>0.82904294715557891</v>
      </c>
      <c r="AP22" s="26">
        <v>51.11</v>
      </c>
      <c r="AQ22" s="17">
        <v>74.78</v>
      </c>
      <c r="AR22" s="26">
        <f t="shared" si="21"/>
        <v>3.0728851183895034</v>
      </c>
      <c r="AS22" s="26">
        <f t="shared" si="22"/>
        <v>157.05515840088751</v>
      </c>
      <c r="AT22" s="26">
        <f t="shared" si="23"/>
        <v>39.805571092265197</v>
      </c>
      <c r="AU22" s="85"/>
      <c r="AV22" s="21" t="s">
        <v>70</v>
      </c>
      <c r="AW22" s="26">
        <f t="shared" si="24"/>
        <v>161.68127548647485</v>
      </c>
      <c r="AX22" s="24"/>
      <c r="AY22" s="25"/>
    </row>
    <row r="23" spans="1:51" x14ac:dyDescent="0.15">
      <c r="A23" s="17">
        <v>21</v>
      </c>
      <c r="B23" s="21" t="s">
        <v>71</v>
      </c>
      <c r="C23" s="22">
        <v>5</v>
      </c>
      <c r="D23" s="22">
        <v>4.0999999999999996</v>
      </c>
      <c r="E23" s="22">
        <v>6.3</v>
      </c>
      <c r="F23" s="22">
        <f t="shared" si="0"/>
        <v>6.4660652641308847</v>
      </c>
      <c r="G23" s="22">
        <f t="shared" si="1"/>
        <v>0.16606526413088485</v>
      </c>
      <c r="H23" s="22">
        <f t="shared" si="2"/>
        <v>2.5682583974538025</v>
      </c>
      <c r="I23" s="22">
        <v>48.94</v>
      </c>
      <c r="J23" s="22">
        <v>66.3</v>
      </c>
      <c r="K23" s="22">
        <f t="shared" si="3"/>
        <v>3.1703979410352336</v>
      </c>
      <c r="L23" s="22">
        <f t="shared" si="4"/>
        <v>155.15927523426433</v>
      </c>
      <c r="M23" s="22">
        <f t="shared" si="5"/>
        <v>39.351752626264741</v>
      </c>
      <c r="N23" s="26">
        <v>5.4</v>
      </c>
      <c r="O23" s="26">
        <v>4</v>
      </c>
      <c r="P23" s="26">
        <v>6.6</v>
      </c>
      <c r="Q23" s="26">
        <f t="shared" si="6"/>
        <v>6.7201190465645775</v>
      </c>
      <c r="R23" s="26">
        <f t="shared" si="7"/>
        <v>0.12011904656457784</v>
      </c>
      <c r="S23" s="26">
        <f t="shared" si="8"/>
        <v>1.7874541467533145</v>
      </c>
      <c r="T23" s="26">
        <v>48.77</v>
      </c>
      <c r="U23" s="26" t="s">
        <v>123</v>
      </c>
      <c r="V23" s="26">
        <f t="shared" si="9"/>
        <v>3.2142287733789829</v>
      </c>
      <c r="W23" s="26">
        <f t="shared" si="10"/>
        <v>156.757937277693</v>
      </c>
      <c r="X23" s="26">
        <f t="shared" si="11"/>
        <v>36.528855366985162</v>
      </c>
      <c r="Y23" s="22">
        <v>5</v>
      </c>
      <c r="Z23" s="22">
        <v>4</v>
      </c>
      <c r="AA23" s="22">
        <v>6.4</v>
      </c>
      <c r="AB23" s="22">
        <f t="shared" si="12"/>
        <v>6.4031242374328485</v>
      </c>
      <c r="AC23" s="22">
        <f t="shared" si="13"/>
        <v>3.1242374328481759E-3</v>
      </c>
      <c r="AD23" s="22">
        <f t="shared" si="14"/>
        <v>4.8792391292110091E-2</v>
      </c>
      <c r="AE23" s="22">
        <v>50.43</v>
      </c>
      <c r="AF23" s="22" t="s">
        <v>126</v>
      </c>
      <c r="AG23" s="22">
        <f t="shared" si="15"/>
        <v>3.1234752377721215</v>
      </c>
      <c r="AH23" s="22">
        <f t="shared" si="16"/>
        <v>157.51685624084809</v>
      </c>
      <c r="AI23" s="22">
        <f t="shared" si="17"/>
        <v>38.659808254090095</v>
      </c>
      <c r="AJ23" s="26">
        <v>4.5999999999999996</v>
      </c>
      <c r="AK23" s="26">
        <v>4.5999999999999996</v>
      </c>
      <c r="AL23" s="26">
        <v>6.5</v>
      </c>
      <c r="AM23" s="26">
        <f t="shared" si="18"/>
        <v>6.5053823869162368</v>
      </c>
      <c r="AN23" s="26">
        <f t="shared" si="19"/>
        <v>5.3823869162368254E-3</v>
      </c>
      <c r="AO23" s="26">
        <f t="shared" si="20"/>
        <v>8.273744103132194E-2</v>
      </c>
      <c r="AP23" s="26">
        <v>52</v>
      </c>
      <c r="AQ23" s="17">
        <v>67.47</v>
      </c>
      <c r="AR23" s="26">
        <f t="shared" si="21"/>
        <v>3.2526911934581184</v>
      </c>
      <c r="AS23" s="26">
        <f t="shared" si="22"/>
        <v>169.13994205982215</v>
      </c>
      <c r="AT23" s="26">
        <f t="shared" si="23"/>
        <v>45</v>
      </c>
      <c r="AU23" s="85"/>
      <c r="AV23" s="21" t="s">
        <v>71</v>
      </c>
      <c r="AW23" s="26">
        <f t="shared" si="24"/>
        <v>159.64350270315691</v>
      </c>
      <c r="AX23" s="24"/>
      <c r="AY23" s="25"/>
    </row>
    <row r="24" spans="1:51" x14ac:dyDescent="0.15">
      <c r="A24" s="17">
        <v>22</v>
      </c>
      <c r="B24" s="21" t="s">
        <v>72</v>
      </c>
      <c r="C24" s="22">
        <v>5.4</v>
      </c>
      <c r="D24" s="22">
        <v>3.7</v>
      </c>
      <c r="E24" s="22">
        <v>6.3</v>
      </c>
      <c r="F24" s="22">
        <f t="shared" si="0"/>
        <v>6.5459911396212576</v>
      </c>
      <c r="G24" s="22">
        <f t="shared" si="1"/>
        <v>0.24599113962125774</v>
      </c>
      <c r="H24" s="22">
        <f t="shared" si="2"/>
        <v>3.7578898958835207</v>
      </c>
      <c r="I24" s="22">
        <v>52.32</v>
      </c>
      <c r="J24" s="22">
        <v>68.92</v>
      </c>
      <c r="K24" s="22">
        <f t="shared" si="3"/>
        <v>3.0522497775876949</v>
      </c>
      <c r="L24" s="22">
        <f t="shared" si="4"/>
        <v>159.6937083633882</v>
      </c>
      <c r="M24" s="22">
        <f t="shared" si="5"/>
        <v>34.418364479056208</v>
      </c>
      <c r="N24" s="26">
        <v>4.8</v>
      </c>
      <c r="O24" s="26">
        <v>4.3</v>
      </c>
      <c r="P24" s="26">
        <v>6.4</v>
      </c>
      <c r="Q24" s="26">
        <f t="shared" si="6"/>
        <v>6.4443773942872093</v>
      </c>
      <c r="R24" s="26">
        <f t="shared" si="7"/>
        <v>4.4377394287208993E-2</v>
      </c>
      <c r="S24" s="26">
        <f t="shared" si="8"/>
        <v>0.6886219035922464</v>
      </c>
      <c r="T24" s="26">
        <v>49.9</v>
      </c>
      <c r="U24" s="26" t="s">
        <v>124</v>
      </c>
      <c r="V24" s="26">
        <f t="shared" si="9"/>
        <v>3.2027919436091494</v>
      </c>
      <c r="W24" s="26">
        <f t="shared" si="10"/>
        <v>159.81931798609656</v>
      </c>
      <c r="X24" s="26">
        <f t="shared" si="11"/>
        <v>41.855042535301983</v>
      </c>
      <c r="Y24" s="22">
        <v>4.5999999999999996</v>
      </c>
      <c r="Z24" s="22">
        <v>4.3</v>
      </c>
      <c r="AA24" s="22">
        <v>6.2</v>
      </c>
      <c r="AB24" s="22">
        <f t="shared" si="12"/>
        <v>6.2968245965724652</v>
      </c>
      <c r="AC24" s="22">
        <f t="shared" si="13"/>
        <v>9.6824596572465005E-2</v>
      </c>
      <c r="AD24" s="22">
        <f t="shared" si="14"/>
        <v>1.5376733953359489</v>
      </c>
      <c r="AE24" s="22">
        <v>51.31</v>
      </c>
      <c r="AF24" s="22">
        <v>63.68</v>
      </c>
      <c r="AG24" s="22">
        <f t="shared" si="15"/>
        <v>3.1412658390971848</v>
      </c>
      <c r="AH24" s="22">
        <f t="shared" si="16"/>
        <v>161.17835020407657</v>
      </c>
      <c r="AI24" s="22">
        <f t="shared" si="17"/>
        <v>43.069412558833015</v>
      </c>
      <c r="AJ24" s="26">
        <v>4.9000000000000004</v>
      </c>
      <c r="AK24" s="26">
        <v>4</v>
      </c>
      <c r="AL24" s="26">
        <v>6.4</v>
      </c>
      <c r="AM24" s="26">
        <f t="shared" si="18"/>
        <v>6.3253458403473877</v>
      </c>
      <c r="AN24" s="26">
        <f t="shared" si="19"/>
        <v>7.4654159652612684E-2</v>
      </c>
      <c r="AO24" s="26">
        <f t="shared" si="20"/>
        <v>1.180238385961718</v>
      </c>
      <c r="AP24" s="26">
        <v>51.77</v>
      </c>
      <c r="AQ24" s="17">
        <v>70.86</v>
      </c>
      <c r="AR24" s="26">
        <f t="shared" si="21"/>
        <v>3.0986448005700775</v>
      </c>
      <c r="AS24" s="26">
        <f t="shared" si="22"/>
        <v>160.41684132551293</v>
      </c>
      <c r="AT24" s="26">
        <f t="shared" si="23"/>
        <v>39.225674097336729</v>
      </c>
      <c r="AU24" s="85"/>
      <c r="AV24" s="21" t="s">
        <v>72</v>
      </c>
      <c r="AW24" s="26">
        <f t="shared" si="24"/>
        <v>160.27705446976856</v>
      </c>
      <c r="AX24" s="24"/>
      <c r="AY24" s="25"/>
    </row>
    <row r="25" spans="1:51" x14ac:dyDescent="0.15">
      <c r="A25" s="17">
        <v>23</v>
      </c>
      <c r="B25" s="21" t="s">
        <v>73</v>
      </c>
      <c r="C25" s="22">
        <v>4.9000000000000004</v>
      </c>
      <c r="D25" s="22">
        <v>4.4000000000000004</v>
      </c>
      <c r="E25" s="22">
        <v>6.3</v>
      </c>
      <c r="F25" s="22">
        <f t="shared" si="0"/>
        <v>6.585590330410783</v>
      </c>
      <c r="G25" s="22">
        <f t="shared" si="1"/>
        <v>0.28559033041078319</v>
      </c>
      <c r="H25" s="22">
        <f t="shared" si="2"/>
        <v>4.3365942319854138</v>
      </c>
      <c r="I25" s="22">
        <v>48.74</v>
      </c>
      <c r="J25" s="22">
        <v>65</v>
      </c>
      <c r="K25" s="22">
        <f t="shared" si="3"/>
        <v>3.2738143307276109</v>
      </c>
      <c r="L25" s="22">
        <f t="shared" si="4"/>
        <v>159.56571047966375</v>
      </c>
      <c r="M25" s="22">
        <f t="shared" si="5"/>
        <v>41.922544600575627</v>
      </c>
      <c r="N25" s="26">
        <v>4.7</v>
      </c>
      <c r="O25" s="26">
        <v>4.4000000000000004</v>
      </c>
      <c r="P25" s="26">
        <v>6.5</v>
      </c>
      <c r="Q25" s="26">
        <f t="shared" si="6"/>
        <v>6.4381674411279493</v>
      </c>
      <c r="R25" s="26">
        <f t="shared" si="7"/>
        <v>6.1832558872050747E-2</v>
      </c>
      <c r="S25" s="26">
        <f t="shared" si="8"/>
        <v>0.96040619380377368</v>
      </c>
      <c r="T25" s="26">
        <v>51</v>
      </c>
      <c r="U25" s="26">
        <v>66.45</v>
      </c>
      <c r="V25" s="26">
        <f t="shared" si="9"/>
        <v>3.2120941539813268</v>
      </c>
      <c r="W25" s="26">
        <f t="shared" si="10"/>
        <v>163.81680185304768</v>
      </c>
      <c r="X25" s="26">
        <f t="shared" si="11"/>
        <v>43.111811993259074</v>
      </c>
      <c r="Y25" s="22">
        <v>5</v>
      </c>
      <c r="Z25" s="22">
        <v>4.3</v>
      </c>
      <c r="AA25" s="22">
        <v>6.38</v>
      </c>
      <c r="AB25" s="22">
        <f t="shared" si="12"/>
        <v>6.5946948375190182</v>
      </c>
      <c r="AC25" s="22">
        <f t="shared" si="13"/>
        <v>0.2146948375190183</v>
      </c>
      <c r="AD25" s="22">
        <f t="shared" si="14"/>
        <v>3.255568950629236</v>
      </c>
      <c r="AE25" s="22">
        <v>49.98</v>
      </c>
      <c r="AF25" s="22" t="s">
        <v>127</v>
      </c>
      <c r="AG25" s="22">
        <f t="shared" si="15"/>
        <v>3.2601963441402373</v>
      </c>
      <c r="AH25" s="22">
        <f t="shared" si="16"/>
        <v>162.94461328012906</v>
      </c>
      <c r="AI25" s="22">
        <f t="shared" si="17"/>
        <v>40.695531039492018</v>
      </c>
      <c r="AJ25" s="26">
        <v>4.9000000000000004</v>
      </c>
      <c r="AK25" s="26">
        <v>4.0999999999999996</v>
      </c>
      <c r="AL25" s="26">
        <v>6.2</v>
      </c>
      <c r="AM25" s="26">
        <f t="shared" si="18"/>
        <v>6.3890531379853153</v>
      </c>
      <c r="AN25" s="26">
        <f t="shared" si="19"/>
        <v>0.18905313798531509</v>
      </c>
      <c r="AO25" s="26">
        <f t="shared" si="20"/>
        <v>2.9590165225160412</v>
      </c>
      <c r="AP25" s="26">
        <v>48.98</v>
      </c>
      <c r="AQ25" s="17">
        <v>75.599999999999994</v>
      </c>
      <c r="AR25" s="26">
        <f t="shared" si="21"/>
        <v>3.1444409001010527</v>
      </c>
      <c r="AS25" s="26">
        <f t="shared" si="22"/>
        <v>154.01471528694955</v>
      </c>
      <c r="AT25" s="26">
        <f t="shared" si="23"/>
        <v>39.920392139985424</v>
      </c>
      <c r="AU25" s="85"/>
      <c r="AV25" s="21" t="s">
        <v>73</v>
      </c>
      <c r="AW25" s="26">
        <f t="shared" si="24"/>
        <v>160.08546022494752</v>
      </c>
      <c r="AX25" s="24"/>
      <c r="AY25" s="25"/>
    </row>
    <row r="26" spans="1:51" x14ac:dyDescent="0.15">
      <c r="A26" s="17">
        <v>24</v>
      </c>
      <c r="B26" s="21" t="s">
        <v>74</v>
      </c>
      <c r="C26" s="22">
        <v>5.2</v>
      </c>
      <c r="D26" s="22">
        <v>3.7</v>
      </c>
      <c r="E26" s="22">
        <v>6.4</v>
      </c>
      <c r="F26" s="22">
        <f t="shared" si="0"/>
        <v>6.3820059542435406</v>
      </c>
      <c r="G26" s="22">
        <f t="shared" si="1"/>
        <v>1.7994045756459798E-2</v>
      </c>
      <c r="H26" s="22">
        <f t="shared" si="2"/>
        <v>0.28194968612486404</v>
      </c>
      <c r="I26" s="22">
        <v>51.71</v>
      </c>
      <c r="J26" s="22">
        <v>64.400000000000006</v>
      </c>
      <c r="K26" s="22">
        <f t="shared" si="3"/>
        <v>3.0147261124391287</v>
      </c>
      <c r="L26" s="22">
        <f t="shared" si="4"/>
        <v>155.89148727422736</v>
      </c>
      <c r="M26" s="22">
        <f t="shared" si="5"/>
        <v>35.433314010285585</v>
      </c>
      <c r="N26" s="26">
        <v>4.9000000000000004</v>
      </c>
      <c r="O26" s="26">
        <v>4.3</v>
      </c>
      <c r="P26" s="26">
        <v>6.3</v>
      </c>
      <c r="Q26" s="26">
        <f t="shared" si="6"/>
        <v>6.5192024052026492</v>
      </c>
      <c r="R26" s="26">
        <f t="shared" si="7"/>
        <v>0.21920240520264933</v>
      </c>
      <c r="S26" s="26">
        <f t="shared" si="8"/>
        <v>3.3624114052313345</v>
      </c>
      <c r="T26" s="26">
        <v>50.6</v>
      </c>
      <c r="U26" s="26">
        <v>68.33</v>
      </c>
      <c r="V26" s="26">
        <f t="shared" si="9"/>
        <v>3.2319904630028189</v>
      </c>
      <c r="W26" s="26">
        <f t="shared" si="10"/>
        <v>163.53871742794263</v>
      </c>
      <c r="X26" s="26">
        <f t="shared" si="11"/>
        <v>41.268603000839555</v>
      </c>
      <c r="Y26" s="22">
        <v>5.0999999999999996</v>
      </c>
      <c r="Z26" s="22">
        <v>4.5</v>
      </c>
      <c r="AA26" s="22">
        <v>6.6</v>
      </c>
      <c r="AB26" s="22">
        <f t="shared" si="12"/>
        <v>6.8014704292527801</v>
      </c>
      <c r="AC26" s="22">
        <f t="shared" si="13"/>
        <v>0.20147042925278047</v>
      </c>
      <c r="AD26" s="22">
        <f t="shared" si="14"/>
        <v>2.962159893929206</v>
      </c>
      <c r="AE26" s="22">
        <v>50.42</v>
      </c>
      <c r="AF26" s="22">
        <v>67.3</v>
      </c>
      <c r="AG26" s="22">
        <f t="shared" si="15"/>
        <v>3.3742703491429165</v>
      </c>
      <c r="AH26" s="22">
        <f t="shared" si="16"/>
        <v>170.13071100378585</v>
      </c>
      <c r="AI26" s="22">
        <f t="shared" si="17"/>
        <v>41.423665625002656</v>
      </c>
      <c r="AJ26" s="26">
        <v>4.9000000000000004</v>
      </c>
      <c r="AK26" s="26">
        <v>4.5999999999999996</v>
      </c>
      <c r="AL26" s="26">
        <v>6.5</v>
      </c>
      <c r="AM26" s="26">
        <f t="shared" si="18"/>
        <v>6.7208630398186218</v>
      </c>
      <c r="AN26" s="26">
        <f t="shared" si="19"/>
        <v>0.22086303981862176</v>
      </c>
      <c r="AO26" s="26">
        <f t="shared" si="20"/>
        <v>3.2862303324750131</v>
      </c>
      <c r="AP26" s="26">
        <v>51.67</v>
      </c>
      <c r="AQ26" s="17">
        <v>66</v>
      </c>
      <c r="AR26" s="26">
        <f t="shared" si="21"/>
        <v>3.35373595124002</v>
      </c>
      <c r="AS26" s="26">
        <f t="shared" si="22"/>
        <v>173.28753660057183</v>
      </c>
      <c r="AT26" s="26">
        <f t="shared" si="23"/>
        <v>43.191260677507927</v>
      </c>
      <c r="AU26" s="85"/>
      <c r="AV26" s="21" t="s">
        <v>74</v>
      </c>
      <c r="AW26" s="26">
        <f t="shared" si="24"/>
        <v>165.71211307663191</v>
      </c>
      <c r="AX26" s="24"/>
      <c r="AY26" s="25"/>
    </row>
    <row r="27" spans="1:51" x14ac:dyDescent="0.15">
      <c r="A27" s="17">
        <v>25</v>
      </c>
      <c r="B27" s="21" t="s">
        <v>93</v>
      </c>
      <c r="C27" s="22">
        <v>4.7</v>
      </c>
      <c r="D27" s="22">
        <v>4.5</v>
      </c>
      <c r="E27" s="22">
        <v>6.49</v>
      </c>
      <c r="F27" s="22">
        <f t="shared" si="0"/>
        <v>6.5069193939989765</v>
      </c>
      <c r="G27" s="22">
        <f t="shared" si="1"/>
        <v>1.691939399897624E-2</v>
      </c>
      <c r="H27" s="22">
        <f t="shared" si="2"/>
        <v>0.26002157049279256</v>
      </c>
      <c r="I27" s="22">
        <v>69.02</v>
      </c>
      <c r="J27" s="22"/>
      <c r="K27" s="22">
        <f t="shared" si="3"/>
        <v>3.2503860458922613</v>
      </c>
      <c r="L27" s="22">
        <f t="shared" si="4"/>
        <v>224.34164488748385</v>
      </c>
      <c r="M27" s="22">
        <f t="shared" si="5"/>
        <v>43.754635733231652</v>
      </c>
      <c r="N27" s="26">
        <v>4.5999999999999996</v>
      </c>
      <c r="O27" s="26">
        <v>5</v>
      </c>
      <c r="P27" s="26">
        <v>6.67</v>
      </c>
      <c r="Q27" s="26">
        <f t="shared" si="6"/>
        <v>6.794115100585211</v>
      </c>
      <c r="R27" s="26">
        <f t="shared" si="7"/>
        <v>0.12411510058521102</v>
      </c>
      <c r="S27" s="26">
        <f t="shared" si="8"/>
        <v>1.8268030309719123</v>
      </c>
      <c r="T27" s="26">
        <v>69.69</v>
      </c>
      <c r="U27" s="26"/>
      <c r="V27" s="26">
        <f t="shared" si="9"/>
        <v>3.385282654104417</v>
      </c>
      <c r="W27" s="26">
        <f t="shared" si="10"/>
        <v>235.92034816453682</v>
      </c>
      <c r="X27" s="26">
        <f t="shared" si="11"/>
        <v>47.385944030388821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R27" s="26"/>
      <c r="AS27" s="26"/>
      <c r="AT27" s="26"/>
      <c r="AU27" s="85"/>
      <c r="AV27" s="21" t="s">
        <v>93</v>
      </c>
      <c r="AW27" s="26">
        <f>(L27+W27)/2</f>
        <v>230.13099652601034</v>
      </c>
      <c r="AX27" s="24"/>
      <c r="AY27" s="25"/>
    </row>
    <row r="28" spans="1:51" x14ac:dyDescent="0.15">
      <c r="A28" s="17">
        <v>26</v>
      </c>
      <c r="B28" s="21" t="s">
        <v>94</v>
      </c>
      <c r="C28" s="22">
        <v>4.5999999999999996</v>
      </c>
      <c r="D28" s="22">
        <v>5</v>
      </c>
      <c r="E28" s="22">
        <v>6.64</v>
      </c>
      <c r="F28" s="22">
        <f t="shared" si="0"/>
        <v>6.794115100585211</v>
      </c>
      <c r="G28" s="22">
        <f t="shared" si="1"/>
        <v>0.15411510058521127</v>
      </c>
      <c r="H28" s="22">
        <f t="shared" si="2"/>
        <v>2.2683616380290141</v>
      </c>
      <c r="I28" s="22">
        <v>69.45</v>
      </c>
      <c r="J28" s="22"/>
      <c r="K28" s="22">
        <f t="shared" si="3"/>
        <v>3.385282654104417</v>
      </c>
      <c r="L28" s="22">
        <f t="shared" si="4"/>
        <v>235.10788032755178</v>
      </c>
      <c r="M28" s="22">
        <f t="shared" si="5"/>
        <v>47.385944030388821</v>
      </c>
      <c r="N28" s="26">
        <v>4.7</v>
      </c>
      <c r="O28" s="26">
        <v>5.2</v>
      </c>
      <c r="P28" s="26">
        <v>6.96</v>
      </c>
      <c r="Q28" s="26">
        <f t="shared" si="6"/>
        <v>7.0092795635500238</v>
      </c>
      <c r="R28" s="26">
        <f t="shared" si="7"/>
        <v>4.927956355002383E-2</v>
      </c>
      <c r="S28" s="26">
        <f t="shared" si="8"/>
        <v>0.70306174983074821</v>
      </c>
      <c r="T28" s="26">
        <v>69.64</v>
      </c>
      <c r="U28" s="26"/>
      <c r="V28" s="26">
        <f t="shared" si="9"/>
        <v>3.4868062799341044</v>
      </c>
      <c r="W28" s="26">
        <f t="shared" si="10"/>
        <v>242.82118933461103</v>
      </c>
      <c r="X28" s="26">
        <f t="shared" si="11"/>
        <v>47.891269596220575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94</v>
      </c>
      <c r="AW28" s="26">
        <f t="shared" ref="AW28:AW50" si="25">(L28+W28)/2</f>
        <v>238.96453483108141</v>
      </c>
      <c r="AX28" s="24"/>
      <c r="AY28" s="25"/>
    </row>
    <row r="29" spans="1:51" x14ac:dyDescent="0.15">
      <c r="A29" s="17">
        <v>27</v>
      </c>
      <c r="B29" s="21" t="s">
        <v>95</v>
      </c>
      <c r="C29" s="22">
        <v>4.5</v>
      </c>
      <c r="D29" s="22">
        <v>4.9000000000000004</v>
      </c>
      <c r="E29" s="22">
        <v>6.49</v>
      </c>
      <c r="F29" s="22">
        <f t="shared" si="0"/>
        <v>6.6528189513919589</v>
      </c>
      <c r="G29" s="22">
        <f t="shared" si="1"/>
        <v>0.16281895139195868</v>
      </c>
      <c r="H29" s="22">
        <f t="shared" si="2"/>
        <v>2.4473678388300697</v>
      </c>
      <c r="I29" s="22">
        <v>68.989999999999995</v>
      </c>
      <c r="J29" s="22"/>
      <c r="K29" s="22">
        <f t="shared" si="3"/>
        <v>3.3143844979257273</v>
      </c>
      <c r="L29" s="22">
        <f t="shared" si="4"/>
        <v>228.65938651189592</v>
      </c>
      <c r="M29" s="22">
        <f t="shared" si="5"/>
        <v>47.43664824681013</v>
      </c>
      <c r="N29" s="26">
        <v>5</v>
      </c>
      <c r="O29" s="26">
        <v>5.2</v>
      </c>
      <c r="P29" s="26">
        <v>6.95</v>
      </c>
      <c r="Q29" s="26">
        <f t="shared" si="6"/>
        <v>7.2138755187485737</v>
      </c>
      <c r="R29" s="26">
        <f t="shared" si="7"/>
        <v>0.26387551874857351</v>
      </c>
      <c r="S29" s="26">
        <f t="shared" si="8"/>
        <v>3.6578884410019494</v>
      </c>
      <c r="T29" s="26">
        <v>70.22</v>
      </c>
      <c r="U29" s="26"/>
      <c r="V29" s="26">
        <f t="shared" si="9"/>
        <v>3.6041653245092795</v>
      </c>
      <c r="W29" s="26">
        <f t="shared" si="10"/>
        <v>253.08448908704159</v>
      </c>
      <c r="X29" s="26">
        <f t="shared" si="11"/>
        <v>46.123302714075429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95</v>
      </c>
      <c r="AW29" s="26">
        <f t="shared" si="25"/>
        <v>240.87193779946875</v>
      </c>
      <c r="AX29" s="24"/>
      <c r="AY29" s="25"/>
    </row>
    <row r="30" spans="1:51" x14ac:dyDescent="0.15">
      <c r="A30" s="17">
        <v>28</v>
      </c>
      <c r="B30" s="21" t="s">
        <v>96</v>
      </c>
      <c r="C30" s="22">
        <v>4.8</v>
      </c>
      <c r="D30" s="22">
        <v>4.9000000000000004</v>
      </c>
      <c r="E30" s="22">
        <v>6.91</v>
      </c>
      <c r="F30" s="22">
        <f t="shared" si="0"/>
        <v>6.8593002558570069</v>
      </c>
      <c r="G30" s="22">
        <f t="shared" si="1"/>
        <v>5.0699744142993275E-2</v>
      </c>
      <c r="H30" s="22">
        <f t="shared" si="2"/>
        <v>0.73913872045041129</v>
      </c>
      <c r="I30" s="22">
        <v>69.25</v>
      </c>
      <c r="J30" s="22"/>
      <c r="K30" s="22">
        <f t="shared" si="3"/>
        <v>3.4289211906005694</v>
      </c>
      <c r="L30" s="22">
        <f t="shared" si="4"/>
        <v>237.45279244908943</v>
      </c>
      <c r="M30" s="22">
        <f t="shared" si="5"/>
        <v>45.590657214646676</v>
      </c>
      <c r="N30" s="26">
        <v>4.9000000000000004</v>
      </c>
      <c r="O30" s="26">
        <v>5</v>
      </c>
      <c r="P30" s="26">
        <v>6.74</v>
      </c>
      <c r="Q30" s="26">
        <f t="shared" si="6"/>
        <v>7.0007142492748553</v>
      </c>
      <c r="R30" s="26">
        <f t="shared" si="7"/>
        <v>0.26071424927485509</v>
      </c>
      <c r="S30" s="26">
        <f t="shared" si="8"/>
        <v>3.7241092835900318</v>
      </c>
      <c r="T30" s="26">
        <v>70.75</v>
      </c>
      <c r="U30" s="26"/>
      <c r="V30" s="26">
        <f t="shared" si="9"/>
        <v>3.499642911798285</v>
      </c>
      <c r="W30" s="26">
        <f t="shared" si="10"/>
        <v>247.59973600972867</v>
      </c>
      <c r="X30" s="26">
        <f t="shared" si="11"/>
        <v>45.578725565607762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96</v>
      </c>
      <c r="AW30" s="26">
        <f t="shared" si="25"/>
        <v>242.52626422940904</v>
      </c>
    </row>
    <row r="31" spans="1:51" x14ac:dyDescent="0.15">
      <c r="A31" s="17">
        <v>29</v>
      </c>
      <c r="B31" s="21" t="s">
        <v>97</v>
      </c>
      <c r="C31" s="22">
        <v>4.5999999999999996</v>
      </c>
      <c r="D31" s="22">
        <v>5</v>
      </c>
      <c r="E31" s="22">
        <v>6.94</v>
      </c>
      <c r="F31" s="22">
        <f t="shared" si="0"/>
        <v>6.794115100585211</v>
      </c>
      <c r="G31" s="22">
        <f t="shared" si="1"/>
        <v>0.14588489941478944</v>
      </c>
      <c r="H31" s="22">
        <f t="shared" si="2"/>
        <v>2.1472244325419751</v>
      </c>
      <c r="I31" s="22">
        <v>68.27</v>
      </c>
      <c r="J31" s="22"/>
      <c r="K31" s="22">
        <f t="shared" si="3"/>
        <v>3.385282654104417</v>
      </c>
      <c r="L31" s="22">
        <f t="shared" si="4"/>
        <v>231.11324679570853</v>
      </c>
      <c r="M31" s="22">
        <f t="shared" si="5"/>
        <v>47.385944030388821</v>
      </c>
      <c r="N31" s="26">
        <v>4.4000000000000004</v>
      </c>
      <c r="O31" s="26">
        <v>5</v>
      </c>
      <c r="P31" s="26">
        <v>6.54</v>
      </c>
      <c r="Q31" s="26">
        <f t="shared" si="6"/>
        <v>6.6603303221386847</v>
      </c>
      <c r="R31" s="26">
        <f t="shared" si="7"/>
        <v>0.12033032213868466</v>
      </c>
      <c r="S31" s="26">
        <f t="shared" si="8"/>
        <v>1.8066719865036009</v>
      </c>
      <c r="T31" s="26">
        <v>69.040000000000006</v>
      </c>
      <c r="U31" s="26"/>
      <c r="V31" s="26">
        <f t="shared" si="9"/>
        <v>3.3031394744601235</v>
      </c>
      <c r="W31" s="26">
        <f t="shared" si="10"/>
        <v>228.04874931672694</v>
      </c>
      <c r="X31" s="26">
        <f t="shared" si="11"/>
        <v>48.652222780306339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97</v>
      </c>
      <c r="AW31" s="26">
        <f t="shared" si="25"/>
        <v>229.58099805621774</v>
      </c>
    </row>
    <row r="32" spans="1:51" x14ac:dyDescent="0.15">
      <c r="A32" s="17">
        <v>30</v>
      </c>
      <c r="B32" s="21" t="s">
        <v>98</v>
      </c>
      <c r="C32" s="22">
        <v>4.8</v>
      </c>
      <c r="D32" s="22">
        <v>5</v>
      </c>
      <c r="E32" s="22">
        <v>6.65</v>
      </c>
      <c r="F32" s="22">
        <f t="shared" si="0"/>
        <v>6.9310893804653828</v>
      </c>
      <c r="G32" s="22">
        <f t="shared" si="1"/>
        <v>0.28108938046538245</v>
      </c>
      <c r="H32" s="22">
        <f t="shared" si="2"/>
        <v>4.055486302883442</v>
      </c>
      <c r="I32" s="22">
        <v>68.8</v>
      </c>
      <c r="J32" s="22"/>
      <c r="K32" s="22">
        <f t="shared" si="3"/>
        <v>3.4626591409485674</v>
      </c>
      <c r="L32" s="22">
        <f t="shared" si="4"/>
        <v>238.23094889726144</v>
      </c>
      <c r="M32" s="22">
        <f t="shared" si="5"/>
        <v>46.169139327907423</v>
      </c>
      <c r="N32" s="26">
        <v>4.4000000000000004</v>
      </c>
      <c r="O32" s="26">
        <v>4.9000000000000004</v>
      </c>
      <c r="P32" s="26">
        <v>6.49</v>
      </c>
      <c r="Q32" s="26">
        <f t="shared" si="6"/>
        <v>6.585590330410783</v>
      </c>
      <c r="R32" s="26">
        <f t="shared" si="7"/>
        <v>9.5590330410782798E-2</v>
      </c>
      <c r="S32" s="26">
        <f t="shared" si="8"/>
        <v>1.4515073913627461</v>
      </c>
      <c r="T32" s="26">
        <v>69.19</v>
      </c>
      <c r="U32" s="26"/>
      <c r="V32" s="26">
        <f t="shared" si="9"/>
        <v>3.2738143307276109</v>
      </c>
      <c r="W32" s="26">
        <f t="shared" si="10"/>
        <v>226.51521354304339</v>
      </c>
      <c r="X32" s="26">
        <f t="shared" si="11"/>
        <v>48.077455399424373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98</v>
      </c>
      <c r="AW32" s="26">
        <f t="shared" si="25"/>
        <v>232.37308122015241</v>
      </c>
    </row>
    <row r="33" spans="1:49" x14ac:dyDescent="0.15">
      <c r="A33" s="17">
        <v>31</v>
      </c>
      <c r="B33" s="21" t="s">
        <v>99</v>
      </c>
      <c r="C33" s="22">
        <v>4.7</v>
      </c>
      <c r="D33" s="22">
        <v>5.0999999999999996</v>
      </c>
      <c r="E33" s="22">
        <v>7.06</v>
      </c>
      <c r="F33" s="22">
        <f t="shared" si="0"/>
        <v>6.935416353759881</v>
      </c>
      <c r="G33" s="22">
        <f t="shared" si="1"/>
        <v>0.12458364624011864</v>
      </c>
      <c r="H33" s="22">
        <f t="shared" si="2"/>
        <v>1.7963398285753731</v>
      </c>
      <c r="I33" s="22">
        <v>57.17</v>
      </c>
      <c r="J33" s="22"/>
      <c r="K33" s="22">
        <f t="shared" si="3"/>
        <v>3.4561731808653708</v>
      </c>
      <c r="L33" s="22">
        <f t="shared" si="4"/>
        <v>197.58942075007326</v>
      </c>
      <c r="M33" s="22">
        <f t="shared" si="5"/>
        <v>47.337305859123823</v>
      </c>
      <c r="N33" s="26">
        <v>5</v>
      </c>
      <c r="O33" s="26">
        <v>5</v>
      </c>
      <c r="P33" s="26">
        <v>6.91</v>
      </c>
      <c r="Q33" s="26">
        <f t="shared" si="6"/>
        <v>7.0710678118654755</v>
      </c>
      <c r="R33" s="26">
        <f t="shared" si="7"/>
        <v>0.16106781186547536</v>
      </c>
      <c r="S33" s="26">
        <f t="shared" si="8"/>
        <v>2.277842840019134</v>
      </c>
      <c r="T33" s="26">
        <v>57.91</v>
      </c>
      <c r="U33" s="26"/>
      <c r="V33" s="26">
        <f t="shared" si="9"/>
        <v>3.5355339059327373</v>
      </c>
      <c r="W33" s="26">
        <f t="shared" si="10"/>
        <v>204.74276849256481</v>
      </c>
      <c r="X33" s="26">
        <f t="shared" si="11"/>
        <v>45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99</v>
      </c>
      <c r="AW33" s="26">
        <f t="shared" si="25"/>
        <v>201.16609462131902</v>
      </c>
    </row>
    <row r="34" spans="1:49" x14ac:dyDescent="0.15">
      <c r="A34" s="17">
        <v>32</v>
      </c>
      <c r="B34" s="21" t="s">
        <v>100</v>
      </c>
      <c r="C34" s="22">
        <v>4.63</v>
      </c>
      <c r="D34" s="22">
        <v>5</v>
      </c>
      <c r="E34" s="22">
        <v>6.61</v>
      </c>
      <c r="F34" s="22">
        <f t="shared" si="0"/>
        <v>6.814462561347006</v>
      </c>
      <c r="G34" s="22">
        <f t="shared" si="1"/>
        <v>0.20446256134700569</v>
      </c>
      <c r="H34" s="22">
        <f t="shared" si="2"/>
        <v>3.0004209357133784</v>
      </c>
      <c r="I34" s="22">
        <v>57.46</v>
      </c>
      <c r="J34" s="22"/>
      <c r="K34" s="22">
        <f t="shared" si="3"/>
        <v>3.3971864679852271</v>
      </c>
      <c r="L34" s="22">
        <f t="shared" si="4"/>
        <v>195.20233445043115</v>
      </c>
      <c r="M34" s="22">
        <f t="shared" si="5"/>
        <v>47.200313185515249</v>
      </c>
      <c r="N34" s="26">
        <v>5</v>
      </c>
      <c r="O34" s="26">
        <v>5</v>
      </c>
      <c r="P34" s="26">
        <v>6.87</v>
      </c>
      <c r="Q34" s="26">
        <f t="shared" si="6"/>
        <v>7.0710678118654755</v>
      </c>
      <c r="R34" s="26">
        <f t="shared" si="7"/>
        <v>0.2010678118654754</v>
      </c>
      <c r="S34" s="26">
        <f t="shared" si="8"/>
        <v>2.8435282649683722</v>
      </c>
      <c r="T34" s="26">
        <v>58.93</v>
      </c>
      <c r="U34" s="26"/>
      <c r="V34" s="26">
        <f t="shared" si="9"/>
        <v>3.5355339059327373</v>
      </c>
      <c r="W34" s="26">
        <f t="shared" si="10"/>
        <v>208.34901307661622</v>
      </c>
      <c r="X34" s="26">
        <f t="shared" si="11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100</v>
      </c>
      <c r="AW34" s="26">
        <f t="shared" si="25"/>
        <v>201.77567376352368</v>
      </c>
    </row>
    <row r="35" spans="1:49" x14ac:dyDescent="0.15">
      <c r="A35" s="17">
        <v>33</v>
      </c>
      <c r="B35" s="21" t="s">
        <v>101</v>
      </c>
      <c r="C35" s="22">
        <v>4.8</v>
      </c>
      <c r="D35" s="22">
        <v>5</v>
      </c>
      <c r="E35" s="22">
        <v>6.82</v>
      </c>
      <c r="F35" s="22">
        <f t="shared" si="0"/>
        <v>6.9310893804653828</v>
      </c>
      <c r="G35" s="22">
        <f t="shared" si="1"/>
        <v>0.11108938046538253</v>
      </c>
      <c r="H35" s="22">
        <f t="shared" si="2"/>
        <v>1.6027694113782083</v>
      </c>
      <c r="I35" s="22">
        <v>57.76</v>
      </c>
      <c r="J35" s="22"/>
      <c r="K35" s="22">
        <f t="shared" si="3"/>
        <v>3.4626591409485674</v>
      </c>
      <c r="L35" s="22">
        <f t="shared" si="4"/>
        <v>200.00319198118925</v>
      </c>
      <c r="M35" s="22">
        <f t="shared" si="5"/>
        <v>46.169139327907423</v>
      </c>
      <c r="N35" s="26">
        <v>4.8</v>
      </c>
      <c r="O35" s="26">
        <v>5.2</v>
      </c>
      <c r="P35" s="26">
        <v>7.14</v>
      </c>
      <c r="Q35" s="26">
        <f t="shared" si="6"/>
        <v>7.0767224051816529</v>
      </c>
      <c r="R35" s="26">
        <f t="shared" si="7"/>
        <v>6.3277594818346827E-2</v>
      </c>
      <c r="S35" s="26">
        <f t="shared" si="8"/>
        <v>0.89416528154353336</v>
      </c>
      <c r="T35" s="26">
        <v>57.56</v>
      </c>
      <c r="U35" s="26"/>
      <c r="V35" s="26">
        <f t="shared" si="9"/>
        <v>3.5270565342119422</v>
      </c>
      <c r="W35" s="26">
        <f t="shared" si="10"/>
        <v>203.0173741092394</v>
      </c>
      <c r="X35" s="26">
        <f t="shared" si="11"/>
        <v>47.290610042638527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101</v>
      </c>
      <c r="AW35" s="26">
        <f t="shared" si="25"/>
        <v>201.51028304521432</v>
      </c>
    </row>
    <row r="36" spans="1:49" x14ac:dyDescent="0.15">
      <c r="A36" s="17">
        <v>34</v>
      </c>
      <c r="B36" s="21" t="s">
        <v>102</v>
      </c>
      <c r="C36" s="22">
        <v>4.7</v>
      </c>
      <c r="D36" s="22">
        <v>5.0999999999999996</v>
      </c>
      <c r="E36" s="22">
        <v>6.9</v>
      </c>
      <c r="F36" s="22">
        <f t="shared" si="0"/>
        <v>6.935416353759881</v>
      </c>
      <c r="G36" s="22">
        <f t="shared" si="1"/>
        <v>3.5416353759880614E-2</v>
      </c>
      <c r="H36" s="22">
        <f t="shared" si="2"/>
        <v>0.51065937433850572</v>
      </c>
      <c r="I36" s="22">
        <v>57.68</v>
      </c>
      <c r="J36" s="22"/>
      <c r="K36" s="22">
        <f t="shared" si="3"/>
        <v>3.4561731808653708</v>
      </c>
      <c r="L36" s="22">
        <f t="shared" si="4"/>
        <v>199.35206907231458</v>
      </c>
      <c r="M36" s="22">
        <f t="shared" si="5"/>
        <v>47.337305859123823</v>
      </c>
      <c r="N36" s="26">
        <v>4.9000000000000004</v>
      </c>
      <c r="O36" s="26">
        <v>5.0999999999999996</v>
      </c>
      <c r="P36" s="26">
        <v>6.87</v>
      </c>
      <c r="Q36" s="26">
        <f t="shared" si="6"/>
        <v>7.0724818840347696</v>
      </c>
      <c r="R36" s="26">
        <f t="shared" si="7"/>
        <v>0.20248188403476952</v>
      </c>
      <c r="S36" s="26">
        <f t="shared" si="8"/>
        <v>2.8629537318695246</v>
      </c>
      <c r="T36" s="26">
        <v>58.86</v>
      </c>
      <c r="U36" s="26"/>
      <c r="V36" s="26">
        <f t="shared" si="9"/>
        <v>3.5334130804084141</v>
      </c>
      <c r="W36" s="26">
        <f t="shared" si="10"/>
        <v>207.97669391283924</v>
      </c>
      <c r="X36" s="26">
        <f t="shared" si="11"/>
        <v>46.145762838175102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102</v>
      </c>
      <c r="AW36" s="26">
        <f t="shared" si="25"/>
        <v>203.66438149257692</v>
      </c>
    </row>
    <row r="37" spans="1:49" x14ac:dyDescent="0.15">
      <c r="A37" s="17">
        <v>35</v>
      </c>
      <c r="B37" s="21" t="s">
        <v>103</v>
      </c>
      <c r="C37" s="22">
        <v>5</v>
      </c>
      <c r="D37" s="22">
        <v>4.4000000000000004</v>
      </c>
      <c r="E37" s="22">
        <v>6.38</v>
      </c>
      <c r="F37" s="22">
        <f t="shared" si="0"/>
        <v>6.6603303221386847</v>
      </c>
      <c r="G37" s="22">
        <f t="shared" si="1"/>
        <v>0.28033032213868481</v>
      </c>
      <c r="H37" s="22">
        <f t="shared" si="2"/>
        <v>4.2089552406564206</v>
      </c>
      <c r="I37" s="22">
        <v>57.28</v>
      </c>
      <c r="J37" s="22"/>
      <c r="K37" s="22">
        <f t="shared" si="3"/>
        <v>3.3031394744601235</v>
      </c>
      <c r="L37" s="22">
        <f t="shared" si="4"/>
        <v>189.20382909707587</v>
      </c>
      <c r="M37" s="22">
        <f t="shared" si="5"/>
        <v>41.347777219693675</v>
      </c>
      <c r="N37" s="26">
        <v>5.2</v>
      </c>
      <c r="O37" s="26">
        <v>5</v>
      </c>
      <c r="P37" s="26">
        <v>7.06</v>
      </c>
      <c r="Q37" s="26">
        <f t="shared" si="6"/>
        <v>7.2138755187485737</v>
      </c>
      <c r="R37" s="26">
        <f t="shared" si="7"/>
        <v>0.15387551874857408</v>
      </c>
      <c r="S37" s="26">
        <f t="shared" si="8"/>
        <v>2.1330492652480317</v>
      </c>
      <c r="T37" s="26">
        <v>58.56</v>
      </c>
      <c r="U37" s="26"/>
      <c r="V37" s="26">
        <f t="shared" si="9"/>
        <v>3.6041653245092795</v>
      </c>
      <c r="W37" s="26">
        <f t="shared" si="10"/>
        <v>211.05992140326342</v>
      </c>
      <c r="X37" s="26">
        <f t="shared" si="11"/>
        <v>43.876697285924571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103</v>
      </c>
      <c r="AW37" s="26">
        <f t="shared" si="25"/>
        <v>200.13187525016963</v>
      </c>
    </row>
    <row r="38" spans="1:49" x14ac:dyDescent="0.15">
      <c r="A38" s="17">
        <v>36</v>
      </c>
      <c r="B38" s="21" t="s">
        <v>104</v>
      </c>
      <c r="C38" s="22">
        <v>4.8</v>
      </c>
      <c r="D38" s="22">
        <v>5</v>
      </c>
      <c r="E38" s="22">
        <v>6.83</v>
      </c>
      <c r="F38" s="22">
        <f t="shared" si="0"/>
        <v>6.9310893804653828</v>
      </c>
      <c r="G38" s="22">
        <f t="shared" si="1"/>
        <v>0.10108938046538274</v>
      </c>
      <c r="H38" s="22">
        <f t="shared" si="2"/>
        <v>1.4584919471720212</v>
      </c>
      <c r="I38" s="22">
        <v>57.47</v>
      </c>
      <c r="J38" s="22"/>
      <c r="K38" s="22">
        <f t="shared" si="3"/>
        <v>3.4626591409485674</v>
      </c>
      <c r="L38" s="22">
        <f t="shared" si="4"/>
        <v>198.99902083031415</v>
      </c>
      <c r="M38" s="22">
        <f t="shared" si="5"/>
        <v>46.169139327907423</v>
      </c>
      <c r="N38" s="26">
        <v>5</v>
      </c>
      <c r="O38" s="26">
        <v>4.95</v>
      </c>
      <c r="P38" s="26">
        <v>6.89</v>
      </c>
      <c r="Q38" s="26">
        <f t="shared" si="6"/>
        <v>7.035801304755557</v>
      </c>
      <c r="R38" s="26">
        <f t="shared" si="7"/>
        <v>0.1458013047555573</v>
      </c>
      <c r="S38" s="26">
        <f t="shared" si="8"/>
        <v>2.0722771783934402</v>
      </c>
      <c r="T38" s="26">
        <v>58.88</v>
      </c>
      <c r="U38" s="26"/>
      <c r="V38" s="26">
        <f t="shared" si="9"/>
        <v>3.517722989600526</v>
      </c>
      <c r="W38" s="26">
        <f t="shared" si="10"/>
        <v>207.12352962767898</v>
      </c>
      <c r="X38" s="26">
        <f t="shared" si="11"/>
        <v>44.712083933442905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104</v>
      </c>
      <c r="AW38" s="26">
        <f t="shared" si="25"/>
        <v>203.06127522899658</v>
      </c>
    </row>
    <row r="39" spans="1:49" x14ac:dyDescent="0.15">
      <c r="A39" s="17">
        <v>37</v>
      </c>
      <c r="B39" s="21" t="s">
        <v>105</v>
      </c>
      <c r="C39" s="22">
        <v>4.5</v>
      </c>
      <c r="D39" s="22">
        <v>5</v>
      </c>
      <c r="E39" s="22">
        <v>6.5</v>
      </c>
      <c r="F39" s="22">
        <f t="shared" si="0"/>
        <v>6.7268120235368549</v>
      </c>
      <c r="G39" s="22">
        <f t="shared" si="1"/>
        <v>0.22681202353685492</v>
      </c>
      <c r="H39" s="22">
        <f t="shared" si="2"/>
        <v>3.3717609878683752</v>
      </c>
      <c r="I39" s="22">
        <v>52.23</v>
      </c>
      <c r="J39" s="22"/>
      <c r="K39" s="22">
        <f t="shared" si="3"/>
        <v>3.3448236581122486</v>
      </c>
      <c r="L39" s="22">
        <f t="shared" si="4"/>
        <v>174.70013966320272</v>
      </c>
      <c r="M39" s="22">
        <f t="shared" si="5"/>
        <v>48.012787504183343</v>
      </c>
      <c r="N39" s="26">
        <v>4.92</v>
      </c>
      <c r="O39" s="26">
        <v>4.6399999999999997</v>
      </c>
      <c r="P39" s="26">
        <v>6.68</v>
      </c>
      <c r="Q39" s="26">
        <f t="shared" si="6"/>
        <v>6.7628396402694628</v>
      </c>
      <c r="R39" s="26">
        <f t="shared" si="7"/>
        <v>8.2839640269463111E-2</v>
      </c>
      <c r="S39" s="26">
        <f t="shared" si="8"/>
        <v>1.2249239177015647</v>
      </c>
      <c r="T39" s="26">
        <v>51.38</v>
      </c>
      <c r="U39" s="26"/>
      <c r="V39" s="26">
        <f t="shared" si="9"/>
        <v>3.3756234384245127</v>
      </c>
      <c r="W39" s="26">
        <f t="shared" si="10"/>
        <v>173.43953226625146</v>
      </c>
      <c r="X39" s="26">
        <f t="shared" si="11"/>
        <v>43.322360533846528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105</v>
      </c>
      <c r="AW39" s="26">
        <f t="shared" si="25"/>
        <v>174.06983596472708</v>
      </c>
    </row>
    <row r="40" spans="1:49" x14ac:dyDescent="0.15">
      <c r="A40" s="17">
        <v>38</v>
      </c>
      <c r="B40" s="21" t="s">
        <v>106</v>
      </c>
      <c r="C40" s="22">
        <v>4.82</v>
      </c>
      <c r="D40" s="22">
        <v>4.5</v>
      </c>
      <c r="E40" s="22">
        <v>6.69</v>
      </c>
      <c r="F40" s="22">
        <f t="shared" si="0"/>
        <v>6.5941185915935723</v>
      </c>
      <c r="G40" s="22">
        <f t="shared" si="1"/>
        <v>9.5881408406428115E-2</v>
      </c>
      <c r="H40" s="22">
        <f t="shared" si="2"/>
        <v>1.4540443438287765</v>
      </c>
      <c r="I40" s="22">
        <v>51.89</v>
      </c>
      <c r="J40" s="22"/>
      <c r="K40" s="22">
        <f t="shared" si="3"/>
        <v>3.2892948009232379</v>
      </c>
      <c r="L40" s="22">
        <f t="shared" si="4"/>
        <v>170.68150721990682</v>
      </c>
      <c r="M40" s="22">
        <f t="shared" si="5"/>
        <v>43.033535431704244</v>
      </c>
      <c r="N40" s="26">
        <v>5.46</v>
      </c>
      <c r="O40" s="26">
        <v>4.32</v>
      </c>
      <c r="P40" s="26">
        <v>6.62</v>
      </c>
      <c r="Q40" s="26">
        <f t="shared" si="6"/>
        <v>6.962327197137463</v>
      </c>
      <c r="R40" s="26">
        <f t="shared" si="7"/>
        <v>0.34232719713746285</v>
      </c>
      <c r="S40" s="26">
        <f t="shared" si="8"/>
        <v>4.9168501773115389</v>
      </c>
      <c r="T40" s="26">
        <v>52.75</v>
      </c>
      <c r="U40" s="26"/>
      <c r="V40" s="26">
        <f t="shared" si="9"/>
        <v>3.387832736401386</v>
      </c>
      <c r="W40" s="26">
        <f t="shared" si="10"/>
        <v>178.70817684517311</v>
      </c>
      <c r="X40" s="26">
        <f t="shared" si="11"/>
        <v>38.351354816731096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106</v>
      </c>
      <c r="AW40" s="26">
        <f t="shared" si="25"/>
        <v>174.69484203253995</v>
      </c>
    </row>
    <row r="41" spans="1:49" x14ac:dyDescent="0.15">
      <c r="A41" s="17">
        <v>39</v>
      </c>
      <c r="B41" s="21" t="s">
        <v>107</v>
      </c>
      <c r="C41" s="22">
        <v>4.62</v>
      </c>
      <c r="D41" s="22">
        <v>4.5999999999999996</v>
      </c>
      <c r="E41" s="22">
        <v>6.46</v>
      </c>
      <c r="F41" s="22">
        <f t="shared" si="0"/>
        <v>6.5195398610638158</v>
      </c>
      <c r="G41" s="22">
        <f t="shared" si="1"/>
        <v>5.9539861063815813E-2</v>
      </c>
      <c r="H41" s="22">
        <f t="shared" si="2"/>
        <v>0.91325250451188256</v>
      </c>
      <c r="I41" s="22">
        <v>51.68</v>
      </c>
      <c r="J41" s="22"/>
      <c r="K41" s="22">
        <f t="shared" si="3"/>
        <v>3.2597392535202991</v>
      </c>
      <c r="L41" s="22">
        <f t="shared" si="4"/>
        <v>168.46332462192905</v>
      </c>
      <c r="M41" s="22">
        <f t="shared" si="5"/>
        <v>44.87571433916164</v>
      </c>
      <c r="N41" s="26">
        <v>5.4</v>
      </c>
      <c r="O41" s="26">
        <v>4.5999999999999996</v>
      </c>
      <c r="P41" s="26">
        <v>6.8</v>
      </c>
      <c r="Q41" s="26">
        <f t="shared" si="6"/>
        <v>7.0936591403872793</v>
      </c>
      <c r="R41" s="26">
        <f t="shared" si="7"/>
        <v>0.29365914038727947</v>
      </c>
      <c r="S41" s="26">
        <f t="shared" si="8"/>
        <v>4.1397413461178392</v>
      </c>
      <c r="T41" s="26">
        <v>52.3</v>
      </c>
      <c r="U41" s="26"/>
      <c r="V41" s="26">
        <f t="shared" si="9"/>
        <v>3.501718860238872</v>
      </c>
      <c r="W41" s="26">
        <f t="shared" si="10"/>
        <v>183.13989639049299</v>
      </c>
      <c r="X41" s="26">
        <f t="shared" si="11"/>
        <v>40.426078740099136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107</v>
      </c>
      <c r="AW41" s="26">
        <f t="shared" si="25"/>
        <v>175.80161050621103</v>
      </c>
    </row>
    <row r="42" spans="1:49" x14ac:dyDescent="0.15">
      <c r="A42" s="17">
        <v>40</v>
      </c>
      <c r="B42" s="21" t="s">
        <v>108</v>
      </c>
      <c r="C42" s="22">
        <v>4.76</v>
      </c>
      <c r="D42" s="22">
        <v>4.66</v>
      </c>
      <c r="E42" s="22">
        <v>6.61</v>
      </c>
      <c r="F42" s="22">
        <f t="shared" si="0"/>
        <v>6.661321190274494</v>
      </c>
      <c r="G42" s="22">
        <f t="shared" si="1"/>
        <v>5.1321190274493667E-2</v>
      </c>
      <c r="H42" s="22">
        <f t="shared" si="2"/>
        <v>0.77043560591887428</v>
      </c>
      <c r="I42" s="22">
        <v>51.74</v>
      </c>
      <c r="J42" s="22"/>
      <c r="K42" s="22">
        <f t="shared" si="3"/>
        <v>3.3299099932885774</v>
      </c>
      <c r="L42" s="22">
        <f t="shared" si="4"/>
        <v>172.28954305275101</v>
      </c>
      <c r="M42" s="22">
        <f t="shared" si="5"/>
        <v>44.391787395173843</v>
      </c>
      <c r="N42" s="26">
        <v>4.8</v>
      </c>
      <c r="O42" s="26">
        <v>4.72</v>
      </c>
      <c r="P42" s="26">
        <v>6.51</v>
      </c>
      <c r="Q42" s="26">
        <f t="shared" si="6"/>
        <v>6.731894235651656</v>
      </c>
      <c r="R42" s="26">
        <f t="shared" si="7"/>
        <v>0.22189423565165622</v>
      </c>
      <c r="S42" s="26">
        <f t="shared" si="8"/>
        <v>3.2961634256895982</v>
      </c>
      <c r="T42" s="26">
        <v>52.36</v>
      </c>
      <c r="U42" s="26"/>
      <c r="V42" s="26">
        <f t="shared" si="9"/>
        <v>3.3654717687059548</v>
      </c>
      <c r="W42" s="26">
        <f t="shared" si="10"/>
        <v>176.21610180944378</v>
      </c>
      <c r="X42" s="26">
        <f t="shared" si="11"/>
        <v>44.518534194161646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108</v>
      </c>
      <c r="AW42" s="26">
        <f t="shared" si="25"/>
        <v>174.2528224310974</v>
      </c>
    </row>
    <row r="43" spans="1:49" x14ac:dyDescent="0.15">
      <c r="A43" s="17">
        <v>41</v>
      </c>
      <c r="B43" s="21" t="s">
        <v>109</v>
      </c>
      <c r="C43" s="22">
        <v>4.7</v>
      </c>
      <c r="D43" s="22">
        <v>5</v>
      </c>
      <c r="E43" s="22">
        <v>6.67</v>
      </c>
      <c r="F43" s="22">
        <f t="shared" si="0"/>
        <v>6.8622153857191046</v>
      </c>
      <c r="G43" s="22">
        <f t="shared" si="1"/>
        <v>0.19221538571910468</v>
      </c>
      <c r="H43" s="22">
        <f t="shared" si="2"/>
        <v>2.8010689684722285</v>
      </c>
      <c r="I43" s="22">
        <v>52.31</v>
      </c>
      <c r="J43" s="22"/>
      <c r="K43" s="22">
        <f t="shared" si="3"/>
        <v>3.4245500438394343</v>
      </c>
      <c r="L43" s="22">
        <f t="shared" si="4"/>
        <v>179.13821279324083</v>
      </c>
      <c r="M43" s="22">
        <f t="shared" si="5"/>
        <v>46.771469740034078</v>
      </c>
      <c r="N43" s="26">
        <v>5</v>
      </c>
      <c r="O43" s="26">
        <v>4.9400000000000004</v>
      </c>
      <c r="P43" s="26">
        <v>6.72</v>
      </c>
      <c r="Q43" s="26">
        <f t="shared" si="6"/>
        <v>7.0287694513335692</v>
      </c>
      <c r="R43" s="26">
        <f t="shared" si="7"/>
        <v>0.30876945133356948</v>
      </c>
      <c r="S43" s="26">
        <f t="shared" si="8"/>
        <v>4.3929375329701079</v>
      </c>
      <c r="T43" s="26">
        <v>52.4</v>
      </c>
      <c r="U43" s="26"/>
      <c r="V43" s="26">
        <f t="shared" si="9"/>
        <v>3.5141286353208909</v>
      </c>
      <c r="W43" s="26">
        <f t="shared" si="10"/>
        <v>184.14034049081468</v>
      </c>
      <c r="X43" s="26">
        <f t="shared" si="11"/>
        <v>44.654154424626803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109</v>
      </c>
      <c r="AW43" s="26">
        <f t="shared" si="25"/>
        <v>181.63927664202777</v>
      </c>
    </row>
    <row r="44" spans="1:49" x14ac:dyDescent="0.15">
      <c r="A44" s="17">
        <v>42</v>
      </c>
      <c r="B44" s="21" t="s">
        <v>110</v>
      </c>
      <c r="C44" s="22">
        <v>4.7</v>
      </c>
      <c r="D44" s="22">
        <v>4.4000000000000004</v>
      </c>
      <c r="E44" s="22">
        <v>6.68</v>
      </c>
      <c r="F44" s="22">
        <f t="shared" si="0"/>
        <v>6.4381674411279493</v>
      </c>
      <c r="G44" s="22">
        <f t="shared" si="1"/>
        <v>0.24183255887205046</v>
      </c>
      <c r="H44" s="22">
        <f t="shared" si="2"/>
        <v>3.7562328268629508</v>
      </c>
      <c r="I44" s="22">
        <v>53.51</v>
      </c>
      <c r="J44" s="22"/>
      <c r="K44" s="22">
        <f t="shared" si="3"/>
        <v>3.2120941539813268</v>
      </c>
      <c r="L44" s="22">
        <f t="shared" si="4"/>
        <v>171.87915817954078</v>
      </c>
      <c r="M44" s="22">
        <f t="shared" si="5"/>
        <v>43.111811993259074</v>
      </c>
      <c r="N44" s="26">
        <v>4.5</v>
      </c>
      <c r="O44" s="26">
        <v>4.4000000000000004</v>
      </c>
      <c r="P44" s="26">
        <v>6.5</v>
      </c>
      <c r="Q44" s="26">
        <f t="shared" si="6"/>
        <v>6.2936475910238254</v>
      </c>
      <c r="R44" s="26">
        <f t="shared" si="7"/>
        <v>0.20635240897617457</v>
      </c>
      <c r="S44" s="26">
        <f t="shared" si="8"/>
        <v>3.2787410796638836</v>
      </c>
      <c r="T44" s="26">
        <v>53.65</v>
      </c>
      <c r="U44" s="26"/>
      <c r="V44" s="26">
        <f t="shared" si="9"/>
        <v>3.146029343657454</v>
      </c>
      <c r="W44" s="26">
        <f t="shared" si="10"/>
        <v>168.78447428722239</v>
      </c>
      <c r="X44" s="26">
        <f t="shared" si="11"/>
        <v>44.356254285824626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110</v>
      </c>
      <c r="AW44" s="26">
        <f t="shared" si="25"/>
        <v>170.33181623338157</v>
      </c>
    </row>
    <row r="45" spans="1:49" x14ac:dyDescent="0.15">
      <c r="A45" s="17">
        <v>43</v>
      </c>
      <c r="B45" s="21" t="s">
        <v>111</v>
      </c>
      <c r="C45" s="22">
        <v>5</v>
      </c>
      <c r="D45" s="22">
        <v>5</v>
      </c>
      <c r="E45" s="22">
        <v>6.89</v>
      </c>
      <c r="F45" s="22">
        <f t="shared" si="0"/>
        <v>7.0710678118654755</v>
      </c>
      <c r="G45" s="22">
        <f t="shared" si="1"/>
        <v>0.18106781186547583</v>
      </c>
      <c r="H45" s="22">
        <f t="shared" si="2"/>
        <v>2.5606855524937591</v>
      </c>
      <c r="I45" s="22">
        <v>49.94</v>
      </c>
      <c r="J45" s="22"/>
      <c r="K45" s="22">
        <f t="shared" si="3"/>
        <v>3.5355339059327373</v>
      </c>
      <c r="L45" s="22">
        <f t="shared" si="4"/>
        <v>176.5645632622809</v>
      </c>
      <c r="M45" s="22">
        <f t="shared" si="5"/>
        <v>45</v>
      </c>
      <c r="N45" s="26">
        <v>5.12</v>
      </c>
      <c r="O45" s="26">
        <v>4.3</v>
      </c>
      <c r="P45" s="26">
        <v>6.71</v>
      </c>
      <c r="Q45" s="26">
        <f t="shared" si="6"/>
        <v>6.6861349074035292</v>
      </c>
      <c r="R45" s="26">
        <f t="shared" si="7"/>
        <v>2.3865092596470738E-2</v>
      </c>
      <c r="S45" s="26">
        <f t="shared" si="8"/>
        <v>0.35693405722407756</v>
      </c>
      <c r="T45" s="26">
        <v>49.98</v>
      </c>
      <c r="U45" s="26"/>
      <c r="V45" s="26">
        <f t="shared" si="9"/>
        <v>3.2927842924051345</v>
      </c>
      <c r="W45" s="26">
        <f t="shared" si="10"/>
        <v>164.57335893440862</v>
      </c>
      <c r="X45" s="26">
        <f t="shared" si="11"/>
        <v>40.02501000213681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111</v>
      </c>
      <c r="AW45" s="26">
        <f t="shared" si="25"/>
        <v>170.56896109834474</v>
      </c>
    </row>
    <row r="46" spans="1:49" x14ac:dyDescent="0.15">
      <c r="A46" s="17">
        <v>44</v>
      </c>
      <c r="B46" s="21" t="s">
        <v>112</v>
      </c>
      <c r="C46" s="22">
        <v>4.63</v>
      </c>
      <c r="D46" s="22">
        <v>4.9000000000000004</v>
      </c>
      <c r="E46" s="22">
        <v>6.42</v>
      </c>
      <c r="F46" s="22">
        <f t="shared" si="0"/>
        <v>6.7414315987036462</v>
      </c>
      <c r="G46" s="22">
        <f t="shared" si="1"/>
        <v>0.32143159870364624</v>
      </c>
      <c r="H46" s="22">
        <f t="shared" si="2"/>
        <v>4.7680020778591956</v>
      </c>
      <c r="I46" s="22">
        <v>49.99</v>
      </c>
      <c r="J46" s="22"/>
      <c r="K46" s="22">
        <f t="shared" si="3"/>
        <v>3.3653089359183932</v>
      </c>
      <c r="L46" s="22">
        <f t="shared" si="4"/>
        <v>168.2317937065605</v>
      </c>
      <c r="M46" s="22">
        <f t="shared" si="5"/>
        <v>46.622846101968719</v>
      </c>
      <c r="N46" s="26">
        <v>5</v>
      </c>
      <c r="O46" s="26">
        <v>4.9000000000000004</v>
      </c>
      <c r="P46" s="26">
        <v>6.8</v>
      </c>
      <c r="Q46" s="26">
        <f t="shared" si="6"/>
        <v>7.0007142492748553</v>
      </c>
      <c r="R46" s="26">
        <f t="shared" si="7"/>
        <v>0.20071424927485548</v>
      </c>
      <c r="S46" s="26">
        <f t="shared" si="8"/>
        <v>2.8670538766190288</v>
      </c>
      <c r="T46" s="26">
        <v>50.01</v>
      </c>
      <c r="U46" s="26"/>
      <c r="V46" s="26">
        <f t="shared" si="9"/>
        <v>3.499642911798285</v>
      </c>
      <c r="W46" s="26">
        <f t="shared" si="10"/>
        <v>175.01714201903224</v>
      </c>
      <c r="X46" s="26">
        <f t="shared" si="11"/>
        <v>44.421274434392238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112</v>
      </c>
      <c r="AW46" s="26">
        <f t="shared" si="25"/>
        <v>171.62446786279637</v>
      </c>
    </row>
    <row r="47" spans="1:49" x14ac:dyDescent="0.15">
      <c r="A47" s="17">
        <v>45</v>
      </c>
      <c r="B47" s="21" t="s">
        <v>113</v>
      </c>
      <c r="C47" s="22">
        <v>4.8</v>
      </c>
      <c r="D47" s="22">
        <v>5</v>
      </c>
      <c r="E47" s="22">
        <v>6.85</v>
      </c>
      <c r="F47" s="22">
        <f t="shared" si="0"/>
        <v>6.9310893804653828</v>
      </c>
      <c r="G47" s="22">
        <f t="shared" si="1"/>
        <v>8.1089380465383165E-2</v>
      </c>
      <c r="H47" s="22">
        <f t="shared" si="2"/>
        <v>1.1699370187596467</v>
      </c>
      <c r="I47" s="22">
        <v>50.04</v>
      </c>
      <c r="J47" s="22"/>
      <c r="K47" s="22">
        <f t="shared" si="3"/>
        <v>3.4626591409485674</v>
      </c>
      <c r="L47" s="22">
        <f t="shared" si="4"/>
        <v>173.2714634130663</v>
      </c>
      <c r="M47" s="22">
        <f t="shared" si="5"/>
        <v>46.169139327907423</v>
      </c>
      <c r="N47" s="26">
        <v>4.7</v>
      </c>
      <c r="O47" s="26">
        <v>4.9000000000000004</v>
      </c>
      <c r="P47" s="26">
        <v>6.93</v>
      </c>
      <c r="Q47" s="26">
        <f t="shared" si="6"/>
        <v>6.7896980787071826</v>
      </c>
      <c r="R47" s="26">
        <f t="shared" si="7"/>
        <v>0.14030192129281716</v>
      </c>
      <c r="S47" s="26">
        <f t="shared" si="8"/>
        <v>2.0663941115851774</v>
      </c>
      <c r="T47" s="26">
        <v>49.99</v>
      </c>
      <c r="U47" s="26"/>
      <c r="V47" s="26">
        <f t="shared" si="9"/>
        <v>3.3919034002738915</v>
      </c>
      <c r="W47" s="26">
        <f t="shared" si="10"/>
        <v>169.56125097969183</v>
      </c>
      <c r="X47" s="26">
        <f t="shared" si="11"/>
        <v>46.193489423982037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113</v>
      </c>
      <c r="AW47" s="26">
        <f t="shared" si="25"/>
        <v>171.41635719637907</v>
      </c>
    </row>
    <row r="48" spans="1:49" x14ac:dyDescent="0.15">
      <c r="A48" s="17">
        <v>46</v>
      </c>
      <c r="B48" s="21" t="s">
        <v>114</v>
      </c>
      <c r="C48" s="22">
        <v>4.9000000000000004</v>
      </c>
      <c r="D48" s="22">
        <v>5</v>
      </c>
      <c r="E48" s="22">
        <v>6.73</v>
      </c>
      <c r="F48" s="22">
        <f t="shared" si="0"/>
        <v>7.0007142492748553</v>
      </c>
      <c r="G48" s="22">
        <f t="shared" si="1"/>
        <v>0.27071424927485488</v>
      </c>
      <c r="H48" s="22">
        <f t="shared" si="2"/>
        <v>3.8669518514185306</v>
      </c>
      <c r="I48" s="22">
        <v>49.95</v>
      </c>
      <c r="J48" s="22"/>
      <c r="K48" s="22">
        <f t="shared" si="3"/>
        <v>3.499642911798285</v>
      </c>
      <c r="L48" s="22">
        <f t="shared" si="4"/>
        <v>174.80716344432435</v>
      </c>
      <c r="M48" s="22">
        <f t="shared" si="5"/>
        <v>45.578725565607762</v>
      </c>
      <c r="N48" s="26">
        <v>5.2</v>
      </c>
      <c r="O48" s="26">
        <v>4.95</v>
      </c>
      <c r="P48" s="26">
        <v>6.83</v>
      </c>
      <c r="Q48" s="26">
        <f t="shared" si="6"/>
        <v>7.1793105518566342</v>
      </c>
      <c r="R48" s="26">
        <f t="shared" si="7"/>
        <v>0.34931055185663418</v>
      </c>
      <c r="S48" s="26">
        <f t="shared" si="8"/>
        <v>4.8655166722980008</v>
      </c>
      <c r="T48" s="26">
        <v>49.98</v>
      </c>
      <c r="U48" s="26"/>
      <c r="V48" s="26">
        <f t="shared" si="9"/>
        <v>3.5853024902709363</v>
      </c>
      <c r="W48" s="26">
        <f t="shared" si="10"/>
        <v>179.19341846374138</v>
      </c>
      <c r="X48" s="26">
        <f t="shared" si="11"/>
        <v>43.589059179617266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114</v>
      </c>
      <c r="AW48" s="26">
        <f t="shared" si="25"/>
        <v>177.00029095403286</v>
      </c>
    </row>
    <row r="49" spans="1:49" x14ac:dyDescent="0.15">
      <c r="A49" s="17">
        <v>47</v>
      </c>
      <c r="B49" s="21" t="s">
        <v>115</v>
      </c>
      <c r="C49" s="22">
        <v>5.4</v>
      </c>
      <c r="D49" s="22">
        <v>5</v>
      </c>
      <c r="E49" s="22">
        <v>7.35</v>
      </c>
      <c r="F49" s="22">
        <f t="shared" si="0"/>
        <v>7.3593477971896402</v>
      </c>
      <c r="G49" s="22">
        <f t="shared" si="1"/>
        <v>9.3477971896405165E-3</v>
      </c>
      <c r="H49" s="22">
        <f t="shared" si="2"/>
        <v>0.12701936974918102</v>
      </c>
      <c r="I49" s="22">
        <v>50.01</v>
      </c>
      <c r="J49" s="22"/>
      <c r="K49" s="22">
        <f t="shared" si="3"/>
        <v>3.6688033700908464</v>
      </c>
      <c r="L49" s="22">
        <f t="shared" si="4"/>
        <v>183.47685653824323</v>
      </c>
      <c r="M49" s="22">
        <f t="shared" si="5"/>
        <v>42.797401838234194</v>
      </c>
      <c r="N49" s="26">
        <v>5.08</v>
      </c>
      <c r="O49" s="26">
        <v>4.3</v>
      </c>
      <c r="P49" s="26">
        <v>6.7</v>
      </c>
      <c r="Q49" s="26">
        <f t="shared" si="6"/>
        <v>6.6555540716006503</v>
      </c>
      <c r="R49" s="26">
        <f t="shared" si="7"/>
        <v>4.444592839934991E-2</v>
      </c>
      <c r="S49" s="26">
        <f t="shared" si="8"/>
        <v>0.66780207810197734</v>
      </c>
      <c r="T49" s="26">
        <v>50.07</v>
      </c>
      <c r="U49" s="26"/>
      <c r="V49" s="26">
        <f t="shared" si="9"/>
        <v>3.2820708486478498</v>
      </c>
      <c r="W49" s="26">
        <f t="shared" si="10"/>
        <v>164.33328739179785</v>
      </c>
      <c r="X49" s="26">
        <f t="shared" si="11"/>
        <v>40.246468734352064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115</v>
      </c>
      <c r="AW49" s="26">
        <f t="shared" si="25"/>
        <v>173.90507196502054</v>
      </c>
    </row>
    <row r="50" spans="1:49" x14ac:dyDescent="0.15">
      <c r="A50" s="17">
        <v>48</v>
      </c>
      <c r="B50" s="21" t="s">
        <v>116</v>
      </c>
      <c r="C50" s="22">
        <v>5.3</v>
      </c>
      <c r="D50" s="22">
        <v>4.5</v>
      </c>
      <c r="E50" s="22">
        <v>6.7</v>
      </c>
      <c r="F50" s="22">
        <f t="shared" si="0"/>
        <v>6.9526973183074787</v>
      </c>
      <c r="G50" s="22">
        <f t="shared" si="1"/>
        <v>0.25269731830747855</v>
      </c>
      <c r="H50" s="22">
        <f t="shared" si="2"/>
        <v>3.6345220673146406</v>
      </c>
      <c r="I50" s="22">
        <v>50.02</v>
      </c>
      <c r="J50" s="22"/>
      <c r="K50" s="22">
        <f t="shared" si="3"/>
        <v>3.4303233562605158</v>
      </c>
      <c r="L50" s="22">
        <f t="shared" si="4"/>
        <v>171.58477428015101</v>
      </c>
      <c r="M50" s="22">
        <f t="shared" si="5"/>
        <v>40.333141628561002</v>
      </c>
      <c r="N50" s="26">
        <v>5.6</v>
      </c>
      <c r="O50" s="26">
        <v>4.5</v>
      </c>
      <c r="P50" s="26">
        <v>6.97</v>
      </c>
      <c r="Q50" s="26">
        <f t="shared" si="6"/>
        <v>7.1840100222647241</v>
      </c>
      <c r="R50" s="26">
        <f t="shared" si="7"/>
        <v>0.21401002226472432</v>
      </c>
      <c r="S50" s="26">
        <f t="shared" si="8"/>
        <v>2.978977223047619</v>
      </c>
      <c r="T50" s="26">
        <v>50.06</v>
      </c>
      <c r="U50" s="26"/>
      <c r="V50" s="26">
        <f t="shared" si="9"/>
        <v>3.5077902065698709</v>
      </c>
      <c r="W50" s="26">
        <f t="shared" si="10"/>
        <v>175.59997774088774</v>
      </c>
      <c r="X50" s="26">
        <f t="shared" si="11"/>
        <v>38.784364100297346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116</v>
      </c>
      <c r="AW50" s="26">
        <f t="shared" si="25"/>
        <v>173.59237601051939</v>
      </c>
    </row>
    <row r="51" spans="1:49" x14ac:dyDescent="0.15">
      <c r="C51" s="26"/>
      <c r="D51" s="26"/>
      <c r="E51" s="26"/>
      <c r="F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X51" s="26"/>
      <c r="AI51" s="26"/>
    </row>
  </sheetData>
  <mergeCells count="6">
    <mergeCell ref="AV1:AV2"/>
    <mergeCell ref="B1:B2"/>
    <mergeCell ref="N1:X1"/>
    <mergeCell ref="Y1:AI1"/>
    <mergeCell ref="AJ1:AT1"/>
    <mergeCell ref="C1:M1"/>
  </mergeCells>
  <phoneticPr fontId="1" type="noConversion"/>
  <conditionalFormatting sqref="R3:R50 G3:G50 AC3:AC50 AN3:AN50">
    <cfRule type="cellIs" dxfId="6" priority="8" operator="greaterThan">
      <formula>0.3</formula>
    </cfRule>
  </conditionalFormatting>
  <conditionalFormatting sqref="S3:S50 H3:H50 AD3:AD50 AO3:AO50">
    <cfRule type="cellIs" dxfId="5" priority="4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1"/>
  <sheetViews>
    <sheetView topLeftCell="I1" zoomScale="85" zoomScaleNormal="85" workbookViewId="0">
      <selection activeCell="F8" sqref="F8"/>
    </sheetView>
  </sheetViews>
  <sheetFormatPr defaultRowHeight="13.5" x14ac:dyDescent="0.15"/>
  <cols>
    <col min="1" max="1" width="9" style="97"/>
    <col min="2" max="2" width="6.125" style="95" bestFit="1" customWidth="1"/>
    <col min="3" max="3" width="7.625" style="67" bestFit="1" customWidth="1"/>
    <col min="4" max="4" width="7.5" style="67" bestFit="1" customWidth="1"/>
    <col min="5" max="6" width="7.625" style="67" bestFit="1" customWidth="1"/>
    <col min="7" max="7" width="6" style="67" bestFit="1" customWidth="1"/>
    <col min="8" max="8" width="5.875" style="67" customWidth="1"/>
    <col min="9" max="9" width="7" style="67" bestFit="1" customWidth="1"/>
    <col min="10" max="10" width="7.5" style="67" bestFit="1" customWidth="1"/>
    <col min="11" max="11" width="7" style="67" bestFit="1" customWidth="1"/>
    <col min="12" max="12" width="6.75" style="67" bestFit="1" customWidth="1"/>
    <col min="13" max="13" width="6" style="67" bestFit="1" customWidth="1"/>
    <col min="14" max="14" width="6.5" style="67" customWidth="1"/>
    <col min="15" max="15" width="7.625" style="67" bestFit="1" customWidth="1"/>
    <col min="16" max="16" width="7.5" style="67" bestFit="1" customWidth="1"/>
    <col min="17" max="18" width="7.625" style="67" bestFit="1" customWidth="1"/>
    <col min="19" max="19" width="6" style="67" bestFit="1" customWidth="1"/>
    <col min="20" max="20" width="7.5" style="67" customWidth="1"/>
    <col min="21" max="21" width="7.625" style="67" bestFit="1" customWidth="1"/>
    <col min="22" max="22" width="7.5" style="67" bestFit="1" customWidth="1"/>
    <col min="23" max="24" width="7.625" style="67" bestFit="1" customWidth="1"/>
    <col min="25" max="25" width="6" style="67" bestFit="1" customWidth="1"/>
    <col min="26" max="26" width="7.375" style="67" customWidth="1"/>
    <col min="27" max="28" width="9" style="67"/>
    <col min="29" max="29" width="7.5" style="67" bestFit="1" customWidth="1"/>
    <col min="30" max="16384" width="9" style="67"/>
  </cols>
  <sheetData>
    <row r="1" spans="1:34" x14ac:dyDescent="0.15">
      <c r="B1" s="144" t="s">
        <v>68</v>
      </c>
      <c r="C1" s="147" t="s">
        <v>183</v>
      </c>
      <c r="D1" s="147"/>
      <c r="E1" s="147"/>
      <c r="F1" s="147"/>
      <c r="G1" s="147"/>
      <c r="H1" s="148"/>
      <c r="I1" s="147" t="s">
        <v>65</v>
      </c>
      <c r="J1" s="147"/>
      <c r="K1" s="147"/>
      <c r="L1" s="147"/>
      <c r="M1" s="147"/>
      <c r="N1" s="148"/>
      <c r="O1" s="149" t="s">
        <v>66</v>
      </c>
      <c r="P1" s="149"/>
      <c r="Q1" s="149"/>
      <c r="R1" s="149"/>
      <c r="S1" s="149"/>
      <c r="T1" s="150"/>
      <c r="U1" s="149" t="s">
        <v>67</v>
      </c>
      <c r="V1" s="149"/>
      <c r="W1" s="149"/>
      <c r="X1" s="149"/>
      <c r="Y1" s="149"/>
      <c r="Z1" s="150"/>
      <c r="AB1" s="146" t="s">
        <v>187</v>
      </c>
      <c r="AC1" s="146"/>
      <c r="AD1" s="146"/>
      <c r="AE1" s="146"/>
      <c r="AF1" s="146"/>
    </row>
    <row r="2" spans="1:34" ht="27" x14ac:dyDescent="0.15">
      <c r="B2" s="145"/>
      <c r="C2" s="88" t="s">
        <v>178</v>
      </c>
      <c r="D2" s="88" t="s">
        <v>177</v>
      </c>
      <c r="E2" s="88" t="s">
        <v>179</v>
      </c>
      <c r="F2" s="88" t="s">
        <v>180</v>
      </c>
      <c r="G2" s="88" t="s">
        <v>181</v>
      </c>
      <c r="H2" s="89" t="s">
        <v>182</v>
      </c>
      <c r="I2" s="90" t="s">
        <v>178</v>
      </c>
      <c r="J2" s="90" t="s">
        <v>177</v>
      </c>
      <c r="K2" s="90" t="s">
        <v>179</v>
      </c>
      <c r="L2" s="90" t="s">
        <v>180</v>
      </c>
      <c r="M2" s="90" t="s">
        <v>181</v>
      </c>
      <c r="N2" s="91" t="s">
        <v>182</v>
      </c>
      <c r="O2" s="88" t="s">
        <v>178</v>
      </c>
      <c r="P2" s="88" t="s">
        <v>177</v>
      </c>
      <c r="Q2" s="88" t="s">
        <v>179</v>
      </c>
      <c r="R2" s="88" t="s">
        <v>180</v>
      </c>
      <c r="S2" s="88" t="s">
        <v>181</v>
      </c>
      <c r="T2" s="89" t="s">
        <v>182</v>
      </c>
      <c r="U2" s="90" t="s">
        <v>178</v>
      </c>
      <c r="V2" s="90" t="s">
        <v>177</v>
      </c>
      <c r="W2" s="90" t="s">
        <v>179</v>
      </c>
      <c r="X2" s="90" t="s">
        <v>180</v>
      </c>
      <c r="Y2" s="90" t="s">
        <v>181</v>
      </c>
      <c r="Z2" s="91" t="s">
        <v>182</v>
      </c>
      <c r="AC2" s="97">
        <v>1</v>
      </c>
      <c r="AD2" s="97">
        <v>2</v>
      </c>
      <c r="AE2" s="97">
        <v>3</v>
      </c>
      <c r="AF2" s="97">
        <v>4</v>
      </c>
    </row>
    <row r="3" spans="1:34" x14ac:dyDescent="0.15">
      <c r="A3" s="99">
        <v>0</v>
      </c>
      <c r="B3" s="92" t="s">
        <v>75</v>
      </c>
      <c r="C3" s="93">
        <v>7.99</v>
      </c>
      <c r="D3" s="93">
        <f t="shared" ref="D3:D50" si="0">180-F3-H3</f>
        <v>98.239700296102114</v>
      </c>
      <c r="E3" s="93">
        <f>C3/SIN(D3*PI()/180)*SIN(F3*PI()/180)</f>
        <v>5.3769715840111232</v>
      </c>
      <c r="F3" s="93">
        <v>41.760299703897871</v>
      </c>
      <c r="G3" s="93">
        <f>C3/SIN(D3*PI()/180)*SIN(H3*PI()/180)</f>
        <v>5.1894427596295891</v>
      </c>
      <c r="H3" s="93">
        <v>40</v>
      </c>
      <c r="I3" s="94">
        <v>7.26</v>
      </c>
      <c r="J3" s="94">
        <f t="shared" ref="J3:J50" si="1">180-L3-N3</f>
        <v>86.33</v>
      </c>
      <c r="K3" s="94">
        <f>I3/SIN(J3*PI()/180)*SIN(L3*PI()/180)</f>
        <v>5.14414448016921</v>
      </c>
      <c r="L3" s="94">
        <v>45</v>
      </c>
      <c r="M3" s="94">
        <f>I3/SIN(J3*PI()/180)*SIN(N3*PI()/180)</f>
        <v>5.462870849787989</v>
      </c>
      <c r="N3" s="94">
        <v>48.67</v>
      </c>
      <c r="O3" s="93">
        <v>6.95</v>
      </c>
      <c r="P3" s="93">
        <f t="shared" ref="P3:P26" si="2">180-R3-T3</f>
        <v>85.20259816176582</v>
      </c>
      <c r="Q3" s="93">
        <f>O3/SIN(P3*PI()/180)*SIN(R3*PI()/180)</f>
        <v>4.738486382290124</v>
      </c>
      <c r="R3" s="93">
        <v>42.797401838234194</v>
      </c>
      <c r="S3" s="93">
        <f>O3/SIN(P3*PI()/180)*SIN(T3*PI()/180)</f>
        <v>5.4959288850752221</v>
      </c>
      <c r="T3" s="93">
        <v>52</v>
      </c>
      <c r="U3" s="94">
        <v>6.33</v>
      </c>
      <c r="V3" s="94">
        <f t="shared" ref="V3:V26" si="3">180-X3-Z3</f>
        <v>71.126405638290748</v>
      </c>
      <c r="W3" s="94">
        <f>U3/SIN(V3*PI()/180)*SIN(X3*PI()/180)</f>
        <v>4.508585554331094</v>
      </c>
      <c r="X3" s="94">
        <v>42.373594361709259</v>
      </c>
      <c r="Y3" s="94">
        <f>U3/SIN(V3*PI()/180)*SIN(Z3*PI()/180)</f>
        <v>6.1348323501557722</v>
      </c>
      <c r="Z3" s="94">
        <v>66.5</v>
      </c>
      <c r="AB3" s="97">
        <v>0</v>
      </c>
      <c r="AC3" s="96">
        <f>SUMIF($A$3:$A$50,$AB3,H$3:H$50)/COUNTIF($A$3:$A$50,$AB3)</f>
        <v>52.445</v>
      </c>
      <c r="AD3" s="96">
        <f>SUMIF($A$3:$A$50,$AB3,N$3:N$50)/COUNTIF($A$3:$A$50,$AB3)</f>
        <v>53.055</v>
      </c>
      <c r="AE3" s="96">
        <f>SUMIF($A$3:$A$50,$AB3,T$3:T$50)/COUNTIF($A$3:$A$50,$AB3)</f>
        <v>56.445</v>
      </c>
      <c r="AF3" s="96">
        <f>SUMIF($A$3:$A$50,$AB3,Z$3:Z$50)/COUNTIF($A$3:$A$50,$AB3)</f>
        <v>57.636666666666656</v>
      </c>
      <c r="AG3" s="97">
        <v>0</v>
      </c>
      <c r="AH3" s="96">
        <f>AVERAGE(AC3:AF3)</f>
        <v>54.895416666666662</v>
      </c>
    </row>
    <row r="4" spans="1:34" x14ac:dyDescent="0.15">
      <c r="A4" s="99">
        <v>0</v>
      </c>
      <c r="B4" s="92" t="s">
        <v>76</v>
      </c>
      <c r="C4" s="93">
        <v>6.2</v>
      </c>
      <c r="D4" s="93">
        <f t="shared" si="0"/>
        <v>91.898293884793617</v>
      </c>
      <c r="E4" s="93">
        <f t="shared" ref="E4:E50" si="4">C4/SIN(D4*PI()/180)*SIN(F4*PI()/180)</f>
        <v>4.4699980284196519</v>
      </c>
      <c r="F4" s="93">
        <v>46.101706115206383</v>
      </c>
      <c r="G4" s="93">
        <f t="shared" ref="G4:G50" si="5">C4/SIN(D4*PI()/180)*SIN(H4*PI()/180)</f>
        <v>4.1508877551217003</v>
      </c>
      <c r="H4" s="93">
        <v>42</v>
      </c>
      <c r="I4" s="94">
        <v>6.22</v>
      </c>
      <c r="J4" s="94">
        <f t="shared" si="1"/>
        <v>91.950779109006362</v>
      </c>
      <c r="K4" s="94">
        <f t="shared" ref="K4:K50" si="6">I4/SIN(J4*PI()/180)*SIN(L4*PI()/180)</f>
        <v>4.1683775792262994</v>
      </c>
      <c r="L4" s="94">
        <v>42.049220890993652</v>
      </c>
      <c r="M4" s="94">
        <f t="shared" ref="M4:M50" si="7">I4/SIN(J4*PI()/180)*SIN(N4*PI()/180)</f>
        <v>4.4768881868498323</v>
      </c>
      <c r="N4" s="94">
        <v>46</v>
      </c>
      <c r="O4" s="93">
        <v>6.08</v>
      </c>
      <c r="P4" s="93">
        <f t="shared" si="2"/>
        <v>74.118974574438781</v>
      </c>
      <c r="Q4" s="93">
        <f t="shared" ref="Q4:Q26" si="8">O4/SIN(P4*PI()/180)*SIN(R4*PI()/180)</f>
        <v>3.9100824996444437</v>
      </c>
      <c r="R4" s="93">
        <v>38.211025425561211</v>
      </c>
      <c r="S4" s="93">
        <f t="shared" ref="S4:S26" si="9">O4/SIN(P4*PI()/180)*SIN(T4*PI()/180)</f>
        <v>5.8472440318023526</v>
      </c>
      <c r="T4" s="93">
        <v>67.67</v>
      </c>
      <c r="U4" s="94">
        <v>6.78</v>
      </c>
      <c r="V4" s="94">
        <f t="shared" si="3"/>
        <v>77.20259816176582</v>
      </c>
      <c r="W4" s="94">
        <f t="shared" ref="W4:W26" si="10">U4/SIN(V4*PI()/180)*SIN(X4*PI()/180)</f>
        <v>4.7237266592048233</v>
      </c>
      <c r="X4" s="94">
        <v>42.797401838234194</v>
      </c>
      <c r="Y4" s="94">
        <f t="shared" ref="Y4:Y26" si="11">U4/SIN(V4*PI()/180)*SIN(Z4*PI()/180)</f>
        <v>6.0212230320320845</v>
      </c>
      <c r="Z4" s="94">
        <v>60</v>
      </c>
      <c r="AB4" s="97">
        <v>15</v>
      </c>
      <c r="AC4" s="96">
        <f t="shared" ref="AC4:AC10" si="12">SUMIF($A$3:$A$50,$AB4,H$3:H$50)/COUNTIF($A$3:$A$50,$AB4)</f>
        <v>36.776666666666664</v>
      </c>
      <c r="AD4" s="96">
        <f t="shared" ref="AD4:AD10" si="13">SUMIF($A$3:$A$50,$AB4,N$3:N$50)/COUNTIF($A$3:$A$50,$AB4)</f>
        <v>34.39</v>
      </c>
      <c r="AE4" s="96">
        <f t="shared" ref="AE4:AE6" si="14">SUMIF($A$3:$A$50,$AB4,T$3:T$50)/COUNTIF($A$3:$A$50,$AB4)</f>
        <v>40.333333333333336</v>
      </c>
      <c r="AF4" s="96">
        <f t="shared" ref="AF4:AF5" si="15">SUMIF($A$3:$A$50,$AB4,Z$3:Z$50)/COUNTIF($A$3:$A$50,$AB4)</f>
        <v>46.471666666666664</v>
      </c>
      <c r="AG4" s="97">
        <v>15</v>
      </c>
      <c r="AH4" s="96">
        <f t="shared" ref="AH4:AH10" si="16">AVERAGE(AC4:AF4)</f>
        <v>39.492916666666666</v>
      </c>
    </row>
    <row r="5" spans="1:34" x14ac:dyDescent="0.15">
      <c r="A5" s="99">
        <v>0</v>
      </c>
      <c r="B5" s="92" t="s">
        <v>77</v>
      </c>
      <c r="C5" s="93">
        <v>6.88</v>
      </c>
      <c r="D5" s="93">
        <f t="shared" si="0"/>
        <v>77.606002989282246</v>
      </c>
      <c r="E5" s="93">
        <f t="shared" si="4"/>
        <v>4.839422151402438</v>
      </c>
      <c r="F5" s="93">
        <v>43.393997010717754</v>
      </c>
      <c r="G5" s="93">
        <f t="shared" si="5"/>
        <v>6.0380286684014433</v>
      </c>
      <c r="H5" s="93">
        <v>59</v>
      </c>
      <c r="I5" s="94">
        <v>7.05</v>
      </c>
      <c r="J5" s="94">
        <f t="shared" si="1"/>
        <v>63.010518159837531</v>
      </c>
      <c r="K5" s="94">
        <f t="shared" si="6"/>
        <v>6.1188154402243775</v>
      </c>
      <c r="L5" s="94">
        <v>50.659481840162485</v>
      </c>
      <c r="M5" s="94">
        <f t="shared" si="7"/>
        <v>7.246075273007909</v>
      </c>
      <c r="N5" s="94">
        <v>66.33</v>
      </c>
      <c r="O5" s="93">
        <v>6.68</v>
      </c>
      <c r="P5" s="93">
        <f t="shared" si="2"/>
        <v>88.898293884793617</v>
      </c>
      <c r="Q5" s="93">
        <f t="shared" si="8"/>
        <v>4.8143093232939487</v>
      </c>
      <c r="R5" s="93">
        <v>46.101706115206383</v>
      </c>
      <c r="S5" s="93">
        <f t="shared" si="9"/>
        <v>4.7243466409051686</v>
      </c>
      <c r="T5" s="93">
        <v>45</v>
      </c>
      <c r="U5" s="94">
        <v>6.3</v>
      </c>
      <c r="V5" s="94">
        <f t="shared" si="3"/>
        <v>93.557909560833068</v>
      </c>
      <c r="W5" s="94">
        <f t="shared" si="10"/>
        <v>4.1504654181925957</v>
      </c>
      <c r="X5" s="94">
        <v>41.112090439166927</v>
      </c>
      <c r="Y5" s="94">
        <f t="shared" si="11"/>
        <v>4.4890085175124428</v>
      </c>
      <c r="Z5" s="94">
        <v>45.33</v>
      </c>
      <c r="AB5" s="97">
        <v>30</v>
      </c>
      <c r="AC5" s="96">
        <f t="shared" si="12"/>
        <v>28.333333333333332</v>
      </c>
      <c r="AD5" s="96">
        <f t="shared" si="13"/>
        <v>28.695000000000004</v>
      </c>
      <c r="AE5" s="96">
        <f t="shared" si="14"/>
        <v>29.334999999999997</v>
      </c>
      <c r="AF5" s="96">
        <f t="shared" si="15"/>
        <v>24.64</v>
      </c>
      <c r="AG5" s="97">
        <v>30</v>
      </c>
      <c r="AH5" s="96">
        <f t="shared" si="16"/>
        <v>27.750833333333333</v>
      </c>
    </row>
    <row r="6" spans="1:34" x14ac:dyDescent="0.15">
      <c r="A6" s="99">
        <v>0</v>
      </c>
      <c r="B6" s="92" t="s">
        <v>78</v>
      </c>
      <c r="C6" s="93">
        <v>6.15</v>
      </c>
      <c r="D6" s="93">
        <f t="shared" si="0"/>
        <v>77.72870535499554</v>
      </c>
      <c r="E6" s="93">
        <f t="shared" si="4"/>
        <v>4.095950483411535</v>
      </c>
      <c r="F6" s="93">
        <v>40.601294645004465</v>
      </c>
      <c r="G6" s="93">
        <f t="shared" si="5"/>
        <v>5.5399849298535733</v>
      </c>
      <c r="H6" s="93">
        <v>61.67</v>
      </c>
      <c r="I6" s="94">
        <v>6.01</v>
      </c>
      <c r="J6" s="94">
        <f t="shared" si="1"/>
        <v>84.691364940356024</v>
      </c>
      <c r="K6" s="94">
        <f t="shared" si="6"/>
        <v>4.114820279718959</v>
      </c>
      <c r="L6" s="94">
        <v>42.978635059643985</v>
      </c>
      <c r="M6" s="94">
        <f t="shared" si="7"/>
        <v>4.7776696968227625</v>
      </c>
      <c r="N6" s="94">
        <v>52.33</v>
      </c>
      <c r="O6" s="93">
        <v>6.47</v>
      </c>
      <c r="P6" s="93">
        <f t="shared" si="2"/>
        <v>85.874804379813085</v>
      </c>
      <c r="Q6" s="93">
        <f t="shared" si="8"/>
        <v>4.3786811865470057</v>
      </c>
      <c r="R6" s="93">
        <v>42.455195620186906</v>
      </c>
      <c r="S6" s="93">
        <f t="shared" si="9"/>
        <v>5.0885860819537712</v>
      </c>
      <c r="T6" s="93">
        <v>51.67</v>
      </c>
      <c r="U6" s="94">
        <v>5.0199999999999996</v>
      </c>
      <c r="V6" s="94">
        <f t="shared" si="3"/>
        <v>81.943030020056696</v>
      </c>
      <c r="W6" s="94">
        <f t="shared" si="10"/>
        <v>3.504530208223593</v>
      </c>
      <c r="X6" s="94">
        <v>43.726969979943291</v>
      </c>
      <c r="Y6" s="94">
        <f t="shared" si="11"/>
        <v>4.1188489082701123</v>
      </c>
      <c r="Z6" s="94">
        <v>54.33</v>
      </c>
      <c r="AB6" s="99" t="s">
        <v>190</v>
      </c>
      <c r="AC6" s="96">
        <f t="shared" si="12"/>
        <v>25.276666666666667</v>
      </c>
      <c r="AD6" s="96">
        <f t="shared" si="13"/>
        <v>21.888333333333332</v>
      </c>
      <c r="AE6" s="96">
        <f t="shared" si="14"/>
        <v>27.368333333333329</v>
      </c>
      <c r="AF6" s="96">
        <f>SUMIF($A$3:$A$50,$AB6,Z$3:Z$50)/COUNTIF($A$3:$A$50,$AB6)</f>
        <v>24.776666666666667</v>
      </c>
      <c r="AG6" s="99" t="s">
        <v>185</v>
      </c>
      <c r="AH6" s="96">
        <f t="shared" si="16"/>
        <v>24.827500000000001</v>
      </c>
    </row>
    <row r="7" spans="1:34" x14ac:dyDescent="0.15">
      <c r="A7" s="99">
        <v>0</v>
      </c>
      <c r="B7" s="92" t="s">
        <v>79</v>
      </c>
      <c r="C7" s="93">
        <v>7.26</v>
      </c>
      <c r="D7" s="93">
        <f t="shared" si="0"/>
        <v>84.661662551706698</v>
      </c>
      <c r="E7" s="93">
        <f t="shared" si="4"/>
        <v>5.3038826129098045</v>
      </c>
      <c r="F7" s="93">
        <v>46.668337448293315</v>
      </c>
      <c r="G7" s="93">
        <f t="shared" si="5"/>
        <v>5.475416675205957</v>
      </c>
      <c r="H7" s="93">
        <v>48.67</v>
      </c>
      <c r="I7" s="94">
        <v>6.12</v>
      </c>
      <c r="J7" s="94">
        <f t="shared" si="1"/>
        <v>87.409342785353317</v>
      </c>
      <c r="K7" s="94">
        <f t="shared" si="6"/>
        <v>4.3763473484803761</v>
      </c>
      <c r="L7" s="94">
        <v>45.590657214646676</v>
      </c>
      <c r="M7" s="94">
        <f t="shared" si="7"/>
        <v>4.4804638963266807</v>
      </c>
      <c r="N7" s="94">
        <v>47</v>
      </c>
      <c r="O7" s="93">
        <v>5.45</v>
      </c>
      <c r="P7" s="93">
        <f t="shared" si="2"/>
        <v>63.371354605326118</v>
      </c>
      <c r="Q7" s="93">
        <f t="shared" si="8"/>
        <v>4.1811049413172992</v>
      </c>
      <c r="R7" s="93">
        <v>43.298645394673876</v>
      </c>
      <c r="S7" s="93">
        <f t="shared" si="9"/>
        <v>5.840446510444985</v>
      </c>
      <c r="T7" s="93">
        <v>73.33</v>
      </c>
      <c r="U7" s="94">
        <v>6.16</v>
      </c>
      <c r="V7" s="94">
        <f t="shared" si="3"/>
        <v>70.793302714075438</v>
      </c>
      <c r="W7" s="94">
        <f t="shared" si="10"/>
        <v>4.5212096111314111</v>
      </c>
      <c r="X7" s="94">
        <v>43.876697285924571</v>
      </c>
      <c r="Y7" s="94">
        <f t="shared" si="11"/>
        <v>5.9277058003118466</v>
      </c>
      <c r="Z7" s="94">
        <v>65.33</v>
      </c>
      <c r="AB7" s="99" t="s">
        <v>191</v>
      </c>
      <c r="AC7" s="96">
        <f t="shared" si="12"/>
        <v>16.666666666666668</v>
      </c>
      <c r="AD7" s="96">
        <f t="shared" si="13"/>
        <v>19.223333333333333</v>
      </c>
      <c r="AE7" s="98"/>
      <c r="AF7" s="98"/>
      <c r="AG7" s="99" t="s">
        <v>186</v>
      </c>
      <c r="AH7" s="96">
        <f t="shared" si="16"/>
        <v>17.945</v>
      </c>
    </row>
    <row r="8" spans="1:34" x14ac:dyDescent="0.15">
      <c r="A8" s="99">
        <v>0</v>
      </c>
      <c r="B8" s="92" t="s">
        <v>80</v>
      </c>
      <c r="C8" s="93">
        <v>6.57</v>
      </c>
      <c r="D8" s="93">
        <f t="shared" si="0"/>
        <v>72.888875235131295</v>
      </c>
      <c r="E8" s="93">
        <f t="shared" si="4"/>
        <v>4.7563539400534829</v>
      </c>
      <c r="F8" s="93">
        <v>43.7811247648687</v>
      </c>
      <c r="G8" s="93">
        <f t="shared" si="5"/>
        <v>6.1429050266666456</v>
      </c>
      <c r="H8" s="93">
        <v>63.33</v>
      </c>
      <c r="I8" s="94">
        <v>5.45</v>
      </c>
      <c r="J8" s="94">
        <f t="shared" si="1"/>
        <v>82.411869152317024</v>
      </c>
      <c r="K8" s="94">
        <f t="shared" si="6"/>
        <v>3.5037735982900822</v>
      </c>
      <c r="L8" s="94">
        <v>39.588130847682969</v>
      </c>
      <c r="M8" s="94">
        <f t="shared" si="7"/>
        <v>4.6626937215624071</v>
      </c>
      <c r="N8" s="94">
        <v>58</v>
      </c>
      <c r="O8" s="93">
        <v>5.68</v>
      </c>
      <c r="P8" s="93">
        <f t="shared" si="2"/>
        <v>94.498558879493686</v>
      </c>
      <c r="Q8" s="93">
        <f t="shared" si="8"/>
        <v>3.3891491994728637</v>
      </c>
      <c r="R8" s="93">
        <v>36.501441120506321</v>
      </c>
      <c r="S8" s="93">
        <f t="shared" si="9"/>
        <v>4.2999973881885749</v>
      </c>
      <c r="T8" s="93">
        <v>49</v>
      </c>
      <c r="U8" s="94">
        <v>5.9</v>
      </c>
      <c r="V8" s="94">
        <f t="shared" si="3"/>
        <v>77.807594773888255</v>
      </c>
      <c r="W8" s="94">
        <f t="shared" si="10"/>
        <v>4.4760227237033252</v>
      </c>
      <c r="X8" s="94">
        <v>47.862405226111747</v>
      </c>
      <c r="Y8" s="94">
        <f t="shared" si="11"/>
        <v>4.9037032797220181</v>
      </c>
      <c r="Z8" s="94">
        <v>54.33</v>
      </c>
      <c r="AB8" s="97">
        <v>60</v>
      </c>
      <c r="AC8" s="96">
        <f t="shared" si="12"/>
        <v>15.945</v>
      </c>
      <c r="AD8" s="96">
        <f t="shared" si="13"/>
        <v>19.168333333333333</v>
      </c>
      <c r="AE8" s="98"/>
      <c r="AF8" s="98"/>
      <c r="AG8" s="97">
        <v>60</v>
      </c>
      <c r="AH8" s="96">
        <f t="shared" si="16"/>
        <v>17.556666666666665</v>
      </c>
    </row>
    <row r="9" spans="1:34" x14ac:dyDescent="0.15">
      <c r="A9" s="99">
        <v>15</v>
      </c>
      <c r="B9" s="92" t="s">
        <v>81</v>
      </c>
      <c r="C9" s="93">
        <v>7.15</v>
      </c>
      <c r="D9" s="93">
        <f t="shared" si="0"/>
        <v>92.194428907734789</v>
      </c>
      <c r="E9" s="93">
        <f t="shared" si="4"/>
        <v>4.5806777237957377</v>
      </c>
      <c r="F9" s="93">
        <v>39.805571092265197</v>
      </c>
      <c r="G9" s="93">
        <f t="shared" si="5"/>
        <v>5.3173850368775932</v>
      </c>
      <c r="H9" s="93">
        <v>48</v>
      </c>
      <c r="I9" s="94">
        <v>5.29</v>
      </c>
      <c r="J9" s="94">
        <f t="shared" si="1"/>
        <v>109.77432590266326</v>
      </c>
      <c r="K9" s="94">
        <f t="shared" si="6"/>
        <v>3.5548950395601544</v>
      </c>
      <c r="L9" s="94">
        <v>39.225674097336729</v>
      </c>
      <c r="M9" s="94">
        <f t="shared" si="7"/>
        <v>2.8952788835277419</v>
      </c>
      <c r="N9" s="94">
        <v>31</v>
      </c>
      <c r="O9" s="93">
        <v>6.19</v>
      </c>
      <c r="P9" s="93">
        <f t="shared" si="2"/>
        <v>97.930095666263284</v>
      </c>
      <c r="Q9" s="93">
        <f t="shared" si="8"/>
        <v>4.0505895729782351</v>
      </c>
      <c r="R9" s="93">
        <v>40.399904333736721</v>
      </c>
      <c r="S9" s="93">
        <f t="shared" si="9"/>
        <v>4.1550899996131774</v>
      </c>
      <c r="T9" s="93">
        <v>41.67</v>
      </c>
      <c r="U9" s="94">
        <v>7.03</v>
      </c>
      <c r="V9" s="94">
        <f t="shared" si="3"/>
        <v>105.58561677997488</v>
      </c>
      <c r="W9" s="94">
        <f t="shared" si="10"/>
        <v>4.7799190970251599</v>
      </c>
      <c r="X9" s="94">
        <v>40.91438322002513</v>
      </c>
      <c r="Y9" s="94">
        <f t="shared" si="11"/>
        <v>4.0282350290473659</v>
      </c>
      <c r="Z9" s="94">
        <v>33.5</v>
      </c>
      <c r="AB9" s="97">
        <v>75</v>
      </c>
      <c r="AC9" s="96">
        <f t="shared" si="12"/>
        <v>15.833333333333334</v>
      </c>
      <c r="AD9" s="96">
        <f t="shared" si="13"/>
        <v>16.666666666666668</v>
      </c>
      <c r="AE9" s="98"/>
      <c r="AF9" s="98"/>
      <c r="AG9" s="97">
        <v>75</v>
      </c>
      <c r="AH9" s="96">
        <f t="shared" si="16"/>
        <v>16.25</v>
      </c>
    </row>
    <row r="10" spans="1:34" x14ac:dyDescent="0.15">
      <c r="A10" s="99">
        <v>15</v>
      </c>
      <c r="B10" s="92" t="s">
        <v>82</v>
      </c>
      <c r="C10" s="93">
        <v>6.3</v>
      </c>
      <c r="D10" s="93">
        <f t="shared" si="0"/>
        <v>108.30484646876602</v>
      </c>
      <c r="E10" s="93">
        <f t="shared" si="4"/>
        <v>3.7771507965951034</v>
      </c>
      <c r="F10" s="93">
        <v>34.69515353123397</v>
      </c>
      <c r="G10" s="93">
        <f t="shared" si="5"/>
        <v>3.9935106175981594</v>
      </c>
      <c r="H10" s="93">
        <v>37</v>
      </c>
      <c r="I10" s="94">
        <v>6.87</v>
      </c>
      <c r="J10" s="94">
        <f t="shared" si="1"/>
        <v>109.23171603289198</v>
      </c>
      <c r="K10" s="94">
        <f t="shared" si="6"/>
        <v>4.2868435329977981</v>
      </c>
      <c r="L10" s="94">
        <v>36.09828396710801</v>
      </c>
      <c r="M10" s="94">
        <f t="shared" si="7"/>
        <v>4.1389711057920273</v>
      </c>
      <c r="N10" s="94">
        <v>34.67</v>
      </c>
      <c r="O10" s="93">
        <v>7.3</v>
      </c>
      <c r="P10" s="93">
        <f t="shared" si="2"/>
        <v>97.94368900609372</v>
      </c>
      <c r="Q10" s="93">
        <f t="shared" si="8"/>
        <v>5.4538960966766989</v>
      </c>
      <c r="R10" s="93">
        <v>47.726310993906267</v>
      </c>
      <c r="S10" s="93">
        <f t="shared" si="9"/>
        <v>4.1567841210323708</v>
      </c>
      <c r="T10" s="93">
        <v>34.33</v>
      </c>
      <c r="U10" s="94">
        <v>5.97</v>
      </c>
      <c r="V10" s="94">
        <f t="shared" si="3"/>
        <v>86.797591702511724</v>
      </c>
      <c r="W10" s="94">
        <f t="shared" si="10"/>
        <v>3.9127392314841463</v>
      </c>
      <c r="X10" s="94">
        <v>40.872408297488278</v>
      </c>
      <c r="Y10" s="94">
        <f t="shared" si="11"/>
        <v>4.7329062332949654</v>
      </c>
      <c r="Z10" s="94">
        <v>52.33</v>
      </c>
      <c r="AB10" s="97">
        <v>90</v>
      </c>
      <c r="AC10" s="96">
        <f t="shared" si="12"/>
        <v>17.166666666666668</v>
      </c>
      <c r="AD10" s="96">
        <f t="shared" si="13"/>
        <v>17.333333333333332</v>
      </c>
      <c r="AE10" s="98"/>
      <c r="AF10" s="98"/>
      <c r="AG10" s="97">
        <v>90</v>
      </c>
      <c r="AH10" s="96">
        <f t="shared" si="16"/>
        <v>17.25</v>
      </c>
    </row>
    <row r="11" spans="1:34" x14ac:dyDescent="0.15">
      <c r="A11" s="99">
        <v>15</v>
      </c>
      <c r="B11" s="92" t="s">
        <v>83</v>
      </c>
      <c r="C11" s="93">
        <v>6.8250000000000002</v>
      </c>
      <c r="D11" s="93">
        <f t="shared" si="0"/>
        <v>98.67</v>
      </c>
      <c r="E11" s="93">
        <f t="shared" si="4"/>
        <v>4.8817882133294868</v>
      </c>
      <c r="F11" s="93">
        <v>45</v>
      </c>
      <c r="G11" s="93">
        <f t="shared" si="5"/>
        <v>4.0901072808572794</v>
      </c>
      <c r="H11" s="93">
        <v>36.33</v>
      </c>
      <c r="I11" s="94">
        <v>5.58</v>
      </c>
      <c r="J11" s="94">
        <f t="shared" si="1"/>
        <v>96.777386851865188</v>
      </c>
      <c r="K11" s="94">
        <f t="shared" si="6"/>
        <v>3.7273017114474376</v>
      </c>
      <c r="L11" s="94">
        <v>41.552613148134796</v>
      </c>
      <c r="M11" s="94">
        <f t="shared" si="7"/>
        <v>3.7359093619584058</v>
      </c>
      <c r="N11" s="94">
        <v>41.67</v>
      </c>
      <c r="O11" s="93">
        <v>6.04</v>
      </c>
      <c r="P11" s="93">
        <f t="shared" si="2"/>
        <v>98.96251461513846</v>
      </c>
      <c r="Q11" s="93">
        <f t="shared" si="8"/>
        <v>3.7953856382089231</v>
      </c>
      <c r="R11" s="93">
        <v>38.367485384861538</v>
      </c>
      <c r="S11" s="93">
        <f t="shared" si="9"/>
        <v>4.1443603195086522</v>
      </c>
      <c r="T11" s="93">
        <v>42.67</v>
      </c>
      <c r="U11" s="94">
        <v>6.08</v>
      </c>
      <c r="V11" s="94">
        <f t="shared" si="3"/>
        <v>86.028047327421106</v>
      </c>
      <c r="W11" s="94">
        <f t="shared" si="10"/>
        <v>4.4063671532958715</v>
      </c>
      <c r="X11" s="94">
        <v>46.301952672578885</v>
      </c>
      <c r="Y11" s="94">
        <f t="shared" si="11"/>
        <v>4.5056361062710364</v>
      </c>
      <c r="Z11" s="94">
        <v>47.67</v>
      </c>
    </row>
    <row r="12" spans="1:34" x14ac:dyDescent="0.15">
      <c r="A12" s="99">
        <v>15</v>
      </c>
      <c r="B12" s="92" t="s">
        <v>84</v>
      </c>
      <c r="C12" s="93">
        <v>6.28</v>
      </c>
      <c r="D12" s="93">
        <f t="shared" si="0"/>
        <v>115.27432590266326</v>
      </c>
      <c r="E12" s="93">
        <f t="shared" si="4"/>
        <v>4.3917270052753876</v>
      </c>
      <c r="F12" s="93">
        <v>39.225674097336729</v>
      </c>
      <c r="G12" s="93">
        <f t="shared" si="5"/>
        <v>2.9898126196722461</v>
      </c>
      <c r="H12" s="93">
        <v>25.5</v>
      </c>
      <c r="I12" s="94">
        <v>7.13</v>
      </c>
      <c r="J12" s="94">
        <f t="shared" si="1"/>
        <v>98.273030020056694</v>
      </c>
      <c r="K12" s="94">
        <f t="shared" si="6"/>
        <v>4.9802437243220066</v>
      </c>
      <c r="L12" s="94">
        <v>43.726969979943291</v>
      </c>
      <c r="M12" s="94">
        <f t="shared" si="7"/>
        <v>4.4358271776619471</v>
      </c>
      <c r="N12" s="94">
        <v>38</v>
      </c>
      <c r="O12" s="93">
        <v>7.8</v>
      </c>
      <c r="P12" s="93">
        <f t="shared" si="2"/>
        <v>84.304934010881979</v>
      </c>
      <c r="Q12" s="93">
        <f t="shared" si="8"/>
        <v>5.348481821724933</v>
      </c>
      <c r="R12" s="93">
        <v>43.025065989118026</v>
      </c>
      <c r="S12" s="93">
        <f t="shared" si="9"/>
        <v>6.2329826605923975</v>
      </c>
      <c r="T12" s="93">
        <v>52.67</v>
      </c>
      <c r="U12" s="94">
        <v>7.45</v>
      </c>
      <c r="V12" s="94">
        <f t="shared" si="3"/>
        <v>98.080966993188056</v>
      </c>
      <c r="W12" s="94">
        <f t="shared" si="10"/>
        <v>4.234843039098978</v>
      </c>
      <c r="X12" s="94">
        <v>34.249033006811956</v>
      </c>
      <c r="Y12" s="94">
        <f t="shared" si="11"/>
        <v>5.5628625585091136</v>
      </c>
      <c r="Z12" s="94">
        <v>47.67</v>
      </c>
    </row>
    <row r="13" spans="1:34" x14ac:dyDescent="0.15">
      <c r="A13" s="99">
        <v>15</v>
      </c>
      <c r="B13" s="92" t="s">
        <v>85</v>
      </c>
      <c r="C13" s="93">
        <v>5.45</v>
      </c>
      <c r="D13" s="93">
        <f t="shared" si="0"/>
        <v>98.525065989118019</v>
      </c>
      <c r="E13" s="93">
        <f t="shared" si="4"/>
        <v>4.0287646112663875</v>
      </c>
      <c r="F13" s="93">
        <v>46.974934010881981</v>
      </c>
      <c r="G13" s="93">
        <f t="shared" si="5"/>
        <v>3.1214020362756476</v>
      </c>
      <c r="H13" s="93">
        <v>34.5</v>
      </c>
      <c r="I13" s="94">
        <v>6.66</v>
      </c>
      <c r="J13" s="94">
        <f t="shared" si="1"/>
        <v>108.00797980144134</v>
      </c>
      <c r="K13" s="94">
        <f t="shared" si="6"/>
        <v>4.0159885612175916</v>
      </c>
      <c r="L13" s="94">
        <v>34.992020198558656</v>
      </c>
      <c r="M13" s="94">
        <f t="shared" si="7"/>
        <v>4.214543941208218</v>
      </c>
      <c r="N13" s="94">
        <v>37</v>
      </c>
      <c r="O13" s="93">
        <v>6.96</v>
      </c>
      <c r="P13" s="93">
        <f t="shared" si="2"/>
        <v>105.80010235415598</v>
      </c>
      <c r="Q13" s="93">
        <f t="shared" si="8"/>
        <v>4.3399750774560655</v>
      </c>
      <c r="R13" s="93">
        <v>36.86989764584402</v>
      </c>
      <c r="S13" s="93">
        <f t="shared" si="9"/>
        <v>4.3863030536809449</v>
      </c>
      <c r="T13" s="93">
        <v>37.33</v>
      </c>
      <c r="U13" s="94">
        <v>8</v>
      </c>
      <c r="V13" s="94">
        <f t="shared" si="3"/>
        <v>81.337780146130356</v>
      </c>
      <c r="W13" s="94">
        <f t="shared" si="10"/>
        <v>5.8536141208527841</v>
      </c>
      <c r="X13" s="94">
        <v>46.332219853869645</v>
      </c>
      <c r="Y13" s="94">
        <f t="shared" si="11"/>
        <v>6.4054128633375358</v>
      </c>
      <c r="Z13" s="94">
        <v>52.33</v>
      </c>
    </row>
    <row r="14" spans="1:34" x14ac:dyDescent="0.15">
      <c r="A14" s="99">
        <v>15</v>
      </c>
      <c r="B14" s="92" t="s">
        <v>86</v>
      </c>
      <c r="C14" s="93">
        <v>6.32</v>
      </c>
      <c r="D14" s="93">
        <f t="shared" si="0"/>
        <v>103.61347181059041</v>
      </c>
      <c r="E14" s="93">
        <f t="shared" si="4"/>
        <v>3.9185374760776046</v>
      </c>
      <c r="F14" s="93">
        <v>37.056528189409583</v>
      </c>
      <c r="G14" s="93">
        <f t="shared" si="5"/>
        <v>4.1213127728897678</v>
      </c>
      <c r="H14" s="93">
        <v>39.33</v>
      </c>
      <c r="I14" s="94">
        <v>6.13</v>
      </c>
      <c r="J14" s="94">
        <f t="shared" si="1"/>
        <v>122.56013079421777</v>
      </c>
      <c r="K14" s="94">
        <f t="shared" si="6"/>
        <v>4.0079480402024625</v>
      </c>
      <c r="L14" s="94">
        <v>33.439869205782237</v>
      </c>
      <c r="M14" s="94">
        <f t="shared" si="7"/>
        <v>2.958252806119499</v>
      </c>
      <c r="N14" s="94">
        <v>24</v>
      </c>
      <c r="O14" s="93">
        <v>6.69</v>
      </c>
      <c r="P14" s="93">
        <f t="shared" si="2"/>
        <v>114.76189306434684</v>
      </c>
      <c r="Q14" s="93">
        <f t="shared" si="8"/>
        <v>3.8940936115513014</v>
      </c>
      <c r="R14" s="93">
        <v>31.908106935653155</v>
      </c>
      <c r="S14" s="93">
        <f t="shared" si="9"/>
        <v>4.0480860861865677</v>
      </c>
      <c r="T14" s="93">
        <v>33.33</v>
      </c>
      <c r="U14" s="94">
        <v>7.01</v>
      </c>
      <c r="V14" s="94">
        <f t="shared" si="3"/>
        <v>90.313745714175369</v>
      </c>
      <c r="W14" s="94">
        <f t="shared" si="10"/>
        <v>4.9008880772307899</v>
      </c>
      <c r="X14" s="94">
        <v>44.356254285824626</v>
      </c>
      <c r="Y14" s="94">
        <f t="shared" si="11"/>
        <v>4.9853601318223593</v>
      </c>
      <c r="Z14" s="94">
        <v>45.33</v>
      </c>
    </row>
    <row r="15" spans="1:34" x14ac:dyDescent="0.15">
      <c r="A15" s="99">
        <v>30</v>
      </c>
      <c r="B15" s="92" t="s">
        <v>87</v>
      </c>
      <c r="C15" s="93">
        <v>6.61</v>
      </c>
      <c r="D15" s="93">
        <f t="shared" si="0"/>
        <v>98.192405226111745</v>
      </c>
      <c r="E15" s="93">
        <f t="shared" si="4"/>
        <v>4.4804595870329607</v>
      </c>
      <c r="F15" s="93">
        <v>42.137594773888253</v>
      </c>
      <c r="G15" s="93">
        <f t="shared" si="5"/>
        <v>4.2630961622847368</v>
      </c>
      <c r="H15" s="93">
        <v>39.67</v>
      </c>
      <c r="I15" s="94">
        <v>7.13</v>
      </c>
      <c r="J15" s="94">
        <f t="shared" si="1"/>
        <v>100.33</v>
      </c>
      <c r="K15" s="94">
        <f t="shared" si="6"/>
        <v>5.1247367605396192</v>
      </c>
      <c r="L15" s="94">
        <v>45</v>
      </c>
      <c r="M15" s="94">
        <f t="shared" si="7"/>
        <v>4.1227171263940221</v>
      </c>
      <c r="N15" s="94">
        <v>34.67</v>
      </c>
      <c r="O15" s="93">
        <v>7.12</v>
      </c>
      <c r="P15" s="93">
        <f t="shared" si="2"/>
        <v>102.87480437981309</v>
      </c>
      <c r="Q15" s="93">
        <f t="shared" si="8"/>
        <v>4.9300406541420241</v>
      </c>
      <c r="R15" s="93">
        <v>42.455195620186906</v>
      </c>
      <c r="S15" s="93">
        <f t="shared" si="9"/>
        <v>4.1546557433743692</v>
      </c>
      <c r="T15" s="93">
        <v>34.67</v>
      </c>
      <c r="U15" s="94">
        <v>6.21</v>
      </c>
      <c r="V15" s="94">
        <f t="shared" si="3"/>
        <v>117.84019174590992</v>
      </c>
      <c r="W15" s="94">
        <f t="shared" si="10"/>
        <v>4.3871534775729737</v>
      </c>
      <c r="X15" s="94">
        <v>38.659808254090095</v>
      </c>
      <c r="Y15" s="94">
        <f t="shared" si="11"/>
        <v>2.8003637475002896</v>
      </c>
      <c r="Z15" s="94">
        <v>23.5</v>
      </c>
    </row>
    <row r="16" spans="1:34" x14ac:dyDescent="0.15">
      <c r="A16" s="99">
        <v>30</v>
      </c>
      <c r="B16" s="92" t="s">
        <v>88</v>
      </c>
      <c r="C16" s="93">
        <v>6.36</v>
      </c>
      <c r="D16" s="93">
        <f t="shared" si="0"/>
        <v>111.97493401088198</v>
      </c>
      <c r="E16" s="93">
        <f t="shared" si="4"/>
        <v>4.6795223680871683</v>
      </c>
      <c r="F16" s="93">
        <v>43.025065989118026</v>
      </c>
      <c r="G16" s="93">
        <f t="shared" si="5"/>
        <v>2.8984298865437848</v>
      </c>
      <c r="H16" s="93">
        <v>25</v>
      </c>
      <c r="I16" s="94">
        <v>5.84</v>
      </c>
      <c r="J16" s="94">
        <f t="shared" si="1"/>
        <v>117.13251461513846</v>
      </c>
      <c r="K16" s="94">
        <f t="shared" si="6"/>
        <v>4.0731370416261061</v>
      </c>
      <c r="L16" s="94">
        <v>38.367485384861538</v>
      </c>
      <c r="M16" s="94">
        <f t="shared" si="7"/>
        <v>2.7212733931875448</v>
      </c>
      <c r="N16" s="94">
        <v>24.5</v>
      </c>
      <c r="O16" s="93">
        <v>6.47</v>
      </c>
      <c r="P16" s="93">
        <f t="shared" si="2"/>
        <v>113.34019174590992</v>
      </c>
      <c r="Q16" s="93">
        <f t="shared" si="8"/>
        <v>4.4019982460082456</v>
      </c>
      <c r="R16" s="93">
        <v>38.659808254090095</v>
      </c>
      <c r="S16" s="93">
        <f t="shared" si="9"/>
        <v>3.3081949409150631</v>
      </c>
      <c r="T16" s="93">
        <v>28</v>
      </c>
      <c r="U16" s="94">
        <v>6.43</v>
      </c>
      <c r="V16" s="94">
        <f t="shared" si="3"/>
        <v>116.3562542858246</v>
      </c>
      <c r="W16" s="94">
        <f t="shared" si="10"/>
        <v>5.1308385111706176</v>
      </c>
      <c r="X16" s="94">
        <v>45.643745714175388</v>
      </c>
      <c r="Y16" s="94">
        <f t="shared" si="11"/>
        <v>2.2174846250507056</v>
      </c>
      <c r="Z16" s="94">
        <v>18</v>
      </c>
    </row>
    <row r="17" spans="1:27" x14ac:dyDescent="0.15">
      <c r="A17" s="99">
        <v>30</v>
      </c>
      <c r="B17" s="92" t="s">
        <v>89</v>
      </c>
      <c r="C17" s="93">
        <v>5.55</v>
      </c>
      <c r="D17" s="93">
        <f t="shared" si="0"/>
        <v>117.24611274556324</v>
      </c>
      <c r="E17" s="93">
        <f t="shared" si="4"/>
        <v>3.6475988743714312</v>
      </c>
      <c r="F17" s="93">
        <v>35.753887254436755</v>
      </c>
      <c r="G17" s="93">
        <f t="shared" si="5"/>
        <v>2.8340952290438319</v>
      </c>
      <c r="H17" s="93">
        <v>27</v>
      </c>
      <c r="I17" s="94">
        <v>6.96</v>
      </c>
      <c r="J17" s="94">
        <f t="shared" si="1"/>
        <v>102.54548399174821</v>
      </c>
      <c r="K17" s="94">
        <f t="shared" si="6"/>
        <v>4.7511015156853622</v>
      </c>
      <c r="L17" s="94">
        <v>41.784516008251785</v>
      </c>
      <c r="M17" s="94">
        <f t="shared" si="7"/>
        <v>4.1577579696538862</v>
      </c>
      <c r="N17" s="94">
        <v>35.67</v>
      </c>
      <c r="O17" s="93">
        <v>6.11</v>
      </c>
      <c r="P17" s="93">
        <f t="shared" si="2"/>
        <v>118.67</v>
      </c>
      <c r="Q17" s="93">
        <f t="shared" si="8"/>
        <v>4.9241335799005999</v>
      </c>
      <c r="R17" s="93">
        <v>45</v>
      </c>
      <c r="S17" s="93">
        <f t="shared" si="9"/>
        <v>1.957999627389331</v>
      </c>
      <c r="T17" s="93">
        <v>16.329999999999998</v>
      </c>
      <c r="U17" s="94">
        <v>6.14</v>
      </c>
      <c r="V17" s="94">
        <f t="shared" si="3"/>
        <v>126.28752522691714</v>
      </c>
      <c r="W17" s="94">
        <f t="shared" si="10"/>
        <v>4.5887296672072875</v>
      </c>
      <c r="X17" s="94">
        <v>37.042474773082859</v>
      </c>
      <c r="Y17" s="94">
        <f t="shared" si="11"/>
        <v>2.1850982014581657</v>
      </c>
      <c r="Z17" s="94">
        <v>16.670000000000002</v>
      </c>
    </row>
    <row r="18" spans="1:27" x14ac:dyDescent="0.15">
      <c r="A18" s="99">
        <v>30</v>
      </c>
      <c r="B18" s="92" t="s">
        <v>90</v>
      </c>
      <c r="C18" s="93">
        <v>8.3000000000000007</v>
      </c>
      <c r="D18" s="93">
        <f t="shared" si="0"/>
        <v>101.03646066342979</v>
      </c>
      <c r="E18" s="93">
        <f t="shared" si="4"/>
        <v>5.618123907985594</v>
      </c>
      <c r="F18" s="93">
        <v>41.633539336570202</v>
      </c>
      <c r="G18" s="93">
        <f t="shared" si="5"/>
        <v>5.1279995273991608</v>
      </c>
      <c r="H18" s="93">
        <v>37.33</v>
      </c>
      <c r="I18" s="94">
        <v>7.78</v>
      </c>
      <c r="J18" s="94">
        <f t="shared" si="1"/>
        <v>107.6426266148964</v>
      </c>
      <c r="K18" s="94">
        <f t="shared" si="6"/>
        <v>4.8018276164917264</v>
      </c>
      <c r="L18" s="94">
        <v>36.027373385103608</v>
      </c>
      <c r="M18" s="94">
        <f t="shared" si="7"/>
        <v>4.8366338310394994</v>
      </c>
      <c r="N18" s="94">
        <v>36.33</v>
      </c>
      <c r="O18" s="93">
        <v>6.89</v>
      </c>
      <c r="P18" s="93">
        <f t="shared" si="2"/>
        <v>105.10432590266326</v>
      </c>
      <c r="Q18" s="93">
        <f t="shared" si="8"/>
        <v>4.5129842647036469</v>
      </c>
      <c r="R18" s="93">
        <v>39.225674097336729</v>
      </c>
      <c r="S18" s="93">
        <f t="shared" si="9"/>
        <v>4.1614339527308761</v>
      </c>
      <c r="T18" s="93">
        <v>35.67</v>
      </c>
      <c r="U18" s="94">
        <v>5.92</v>
      </c>
      <c r="V18" s="94">
        <f t="shared" si="3"/>
        <v>119.00403689798451</v>
      </c>
      <c r="W18" s="94">
        <f t="shared" si="10"/>
        <v>4.7297122587305571</v>
      </c>
      <c r="X18" s="94">
        <v>44.3259631020155</v>
      </c>
      <c r="Y18" s="94">
        <f t="shared" si="11"/>
        <v>1.9417255224509806</v>
      </c>
      <c r="Z18" s="94">
        <v>16.670000000000002</v>
      </c>
    </row>
    <row r="19" spans="1:27" x14ac:dyDescent="0.15">
      <c r="A19" s="99">
        <v>30</v>
      </c>
      <c r="B19" s="92" t="s">
        <v>91</v>
      </c>
      <c r="C19" s="93">
        <v>6.19</v>
      </c>
      <c r="D19" s="93">
        <f t="shared" si="0"/>
        <v>118.27303002005669</v>
      </c>
      <c r="E19" s="93">
        <f t="shared" si="4"/>
        <v>4.858256109615291</v>
      </c>
      <c r="F19" s="93">
        <v>43.726969979943291</v>
      </c>
      <c r="G19" s="93">
        <f t="shared" si="5"/>
        <v>2.1719249356999861</v>
      </c>
      <c r="H19" s="93">
        <v>18</v>
      </c>
      <c r="I19" s="94">
        <v>5.36</v>
      </c>
      <c r="J19" s="94">
        <f t="shared" si="1"/>
        <v>123.73139699916044</v>
      </c>
      <c r="K19" s="94">
        <f t="shared" si="6"/>
        <v>4.2510695752853644</v>
      </c>
      <c r="L19" s="94">
        <v>41.268603000839555</v>
      </c>
      <c r="M19" s="94">
        <f t="shared" si="7"/>
        <v>1.6680937414882482</v>
      </c>
      <c r="N19" s="94">
        <v>15</v>
      </c>
      <c r="O19" s="93">
        <v>6.34</v>
      </c>
      <c r="P19" s="93">
        <f t="shared" si="2"/>
        <v>106.96333058723128</v>
      </c>
      <c r="Q19" s="93">
        <f t="shared" si="8"/>
        <v>4.0228601372354147</v>
      </c>
      <c r="R19" s="93">
        <v>37.366669412768701</v>
      </c>
      <c r="S19" s="93">
        <f t="shared" si="9"/>
        <v>3.8651198438506911</v>
      </c>
      <c r="T19" s="93">
        <v>35.67</v>
      </c>
      <c r="U19" s="94">
        <v>7.09</v>
      </c>
      <c r="V19" s="94">
        <f t="shared" si="3"/>
        <v>99.900493742381883</v>
      </c>
      <c r="W19" s="94">
        <f t="shared" si="10"/>
        <v>4.731202251084861</v>
      </c>
      <c r="X19" s="94">
        <v>41.09950625761811</v>
      </c>
      <c r="Y19" s="94">
        <f t="shared" si="11"/>
        <v>4.5293331053178481</v>
      </c>
      <c r="Z19" s="94">
        <v>39</v>
      </c>
    </row>
    <row r="20" spans="1:27" x14ac:dyDescent="0.15">
      <c r="A20" s="99">
        <v>30</v>
      </c>
      <c r="B20" s="92" t="s">
        <v>92</v>
      </c>
      <c r="C20" s="93">
        <v>5.59</v>
      </c>
      <c r="D20" s="93">
        <f t="shared" si="0"/>
        <v>114.6025622024998</v>
      </c>
      <c r="E20" s="93">
        <f t="shared" si="4"/>
        <v>4.1455050918402643</v>
      </c>
      <c r="F20" s="93">
        <v>42.397437797500196</v>
      </c>
      <c r="G20" s="93">
        <f t="shared" si="5"/>
        <v>2.4022712125499011</v>
      </c>
      <c r="H20" s="93">
        <v>23</v>
      </c>
      <c r="I20" s="94">
        <v>5.61</v>
      </c>
      <c r="J20" s="94">
        <f t="shared" si="1"/>
        <v>115.34019174590992</v>
      </c>
      <c r="K20" s="94">
        <f t="shared" si="6"/>
        <v>3.8776354292731807</v>
      </c>
      <c r="L20" s="94">
        <v>38.659808254090095</v>
      </c>
      <c r="M20" s="94">
        <f t="shared" si="7"/>
        <v>2.7210772626020345</v>
      </c>
      <c r="N20" s="94">
        <v>26</v>
      </c>
      <c r="O20" s="93">
        <v>5.68</v>
      </c>
      <c r="P20" s="93">
        <f t="shared" si="2"/>
        <v>117.62714496983686</v>
      </c>
      <c r="Q20" s="93">
        <f t="shared" si="8"/>
        <v>3.8316017206333912</v>
      </c>
      <c r="R20" s="93">
        <v>36.702855030163128</v>
      </c>
      <c r="S20" s="93">
        <f t="shared" si="9"/>
        <v>2.7771420997514782</v>
      </c>
      <c r="T20" s="93">
        <v>25.67</v>
      </c>
      <c r="U20" s="94">
        <v>7.28</v>
      </c>
      <c r="V20" s="94">
        <f t="shared" si="3"/>
        <v>103.6025622024998</v>
      </c>
      <c r="W20" s="94">
        <f t="shared" si="10"/>
        <v>5.0503405773019407</v>
      </c>
      <c r="X20" s="94">
        <v>42.397437797500196</v>
      </c>
      <c r="Y20" s="94">
        <f t="shared" si="11"/>
        <v>4.1884071287098426</v>
      </c>
      <c r="Z20" s="94">
        <v>34</v>
      </c>
    </row>
    <row r="21" spans="1:27" x14ac:dyDescent="0.15">
      <c r="A21" s="99" t="s">
        <v>185</v>
      </c>
      <c r="B21" s="92" t="s">
        <v>69</v>
      </c>
      <c r="C21" s="93">
        <v>4.63</v>
      </c>
      <c r="D21" s="93">
        <f t="shared" si="0"/>
        <v>123.07745539942437</v>
      </c>
      <c r="E21" s="93">
        <f t="shared" si="4"/>
        <v>3.6917253778114043</v>
      </c>
      <c r="F21" s="93">
        <v>41.922544600575627</v>
      </c>
      <c r="G21" s="93">
        <f t="shared" si="5"/>
        <v>1.4301041014083116</v>
      </c>
      <c r="H21" s="93">
        <v>15</v>
      </c>
      <c r="I21" s="94">
        <v>5.39</v>
      </c>
      <c r="J21" s="94">
        <f t="shared" si="1"/>
        <v>125.06870535499554</v>
      </c>
      <c r="K21" s="94">
        <f t="shared" si="6"/>
        <v>4.2857926060733567</v>
      </c>
      <c r="L21" s="94">
        <v>40.601294645004465</v>
      </c>
      <c r="M21" s="94">
        <f t="shared" si="7"/>
        <v>1.629955384238764</v>
      </c>
      <c r="N21" s="94">
        <v>14.33</v>
      </c>
      <c r="O21" s="93">
        <v>6.8</v>
      </c>
      <c r="P21" s="93">
        <f t="shared" si="2"/>
        <v>109.96714496983687</v>
      </c>
      <c r="Q21" s="93">
        <f t="shared" si="8"/>
        <v>4.324047244714043</v>
      </c>
      <c r="R21" s="93">
        <v>36.702855030163128</v>
      </c>
      <c r="S21" s="93">
        <f t="shared" si="9"/>
        <v>3.9752908560031304</v>
      </c>
      <c r="T21" s="93">
        <v>33.33</v>
      </c>
      <c r="U21" s="94">
        <v>6.44</v>
      </c>
      <c r="V21" s="94">
        <f t="shared" si="3"/>
        <v>103.66300076606714</v>
      </c>
      <c r="W21" s="94">
        <f t="shared" si="10"/>
        <v>4.4635867897835473</v>
      </c>
      <c r="X21" s="94">
        <v>42.336999233932858</v>
      </c>
      <c r="Y21" s="94">
        <f t="shared" si="11"/>
        <v>3.7060774042914106</v>
      </c>
      <c r="Z21" s="94">
        <v>34</v>
      </c>
    </row>
    <row r="22" spans="1:27" x14ac:dyDescent="0.15">
      <c r="A22" s="99" t="s">
        <v>185</v>
      </c>
      <c r="B22" s="92" t="s">
        <v>70</v>
      </c>
      <c r="C22" s="93">
        <v>7.22</v>
      </c>
      <c r="D22" s="93">
        <f t="shared" si="0"/>
        <v>100.32854317756362</v>
      </c>
      <c r="E22" s="93">
        <f t="shared" si="4"/>
        <v>5.1294137159085009</v>
      </c>
      <c r="F22" s="93">
        <v>44.341456822436392</v>
      </c>
      <c r="G22" s="93">
        <f t="shared" si="5"/>
        <v>4.2439870271977131</v>
      </c>
      <c r="H22" s="93">
        <v>35.33</v>
      </c>
      <c r="I22" s="94">
        <v>6.54</v>
      </c>
      <c r="J22" s="94">
        <f t="shared" si="1"/>
        <v>107.62959860841028</v>
      </c>
      <c r="K22" s="94">
        <f t="shared" si="6"/>
        <v>4.7987607502726268</v>
      </c>
      <c r="L22" s="94">
        <v>44.370401391589738</v>
      </c>
      <c r="M22" s="94">
        <f t="shared" si="7"/>
        <v>3.22165099087966</v>
      </c>
      <c r="N22" s="94">
        <v>28</v>
      </c>
      <c r="O22" s="93">
        <v>6.71</v>
      </c>
      <c r="P22" s="93">
        <f t="shared" si="2"/>
        <v>101.33</v>
      </c>
      <c r="Q22" s="93">
        <f t="shared" si="8"/>
        <v>4.8389890742339183</v>
      </c>
      <c r="R22" s="93">
        <v>45</v>
      </c>
      <c r="S22" s="93">
        <f t="shared" si="9"/>
        <v>3.7940208083893259</v>
      </c>
      <c r="T22" s="93">
        <v>33.67</v>
      </c>
      <c r="U22" s="94">
        <v>6.12</v>
      </c>
      <c r="V22" s="94">
        <f t="shared" si="3"/>
        <v>120.86442890773479</v>
      </c>
      <c r="W22" s="94">
        <f t="shared" si="10"/>
        <v>4.5643098171994341</v>
      </c>
      <c r="X22" s="94">
        <v>39.805571092265197</v>
      </c>
      <c r="Y22" s="94">
        <f t="shared" si="11"/>
        <v>2.359984779483256</v>
      </c>
      <c r="Z22" s="94">
        <v>19.329999999999998</v>
      </c>
    </row>
    <row r="23" spans="1:27" x14ac:dyDescent="0.15">
      <c r="A23" s="99" t="s">
        <v>185</v>
      </c>
      <c r="B23" s="92" t="s">
        <v>71</v>
      </c>
      <c r="C23" s="93">
        <v>6.05</v>
      </c>
      <c r="D23" s="93">
        <f t="shared" si="0"/>
        <v>115.64824737373527</v>
      </c>
      <c r="E23" s="93">
        <f t="shared" si="4"/>
        <v>4.2554810439551378</v>
      </c>
      <c r="F23" s="93">
        <v>39.351752626264741</v>
      </c>
      <c r="G23" s="93">
        <f t="shared" si="5"/>
        <v>2.8363064118688661</v>
      </c>
      <c r="H23" s="93">
        <v>25</v>
      </c>
      <c r="I23" s="94">
        <v>6.4</v>
      </c>
      <c r="J23" s="94">
        <f t="shared" si="1"/>
        <v>125.80114463301483</v>
      </c>
      <c r="K23" s="94">
        <f t="shared" si="6"/>
        <v>4.6969315165992631</v>
      </c>
      <c r="L23" s="94">
        <v>36.528855366985162</v>
      </c>
      <c r="M23" s="94">
        <f t="shared" si="7"/>
        <v>2.3951837934828348</v>
      </c>
      <c r="N23" s="94">
        <v>17.670000000000002</v>
      </c>
      <c r="O23" s="93">
        <v>6</v>
      </c>
      <c r="P23" s="93">
        <f t="shared" si="2"/>
        <v>120.67019174590992</v>
      </c>
      <c r="Q23" s="93">
        <f t="shared" si="8"/>
        <v>4.357740802768018</v>
      </c>
      <c r="R23" s="93">
        <v>38.659808254090095</v>
      </c>
      <c r="S23" s="93">
        <f t="shared" si="9"/>
        <v>2.4623488445547945</v>
      </c>
      <c r="T23" s="93">
        <v>20.67</v>
      </c>
      <c r="U23" s="94">
        <v>5.82</v>
      </c>
      <c r="V23" s="94">
        <f t="shared" si="3"/>
        <v>117.33</v>
      </c>
      <c r="W23" s="94">
        <f t="shared" si="10"/>
        <v>4.6324495570815447</v>
      </c>
      <c r="X23" s="94">
        <v>45</v>
      </c>
      <c r="Y23" s="94">
        <f t="shared" si="11"/>
        <v>1.9885354513119384</v>
      </c>
      <c r="Z23" s="94">
        <v>17.670000000000002</v>
      </c>
    </row>
    <row r="24" spans="1:27" x14ac:dyDescent="0.15">
      <c r="A24" s="99" t="s">
        <v>185</v>
      </c>
      <c r="B24" s="92" t="s">
        <v>72</v>
      </c>
      <c r="C24" s="93">
        <v>6.93</v>
      </c>
      <c r="D24" s="93">
        <f t="shared" si="0"/>
        <v>126.25163552094379</v>
      </c>
      <c r="E24" s="93">
        <f t="shared" si="4"/>
        <v>4.8572906913148666</v>
      </c>
      <c r="F24" s="93">
        <v>34.418364479056208</v>
      </c>
      <c r="G24" s="93">
        <f t="shared" si="5"/>
        <v>2.8445066751470738</v>
      </c>
      <c r="H24" s="93">
        <v>19.329999999999998</v>
      </c>
      <c r="I24" s="94">
        <v>6.57</v>
      </c>
      <c r="J24" s="94">
        <f t="shared" si="1"/>
        <v>118.81495746469803</v>
      </c>
      <c r="K24" s="94">
        <f t="shared" si="6"/>
        <v>5.0033292757255845</v>
      </c>
      <c r="L24" s="94">
        <v>41.855042535301983</v>
      </c>
      <c r="M24" s="94">
        <f t="shared" si="7"/>
        <v>2.4820513849069274</v>
      </c>
      <c r="N24" s="94">
        <v>19.329999999999998</v>
      </c>
      <c r="O24" s="93">
        <v>5.17</v>
      </c>
      <c r="P24" s="93">
        <f t="shared" si="2"/>
        <v>117.72058744116697</v>
      </c>
      <c r="Q24" s="93">
        <f t="shared" si="8"/>
        <v>3.988255527051229</v>
      </c>
      <c r="R24" s="93">
        <v>43.069412558833015</v>
      </c>
      <c r="S24" s="93">
        <f t="shared" si="9"/>
        <v>1.9216467206084602</v>
      </c>
      <c r="T24" s="93">
        <v>19.21</v>
      </c>
      <c r="U24" s="94">
        <v>6.26</v>
      </c>
      <c r="V24" s="94">
        <f t="shared" si="3"/>
        <v>118.44432590266327</v>
      </c>
      <c r="W24" s="94">
        <f t="shared" si="10"/>
        <v>4.5021781981887052</v>
      </c>
      <c r="X24" s="94">
        <v>39.225674097336729</v>
      </c>
      <c r="Y24" s="94">
        <f t="shared" si="11"/>
        <v>2.7049709640546973</v>
      </c>
      <c r="Z24" s="94">
        <v>22.33</v>
      </c>
    </row>
    <row r="25" spans="1:27" x14ac:dyDescent="0.15">
      <c r="A25" s="99" t="s">
        <v>185</v>
      </c>
      <c r="B25" s="92" t="s">
        <v>73</v>
      </c>
      <c r="C25" s="93">
        <v>6.57</v>
      </c>
      <c r="D25" s="93">
        <f t="shared" si="0"/>
        <v>116.74745539942437</v>
      </c>
      <c r="E25" s="93">
        <f t="shared" si="4"/>
        <v>4.9155531396974297</v>
      </c>
      <c r="F25" s="93">
        <v>41.922544600575627</v>
      </c>
      <c r="G25" s="93">
        <f t="shared" si="5"/>
        <v>2.6761121762403457</v>
      </c>
      <c r="H25" s="93">
        <v>21.33</v>
      </c>
      <c r="I25" s="94">
        <v>5.65</v>
      </c>
      <c r="J25" s="94">
        <f t="shared" si="1"/>
        <v>110.55818800674093</v>
      </c>
      <c r="K25" s="94">
        <f t="shared" si="6"/>
        <v>4.1239784865436402</v>
      </c>
      <c r="L25" s="94">
        <v>43.111811993259074</v>
      </c>
      <c r="M25" s="94">
        <f t="shared" si="7"/>
        <v>2.6764509726949988</v>
      </c>
      <c r="N25" s="94">
        <v>26.33</v>
      </c>
      <c r="O25" s="93">
        <v>7.17</v>
      </c>
      <c r="P25" s="93">
        <f t="shared" si="2"/>
        <v>110.97446896050799</v>
      </c>
      <c r="Q25" s="93">
        <f t="shared" si="8"/>
        <v>5.0068771213217307</v>
      </c>
      <c r="R25" s="93">
        <v>40.695531039492018</v>
      </c>
      <c r="S25" s="93">
        <f t="shared" si="9"/>
        <v>3.6439666294021502</v>
      </c>
      <c r="T25" s="93">
        <v>28.33</v>
      </c>
      <c r="U25" s="94">
        <v>6.7</v>
      </c>
      <c r="V25" s="94">
        <f t="shared" si="3"/>
        <v>103.74960786001456</v>
      </c>
      <c r="W25" s="94">
        <f t="shared" si="10"/>
        <v>4.4263854845701989</v>
      </c>
      <c r="X25" s="94">
        <v>39.920392139985424</v>
      </c>
      <c r="Y25" s="94">
        <f t="shared" si="11"/>
        <v>4.0864166357823084</v>
      </c>
      <c r="Z25" s="94">
        <v>36.33</v>
      </c>
    </row>
    <row r="26" spans="1:27" x14ac:dyDescent="0.15">
      <c r="A26" s="99" t="s">
        <v>185</v>
      </c>
      <c r="B26" s="92" t="s">
        <v>74</v>
      </c>
      <c r="C26" s="93">
        <v>6.73</v>
      </c>
      <c r="D26" s="93">
        <f t="shared" si="0"/>
        <v>108.89668598971441</v>
      </c>
      <c r="E26" s="93">
        <f t="shared" si="4"/>
        <v>4.1240190433594348</v>
      </c>
      <c r="F26" s="93">
        <v>35.433314010285585</v>
      </c>
      <c r="G26" s="93">
        <f t="shared" si="5"/>
        <v>4.1479264367353785</v>
      </c>
      <c r="H26" s="93">
        <v>35.67</v>
      </c>
      <c r="I26" s="94">
        <v>7.05</v>
      </c>
      <c r="J26" s="94">
        <f t="shared" si="1"/>
        <v>113.06139699916044</v>
      </c>
      <c r="K26" s="94">
        <f t="shared" si="6"/>
        <v>5.0539956268639479</v>
      </c>
      <c r="L26" s="94">
        <v>41.268603000839555</v>
      </c>
      <c r="M26" s="94">
        <f t="shared" si="7"/>
        <v>3.3192235950702602</v>
      </c>
      <c r="N26" s="94">
        <v>25.67</v>
      </c>
      <c r="O26" s="93">
        <v>5.62</v>
      </c>
      <c r="P26" s="93">
        <f t="shared" si="2"/>
        <v>109.57633437499734</v>
      </c>
      <c r="Q26" s="93">
        <f t="shared" si="8"/>
        <v>3.9464335266799648</v>
      </c>
      <c r="R26" s="93">
        <v>41.423665625002656</v>
      </c>
      <c r="S26" s="93">
        <f t="shared" si="9"/>
        <v>2.8917871365594188</v>
      </c>
      <c r="T26" s="93">
        <v>29</v>
      </c>
      <c r="U26" s="94">
        <v>5.66</v>
      </c>
      <c r="V26" s="94">
        <f t="shared" si="3"/>
        <v>117.80873932249207</v>
      </c>
      <c r="W26" s="94">
        <f t="shared" si="10"/>
        <v>4.379722105297688</v>
      </c>
      <c r="X26" s="94">
        <v>43.191260677507927</v>
      </c>
      <c r="Y26" s="94">
        <f t="shared" si="11"/>
        <v>2.0833185771276508</v>
      </c>
      <c r="Z26" s="94">
        <v>19</v>
      </c>
      <c r="AA26" s="96"/>
    </row>
    <row r="27" spans="1:27" x14ac:dyDescent="0.15">
      <c r="A27" s="99" t="s">
        <v>186</v>
      </c>
      <c r="B27" s="92" t="s">
        <v>93</v>
      </c>
      <c r="C27" s="93">
        <v>6.12</v>
      </c>
      <c r="D27" s="93">
        <f t="shared" si="0"/>
        <v>120.91536426676835</v>
      </c>
      <c r="E27" s="93">
        <f t="shared" si="4"/>
        <v>4.9333063999751658</v>
      </c>
      <c r="F27" s="93">
        <v>43.754635733231652</v>
      </c>
      <c r="G27" s="93">
        <f t="shared" si="5"/>
        <v>1.8859336332898586</v>
      </c>
      <c r="H27" s="93">
        <v>15.33</v>
      </c>
      <c r="I27" s="94">
        <v>6.43</v>
      </c>
      <c r="J27" s="94">
        <f t="shared" si="1"/>
        <v>114.94405596961117</v>
      </c>
      <c r="K27" s="94">
        <f t="shared" si="6"/>
        <v>5.2188507941429503</v>
      </c>
      <c r="L27" s="94">
        <v>47.385944030388821</v>
      </c>
      <c r="M27" s="94">
        <f t="shared" si="7"/>
        <v>2.1525111883369634</v>
      </c>
      <c r="N27" s="94">
        <v>17.670000000000002</v>
      </c>
    </row>
    <row r="28" spans="1:27" x14ac:dyDescent="0.15">
      <c r="A28" s="99" t="s">
        <v>186</v>
      </c>
      <c r="B28" s="92" t="s">
        <v>94</v>
      </c>
      <c r="C28" s="93">
        <v>6.23</v>
      </c>
      <c r="D28" s="93">
        <f t="shared" si="0"/>
        <v>113.94405596961117</v>
      </c>
      <c r="E28" s="93">
        <f t="shared" si="4"/>
        <v>5.0165649313117768</v>
      </c>
      <c r="F28" s="93">
        <v>47.385944030388821</v>
      </c>
      <c r="G28" s="93">
        <f t="shared" si="5"/>
        <v>2.1821171181123566</v>
      </c>
      <c r="H28" s="93">
        <v>18.670000000000002</v>
      </c>
      <c r="I28" s="94">
        <v>7.01</v>
      </c>
      <c r="J28" s="94">
        <f t="shared" si="1"/>
        <v>115.43873040377942</v>
      </c>
      <c r="K28" s="94">
        <f t="shared" si="6"/>
        <v>5.7588865213469314</v>
      </c>
      <c r="L28" s="94">
        <v>47.891269596220575</v>
      </c>
      <c r="M28" s="94">
        <f t="shared" si="7"/>
        <v>2.2267783367968184</v>
      </c>
      <c r="N28" s="94">
        <v>16.670000000000002</v>
      </c>
    </row>
    <row r="29" spans="1:27" x14ac:dyDescent="0.15">
      <c r="A29" s="99" t="s">
        <v>186</v>
      </c>
      <c r="B29" s="92" t="s">
        <v>95</v>
      </c>
      <c r="C29" s="93">
        <v>5.97</v>
      </c>
      <c r="D29" s="93">
        <f t="shared" si="0"/>
        <v>116.23335175318987</v>
      </c>
      <c r="E29" s="93">
        <f t="shared" si="4"/>
        <v>4.901981564195113</v>
      </c>
      <c r="F29" s="93">
        <v>47.43664824681013</v>
      </c>
      <c r="G29" s="93">
        <f t="shared" si="5"/>
        <v>1.871324396595929</v>
      </c>
      <c r="H29" s="93">
        <v>16.329999999999998</v>
      </c>
      <c r="I29" s="94">
        <v>6.81</v>
      </c>
      <c r="J29" s="94">
        <f t="shared" si="1"/>
        <v>110.54669728592457</v>
      </c>
      <c r="K29" s="94">
        <f t="shared" si="6"/>
        <v>5.2423581772194634</v>
      </c>
      <c r="L29" s="94">
        <v>46.123302714075429</v>
      </c>
      <c r="M29" s="94">
        <f t="shared" si="7"/>
        <v>2.8801563815174229</v>
      </c>
      <c r="N29" s="94">
        <v>23.33</v>
      </c>
    </row>
    <row r="30" spans="1:27" x14ac:dyDescent="0.15">
      <c r="A30" s="99" t="s">
        <v>186</v>
      </c>
      <c r="B30" s="92" t="s">
        <v>96</v>
      </c>
      <c r="C30" s="93">
        <v>6</v>
      </c>
      <c r="D30" s="93">
        <f t="shared" si="0"/>
        <v>120.73934278535332</v>
      </c>
      <c r="E30" s="93">
        <f t="shared" si="4"/>
        <v>4.9867876828445246</v>
      </c>
      <c r="F30" s="93">
        <v>45.590657214646676</v>
      </c>
      <c r="G30" s="93">
        <f t="shared" si="5"/>
        <v>1.6497661399413681</v>
      </c>
      <c r="H30" s="93">
        <v>13.67</v>
      </c>
      <c r="I30" s="94">
        <v>6.99</v>
      </c>
      <c r="J30" s="94">
        <f t="shared" si="1"/>
        <v>114.42127443439225</v>
      </c>
      <c r="K30" s="94">
        <f t="shared" si="6"/>
        <v>5.4829018280492319</v>
      </c>
      <c r="L30" s="94">
        <v>45.578725565607762</v>
      </c>
      <c r="M30" s="94">
        <f t="shared" si="7"/>
        <v>2.6256358977268359</v>
      </c>
      <c r="N30" s="94">
        <v>20</v>
      </c>
    </row>
    <row r="31" spans="1:27" x14ac:dyDescent="0.15">
      <c r="A31" s="99" t="s">
        <v>186</v>
      </c>
      <c r="B31" s="92" t="s">
        <v>97</v>
      </c>
      <c r="C31" s="93">
        <v>6.42</v>
      </c>
      <c r="D31" s="93">
        <f t="shared" si="0"/>
        <v>114.94405596961117</v>
      </c>
      <c r="E31" s="93">
        <f t="shared" si="4"/>
        <v>5.2107343854428843</v>
      </c>
      <c r="F31" s="93">
        <v>47.385944030388821</v>
      </c>
      <c r="G31" s="93">
        <f t="shared" si="5"/>
        <v>2.1491635815121786</v>
      </c>
      <c r="H31" s="93">
        <v>17.670000000000002</v>
      </c>
      <c r="I31" s="94">
        <v>7.01</v>
      </c>
      <c r="J31" s="94">
        <f t="shared" si="1"/>
        <v>113.34777721969365</v>
      </c>
      <c r="K31" s="94">
        <f t="shared" si="6"/>
        <v>5.7318470032256643</v>
      </c>
      <c r="L31" s="94">
        <v>48.652222780306339</v>
      </c>
      <c r="M31" s="94">
        <f t="shared" si="7"/>
        <v>2.3594062091945731</v>
      </c>
      <c r="N31" s="94">
        <v>18</v>
      </c>
    </row>
    <row r="32" spans="1:27" x14ac:dyDescent="0.15">
      <c r="A32" s="99" t="s">
        <v>186</v>
      </c>
      <c r="B32" s="92" t="s">
        <v>98</v>
      </c>
      <c r="C32" s="93">
        <v>5.94</v>
      </c>
      <c r="D32" s="93">
        <f t="shared" si="0"/>
        <v>115.50086067209257</v>
      </c>
      <c r="E32" s="93">
        <f t="shared" si="4"/>
        <v>4.7475529059579209</v>
      </c>
      <c r="F32" s="93">
        <v>46.169139327907423</v>
      </c>
      <c r="G32" s="93">
        <f t="shared" si="5"/>
        <v>2.0697004825134666</v>
      </c>
      <c r="H32" s="93">
        <v>18.329999999999998</v>
      </c>
      <c r="I32" s="94">
        <v>6.74</v>
      </c>
      <c r="J32" s="94">
        <f t="shared" si="1"/>
        <v>112.25254460057563</v>
      </c>
      <c r="K32" s="94">
        <f t="shared" si="6"/>
        <v>5.4184332479166866</v>
      </c>
      <c r="L32" s="94">
        <v>48.077455399424373</v>
      </c>
      <c r="M32" s="94">
        <f t="shared" si="7"/>
        <v>2.4512600391151405</v>
      </c>
      <c r="N32" s="94">
        <v>19.670000000000002</v>
      </c>
    </row>
    <row r="33" spans="1:14" x14ac:dyDescent="0.15">
      <c r="A33" s="99">
        <v>60</v>
      </c>
      <c r="B33" s="92" t="s">
        <v>99</v>
      </c>
      <c r="C33" s="93">
        <v>5.75</v>
      </c>
      <c r="D33" s="93">
        <f t="shared" si="0"/>
        <v>116.99269414087617</v>
      </c>
      <c r="E33" s="93">
        <f t="shared" si="4"/>
        <v>4.7452203777579447</v>
      </c>
      <c r="F33" s="93">
        <v>47.337305859123823</v>
      </c>
      <c r="G33" s="93">
        <f t="shared" si="5"/>
        <v>1.7429200086176913</v>
      </c>
      <c r="H33" s="93">
        <v>15.670000000000002</v>
      </c>
      <c r="I33" s="94">
        <v>6.21</v>
      </c>
      <c r="J33" s="94">
        <f t="shared" si="1"/>
        <v>115.33</v>
      </c>
      <c r="K33" s="94">
        <f t="shared" si="6"/>
        <v>4.8582077013801577</v>
      </c>
      <c r="L33" s="94">
        <v>45</v>
      </c>
      <c r="M33" s="94">
        <f t="shared" si="7"/>
        <v>2.3126403712847052</v>
      </c>
      <c r="N33" s="94">
        <v>19.670000000000002</v>
      </c>
    </row>
    <row r="34" spans="1:14" x14ac:dyDescent="0.15">
      <c r="A34" s="99">
        <v>60</v>
      </c>
      <c r="B34" s="92" t="s">
        <v>100</v>
      </c>
      <c r="C34" s="93">
        <v>5.79</v>
      </c>
      <c r="D34" s="93">
        <f t="shared" si="0"/>
        <v>117.79968681448474</v>
      </c>
      <c r="E34" s="93">
        <f t="shared" si="4"/>
        <v>4.8026187478471432</v>
      </c>
      <c r="F34" s="93">
        <v>47.200313185515249</v>
      </c>
      <c r="G34" s="93">
        <f t="shared" si="5"/>
        <v>1.6940879290576838</v>
      </c>
      <c r="H34" s="93">
        <v>15</v>
      </c>
      <c r="I34" s="94">
        <v>6.91</v>
      </c>
      <c r="J34" s="94">
        <f t="shared" si="1"/>
        <v>117.33</v>
      </c>
      <c r="K34" s="94">
        <f t="shared" si="6"/>
        <v>5.500038907119154</v>
      </c>
      <c r="L34" s="94">
        <v>45</v>
      </c>
      <c r="M34" s="94">
        <f t="shared" si="7"/>
        <v>2.3609587574854802</v>
      </c>
      <c r="N34" s="94">
        <v>17.670000000000002</v>
      </c>
    </row>
    <row r="35" spans="1:14" x14ac:dyDescent="0.15">
      <c r="A35" s="99">
        <v>60</v>
      </c>
      <c r="B35" s="92" t="s">
        <v>101</v>
      </c>
      <c r="C35" s="93">
        <v>6.29</v>
      </c>
      <c r="D35" s="93">
        <f t="shared" si="0"/>
        <v>118.50086067209257</v>
      </c>
      <c r="E35" s="93">
        <f t="shared" si="4"/>
        <v>5.1632622908438979</v>
      </c>
      <c r="F35" s="93">
        <v>46.169139327907423</v>
      </c>
      <c r="G35" s="93">
        <f t="shared" si="5"/>
        <v>1.8922612047101173</v>
      </c>
      <c r="H35" s="93">
        <v>15.329999999999998</v>
      </c>
      <c r="I35" s="94">
        <v>7.21</v>
      </c>
      <c r="J35" s="94">
        <f t="shared" si="1"/>
        <v>110.03938995736148</v>
      </c>
      <c r="K35" s="94">
        <f t="shared" si="6"/>
        <v>5.6393547976708502</v>
      </c>
      <c r="L35" s="94">
        <v>47.290610042638527</v>
      </c>
      <c r="M35" s="94">
        <f t="shared" si="7"/>
        <v>2.9579839017330669</v>
      </c>
      <c r="N35" s="94">
        <v>22.67</v>
      </c>
    </row>
    <row r="36" spans="1:14" x14ac:dyDescent="0.15">
      <c r="A36" s="99">
        <v>60</v>
      </c>
      <c r="B36" s="92" t="s">
        <v>102</v>
      </c>
      <c r="C36" s="93">
        <v>6.14</v>
      </c>
      <c r="D36" s="93">
        <f t="shared" si="0"/>
        <v>115.99269414087617</v>
      </c>
      <c r="E36" s="93">
        <f t="shared" si="4"/>
        <v>5.0231808812961711</v>
      </c>
      <c r="F36" s="93">
        <v>47.337305859123823</v>
      </c>
      <c r="G36" s="93">
        <f t="shared" si="5"/>
        <v>1.9595195804400838</v>
      </c>
      <c r="H36" s="93">
        <v>16.670000000000002</v>
      </c>
      <c r="I36" s="94">
        <v>6.81</v>
      </c>
      <c r="J36" s="94">
        <f t="shared" si="1"/>
        <v>115.8542371618249</v>
      </c>
      <c r="K36" s="94">
        <f t="shared" si="6"/>
        <v>5.4569266713014128</v>
      </c>
      <c r="L36" s="94">
        <v>46.145762838175102</v>
      </c>
      <c r="M36" s="94">
        <f t="shared" si="7"/>
        <v>2.3384718674461284</v>
      </c>
      <c r="N36" s="94">
        <v>18</v>
      </c>
    </row>
    <row r="37" spans="1:14" x14ac:dyDescent="0.15">
      <c r="A37" s="99">
        <v>60</v>
      </c>
      <c r="B37" s="92" t="s">
        <v>103</v>
      </c>
      <c r="C37" s="93">
        <v>5.0599999999999996</v>
      </c>
      <c r="D37" s="93">
        <f t="shared" si="0"/>
        <v>121.32222278030632</v>
      </c>
      <c r="E37" s="93">
        <f t="shared" si="4"/>
        <v>3.9130801525286447</v>
      </c>
      <c r="F37" s="93">
        <v>41.347777219693675</v>
      </c>
      <c r="G37" s="93">
        <f t="shared" si="5"/>
        <v>1.7643937852615541</v>
      </c>
      <c r="H37" s="93">
        <v>17.329999999999998</v>
      </c>
      <c r="I37" s="94">
        <v>7.23</v>
      </c>
      <c r="J37" s="94">
        <f t="shared" si="1"/>
        <v>116.45330271407543</v>
      </c>
      <c r="K37" s="94">
        <f t="shared" si="6"/>
        <v>5.5972174150209248</v>
      </c>
      <c r="L37" s="94">
        <v>43.876697285924571</v>
      </c>
      <c r="M37" s="94">
        <f t="shared" si="7"/>
        <v>2.7182402762285593</v>
      </c>
      <c r="N37" s="94">
        <v>19.670000000000002</v>
      </c>
    </row>
    <row r="38" spans="1:14" x14ac:dyDescent="0.15">
      <c r="A38" s="99">
        <v>60</v>
      </c>
      <c r="B38" s="92" t="s">
        <v>104</v>
      </c>
      <c r="C38" s="93">
        <v>5.85</v>
      </c>
      <c r="D38" s="93">
        <f t="shared" si="0"/>
        <v>118.16086067209257</v>
      </c>
      <c r="E38" s="93">
        <f t="shared" si="4"/>
        <v>4.7867413003513786</v>
      </c>
      <c r="F38" s="93">
        <v>46.169139327907423</v>
      </c>
      <c r="G38" s="93">
        <f t="shared" si="5"/>
        <v>1.7922152087925289</v>
      </c>
      <c r="H38" s="93">
        <v>15.670000000000002</v>
      </c>
      <c r="I38" s="94">
        <v>6.9</v>
      </c>
      <c r="J38" s="94">
        <f t="shared" si="1"/>
        <v>117.9579160665571</v>
      </c>
      <c r="K38" s="94">
        <f t="shared" si="6"/>
        <v>5.4958685460659176</v>
      </c>
      <c r="L38" s="94">
        <v>44.712083933442905</v>
      </c>
      <c r="M38" s="94">
        <f t="shared" si="7"/>
        <v>2.3269035763715551</v>
      </c>
      <c r="N38" s="94">
        <v>17.329999999999998</v>
      </c>
    </row>
    <row r="39" spans="1:14" x14ac:dyDescent="0.15">
      <c r="A39" s="99">
        <v>75</v>
      </c>
      <c r="B39" s="92" t="s">
        <v>105</v>
      </c>
      <c r="C39" s="93">
        <v>6.66</v>
      </c>
      <c r="D39" s="93">
        <f t="shared" si="0"/>
        <v>119.98721249581666</v>
      </c>
      <c r="E39" s="93">
        <f t="shared" si="4"/>
        <v>5.7154228040531239</v>
      </c>
      <c r="F39" s="93">
        <v>48.012787504183343</v>
      </c>
      <c r="G39" s="93">
        <f t="shared" si="5"/>
        <v>1.5986984761399152</v>
      </c>
      <c r="H39" s="93">
        <v>12</v>
      </c>
      <c r="I39" s="94">
        <v>6.34</v>
      </c>
      <c r="J39" s="94">
        <f t="shared" si="1"/>
        <v>118.67763946615347</v>
      </c>
      <c r="K39" s="94">
        <f t="shared" si="6"/>
        <v>4.9580788648198073</v>
      </c>
      <c r="L39" s="94">
        <v>43.322360533846528</v>
      </c>
      <c r="M39" s="94">
        <f t="shared" si="7"/>
        <v>2.2330934805413616</v>
      </c>
      <c r="N39" s="94">
        <v>18</v>
      </c>
    </row>
    <row r="40" spans="1:14" x14ac:dyDescent="0.15">
      <c r="A40" s="99">
        <v>75</v>
      </c>
      <c r="B40" s="92" t="s">
        <v>106</v>
      </c>
      <c r="C40" s="93">
        <v>6.09</v>
      </c>
      <c r="D40" s="93">
        <f t="shared" si="0"/>
        <v>118.96646456829575</v>
      </c>
      <c r="E40" s="93">
        <f t="shared" si="4"/>
        <v>4.7502119660499105</v>
      </c>
      <c r="F40" s="93">
        <v>43.033535431704244</v>
      </c>
      <c r="G40" s="93">
        <f t="shared" si="5"/>
        <v>2.1509959519550228</v>
      </c>
      <c r="H40" s="93">
        <v>18</v>
      </c>
      <c r="I40" s="94">
        <v>6.16</v>
      </c>
      <c r="J40" s="94">
        <f t="shared" si="1"/>
        <v>126.64864518326891</v>
      </c>
      <c r="K40" s="94">
        <f t="shared" si="6"/>
        <v>4.7639510894492316</v>
      </c>
      <c r="L40" s="94">
        <v>38.351354816731096</v>
      </c>
      <c r="M40" s="94">
        <f t="shared" si="7"/>
        <v>1.9871662706850723</v>
      </c>
      <c r="N40" s="94">
        <v>15</v>
      </c>
    </row>
    <row r="41" spans="1:14" x14ac:dyDescent="0.15">
      <c r="A41" s="99">
        <v>75</v>
      </c>
      <c r="B41" s="92" t="s">
        <v>107</v>
      </c>
      <c r="C41" s="93">
        <v>6.47</v>
      </c>
      <c r="D41" s="93">
        <f t="shared" si="0"/>
        <v>116.12428566083835</v>
      </c>
      <c r="E41" s="93">
        <f t="shared" si="4"/>
        <v>5.0844704059805004</v>
      </c>
      <c r="F41" s="93">
        <v>44.87571433916164</v>
      </c>
      <c r="G41" s="93">
        <f t="shared" si="5"/>
        <v>2.3461012712654945</v>
      </c>
      <c r="H41" s="93">
        <v>19</v>
      </c>
      <c r="I41" s="94">
        <v>6.64</v>
      </c>
      <c r="J41" s="94">
        <f t="shared" si="1"/>
        <v>124.57392125990086</v>
      </c>
      <c r="K41" s="94">
        <f t="shared" si="6"/>
        <v>5.2293475298970646</v>
      </c>
      <c r="L41" s="94">
        <v>40.426078740099136</v>
      </c>
      <c r="M41" s="94">
        <f t="shared" si="7"/>
        <v>2.0871622926822373</v>
      </c>
      <c r="N41" s="94">
        <v>15</v>
      </c>
    </row>
    <row r="42" spans="1:14" x14ac:dyDescent="0.15">
      <c r="A42" s="99">
        <v>75</v>
      </c>
      <c r="B42" s="92" t="s">
        <v>108</v>
      </c>
      <c r="C42" s="93">
        <v>5.96</v>
      </c>
      <c r="D42" s="93">
        <f t="shared" si="0"/>
        <v>120.60821260482615</v>
      </c>
      <c r="E42" s="93">
        <f t="shared" si="4"/>
        <v>4.8443511276932965</v>
      </c>
      <c r="F42" s="93">
        <v>44.391787395173843</v>
      </c>
      <c r="G42" s="93">
        <f t="shared" si="5"/>
        <v>1.7922818325902612</v>
      </c>
      <c r="H42" s="93">
        <v>15</v>
      </c>
      <c r="I42" s="94">
        <v>7.86</v>
      </c>
      <c r="J42" s="94">
        <f t="shared" si="1"/>
        <v>116.48146580583835</v>
      </c>
      <c r="K42" s="94">
        <f t="shared" si="6"/>
        <v>6.1569561608962191</v>
      </c>
      <c r="L42" s="94">
        <v>44.518534194161646</v>
      </c>
      <c r="M42" s="94">
        <f t="shared" si="7"/>
        <v>2.8589283055276606</v>
      </c>
      <c r="N42" s="94">
        <v>19</v>
      </c>
    </row>
    <row r="43" spans="1:14" x14ac:dyDescent="0.15">
      <c r="A43" s="99">
        <v>75</v>
      </c>
      <c r="B43" s="92" t="s">
        <v>109</v>
      </c>
      <c r="C43" s="93">
        <v>6.53</v>
      </c>
      <c r="D43" s="93">
        <f t="shared" si="0"/>
        <v>119.22853025996591</v>
      </c>
      <c r="E43" s="93">
        <f t="shared" si="4"/>
        <v>5.4521060497433931</v>
      </c>
      <c r="F43" s="93">
        <v>46.771469740034078</v>
      </c>
      <c r="G43" s="93">
        <f t="shared" si="5"/>
        <v>1.8102302271226642</v>
      </c>
      <c r="H43" s="93">
        <v>14</v>
      </c>
      <c r="I43" s="94">
        <v>6.42</v>
      </c>
      <c r="J43" s="94">
        <f t="shared" si="1"/>
        <v>120.3458455753732</v>
      </c>
      <c r="K43" s="94">
        <f t="shared" si="6"/>
        <v>5.2284880955915467</v>
      </c>
      <c r="L43" s="94">
        <v>44.654154424626803</v>
      </c>
      <c r="M43" s="94">
        <f t="shared" si="7"/>
        <v>1.925416563624643</v>
      </c>
      <c r="N43" s="94">
        <v>15</v>
      </c>
    </row>
    <row r="44" spans="1:14" x14ac:dyDescent="0.15">
      <c r="A44" s="99">
        <v>75</v>
      </c>
      <c r="B44" s="92" t="s">
        <v>110</v>
      </c>
      <c r="C44" s="93">
        <v>5.8</v>
      </c>
      <c r="D44" s="93">
        <f t="shared" si="0"/>
        <v>119.88818800674093</v>
      </c>
      <c r="E44" s="93">
        <f t="shared" si="4"/>
        <v>4.5719298347574204</v>
      </c>
      <c r="F44" s="93">
        <v>43.111811993259074</v>
      </c>
      <c r="G44" s="93">
        <f t="shared" si="5"/>
        <v>1.9558902763228683</v>
      </c>
      <c r="H44" s="93">
        <v>17</v>
      </c>
      <c r="I44" s="94">
        <v>7.58</v>
      </c>
      <c r="J44" s="94">
        <f t="shared" si="1"/>
        <v>117.64374571417537</v>
      </c>
      <c r="K44" s="94">
        <f t="shared" si="6"/>
        <v>5.9821799343152913</v>
      </c>
      <c r="L44" s="94">
        <v>44.356254285824626</v>
      </c>
      <c r="M44" s="94">
        <f t="shared" si="7"/>
        <v>2.6441834373782616</v>
      </c>
      <c r="N44" s="94">
        <v>18</v>
      </c>
    </row>
    <row r="45" spans="1:14" x14ac:dyDescent="0.15">
      <c r="A45" s="99">
        <v>90</v>
      </c>
      <c r="B45" s="92" t="s">
        <v>111</v>
      </c>
      <c r="C45" s="93">
        <v>7</v>
      </c>
      <c r="D45" s="93">
        <f t="shared" si="0"/>
        <v>118</v>
      </c>
      <c r="E45" s="93">
        <f t="shared" si="4"/>
        <v>5.6059357410770785</v>
      </c>
      <c r="F45" s="93">
        <v>45</v>
      </c>
      <c r="G45" s="93">
        <f t="shared" si="5"/>
        <v>2.3179200550650951</v>
      </c>
      <c r="H45" s="93">
        <v>17</v>
      </c>
      <c r="I45" s="94">
        <v>7.98</v>
      </c>
      <c r="J45" s="94">
        <f t="shared" si="1"/>
        <v>117.97498999786319</v>
      </c>
      <c r="K45" s="94">
        <f t="shared" si="6"/>
        <v>5.8111293218215172</v>
      </c>
      <c r="L45" s="94">
        <v>40.02501000213681</v>
      </c>
      <c r="M45" s="94">
        <f t="shared" si="7"/>
        <v>3.3848750142970752</v>
      </c>
      <c r="N45" s="94">
        <v>22</v>
      </c>
    </row>
    <row r="46" spans="1:14" x14ac:dyDescent="0.15">
      <c r="A46" s="99">
        <v>90</v>
      </c>
      <c r="B46" s="92" t="s">
        <v>112</v>
      </c>
      <c r="C46" s="93">
        <v>5.67</v>
      </c>
      <c r="D46" s="93">
        <f t="shared" si="0"/>
        <v>116.37715389803128</v>
      </c>
      <c r="E46" s="93">
        <f t="shared" si="4"/>
        <v>4.6001586590976773</v>
      </c>
      <c r="F46" s="93">
        <v>46.622846101968719</v>
      </c>
      <c r="G46" s="93">
        <f t="shared" si="5"/>
        <v>1.8503939636942512</v>
      </c>
      <c r="H46" s="93">
        <v>17</v>
      </c>
      <c r="I46" s="94">
        <v>7.53</v>
      </c>
      <c r="J46" s="94">
        <f t="shared" si="1"/>
        <v>117.57872556560775</v>
      </c>
      <c r="K46" s="94">
        <f t="shared" si="6"/>
        <v>5.9460826286424497</v>
      </c>
      <c r="L46" s="94">
        <v>44.421274434392238</v>
      </c>
      <c r="M46" s="94">
        <f t="shared" si="7"/>
        <v>2.6251829522572789</v>
      </c>
      <c r="N46" s="94">
        <v>18</v>
      </c>
    </row>
    <row r="47" spans="1:14" x14ac:dyDescent="0.15">
      <c r="A47" s="99">
        <v>90</v>
      </c>
      <c r="B47" s="92" t="s">
        <v>113</v>
      </c>
      <c r="C47" s="93">
        <v>6.2</v>
      </c>
      <c r="D47" s="93">
        <f t="shared" si="0"/>
        <v>115.83086067209257</v>
      </c>
      <c r="E47" s="93">
        <f t="shared" si="4"/>
        <v>4.9690921231868312</v>
      </c>
      <c r="F47" s="93">
        <v>46.169139327907423</v>
      </c>
      <c r="G47" s="93">
        <f t="shared" si="5"/>
        <v>2.1285845591033574</v>
      </c>
      <c r="H47" s="93">
        <v>18</v>
      </c>
      <c r="I47" s="94">
        <v>6.26</v>
      </c>
      <c r="J47" s="94">
        <f t="shared" si="1"/>
        <v>119.80651057601796</v>
      </c>
      <c r="K47" s="94">
        <f t="shared" si="6"/>
        <v>5.2064998528789976</v>
      </c>
      <c r="L47" s="94">
        <v>46.193489423982037</v>
      </c>
      <c r="M47" s="94">
        <f t="shared" si="7"/>
        <v>1.7453214247218829</v>
      </c>
      <c r="N47" s="94">
        <v>14</v>
      </c>
    </row>
    <row r="48" spans="1:14" x14ac:dyDescent="0.15">
      <c r="A48" s="99">
        <v>90</v>
      </c>
      <c r="B48" s="92" t="s">
        <v>114</v>
      </c>
      <c r="C48" s="93">
        <v>6.47</v>
      </c>
      <c r="D48" s="93">
        <f t="shared" si="0"/>
        <v>117.42127443439225</v>
      </c>
      <c r="E48" s="93">
        <f t="shared" si="4"/>
        <v>5.205864894984904</v>
      </c>
      <c r="F48" s="93">
        <v>45.578725565607762</v>
      </c>
      <c r="G48" s="93">
        <f t="shared" si="5"/>
        <v>2.1310840557422304</v>
      </c>
      <c r="H48" s="93">
        <v>17</v>
      </c>
      <c r="I48" s="94">
        <v>6.61</v>
      </c>
      <c r="J48" s="94">
        <f t="shared" si="1"/>
        <v>121.41094082038273</v>
      </c>
      <c r="K48" s="94">
        <f t="shared" si="6"/>
        <v>5.3400482095714175</v>
      </c>
      <c r="L48" s="94">
        <v>43.589059179617266</v>
      </c>
      <c r="M48" s="94">
        <f t="shared" si="7"/>
        <v>2.0045594889682321</v>
      </c>
      <c r="N48" s="94">
        <v>15</v>
      </c>
    </row>
    <row r="49" spans="1:14" x14ac:dyDescent="0.15">
      <c r="A49" s="99">
        <v>90</v>
      </c>
      <c r="B49" s="92" t="s">
        <v>115</v>
      </c>
      <c r="C49" s="93">
        <v>8.16</v>
      </c>
      <c r="D49" s="93">
        <f t="shared" si="0"/>
        <v>119.20259816176582</v>
      </c>
      <c r="E49" s="93">
        <f t="shared" si="4"/>
        <v>6.3512084217787388</v>
      </c>
      <c r="F49" s="93">
        <v>42.797401838234194</v>
      </c>
      <c r="G49" s="93">
        <f t="shared" si="5"/>
        <v>2.888737321545507</v>
      </c>
      <c r="H49" s="93">
        <v>18</v>
      </c>
      <c r="I49" s="94">
        <v>6.6</v>
      </c>
      <c r="J49" s="94">
        <f t="shared" si="1"/>
        <v>121.75353126564795</v>
      </c>
      <c r="K49" s="94">
        <f t="shared" si="6"/>
        <v>5.0147107445325947</v>
      </c>
      <c r="L49" s="94">
        <v>40.246468734352064</v>
      </c>
      <c r="M49" s="94">
        <f t="shared" si="7"/>
        <v>2.398523688260437</v>
      </c>
      <c r="N49" s="94">
        <v>18</v>
      </c>
    </row>
    <row r="50" spans="1:14" x14ac:dyDescent="0.15">
      <c r="A50" s="99">
        <v>90</v>
      </c>
      <c r="B50" s="92" t="s">
        <v>116</v>
      </c>
      <c r="C50" s="93">
        <v>7.92</v>
      </c>
      <c r="D50" s="93">
        <f t="shared" si="0"/>
        <v>123.66685837143899</v>
      </c>
      <c r="E50" s="93">
        <f t="shared" si="4"/>
        <v>6.1591043715007476</v>
      </c>
      <c r="F50" s="93">
        <v>40.333141628561002</v>
      </c>
      <c r="G50" s="93">
        <f t="shared" si="5"/>
        <v>2.6229888713943206</v>
      </c>
      <c r="H50" s="93">
        <v>16</v>
      </c>
      <c r="I50" s="94">
        <v>5.9</v>
      </c>
      <c r="J50" s="94">
        <f t="shared" si="1"/>
        <v>124.21563589970265</v>
      </c>
      <c r="K50" s="94">
        <f t="shared" si="6"/>
        <v>4.4692056969398681</v>
      </c>
      <c r="L50" s="94">
        <v>38.784364100297346</v>
      </c>
      <c r="M50" s="94">
        <f t="shared" si="7"/>
        <v>2.0860278363204197</v>
      </c>
      <c r="N50" s="94">
        <v>17</v>
      </c>
    </row>
    <row r="51" spans="1:14" x14ac:dyDescent="0.15">
      <c r="I51" s="96"/>
      <c r="J51" s="96"/>
      <c r="K51" s="96"/>
      <c r="L51" s="96"/>
      <c r="M51" s="96"/>
    </row>
  </sheetData>
  <mergeCells count="6">
    <mergeCell ref="B1:B2"/>
    <mergeCell ref="AB1:AF1"/>
    <mergeCell ref="C1:H1"/>
    <mergeCell ref="I1:N1"/>
    <mergeCell ref="O1:T1"/>
    <mergeCell ref="U1:Z1"/>
  </mergeCells>
  <phoneticPr fontId="1" type="noConversion"/>
  <conditionalFormatting sqref="N3:N44 M51">
    <cfRule type="cellIs" dxfId="4" priority="1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Q52"/>
  <sheetViews>
    <sheetView topLeftCell="BQ1" zoomScale="85" zoomScaleNormal="85" workbookViewId="0">
      <selection activeCell="BY35" sqref="BY35"/>
    </sheetView>
  </sheetViews>
  <sheetFormatPr defaultRowHeight="11.25" x14ac:dyDescent="0.15"/>
  <cols>
    <col min="1" max="1" width="2.25" style="17" bestFit="1" customWidth="1"/>
    <col min="2" max="2" width="5.25" style="21" bestFit="1" customWidth="1"/>
    <col min="3" max="3" width="4.5" style="17" customWidth="1"/>
    <col min="4" max="4" width="5.625" style="17" bestFit="1" customWidth="1"/>
    <col min="5" max="5" width="5.125" style="17" bestFit="1" customWidth="1"/>
    <col min="6" max="6" width="4.5" style="17" customWidth="1"/>
    <col min="7" max="8" width="5.625" style="26" customWidth="1"/>
    <col min="9" max="9" width="5.25" style="17" bestFit="1" customWidth="1"/>
    <col min="10" max="13" width="5.25" style="17" customWidth="1"/>
    <col min="14" max="14" width="4.5" style="17" customWidth="1"/>
    <col min="15" max="15" width="5.625" style="17" bestFit="1" customWidth="1"/>
    <col min="16" max="16" width="5.125" style="17" bestFit="1" customWidth="1"/>
    <col min="17" max="18" width="4.5" style="17" customWidth="1"/>
    <col min="19" max="19" width="5.25" style="17" customWidth="1"/>
    <col min="20" max="20" width="5.25" style="17" bestFit="1" customWidth="1"/>
    <col min="21" max="23" width="5.625" style="17" customWidth="1"/>
    <col min="24" max="24" width="5.25" style="17" customWidth="1"/>
    <col min="25" max="25" width="4.25" style="17" customWidth="1"/>
    <col min="26" max="26" width="5.625" style="17" bestFit="1" customWidth="1"/>
    <col min="27" max="27" width="5.125" style="17" bestFit="1" customWidth="1"/>
    <col min="28" max="29" width="4.5" style="17" customWidth="1"/>
    <col min="30" max="30" width="5.25" style="17" customWidth="1"/>
    <col min="31" max="31" width="5.625" style="17" bestFit="1" customWidth="1"/>
    <col min="32" max="34" width="5.625" style="17" customWidth="1"/>
    <col min="35" max="35" width="5.25" style="17" customWidth="1"/>
    <col min="36" max="37" width="5.625" style="17" bestFit="1" customWidth="1"/>
    <col min="38" max="38" width="5.125" style="17" bestFit="1" customWidth="1"/>
    <col min="39" max="40" width="4.5" style="17" customWidth="1"/>
    <col min="41" max="41" width="5.25" style="17" customWidth="1"/>
    <col min="42" max="42" width="5.625" style="17" bestFit="1" customWidth="1"/>
    <col min="43" max="44" width="5.625" style="17" customWidth="1"/>
    <col min="45" max="45" width="6" style="17" bestFit="1" customWidth="1"/>
    <col min="46" max="46" width="6" style="17" customWidth="1"/>
    <col min="47" max="47" width="6" style="86" customWidth="1"/>
    <col min="48" max="48" width="5.25" style="21" bestFit="1" customWidth="1"/>
    <col min="49" max="50" width="9.25" style="17" customWidth="1"/>
    <col min="51" max="51" width="7.5" style="17" customWidth="1"/>
    <col min="52" max="52" width="7.5" style="17" bestFit="1" customWidth="1"/>
    <col min="53" max="53" width="7.5" style="17" customWidth="1"/>
    <col min="54" max="54" width="6.75" style="17" bestFit="1" customWidth="1"/>
    <col min="55" max="83" width="9" style="17"/>
    <col min="84" max="84" width="9" style="86"/>
    <col min="85" max="87" width="9" style="17"/>
    <col min="88" max="88" width="4.5" style="17" bestFit="1" customWidth="1"/>
    <col min="89" max="90" width="9" style="17"/>
    <col min="91" max="91" width="9.75" style="17" bestFit="1" customWidth="1"/>
    <col min="92" max="92" width="9.75" style="17" customWidth="1"/>
    <col min="93" max="105" width="9" style="17"/>
    <col min="106" max="106" width="6.875" style="17" bestFit="1" customWidth="1"/>
    <col min="107" max="16384" width="9" style="17"/>
  </cols>
  <sheetData>
    <row r="1" spans="1:121" x14ac:dyDescent="0.15">
      <c r="A1" s="156" t="s">
        <v>188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8"/>
      <c r="BA1" s="115"/>
      <c r="BB1" s="100"/>
      <c r="BC1" s="156" t="s">
        <v>210</v>
      </c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05"/>
      <c r="CH1" s="103"/>
      <c r="CI1" s="157" t="s">
        <v>211</v>
      </c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05"/>
      <c r="CV1" s="105"/>
      <c r="CW1" s="105"/>
      <c r="CX1" s="105"/>
      <c r="CY1" s="105"/>
      <c r="CZ1" s="108"/>
      <c r="DA1" s="108"/>
      <c r="DB1" s="108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7"/>
    </row>
    <row r="2" spans="1:121" ht="11.25" customHeight="1" x14ac:dyDescent="0.15">
      <c r="A2" s="61"/>
      <c r="B2" s="136" t="s">
        <v>68</v>
      </c>
      <c r="C2" s="141" t="s">
        <v>5</v>
      </c>
      <c r="D2" s="142"/>
      <c r="E2" s="142"/>
      <c r="F2" s="142"/>
      <c r="G2" s="142"/>
      <c r="H2" s="142"/>
      <c r="I2" s="142"/>
      <c r="J2" s="142"/>
      <c r="K2" s="142"/>
      <c r="L2" s="142"/>
      <c r="M2" s="143"/>
      <c r="N2" s="138" t="s">
        <v>65</v>
      </c>
      <c r="O2" s="139"/>
      <c r="P2" s="139"/>
      <c r="Q2" s="139"/>
      <c r="R2" s="139"/>
      <c r="S2" s="139"/>
      <c r="T2" s="139"/>
      <c r="U2" s="139"/>
      <c r="V2" s="139"/>
      <c r="W2" s="139"/>
      <c r="X2" s="140"/>
      <c r="Y2" s="141" t="s">
        <v>66</v>
      </c>
      <c r="Z2" s="142"/>
      <c r="AA2" s="142"/>
      <c r="AB2" s="142"/>
      <c r="AC2" s="142"/>
      <c r="AD2" s="142"/>
      <c r="AE2" s="142"/>
      <c r="AF2" s="142"/>
      <c r="AG2" s="142"/>
      <c r="AH2" s="142"/>
      <c r="AI2" s="143"/>
      <c r="AJ2" s="138" t="s">
        <v>67</v>
      </c>
      <c r="AK2" s="139"/>
      <c r="AL2" s="139"/>
      <c r="AM2" s="139"/>
      <c r="AN2" s="139"/>
      <c r="AO2" s="139"/>
      <c r="AP2" s="139"/>
      <c r="AQ2" s="139"/>
      <c r="AR2" s="139"/>
      <c r="AS2" s="139"/>
      <c r="AT2" s="140"/>
      <c r="AU2" s="83"/>
      <c r="AV2" s="136" t="s">
        <v>68</v>
      </c>
      <c r="BA2" s="100"/>
      <c r="BB2" s="97"/>
      <c r="BC2" s="144" t="s">
        <v>68</v>
      </c>
      <c r="BD2" s="160" t="s">
        <v>183</v>
      </c>
      <c r="BE2" s="159"/>
      <c r="BF2" s="159"/>
      <c r="BG2" s="159"/>
      <c r="BH2" s="159"/>
      <c r="BI2" s="159"/>
      <c r="BJ2" s="159"/>
      <c r="BK2" s="147" t="s">
        <v>65</v>
      </c>
      <c r="BL2" s="147"/>
      <c r="BM2" s="147"/>
      <c r="BN2" s="147"/>
      <c r="BO2" s="147"/>
      <c r="BP2" s="147"/>
      <c r="BQ2" s="147"/>
      <c r="BR2" s="159" t="s">
        <v>66</v>
      </c>
      <c r="BS2" s="159"/>
      <c r="BT2" s="159"/>
      <c r="BU2" s="159"/>
      <c r="BV2" s="159"/>
      <c r="BW2" s="159"/>
      <c r="BX2" s="159"/>
      <c r="BY2" s="149" t="s">
        <v>67</v>
      </c>
      <c r="BZ2" s="149"/>
      <c r="CA2" s="149"/>
      <c r="CB2" s="149"/>
      <c r="CC2" s="149"/>
      <c r="CD2" s="150"/>
      <c r="CE2" s="87"/>
      <c r="CG2" s="61"/>
      <c r="CH2" s="61"/>
      <c r="CI2" s="136" t="s">
        <v>68</v>
      </c>
      <c r="CJ2" s="101"/>
      <c r="CK2" s="152" t="s">
        <v>182</v>
      </c>
      <c r="CL2" s="151" t="s">
        <v>216</v>
      </c>
      <c r="CM2" s="154" t="s">
        <v>217</v>
      </c>
      <c r="CN2" s="151" t="s">
        <v>215</v>
      </c>
      <c r="CP2" s="152" t="s">
        <v>182</v>
      </c>
      <c r="CQ2" s="151" t="s">
        <v>215</v>
      </c>
      <c r="DB2" s="152" t="s">
        <v>182</v>
      </c>
      <c r="DC2" s="154" t="s">
        <v>189</v>
      </c>
      <c r="DD2" s="151" t="s">
        <v>215</v>
      </c>
    </row>
    <row r="3" spans="1:121" ht="45" x14ac:dyDescent="0.15">
      <c r="A3" s="62"/>
      <c r="B3" s="137"/>
      <c r="C3" s="18" t="s">
        <v>59</v>
      </c>
      <c r="D3" s="18" t="s">
        <v>60</v>
      </c>
      <c r="E3" s="18" t="s">
        <v>61</v>
      </c>
      <c r="F3" s="18" t="s">
        <v>120</v>
      </c>
      <c r="G3" s="63" t="s">
        <v>119</v>
      </c>
      <c r="H3" s="63" t="s">
        <v>118</v>
      </c>
      <c r="I3" s="18" t="s">
        <v>62</v>
      </c>
      <c r="J3" s="18" t="s">
        <v>63</v>
      </c>
      <c r="K3" s="18" t="s">
        <v>133</v>
      </c>
      <c r="L3" s="18" t="s">
        <v>134</v>
      </c>
      <c r="M3" s="18" t="s">
        <v>184</v>
      </c>
      <c r="N3" s="19" t="s">
        <v>59</v>
      </c>
      <c r="O3" s="19" t="s">
        <v>60</v>
      </c>
      <c r="P3" s="19" t="s">
        <v>61</v>
      </c>
      <c r="Q3" s="19" t="s">
        <v>120</v>
      </c>
      <c r="R3" s="20" t="s">
        <v>119</v>
      </c>
      <c r="S3" s="20" t="s">
        <v>118</v>
      </c>
      <c r="T3" s="19" t="s">
        <v>62</v>
      </c>
      <c r="U3" s="19" t="s">
        <v>63</v>
      </c>
      <c r="V3" s="19" t="s">
        <v>133</v>
      </c>
      <c r="W3" s="19" t="s">
        <v>134</v>
      </c>
      <c r="X3" s="19" t="s">
        <v>184</v>
      </c>
      <c r="Y3" s="18" t="s">
        <v>59</v>
      </c>
      <c r="Z3" s="18" t="s">
        <v>60</v>
      </c>
      <c r="AA3" s="18" t="s">
        <v>61</v>
      </c>
      <c r="AB3" s="18" t="s">
        <v>120</v>
      </c>
      <c r="AC3" s="63" t="s">
        <v>119</v>
      </c>
      <c r="AD3" s="63" t="s">
        <v>118</v>
      </c>
      <c r="AE3" s="18" t="s">
        <v>62</v>
      </c>
      <c r="AF3" s="18" t="s">
        <v>63</v>
      </c>
      <c r="AG3" s="18" t="s">
        <v>133</v>
      </c>
      <c r="AH3" s="18" t="s">
        <v>134</v>
      </c>
      <c r="AI3" s="18" t="s">
        <v>184</v>
      </c>
      <c r="AJ3" s="19" t="s">
        <v>59</v>
      </c>
      <c r="AK3" s="19" t="s">
        <v>60</v>
      </c>
      <c r="AL3" s="19" t="s">
        <v>61</v>
      </c>
      <c r="AM3" s="19" t="s">
        <v>120</v>
      </c>
      <c r="AN3" s="20" t="s">
        <v>119</v>
      </c>
      <c r="AO3" s="20" t="s">
        <v>118</v>
      </c>
      <c r="AP3" s="19" t="s">
        <v>62</v>
      </c>
      <c r="AQ3" s="19" t="s">
        <v>63</v>
      </c>
      <c r="AR3" s="19" t="s">
        <v>133</v>
      </c>
      <c r="AS3" s="19" t="s">
        <v>134</v>
      </c>
      <c r="AT3" s="19" t="s">
        <v>184</v>
      </c>
      <c r="AU3" s="84"/>
      <c r="AV3" s="137"/>
      <c r="AW3" s="17" t="s">
        <v>176</v>
      </c>
      <c r="AX3" s="17" t="s">
        <v>220</v>
      </c>
      <c r="AY3" s="17" t="s">
        <v>218</v>
      </c>
      <c r="AZ3" s="17" t="s">
        <v>219</v>
      </c>
      <c r="BA3" s="100"/>
      <c r="BB3" s="97"/>
      <c r="BC3" s="145"/>
      <c r="BD3" s="88" t="s">
        <v>178</v>
      </c>
      <c r="BE3" s="88" t="s">
        <v>177</v>
      </c>
      <c r="BF3" s="88" t="s">
        <v>179</v>
      </c>
      <c r="BG3" s="88" t="s">
        <v>180</v>
      </c>
      <c r="BH3" s="88" t="s">
        <v>181</v>
      </c>
      <c r="BI3" s="89" t="s">
        <v>182</v>
      </c>
      <c r="BJ3" s="89" t="s">
        <v>189</v>
      </c>
      <c r="BK3" s="90" t="s">
        <v>178</v>
      </c>
      <c r="BL3" s="90" t="s">
        <v>177</v>
      </c>
      <c r="BM3" s="90" t="s">
        <v>179</v>
      </c>
      <c r="BN3" s="90" t="s">
        <v>180</v>
      </c>
      <c r="BO3" s="90" t="s">
        <v>181</v>
      </c>
      <c r="BP3" s="91" t="s">
        <v>182</v>
      </c>
      <c r="BQ3" s="91" t="s">
        <v>189</v>
      </c>
      <c r="BR3" s="88" t="s">
        <v>178</v>
      </c>
      <c r="BS3" s="88" t="s">
        <v>177</v>
      </c>
      <c r="BT3" s="88" t="s">
        <v>179</v>
      </c>
      <c r="BU3" s="88" t="s">
        <v>180</v>
      </c>
      <c r="BV3" s="88" t="s">
        <v>181</v>
      </c>
      <c r="BW3" s="89" t="s">
        <v>182</v>
      </c>
      <c r="BX3" s="89" t="s">
        <v>189</v>
      </c>
      <c r="BY3" s="90" t="s">
        <v>178</v>
      </c>
      <c r="BZ3" s="90" t="s">
        <v>177</v>
      </c>
      <c r="CA3" s="90" t="s">
        <v>179</v>
      </c>
      <c r="CB3" s="90" t="s">
        <v>180</v>
      </c>
      <c r="CC3" s="90" t="s">
        <v>181</v>
      </c>
      <c r="CD3" s="91" t="s">
        <v>182</v>
      </c>
      <c r="CE3" s="91" t="s">
        <v>189</v>
      </c>
      <c r="CG3" s="62" t="s">
        <v>221</v>
      </c>
      <c r="CH3" s="62"/>
      <c r="CI3" s="137"/>
      <c r="CJ3" s="102"/>
      <c r="CK3" s="153"/>
      <c r="CL3" s="151"/>
      <c r="CM3" s="155"/>
      <c r="CN3" s="151"/>
      <c r="CP3" s="153"/>
      <c r="CQ3" s="151"/>
      <c r="DB3" s="153"/>
      <c r="DC3" s="155"/>
      <c r="DD3" s="151"/>
    </row>
    <row r="4" spans="1:121" ht="13.5" x14ac:dyDescent="0.15">
      <c r="A4" s="17">
        <v>1</v>
      </c>
      <c r="B4" s="21" t="s">
        <v>75</v>
      </c>
      <c r="C4" s="22">
        <v>5.6</v>
      </c>
      <c r="D4" s="22">
        <v>5</v>
      </c>
      <c r="E4" s="22">
        <v>7.71</v>
      </c>
      <c r="F4" s="22">
        <f>(C4^2+D4^2)^(1/2)</f>
        <v>7.507329751649384</v>
      </c>
      <c r="G4" s="22">
        <f>ABS(E4-F4)</f>
        <v>0.20267024835061598</v>
      </c>
      <c r="H4" s="22">
        <f>G4/F4*100</f>
        <v>2.6996316274250334</v>
      </c>
      <c r="I4" s="22">
        <v>29.1</v>
      </c>
      <c r="J4" s="22">
        <v>56.18</v>
      </c>
      <c r="K4" s="22">
        <f>C4*D4/F4</f>
        <v>3.7296883081295733</v>
      </c>
      <c r="L4" s="22">
        <f>K4*I4</f>
        <v>108.53392976657059</v>
      </c>
      <c r="M4" s="22">
        <f>ATAN(D4/C4)/PI()*180</f>
        <v>41.760299703897871</v>
      </c>
      <c r="N4" s="26">
        <v>5.0999999999999996</v>
      </c>
      <c r="O4" s="26">
        <v>5.0999999999999996</v>
      </c>
      <c r="P4" s="26">
        <v>7.22</v>
      </c>
      <c r="Q4" s="26">
        <f>(N4^2+O4^2)^(1/2)</f>
        <v>7.2124891681027847</v>
      </c>
      <c r="R4" s="26">
        <f>ABS(P4-Q4)</f>
        <v>7.5108318972150201E-3</v>
      </c>
      <c r="S4" s="26">
        <f>R4/Q4*100</f>
        <v>0.10413647386025417</v>
      </c>
      <c r="T4" s="26">
        <v>27.95</v>
      </c>
      <c r="U4" s="26">
        <v>63.03</v>
      </c>
      <c r="V4" s="26">
        <f>N4*O4/Q4</f>
        <v>3.6062445840513919</v>
      </c>
      <c r="W4" s="26">
        <f>V4*T4</f>
        <v>100.7945361242364</v>
      </c>
      <c r="X4" s="26">
        <f>ATAN(O4/N4)/PI()*180</f>
        <v>45</v>
      </c>
      <c r="Y4" s="22">
        <v>5.4</v>
      </c>
      <c r="Z4" s="22">
        <v>5</v>
      </c>
      <c r="AA4" s="22">
        <v>7.47</v>
      </c>
      <c r="AB4" s="22">
        <f>(Y4^2+Z4^2)^(1/2)</f>
        <v>7.3593477971896402</v>
      </c>
      <c r="AC4" s="22">
        <f>ABS(AA4-AB4)</f>
        <v>0.11065220281035959</v>
      </c>
      <c r="AD4" s="22">
        <f>AC4/AB4*100</f>
        <v>1.5035599058467524</v>
      </c>
      <c r="AE4" s="22">
        <v>30.28</v>
      </c>
      <c r="AF4" s="22">
        <v>37.71</v>
      </c>
      <c r="AG4" s="22">
        <f>Y4*Z4/AB4</f>
        <v>3.6688033700908464</v>
      </c>
      <c r="AH4" s="22">
        <f>AG4*AE4</f>
        <v>111.09136604635083</v>
      </c>
      <c r="AI4" s="22">
        <f>ATAN(Z4/Y4)/PI()*180</f>
        <v>42.797401838234194</v>
      </c>
      <c r="AJ4" s="26">
        <v>5.7</v>
      </c>
      <c r="AK4" s="26">
        <v>5.2</v>
      </c>
      <c r="AL4" s="26">
        <v>7.68</v>
      </c>
      <c r="AM4" s="26">
        <f>(AJ4^2+AK4^2)^(1/2)</f>
        <v>7.7155686763841329</v>
      </c>
      <c r="AN4" s="26">
        <f>ABS(AL4-AM4)</f>
        <v>3.5568676384133191E-2</v>
      </c>
      <c r="AO4" s="26">
        <f>AN4/AM4*100</f>
        <v>0.46099876594970951</v>
      </c>
      <c r="AP4" s="26">
        <v>32.24</v>
      </c>
      <c r="AQ4" s="17">
        <v>53.34</v>
      </c>
      <c r="AR4" s="26">
        <f>AJ4*AK4/AM4</f>
        <v>3.8415833288766286</v>
      </c>
      <c r="AS4" s="26">
        <f>AR4*AP4</f>
        <v>123.85264652298251</v>
      </c>
      <c r="AT4" s="26">
        <f>ATAN(AK4/AJ4)/PI()*180</f>
        <v>42.373594361709259</v>
      </c>
      <c r="AU4" s="85"/>
      <c r="AV4" s="21" t="s">
        <v>75</v>
      </c>
      <c r="AW4" s="26">
        <f>(L4+W4+AH4+AS4)/4</f>
        <v>111.06811961503509</v>
      </c>
      <c r="AX4" s="26">
        <f>AVERAGE(K4,V4,AG4,AR4)</f>
        <v>3.7115798977871104</v>
      </c>
      <c r="AY4" s="26">
        <f t="shared" ref="AY4:AY27" si="0">AVERAGE(I4,T4,AE4,AP4)</f>
        <v>29.892499999999998</v>
      </c>
      <c r="AZ4" s="26">
        <f t="shared" ref="AZ4:AZ27" si="1">AVERAGE(J4,U4,AF4,AQ4)</f>
        <v>52.565000000000005</v>
      </c>
      <c r="BA4" s="114"/>
      <c r="BB4" s="99">
        <v>0</v>
      </c>
      <c r="BC4" s="92" t="s">
        <v>75</v>
      </c>
      <c r="BD4" s="93">
        <v>7.99</v>
      </c>
      <c r="BE4" s="93">
        <f t="shared" ref="BE4:BE51" si="2">180-BG4-BI4</f>
        <v>98.239700296102114</v>
      </c>
      <c r="BF4" s="93">
        <f>BD4/SIN(BE4*PI()/180)*SIN(BG4*PI()/180)</f>
        <v>5.3769715840111232</v>
      </c>
      <c r="BG4" s="93">
        <v>41.760299703897871</v>
      </c>
      <c r="BH4" s="93">
        <f>BD4/SIN(BE4*PI()/180)*SIN(BI4*PI()/180)</f>
        <v>5.1894427596295891</v>
      </c>
      <c r="BI4" s="93">
        <v>40</v>
      </c>
      <c r="BJ4" s="93">
        <f t="shared" ref="BJ4:BJ51" si="3">BF4*I4</f>
        <v>156.46987309472368</v>
      </c>
      <c r="BK4" s="94">
        <v>7.26</v>
      </c>
      <c r="BL4" s="94">
        <f t="shared" ref="BL4:BL51" si="4">180-BN4-BP4</f>
        <v>86.33</v>
      </c>
      <c r="BM4" s="94">
        <f>BK4/SIN(BL4*PI()/180)*SIN(BN4*PI()/180)</f>
        <v>5.14414448016921</v>
      </c>
      <c r="BN4" s="94">
        <v>45</v>
      </c>
      <c r="BO4" s="94">
        <f>BK4/SIN(BL4*PI()/180)*SIN(BP4*PI()/180)</f>
        <v>5.462870849787989</v>
      </c>
      <c r="BP4" s="94">
        <v>48.67</v>
      </c>
      <c r="BQ4" s="94">
        <f t="shared" ref="BQ4:BQ51" si="5">BM4*T4</f>
        <v>143.77883822072943</v>
      </c>
      <c r="BR4" s="93">
        <v>6.95</v>
      </c>
      <c r="BS4" s="93">
        <f t="shared" ref="BS4:BS27" si="6">180-BU4-BW4</f>
        <v>85.20259816176582</v>
      </c>
      <c r="BT4" s="93">
        <f>BR4/SIN(BS4*PI()/180)*SIN(BU4*PI()/180)</f>
        <v>4.738486382290124</v>
      </c>
      <c r="BU4" s="93">
        <v>42.797401838234194</v>
      </c>
      <c r="BV4" s="93">
        <f>BR4/SIN(BS4*PI()/180)*SIN(BW4*PI()/180)</f>
        <v>5.4959288850752221</v>
      </c>
      <c r="BW4" s="93">
        <v>52</v>
      </c>
      <c r="BX4" s="93">
        <f t="shared" ref="BX4:BX27" si="7">BT4*AE4</f>
        <v>143.48136765574495</v>
      </c>
      <c r="BY4" s="94">
        <v>6.33</v>
      </c>
      <c r="BZ4" s="94">
        <f t="shared" ref="BZ4:BZ27" si="8">180-CB4-CD4</f>
        <v>71.126405638290748</v>
      </c>
      <c r="CA4" s="94">
        <f>BY4/SIN(BZ4*PI()/180)*SIN(CB4*PI()/180)</f>
        <v>4.508585554331094</v>
      </c>
      <c r="CB4" s="94">
        <v>42.373594361709259</v>
      </c>
      <c r="CC4" s="94">
        <f>BY4/SIN(BZ4*PI()/180)*SIN(CD4*PI()/180)</f>
        <v>6.1348323501557722</v>
      </c>
      <c r="CD4" s="94">
        <v>66.5</v>
      </c>
      <c r="CE4" s="94">
        <f t="shared" ref="CE4:CE27" si="9">CA4*AP4</f>
        <v>145.35679827163449</v>
      </c>
      <c r="CG4" s="114">
        <f>AVERAGE(BF4,BM4,BT4,CA4)</f>
        <v>4.9420470002003878</v>
      </c>
      <c r="CH4" s="110">
        <v>0</v>
      </c>
      <c r="CI4" s="21" t="s">
        <v>75</v>
      </c>
      <c r="CJ4" s="99">
        <v>0</v>
      </c>
      <c r="CK4" s="26">
        <f t="shared" ref="CK4:CK27" si="10">(CD4+BW4+BP4+BI4)/4</f>
        <v>51.792500000000004</v>
      </c>
      <c r="CL4" s="26">
        <v>487.75299999999999</v>
      </c>
      <c r="CM4" s="26">
        <f t="shared" ref="CM4:CM27" si="11">(CE4+BX4+BQ4+BJ4)/4</f>
        <v>147.27171931070814</v>
      </c>
      <c r="CN4" s="26">
        <v>827.98143846436278</v>
      </c>
      <c r="CO4" s="17">
        <v>-5</v>
      </c>
      <c r="CP4" s="26">
        <v>54.9</v>
      </c>
      <c r="CQ4" s="26">
        <v>933.4</v>
      </c>
      <c r="CR4" s="26">
        <f>AVERAGE(CK4:CK9)</f>
        <v>54.895416666666655</v>
      </c>
      <c r="CS4" s="17" t="s">
        <v>194</v>
      </c>
      <c r="CT4" s="17" t="s">
        <v>202</v>
      </c>
      <c r="DA4" s="109">
        <v>0</v>
      </c>
      <c r="DB4" s="26">
        <f>SUMIF($CH$4:$CH$51,DA4,$CK$4:$CK$51)/COUNTIF($CH$4:$CH$51,DA4)</f>
        <v>54.895416666666655</v>
      </c>
      <c r="DC4" s="26">
        <f>SUMIF($CH$4:$CH$51,DA4,$CM$4:$CM$51)/COUNTIF($CH$4:$CH$51,DA4)</f>
        <v>144.09470522625733</v>
      </c>
      <c r="DD4" s="26">
        <f>SUMIF($CH$4:$CH$51,DA4,$CN$4:$CN$51)/COUNTIF($CH$4:$CH$51,DA4)</f>
        <v>933.40267787620178</v>
      </c>
    </row>
    <row r="5" spans="1:121" ht="13.5" x14ac:dyDescent="0.15">
      <c r="A5" s="17">
        <v>2</v>
      </c>
      <c r="B5" s="21" t="s">
        <v>76</v>
      </c>
      <c r="C5" s="22">
        <v>5.0999999999999996</v>
      </c>
      <c r="D5" s="22">
        <v>5.3</v>
      </c>
      <c r="E5" s="22">
        <v>7.49</v>
      </c>
      <c r="F5" s="22">
        <f t="shared" ref="F5:F51" si="12">(C5^2+D5^2)^(1/2)</f>
        <v>7.3552702193733168</v>
      </c>
      <c r="G5" s="22">
        <f t="shared" ref="G5:G51" si="13">ABS(E5-F5)</f>
        <v>0.13472978062668339</v>
      </c>
      <c r="H5" s="22">
        <f t="shared" ref="H5:H51" si="14">G5/F5*100</f>
        <v>1.8317448116564592</v>
      </c>
      <c r="I5" s="22">
        <v>30.71</v>
      </c>
      <c r="J5" s="22">
        <v>48.4</v>
      </c>
      <c r="K5" s="22">
        <f t="shared" ref="K5:K51" si="15">C5*D5/F5</f>
        <v>3.6749159709733963</v>
      </c>
      <c r="L5" s="22">
        <f t="shared" ref="L5:L51" si="16">K5*I5</f>
        <v>112.856669468593</v>
      </c>
      <c r="M5" s="22">
        <f t="shared" ref="M5:M51" si="17">ATAN(D5/C5)/PI()*180</f>
        <v>46.101706115206383</v>
      </c>
      <c r="N5" s="26">
        <v>5.0999999999999996</v>
      </c>
      <c r="O5" s="26">
        <v>4.5999999999999996</v>
      </c>
      <c r="P5" s="26">
        <v>6.94</v>
      </c>
      <c r="Q5" s="26">
        <f t="shared" ref="Q5:Q51" si="18">(N5^2+O5^2)^(1/2)</f>
        <v>6.8680419334771097</v>
      </c>
      <c r="R5" s="26">
        <f t="shared" ref="R5:R51" si="19">ABS(P5-Q5)</f>
        <v>7.1958066522890718E-2</v>
      </c>
      <c r="S5" s="26">
        <f t="shared" ref="S5:S51" si="20">R5/Q5*100</f>
        <v>1.0477231679693637</v>
      </c>
      <c r="T5" s="26">
        <v>31.73</v>
      </c>
      <c r="U5" s="26">
        <v>51.58</v>
      </c>
      <c r="V5" s="26">
        <f t="shared" ref="V5:V51" si="21">N5*O5/Q5</f>
        <v>3.4158207284157935</v>
      </c>
      <c r="W5" s="26">
        <f t="shared" ref="W5:W51" si="22">V5*T5</f>
        <v>108.38399171263313</v>
      </c>
      <c r="X5" s="26">
        <f t="shared" ref="X5:X51" si="23">ATAN(O5/N5)/PI()*180</f>
        <v>42.049220890993652</v>
      </c>
      <c r="Y5" s="22">
        <v>4.7</v>
      </c>
      <c r="Z5" s="22">
        <v>3.7</v>
      </c>
      <c r="AA5" s="22">
        <v>5.8</v>
      </c>
      <c r="AB5" s="22">
        <f t="shared" ref="AB5:AB27" si="24">(Y5^2+Z5^2)^(1/2)</f>
        <v>5.9816385714952727</v>
      </c>
      <c r="AC5" s="22">
        <f t="shared" ref="AC5:AC27" si="25">ABS(AA5-AB5)</f>
        <v>0.18163857149527285</v>
      </c>
      <c r="AD5" s="22">
        <f t="shared" ref="AD5:AD27" si="26">AC5/AB5*100</f>
        <v>3.0366022507753652</v>
      </c>
      <c r="AE5" s="22">
        <v>28.88</v>
      </c>
      <c r="AF5" s="22">
        <v>45.71</v>
      </c>
      <c r="AG5" s="22">
        <f t="shared" ref="AG5:AG27" si="27">Y5*Z5/AB5</f>
        <v>2.9072301497569248</v>
      </c>
      <c r="AH5" s="22">
        <f t="shared" ref="AH5:AH27" si="28">AG5*AE5</f>
        <v>83.960806724979989</v>
      </c>
      <c r="AI5" s="22">
        <f t="shared" ref="AI5:AI27" si="29">ATAN(Z5/Y5)/PI()*180</f>
        <v>38.211025425561211</v>
      </c>
      <c r="AJ5" s="26">
        <v>5.4</v>
      </c>
      <c r="AK5" s="26">
        <v>5</v>
      </c>
      <c r="AL5" s="26">
        <v>7.54</v>
      </c>
      <c r="AM5" s="26">
        <f t="shared" ref="AM5:AM27" si="30">(AJ5^2+AK5^2)^(1/2)</f>
        <v>7.3593477971896402</v>
      </c>
      <c r="AN5" s="26">
        <f t="shared" ref="AN5:AN27" si="31">ABS(AL5-AM5)</f>
        <v>0.18065220281035987</v>
      </c>
      <c r="AO5" s="26">
        <f t="shared" ref="AO5:AO27" si="32">AN5/AM5*100</f>
        <v>2.4547311499443829</v>
      </c>
      <c r="AP5" s="26">
        <v>33.96</v>
      </c>
      <c r="AQ5" s="17">
        <v>51.16</v>
      </c>
      <c r="AR5" s="26">
        <f t="shared" ref="AR5:AR27" si="33">AJ5*AK5/AM5</f>
        <v>3.6688033700908464</v>
      </c>
      <c r="AS5" s="26">
        <f t="shared" ref="AS5:AS27" si="34">AR5*AP5</f>
        <v>124.59256244828515</v>
      </c>
      <c r="AT5" s="26">
        <f t="shared" ref="AT5:AT27" si="35">ATAN(AK5/AJ5)/PI()*180</f>
        <v>42.797401838234194</v>
      </c>
      <c r="AU5" s="85"/>
      <c r="AV5" s="21" t="s">
        <v>76</v>
      </c>
      <c r="AW5" s="26">
        <f t="shared" ref="AW5:AW27" si="36">(L5+W5+AH5+AS5)/4</f>
        <v>107.44850758862282</v>
      </c>
      <c r="AX5" s="26">
        <f t="shared" ref="AX5:AX27" si="37">AVERAGE(K5,V5,AG5,AR5)</f>
        <v>3.4166925548092406</v>
      </c>
      <c r="AY5" s="26">
        <f t="shared" si="0"/>
        <v>31.32</v>
      </c>
      <c r="AZ5" s="26">
        <f t="shared" si="1"/>
        <v>49.212499999999999</v>
      </c>
      <c r="BA5" s="114"/>
      <c r="BB5" s="99">
        <v>0</v>
      </c>
      <c r="BC5" s="92" t="s">
        <v>76</v>
      </c>
      <c r="BD5" s="93">
        <v>6.2</v>
      </c>
      <c r="BE5" s="93">
        <f t="shared" si="2"/>
        <v>91.898293884793617</v>
      </c>
      <c r="BF5" s="93">
        <f t="shared" ref="BF5:BF51" si="38">BD5/SIN(BE5*PI()/180)*SIN(BG5*PI()/180)</f>
        <v>4.4699980284196519</v>
      </c>
      <c r="BG5" s="93">
        <v>46.101706115206383</v>
      </c>
      <c r="BH5" s="93">
        <f t="shared" ref="BH5:BH51" si="39">BD5/SIN(BE5*PI()/180)*SIN(BI5*PI()/180)</f>
        <v>4.1508877551217003</v>
      </c>
      <c r="BI5" s="93">
        <v>42</v>
      </c>
      <c r="BJ5" s="93">
        <f t="shared" si="3"/>
        <v>137.27363945276753</v>
      </c>
      <c r="BK5" s="94">
        <v>6.22</v>
      </c>
      <c r="BL5" s="94">
        <f t="shared" si="4"/>
        <v>91.950779109006362</v>
      </c>
      <c r="BM5" s="94">
        <f t="shared" ref="BM5:BM51" si="40">BK5/SIN(BL5*PI()/180)*SIN(BN5*PI()/180)</f>
        <v>4.1683775792262994</v>
      </c>
      <c r="BN5" s="94">
        <v>42.049220890993652</v>
      </c>
      <c r="BO5" s="94">
        <f t="shared" ref="BO5:BO51" si="41">BK5/SIN(BL5*PI()/180)*SIN(BP5*PI()/180)</f>
        <v>4.4768881868498323</v>
      </c>
      <c r="BP5" s="94">
        <v>46</v>
      </c>
      <c r="BQ5" s="94">
        <f t="shared" si="5"/>
        <v>132.26262058885047</v>
      </c>
      <c r="BR5" s="93">
        <v>6.08</v>
      </c>
      <c r="BS5" s="93">
        <f t="shared" si="6"/>
        <v>74.118974574438781</v>
      </c>
      <c r="BT5" s="93">
        <f t="shared" ref="BT5:BT27" si="42">BR5/SIN(BS5*PI()/180)*SIN(BU5*PI()/180)</f>
        <v>3.9100824996444437</v>
      </c>
      <c r="BU5" s="93">
        <v>38.211025425561211</v>
      </c>
      <c r="BV5" s="93">
        <f t="shared" ref="BV5:BV27" si="43">BR5/SIN(BS5*PI()/180)*SIN(BW5*PI()/180)</f>
        <v>5.8472440318023526</v>
      </c>
      <c r="BW5" s="93">
        <v>67.67</v>
      </c>
      <c r="BX5" s="93">
        <f t="shared" si="7"/>
        <v>112.92318258973152</v>
      </c>
      <c r="BY5" s="94">
        <v>6.78</v>
      </c>
      <c r="BZ5" s="94">
        <f t="shared" si="8"/>
        <v>77.20259816176582</v>
      </c>
      <c r="CA5" s="94">
        <f t="shared" ref="CA5:CA27" si="44">BY5/SIN(BZ5*PI()/180)*SIN(CB5*PI()/180)</f>
        <v>4.7237266592048233</v>
      </c>
      <c r="CB5" s="94">
        <v>42.797401838234194</v>
      </c>
      <c r="CC5" s="94">
        <f t="shared" ref="CC5:CC27" si="45">BY5/SIN(BZ5*PI()/180)*SIN(CD5*PI()/180)</f>
        <v>6.0212230320320845</v>
      </c>
      <c r="CD5" s="94">
        <v>60</v>
      </c>
      <c r="CE5" s="94">
        <f t="shared" si="9"/>
        <v>160.41775734659581</v>
      </c>
      <c r="CG5" s="114">
        <f t="shared" ref="CG5:CG27" si="46">AVERAGE(BF5,BM5,BT5,CA5)</f>
        <v>4.3180461916238047</v>
      </c>
      <c r="CH5" s="110">
        <v>0</v>
      </c>
      <c r="CI5" s="21" t="s">
        <v>76</v>
      </c>
      <c r="CJ5" s="99">
        <v>0</v>
      </c>
      <c r="CK5" s="26">
        <f t="shared" si="10"/>
        <v>53.917500000000004</v>
      </c>
      <c r="CL5" s="26">
        <v>456.00200000000001</v>
      </c>
      <c r="CM5" s="26">
        <f t="shared" si="11"/>
        <v>135.71929999448633</v>
      </c>
      <c r="CN5" s="26">
        <v>839.97264946570851</v>
      </c>
      <c r="CO5" s="17">
        <v>-3</v>
      </c>
      <c r="CP5" s="26">
        <v>54.9</v>
      </c>
      <c r="CQ5" s="26">
        <v>933.4</v>
      </c>
      <c r="CR5" s="26"/>
      <c r="DA5" s="109">
        <v>15</v>
      </c>
      <c r="DB5" s="26">
        <f t="shared" ref="DB5:DB11" si="47">SUMIF($CH$4:$CH$51,DA5,$CK$4:$CK$51)/COUNTIF($CH$4:$CH$51,DA5)</f>
        <v>39.492916666666666</v>
      </c>
      <c r="DC5" s="26">
        <f t="shared" ref="DC5:DC11" si="48">SUMIF($CH$4:$CH$51,DA5,$CM$4:$CM$51)/COUNTIF($CH$4:$CH$51,DA5)</f>
        <v>218.46120196672936</v>
      </c>
      <c r="DD5" s="26">
        <f t="shared" ref="DD5:DD11" si="49">SUMIF($CH$4:$CH$51,DA5,$CN$4:$CN$51)/COUNTIF($CH$4:$CH$51,DA5)</f>
        <v>891.42309172684418</v>
      </c>
    </row>
    <row r="6" spans="1:121" ht="13.5" x14ac:dyDescent="0.15">
      <c r="A6" s="17">
        <v>3</v>
      </c>
      <c r="B6" s="21" t="s">
        <v>77</v>
      </c>
      <c r="C6" s="22">
        <v>5.5</v>
      </c>
      <c r="D6" s="22">
        <v>5.2</v>
      </c>
      <c r="E6" s="22">
        <v>7.81</v>
      </c>
      <c r="F6" s="22">
        <f t="shared" si="12"/>
        <v>7.5690157880665048</v>
      </c>
      <c r="G6" s="22">
        <f t="shared" si="13"/>
        <v>0.24098421193349484</v>
      </c>
      <c r="H6" s="22">
        <f t="shared" si="14"/>
        <v>3.1838249341933786</v>
      </c>
      <c r="I6" s="22">
        <v>34.090000000000003</v>
      </c>
      <c r="J6" s="22">
        <v>51.2</v>
      </c>
      <c r="K6" s="22">
        <f t="shared" si="15"/>
        <v>3.7785626032239832</v>
      </c>
      <c r="L6" s="22">
        <f t="shared" si="16"/>
        <v>128.81119914390561</v>
      </c>
      <c r="M6" s="22">
        <f t="shared" si="17"/>
        <v>43.393997010717754</v>
      </c>
      <c r="N6" s="26">
        <v>5</v>
      </c>
      <c r="O6" s="26">
        <v>6.1</v>
      </c>
      <c r="P6" s="26">
        <v>7.91</v>
      </c>
      <c r="Q6" s="26">
        <f t="shared" si="18"/>
        <v>7.8873316146843981</v>
      </c>
      <c r="R6" s="26">
        <f t="shared" si="19"/>
        <v>2.2668385315602002E-2</v>
      </c>
      <c r="S6" s="26">
        <f t="shared" si="20"/>
        <v>0.28740246287348536</v>
      </c>
      <c r="T6" s="26">
        <v>35</v>
      </c>
      <c r="U6" s="26">
        <v>49.46</v>
      </c>
      <c r="V6" s="26">
        <f t="shared" si="21"/>
        <v>3.8669605248010637</v>
      </c>
      <c r="W6" s="26">
        <f t="shared" si="22"/>
        <v>135.34361836803723</v>
      </c>
      <c r="X6" s="26">
        <f t="shared" si="23"/>
        <v>50.659481840162485</v>
      </c>
      <c r="Y6" s="22">
        <v>5.0999999999999996</v>
      </c>
      <c r="Z6" s="22">
        <v>5.3</v>
      </c>
      <c r="AA6" s="22">
        <v>7.29</v>
      </c>
      <c r="AB6" s="22">
        <f t="shared" si="24"/>
        <v>7.3552702193733168</v>
      </c>
      <c r="AC6" s="22">
        <f t="shared" si="25"/>
        <v>6.5270219373316785E-2</v>
      </c>
      <c r="AD6" s="22">
        <f t="shared" si="26"/>
        <v>0.88739390160539788</v>
      </c>
      <c r="AE6" s="22">
        <v>31.24</v>
      </c>
      <c r="AF6" s="22">
        <v>45.7</v>
      </c>
      <c r="AG6" s="22">
        <f t="shared" si="27"/>
        <v>3.6749159709733963</v>
      </c>
      <c r="AH6" s="22">
        <f t="shared" si="28"/>
        <v>114.80437493320889</v>
      </c>
      <c r="AI6" s="22">
        <f t="shared" si="29"/>
        <v>46.101706115206383</v>
      </c>
      <c r="AJ6" s="26">
        <v>5.5</v>
      </c>
      <c r="AK6" s="26">
        <v>4.8</v>
      </c>
      <c r="AL6" s="26">
        <v>7</v>
      </c>
      <c r="AM6" s="26">
        <f t="shared" si="30"/>
        <v>7.3</v>
      </c>
      <c r="AN6" s="26">
        <f t="shared" si="31"/>
        <v>0.29999999999999982</v>
      </c>
      <c r="AO6" s="26">
        <f t="shared" si="32"/>
        <v>4.1095890410958882</v>
      </c>
      <c r="AP6" s="26">
        <v>30.67</v>
      </c>
      <c r="AQ6" s="17">
        <v>50.14</v>
      </c>
      <c r="AR6" s="26">
        <f t="shared" si="33"/>
        <v>3.6164383561643834</v>
      </c>
      <c r="AS6" s="26">
        <f t="shared" si="34"/>
        <v>110.91616438356165</v>
      </c>
      <c r="AT6" s="26">
        <f t="shared" si="35"/>
        <v>41.112090439166927</v>
      </c>
      <c r="AU6" s="85"/>
      <c r="AV6" s="21" t="s">
        <v>77</v>
      </c>
      <c r="AW6" s="26">
        <f t="shared" si="36"/>
        <v>122.46883920717835</v>
      </c>
      <c r="AX6" s="26">
        <f t="shared" si="37"/>
        <v>3.7342193637907068</v>
      </c>
      <c r="AY6" s="26">
        <f t="shared" si="0"/>
        <v>32.75</v>
      </c>
      <c r="AZ6" s="26">
        <f t="shared" si="1"/>
        <v>49.125</v>
      </c>
      <c r="BA6" s="114"/>
      <c r="BB6" s="99">
        <v>0</v>
      </c>
      <c r="BC6" s="92" t="s">
        <v>77</v>
      </c>
      <c r="BD6" s="93">
        <v>6.88</v>
      </c>
      <c r="BE6" s="93">
        <f t="shared" si="2"/>
        <v>77.606002989282246</v>
      </c>
      <c r="BF6" s="93">
        <f t="shared" si="38"/>
        <v>4.839422151402438</v>
      </c>
      <c r="BG6" s="93">
        <v>43.393997010717754</v>
      </c>
      <c r="BH6" s="93">
        <f t="shared" si="39"/>
        <v>6.0380286684014433</v>
      </c>
      <c r="BI6" s="93">
        <v>59</v>
      </c>
      <c r="BJ6" s="93">
        <f t="shared" si="3"/>
        <v>164.97590114130912</v>
      </c>
      <c r="BK6" s="94">
        <v>7.05</v>
      </c>
      <c r="BL6" s="94">
        <f t="shared" si="4"/>
        <v>63.010518159837531</v>
      </c>
      <c r="BM6" s="94">
        <f t="shared" si="40"/>
        <v>6.1188154402243775</v>
      </c>
      <c r="BN6" s="94">
        <v>50.659481840162485</v>
      </c>
      <c r="BO6" s="94">
        <f t="shared" si="41"/>
        <v>7.246075273007909</v>
      </c>
      <c r="BP6" s="94">
        <v>66.33</v>
      </c>
      <c r="BQ6" s="94">
        <f t="shared" si="5"/>
        <v>214.15854040785322</v>
      </c>
      <c r="BR6" s="93">
        <v>6.68</v>
      </c>
      <c r="BS6" s="93">
        <f t="shared" si="6"/>
        <v>88.898293884793617</v>
      </c>
      <c r="BT6" s="93">
        <f t="shared" si="42"/>
        <v>4.8143093232939487</v>
      </c>
      <c r="BU6" s="93">
        <v>46.101706115206383</v>
      </c>
      <c r="BV6" s="93">
        <f t="shared" si="43"/>
        <v>4.7243466409051686</v>
      </c>
      <c r="BW6" s="93">
        <v>45</v>
      </c>
      <c r="BX6" s="93">
        <f t="shared" si="7"/>
        <v>150.39902325970294</v>
      </c>
      <c r="BY6" s="94">
        <v>6.3</v>
      </c>
      <c r="BZ6" s="94">
        <f t="shared" si="8"/>
        <v>93.557909560833068</v>
      </c>
      <c r="CA6" s="94">
        <f t="shared" si="44"/>
        <v>4.1504654181925957</v>
      </c>
      <c r="CB6" s="94">
        <v>41.112090439166927</v>
      </c>
      <c r="CC6" s="94">
        <f t="shared" si="45"/>
        <v>4.4890085175124428</v>
      </c>
      <c r="CD6" s="94">
        <v>45.33</v>
      </c>
      <c r="CE6" s="94">
        <f t="shared" si="9"/>
        <v>127.29477437596692</v>
      </c>
      <c r="CG6" s="114">
        <f t="shared" si="46"/>
        <v>4.9807530832783398</v>
      </c>
      <c r="CH6" s="110">
        <v>0</v>
      </c>
      <c r="CI6" s="21" t="s">
        <v>77</v>
      </c>
      <c r="CJ6" s="99">
        <v>0</v>
      </c>
      <c r="CK6" s="26">
        <f t="shared" si="10"/>
        <v>53.914999999999999</v>
      </c>
      <c r="CL6" s="26">
        <v>603.63400000000001</v>
      </c>
      <c r="CM6" s="26">
        <f t="shared" si="11"/>
        <v>164.20705979620806</v>
      </c>
      <c r="CN6" s="26">
        <v>919.01347108515029</v>
      </c>
      <c r="CO6" s="17">
        <v>-1</v>
      </c>
      <c r="CP6" s="26">
        <v>54.9</v>
      </c>
      <c r="CQ6" s="26">
        <v>933.4</v>
      </c>
      <c r="CR6" s="26"/>
      <c r="DA6" s="109">
        <v>30</v>
      </c>
      <c r="DB6" s="26">
        <f t="shared" si="47"/>
        <v>27.750833333333333</v>
      </c>
      <c r="DC6" s="26">
        <f t="shared" si="48"/>
        <v>280.03729841193018</v>
      </c>
      <c r="DD6" s="26">
        <f t="shared" si="49"/>
        <v>964.58523729905266</v>
      </c>
    </row>
    <row r="7" spans="1:121" ht="13.5" x14ac:dyDescent="0.15">
      <c r="A7" s="17">
        <v>4</v>
      </c>
      <c r="B7" s="21" t="s">
        <v>78</v>
      </c>
      <c r="C7" s="22">
        <v>4.9000000000000004</v>
      </c>
      <c r="D7" s="22">
        <v>4.2</v>
      </c>
      <c r="E7" s="22">
        <v>6.21</v>
      </c>
      <c r="F7" s="22">
        <f t="shared" si="12"/>
        <v>6.4536811201050215</v>
      </c>
      <c r="G7" s="22">
        <f t="shared" si="13"/>
        <v>0.24368112010502152</v>
      </c>
      <c r="H7" s="22">
        <f t="shared" si="14"/>
        <v>3.7758469247246613</v>
      </c>
      <c r="I7" s="22">
        <v>31.75</v>
      </c>
      <c r="J7" s="22">
        <v>52.98</v>
      </c>
      <c r="K7" s="22">
        <f t="shared" si="15"/>
        <v>3.1888777299342457</v>
      </c>
      <c r="L7" s="22">
        <f t="shared" si="16"/>
        <v>101.2468679254123</v>
      </c>
      <c r="M7" s="22">
        <f t="shared" si="17"/>
        <v>40.601294645004465</v>
      </c>
      <c r="N7" s="26">
        <v>4.4000000000000004</v>
      </c>
      <c r="O7" s="26">
        <v>4.0999999999999996</v>
      </c>
      <c r="P7" s="26">
        <v>5.9</v>
      </c>
      <c r="Q7" s="26">
        <f t="shared" si="18"/>
        <v>6.0141499815019577</v>
      </c>
      <c r="R7" s="26">
        <f t="shared" si="19"/>
        <v>0.11414998150195732</v>
      </c>
      <c r="S7" s="26">
        <f t="shared" si="20"/>
        <v>1.8980235254034985</v>
      </c>
      <c r="T7" s="26">
        <v>32.6</v>
      </c>
      <c r="U7" s="26">
        <v>50.99</v>
      </c>
      <c r="V7" s="26">
        <f t="shared" si="21"/>
        <v>2.9995926366130861</v>
      </c>
      <c r="W7" s="26">
        <f t="shared" si="22"/>
        <v>97.786719953586612</v>
      </c>
      <c r="X7" s="26">
        <f t="shared" si="23"/>
        <v>42.978635059643985</v>
      </c>
      <c r="Y7" s="22">
        <v>4.7</v>
      </c>
      <c r="Z7" s="22">
        <v>4.3</v>
      </c>
      <c r="AA7" s="22">
        <v>6.2</v>
      </c>
      <c r="AB7" s="22">
        <f t="shared" si="24"/>
        <v>6.3702433234531943</v>
      </c>
      <c r="AC7" s="22">
        <f t="shared" si="25"/>
        <v>0.17024332345319415</v>
      </c>
      <c r="AD7" s="22">
        <f t="shared" si="26"/>
        <v>2.6724775618289618</v>
      </c>
      <c r="AE7" s="22">
        <v>33.94</v>
      </c>
      <c r="AF7" s="22">
        <v>53.61</v>
      </c>
      <c r="AG7" s="22">
        <f t="shared" si="27"/>
        <v>3.1725632717345755</v>
      </c>
      <c r="AH7" s="22">
        <f t="shared" si="28"/>
        <v>107.67679744267149</v>
      </c>
      <c r="AI7" s="22">
        <f t="shared" si="29"/>
        <v>42.455195620186906</v>
      </c>
      <c r="AJ7" s="26">
        <v>4.5999999999999996</v>
      </c>
      <c r="AK7" s="26">
        <v>4.4000000000000004</v>
      </c>
      <c r="AL7" s="26">
        <v>6.2</v>
      </c>
      <c r="AM7" s="26">
        <f t="shared" si="30"/>
        <v>6.3655321851358195</v>
      </c>
      <c r="AN7" s="26">
        <f t="shared" si="31"/>
        <v>0.16553218513581935</v>
      </c>
      <c r="AO7" s="26">
        <f t="shared" si="32"/>
        <v>2.6004453409622883</v>
      </c>
      <c r="AP7" s="26">
        <v>34.79</v>
      </c>
      <c r="AQ7" s="17">
        <v>57.34</v>
      </c>
      <c r="AR7" s="26">
        <f t="shared" si="33"/>
        <v>3.1796241714498761</v>
      </c>
      <c r="AS7" s="26">
        <f t="shared" si="34"/>
        <v>110.61912492474119</v>
      </c>
      <c r="AT7" s="26">
        <f t="shared" si="35"/>
        <v>43.726969979943291</v>
      </c>
      <c r="AU7" s="85"/>
      <c r="AV7" s="21" t="s">
        <v>78</v>
      </c>
      <c r="AW7" s="26">
        <f t="shared" si="36"/>
        <v>104.3323775616029</v>
      </c>
      <c r="AX7" s="26">
        <f t="shared" si="37"/>
        <v>3.1351644524329458</v>
      </c>
      <c r="AY7" s="26">
        <f t="shared" si="0"/>
        <v>33.269999999999996</v>
      </c>
      <c r="AZ7" s="26">
        <f t="shared" si="1"/>
        <v>53.73</v>
      </c>
      <c r="BA7" s="114"/>
      <c r="BB7" s="99">
        <v>0</v>
      </c>
      <c r="BC7" s="92" t="s">
        <v>78</v>
      </c>
      <c r="BD7" s="93">
        <v>6.15</v>
      </c>
      <c r="BE7" s="93">
        <f t="shared" si="2"/>
        <v>77.72870535499554</v>
      </c>
      <c r="BF7" s="93">
        <f t="shared" si="38"/>
        <v>4.095950483411535</v>
      </c>
      <c r="BG7" s="93">
        <v>40.601294645004465</v>
      </c>
      <c r="BH7" s="93">
        <f t="shared" si="39"/>
        <v>5.5399849298535733</v>
      </c>
      <c r="BI7" s="93">
        <v>61.67</v>
      </c>
      <c r="BJ7" s="93">
        <f t="shared" si="3"/>
        <v>130.04642784831623</v>
      </c>
      <c r="BK7" s="94">
        <v>6.01</v>
      </c>
      <c r="BL7" s="94">
        <f t="shared" si="4"/>
        <v>84.691364940356024</v>
      </c>
      <c r="BM7" s="94">
        <f t="shared" si="40"/>
        <v>4.114820279718959</v>
      </c>
      <c r="BN7" s="94">
        <v>42.978635059643985</v>
      </c>
      <c r="BO7" s="94">
        <f t="shared" si="41"/>
        <v>4.7776696968227625</v>
      </c>
      <c r="BP7" s="94">
        <v>52.33</v>
      </c>
      <c r="BQ7" s="94">
        <f t="shared" si="5"/>
        <v>134.14314111883806</v>
      </c>
      <c r="BR7" s="93">
        <v>6.47</v>
      </c>
      <c r="BS7" s="93">
        <f t="shared" si="6"/>
        <v>85.874804379813085</v>
      </c>
      <c r="BT7" s="93">
        <f t="shared" si="42"/>
        <v>4.3786811865470057</v>
      </c>
      <c r="BU7" s="93">
        <v>42.455195620186906</v>
      </c>
      <c r="BV7" s="93">
        <f t="shared" si="43"/>
        <v>5.0885860819537712</v>
      </c>
      <c r="BW7" s="93">
        <v>51.67</v>
      </c>
      <c r="BX7" s="93">
        <f t="shared" si="7"/>
        <v>148.61243947140537</v>
      </c>
      <c r="BY7" s="94">
        <v>5.0199999999999996</v>
      </c>
      <c r="BZ7" s="94">
        <f t="shared" si="8"/>
        <v>81.943030020056696</v>
      </c>
      <c r="CA7" s="94">
        <f t="shared" si="44"/>
        <v>3.504530208223593</v>
      </c>
      <c r="CB7" s="94">
        <v>43.726969979943291</v>
      </c>
      <c r="CC7" s="94">
        <f t="shared" si="45"/>
        <v>4.1188489082701123</v>
      </c>
      <c r="CD7" s="94">
        <v>54.33</v>
      </c>
      <c r="CE7" s="94">
        <f t="shared" si="9"/>
        <v>121.92260594409879</v>
      </c>
      <c r="CG7" s="114">
        <f t="shared" si="46"/>
        <v>4.0234955394752729</v>
      </c>
      <c r="CH7" s="110">
        <v>0</v>
      </c>
      <c r="CI7" s="21" t="s">
        <v>78</v>
      </c>
      <c r="CJ7" s="99">
        <v>0</v>
      </c>
      <c r="CK7" s="26">
        <f t="shared" si="10"/>
        <v>55</v>
      </c>
      <c r="CL7" s="26">
        <v>512.16099999999994</v>
      </c>
      <c r="CM7" s="26">
        <f t="shared" si="11"/>
        <v>133.68115359566463</v>
      </c>
      <c r="CN7" s="26">
        <v>957.80329953819626</v>
      </c>
      <c r="CO7" s="17">
        <v>1</v>
      </c>
      <c r="CP7" s="26">
        <v>54.9</v>
      </c>
      <c r="CQ7" s="26">
        <v>933.4</v>
      </c>
      <c r="CR7" s="26"/>
      <c r="DA7" s="110" t="s">
        <v>212</v>
      </c>
      <c r="DB7" s="26">
        <f t="shared" si="47"/>
        <v>24.827500000000001</v>
      </c>
      <c r="DC7" s="26">
        <f t="shared" si="48"/>
        <v>229.11064507548312</v>
      </c>
      <c r="DD7" s="26">
        <f t="shared" si="49"/>
        <v>1048.6090881664729</v>
      </c>
    </row>
    <row r="8" spans="1:121" ht="13.5" x14ac:dyDescent="0.15">
      <c r="A8" s="17">
        <v>5</v>
      </c>
      <c r="B8" s="21" t="s">
        <v>79</v>
      </c>
      <c r="C8" s="22">
        <v>5</v>
      </c>
      <c r="D8" s="22">
        <v>5.3</v>
      </c>
      <c r="E8" s="22">
        <v>7.17</v>
      </c>
      <c r="F8" s="22">
        <f t="shared" si="12"/>
        <v>7.2862884927787483</v>
      </c>
      <c r="G8" s="22">
        <f t="shared" si="13"/>
        <v>0.11628849277874842</v>
      </c>
      <c r="H8" s="22">
        <f t="shared" si="14"/>
        <v>1.5959907831538505</v>
      </c>
      <c r="I8" s="22">
        <v>33.520000000000003</v>
      </c>
      <c r="J8" s="22">
        <v>57.94</v>
      </c>
      <c r="K8" s="22">
        <f t="shared" si="15"/>
        <v>3.6369682625473123</v>
      </c>
      <c r="L8" s="22">
        <f t="shared" si="16"/>
        <v>121.91117616058592</v>
      </c>
      <c r="M8" s="22">
        <f t="shared" si="17"/>
        <v>46.668337448293315</v>
      </c>
      <c r="N8" s="26">
        <v>4.8</v>
      </c>
      <c r="O8" s="26">
        <v>4.9000000000000004</v>
      </c>
      <c r="P8" s="26">
        <v>7.13</v>
      </c>
      <c r="Q8" s="26">
        <f t="shared" si="18"/>
        <v>6.8593002558570069</v>
      </c>
      <c r="R8" s="26">
        <f t="shared" si="19"/>
        <v>0.27069974414299303</v>
      </c>
      <c r="S8" s="26">
        <f t="shared" si="20"/>
        <v>3.946462963359104</v>
      </c>
      <c r="T8" s="26">
        <v>31.8</v>
      </c>
      <c r="U8" s="26">
        <v>54.27</v>
      </c>
      <c r="V8" s="26">
        <f t="shared" si="21"/>
        <v>3.4289211906005694</v>
      </c>
      <c r="W8" s="26">
        <f t="shared" si="22"/>
        <v>109.03969386109812</v>
      </c>
      <c r="X8" s="26">
        <f t="shared" si="23"/>
        <v>45.590657214646676</v>
      </c>
      <c r="Y8" s="22">
        <v>5.2</v>
      </c>
      <c r="Z8" s="22">
        <v>4.9000000000000004</v>
      </c>
      <c r="AA8" s="22">
        <v>7.24</v>
      </c>
      <c r="AB8" s="22">
        <f t="shared" si="24"/>
        <v>7.1449282711585012</v>
      </c>
      <c r="AC8" s="22">
        <f t="shared" si="25"/>
        <v>9.5071728841499059E-2</v>
      </c>
      <c r="AD8" s="22">
        <f t="shared" si="26"/>
        <v>1.3306183803869571</v>
      </c>
      <c r="AE8" s="22">
        <v>33.64</v>
      </c>
      <c r="AF8" s="22">
        <v>48.83</v>
      </c>
      <c r="AG8" s="22">
        <f t="shared" si="27"/>
        <v>3.5661659617848893</v>
      </c>
      <c r="AH8" s="22">
        <f t="shared" si="28"/>
        <v>119.96582295444368</v>
      </c>
      <c r="AI8" s="22">
        <f t="shared" si="29"/>
        <v>43.298645394673876</v>
      </c>
      <c r="AJ8" s="26">
        <v>5.2</v>
      </c>
      <c r="AK8" s="26">
        <v>5</v>
      </c>
      <c r="AL8" s="26">
        <v>7.47</v>
      </c>
      <c r="AM8" s="26">
        <f t="shared" si="30"/>
        <v>7.2138755187485737</v>
      </c>
      <c r="AN8" s="26">
        <f t="shared" si="31"/>
        <v>0.25612448125142606</v>
      </c>
      <c r="AO8" s="26">
        <f t="shared" si="32"/>
        <v>3.5504422080166034</v>
      </c>
      <c r="AP8" s="26">
        <v>35</v>
      </c>
      <c r="AQ8" s="17">
        <v>56.91</v>
      </c>
      <c r="AR8" s="26">
        <f t="shared" si="33"/>
        <v>3.6041653245092795</v>
      </c>
      <c r="AS8" s="26">
        <f t="shared" si="34"/>
        <v>126.14578635782479</v>
      </c>
      <c r="AT8" s="26">
        <f t="shared" si="35"/>
        <v>43.876697285924571</v>
      </c>
      <c r="AU8" s="85"/>
      <c r="AV8" s="21" t="s">
        <v>79</v>
      </c>
      <c r="AW8" s="26">
        <f t="shared" si="36"/>
        <v>119.26561983348813</v>
      </c>
      <c r="AX8" s="26">
        <f t="shared" si="37"/>
        <v>3.559055184860513</v>
      </c>
      <c r="AY8" s="26">
        <f t="shared" si="0"/>
        <v>33.49</v>
      </c>
      <c r="AZ8" s="26">
        <f t="shared" si="1"/>
        <v>54.487500000000004</v>
      </c>
      <c r="BA8" s="114"/>
      <c r="BB8" s="99">
        <v>0</v>
      </c>
      <c r="BC8" s="92" t="s">
        <v>79</v>
      </c>
      <c r="BD8" s="93">
        <v>7.26</v>
      </c>
      <c r="BE8" s="93">
        <f t="shared" si="2"/>
        <v>84.661662551706698</v>
      </c>
      <c r="BF8" s="93">
        <f t="shared" si="38"/>
        <v>5.3038826129098045</v>
      </c>
      <c r="BG8" s="93">
        <v>46.668337448293315</v>
      </c>
      <c r="BH8" s="93">
        <f t="shared" si="39"/>
        <v>5.475416675205957</v>
      </c>
      <c r="BI8" s="93">
        <v>48.67</v>
      </c>
      <c r="BJ8" s="93">
        <f t="shared" si="3"/>
        <v>177.78614518473665</v>
      </c>
      <c r="BK8" s="94">
        <v>6.12</v>
      </c>
      <c r="BL8" s="94">
        <f t="shared" si="4"/>
        <v>87.409342785353317</v>
      </c>
      <c r="BM8" s="94">
        <f t="shared" si="40"/>
        <v>4.3763473484803761</v>
      </c>
      <c r="BN8" s="94">
        <v>45.590657214646676</v>
      </c>
      <c r="BO8" s="94">
        <f t="shared" si="41"/>
        <v>4.4804638963266807</v>
      </c>
      <c r="BP8" s="94">
        <v>47</v>
      </c>
      <c r="BQ8" s="94">
        <f t="shared" si="5"/>
        <v>139.16784568167597</v>
      </c>
      <c r="BR8" s="93">
        <v>5.45</v>
      </c>
      <c r="BS8" s="93">
        <f t="shared" si="6"/>
        <v>63.371354605326118</v>
      </c>
      <c r="BT8" s="93">
        <f t="shared" si="42"/>
        <v>4.1811049413172992</v>
      </c>
      <c r="BU8" s="93">
        <v>43.298645394673876</v>
      </c>
      <c r="BV8" s="93">
        <f t="shared" si="43"/>
        <v>5.840446510444985</v>
      </c>
      <c r="BW8" s="93">
        <v>73.33</v>
      </c>
      <c r="BX8" s="93">
        <f t="shared" si="7"/>
        <v>140.65237022591396</v>
      </c>
      <c r="BY8" s="94">
        <v>6.16</v>
      </c>
      <c r="BZ8" s="94">
        <f t="shared" si="8"/>
        <v>70.793302714075438</v>
      </c>
      <c r="CA8" s="94">
        <f t="shared" si="44"/>
        <v>4.5212096111314111</v>
      </c>
      <c r="CB8" s="94">
        <v>43.876697285924571</v>
      </c>
      <c r="CC8" s="94">
        <f t="shared" si="45"/>
        <v>5.9277058003118466</v>
      </c>
      <c r="CD8" s="94">
        <v>65.33</v>
      </c>
      <c r="CE8" s="94">
        <f t="shared" si="9"/>
        <v>158.24233638959939</v>
      </c>
      <c r="CG8" s="114">
        <f t="shared" si="46"/>
        <v>4.5956361284597227</v>
      </c>
      <c r="CH8" s="110">
        <v>0</v>
      </c>
      <c r="CI8" s="21" t="s">
        <v>79</v>
      </c>
      <c r="CJ8" s="99">
        <v>0</v>
      </c>
      <c r="CK8" s="26">
        <f t="shared" si="10"/>
        <v>58.582499999999996</v>
      </c>
      <c r="CL8" s="26">
        <v>576.15200000000004</v>
      </c>
      <c r="CM8" s="26">
        <f t="shared" si="11"/>
        <v>153.96217437048148</v>
      </c>
      <c r="CN8" s="26">
        <v>935.54147691756555</v>
      </c>
      <c r="CO8" s="17">
        <v>3</v>
      </c>
      <c r="CP8" s="26">
        <v>54.9</v>
      </c>
      <c r="CQ8" s="26">
        <v>933.4</v>
      </c>
      <c r="CR8" s="26"/>
      <c r="DA8" s="110" t="s">
        <v>213</v>
      </c>
      <c r="DB8" s="26">
        <f t="shared" si="47"/>
        <v>17.945000000000004</v>
      </c>
      <c r="DC8" s="26">
        <f t="shared" si="48"/>
        <v>362.18340433634125</v>
      </c>
      <c r="DD8" s="26">
        <f t="shared" si="49"/>
        <v>919.113843099885</v>
      </c>
    </row>
    <row r="9" spans="1:121" ht="13.5" x14ac:dyDescent="0.15">
      <c r="A9" s="17">
        <v>6</v>
      </c>
      <c r="B9" s="21" t="s">
        <v>80</v>
      </c>
      <c r="C9" s="22">
        <v>4.8</v>
      </c>
      <c r="D9" s="22">
        <v>4.5999999999999996</v>
      </c>
      <c r="E9" s="22">
        <v>6.63</v>
      </c>
      <c r="F9" s="22">
        <f t="shared" si="12"/>
        <v>6.6483080554378642</v>
      </c>
      <c r="G9" s="22">
        <f t="shared" si="13"/>
        <v>1.830805543786429E-2</v>
      </c>
      <c r="H9" s="22">
        <f t="shared" si="14"/>
        <v>0.27537916843202753</v>
      </c>
      <c r="I9" s="22">
        <v>33.020000000000003</v>
      </c>
      <c r="J9" s="22">
        <v>55.39</v>
      </c>
      <c r="K9" s="22">
        <f t="shared" si="15"/>
        <v>3.3211457435309515</v>
      </c>
      <c r="L9" s="22">
        <f t="shared" si="16"/>
        <v>109.66423245139202</v>
      </c>
      <c r="M9" s="22">
        <f t="shared" si="17"/>
        <v>43.7811247648687</v>
      </c>
      <c r="N9" s="26">
        <v>5.2</v>
      </c>
      <c r="O9" s="26">
        <v>4.3</v>
      </c>
      <c r="P9" s="26">
        <v>6.74</v>
      </c>
      <c r="Q9" s="26">
        <f t="shared" si="18"/>
        <v>6.7475921631349358</v>
      </c>
      <c r="R9" s="26">
        <f t="shared" si="19"/>
        <v>7.5921631349356034E-3</v>
      </c>
      <c r="S9" s="26">
        <f t="shared" si="20"/>
        <v>0.11251662743363375</v>
      </c>
      <c r="T9" s="26">
        <v>31.73</v>
      </c>
      <c r="U9" s="26">
        <v>52.13</v>
      </c>
      <c r="V9" s="26">
        <f t="shared" si="21"/>
        <v>3.3137746709355844</v>
      </c>
      <c r="W9" s="26">
        <f t="shared" si="22"/>
        <v>105.14607030878609</v>
      </c>
      <c r="X9" s="26">
        <f t="shared" si="23"/>
        <v>39.588130847682969</v>
      </c>
      <c r="Y9" s="22">
        <v>5</v>
      </c>
      <c r="Z9" s="22">
        <v>3.7</v>
      </c>
      <c r="AA9" s="22">
        <v>6.35</v>
      </c>
      <c r="AB9" s="22">
        <f t="shared" si="24"/>
        <v>6.2201286160335947</v>
      </c>
      <c r="AC9" s="22">
        <f t="shared" si="25"/>
        <v>0.12987138396640496</v>
      </c>
      <c r="AD9" s="22">
        <f t="shared" si="26"/>
        <v>2.087921198793802</v>
      </c>
      <c r="AE9" s="22">
        <v>31.98</v>
      </c>
      <c r="AF9" s="22">
        <v>51.52</v>
      </c>
      <c r="AG9" s="22">
        <f t="shared" si="27"/>
        <v>2.9742150270514731</v>
      </c>
      <c r="AH9" s="22">
        <f t="shared" si="28"/>
        <v>95.11539656510611</v>
      </c>
      <c r="AI9" s="22">
        <f t="shared" si="29"/>
        <v>36.501441120506321</v>
      </c>
      <c r="AJ9" s="26">
        <v>3.8</v>
      </c>
      <c r="AK9" s="26">
        <v>4.2</v>
      </c>
      <c r="AL9" s="26">
        <v>5.8</v>
      </c>
      <c r="AM9" s="26">
        <f t="shared" si="30"/>
        <v>5.6639209034025182</v>
      </c>
      <c r="AN9" s="26">
        <f t="shared" si="31"/>
        <v>0.13607909659748163</v>
      </c>
      <c r="AO9" s="26">
        <f t="shared" si="32"/>
        <v>2.4025599742350585</v>
      </c>
      <c r="AP9" s="26">
        <v>31.79</v>
      </c>
      <c r="AQ9" s="17">
        <v>52.72</v>
      </c>
      <c r="AR9" s="26">
        <f t="shared" si="33"/>
        <v>2.81783596067033</v>
      </c>
      <c r="AS9" s="26">
        <f t="shared" si="34"/>
        <v>89.57900518970979</v>
      </c>
      <c r="AT9" s="26">
        <f t="shared" si="35"/>
        <v>47.862405226111747</v>
      </c>
      <c r="AU9" s="85"/>
      <c r="AV9" s="21" t="s">
        <v>80</v>
      </c>
      <c r="AW9" s="26">
        <f t="shared" si="36"/>
        <v>99.876176128748497</v>
      </c>
      <c r="AX9" s="26">
        <f t="shared" si="37"/>
        <v>3.1067428505470849</v>
      </c>
      <c r="AY9" s="26">
        <f t="shared" si="0"/>
        <v>32.130000000000003</v>
      </c>
      <c r="AZ9" s="26">
        <f t="shared" si="1"/>
        <v>52.940000000000005</v>
      </c>
      <c r="BA9" s="114"/>
      <c r="BB9" s="99">
        <v>0</v>
      </c>
      <c r="BC9" s="92" t="s">
        <v>80</v>
      </c>
      <c r="BD9" s="93">
        <v>6.57</v>
      </c>
      <c r="BE9" s="93">
        <f t="shared" si="2"/>
        <v>72.888875235131295</v>
      </c>
      <c r="BF9" s="93">
        <f t="shared" si="38"/>
        <v>4.7563539400534829</v>
      </c>
      <c r="BG9" s="93">
        <v>43.7811247648687</v>
      </c>
      <c r="BH9" s="93">
        <f t="shared" si="39"/>
        <v>6.1429050266666456</v>
      </c>
      <c r="BI9" s="93">
        <v>63.33</v>
      </c>
      <c r="BJ9" s="93">
        <f t="shared" si="3"/>
        <v>157.05480710056602</v>
      </c>
      <c r="BK9" s="94">
        <v>5.45</v>
      </c>
      <c r="BL9" s="94">
        <f t="shared" si="4"/>
        <v>82.411869152317024</v>
      </c>
      <c r="BM9" s="94">
        <f t="shared" si="40"/>
        <v>3.5037735982900822</v>
      </c>
      <c r="BN9" s="94">
        <v>39.588130847682969</v>
      </c>
      <c r="BO9" s="94">
        <f t="shared" si="41"/>
        <v>4.6626937215624071</v>
      </c>
      <c r="BP9" s="94">
        <v>58</v>
      </c>
      <c r="BQ9" s="94">
        <f t="shared" si="5"/>
        <v>111.17473627374432</v>
      </c>
      <c r="BR9" s="93">
        <v>5.68</v>
      </c>
      <c r="BS9" s="93">
        <f t="shared" si="6"/>
        <v>94.498558879493686</v>
      </c>
      <c r="BT9" s="93">
        <f t="shared" si="42"/>
        <v>3.3891491994728637</v>
      </c>
      <c r="BU9" s="93">
        <v>36.501441120506321</v>
      </c>
      <c r="BV9" s="93">
        <f t="shared" si="43"/>
        <v>4.2999973881885749</v>
      </c>
      <c r="BW9" s="93">
        <v>49</v>
      </c>
      <c r="BX9" s="93">
        <f t="shared" si="7"/>
        <v>108.38499139914218</v>
      </c>
      <c r="BY9" s="94">
        <v>5.9</v>
      </c>
      <c r="BZ9" s="94">
        <f t="shared" si="8"/>
        <v>77.807594773888255</v>
      </c>
      <c r="CA9" s="94">
        <f t="shared" si="44"/>
        <v>4.4760227237033252</v>
      </c>
      <c r="CB9" s="94">
        <v>47.862405226111747</v>
      </c>
      <c r="CC9" s="94">
        <f t="shared" si="45"/>
        <v>4.9037032797220181</v>
      </c>
      <c r="CD9" s="94">
        <v>54.33</v>
      </c>
      <c r="CE9" s="94">
        <f t="shared" si="9"/>
        <v>142.29276238652869</v>
      </c>
      <c r="CG9" s="114">
        <f t="shared" si="46"/>
        <v>4.0313248653799381</v>
      </c>
      <c r="CH9" s="110">
        <v>0</v>
      </c>
      <c r="CI9" s="21" t="s">
        <v>80</v>
      </c>
      <c r="CJ9" s="99">
        <v>0</v>
      </c>
      <c r="CK9" s="26">
        <f t="shared" si="10"/>
        <v>56.164999999999992</v>
      </c>
      <c r="CL9" s="26">
        <v>581.23</v>
      </c>
      <c r="CM9" s="26">
        <f t="shared" si="11"/>
        <v>129.72682428999531</v>
      </c>
      <c r="CN9" s="26">
        <v>1120.1037317862279</v>
      </c>
      <c r="CO9" s="17">
        <v>5</v>
      </c>
      <c r="CP9" s="26">
        <v>54.9</v>
      </c>
      <c r="CQ9" s="26">
        <v>933.4</v>
      </c>
      <c r="CR9" s="26"/>
      <c r="DA9" s="109">
        <v>60</v>
      </c>
      <c r="DB9" s="26">
        <f t="shared" si="47"/>
        <v>17.556666666666668</v>
      </c>
      <c r="DC9" s="26">
        <f t="shared" si="48"/>
        <v>294.7555781411865</v>
      </c>
      <c r="DD9" s="26">
        <f t="shared" si="49"/>
        <v>1029.2796136098423</v>
      </c>
    </row>
    <row r="10" spans="1:121" ht="13.5" x14ac:dyDescent="0.15">
      <c r="A10" s="17">
        <v>7</v>
      </c>
      <c r="B10" s="21" t="s">
        <v>81</v>
      </c>
      <c r="C10" s="22">
        <v>4.8</v>
      </c>
      <c r="D10" s="22">
        <v>4</v>
      </c>
      <c r="E10" s="22">
        <v>6.28</v>
      </c>
      <c r="F10" s="22">
        <f t="shared" si="12"/>
        <v>6.2481997407253234</v>
      </c>
      <c r="G10" s="22">
        <f t="shared" si="13"/>
        <v>3.180025927467689E-2</v>
      </c>
      <c r="H10" s="22">
        <f t="shared" si="14"/>
        <v>0.50895074732334589</v>
      </c>
      <c r="I10" s="22">
        <v>51.24</v>
      </c>
      <c r="J10" s="22">
        <v>61.58</v>
      </c>
      <c r="K10" s="22">
        <f t="shared" si="15"/>
        <v>3.0728851183895034</v>
      </c>
      <c r="L10" s="22">
        <f t="shared" si="16"/>
        <v>157.45463346627815</v>
      </c>
      <c r="M10" s="22">
        <f t="shared" si="17"/>
        <v>39.805571092265197</v>
      </c>
      <c r="N10" s="26">
        <v>4.9000000000000004</v>
      </c>
      <c r="O10" s="26">
        <v>4</v>
      </c>
      <c r="P10" s="26">
        <v>6.2</v>
      </c>
      <c r="Q10" s="26">
        <f t="shared" si="18"/>
        <v>6.3253458403473877</v>
      </c>
      <c r="R10" s="26">
        <f t="shared" si="19"/>
        <v>0.12534584034738749</v>
      </c>
      <c r="S10" s="26">
        <f t="shared" si="20"/>
        <v>1.9816440635995882</v>
      </c>
      <c r="T10" s="26">
        <v>47.87</v>
      </c>
      <c r="U10" s="26">
        <v>56.28</v>
      </c>
      <c r="V10" s="26">
        <f t="shared" si="21"/>
        <v>3.0986448005700775</v>
      </c>
      <c r="W10" s="26">
        <f t="shared" si="22"/>
        <v>148.33212660328959</v>
      </c>
      <c r="X10" s="26">
        <f t="shared" si="23"/>
        <v>39.225674097336729</v>
      </c>
      <c r="Y10" s="22">
        <v>4.7</v>
      </c>
      <c r="Z10" s="22">
        <v>4</v>
      </c>
      <c r="AA10" s="22">
        <v>6.2</v>
      </c>
      <c r="AB10" s="22">
        <f t="shared" si="24"/>
        <v>6.1717096496837893</v>
      </c>
      <c r="AC10" s="22">
        <f t="shared" si="25"/>
        <v>2.8290350316210855E-2</v>
      </c>
      <c r="AD10" s="22">
        <f t="shared" si="26"/>
        <v>0.4583875768954932</v>
      </c>
      <c r="AE10" s="22">
        <v>47.87</v>
      </c>
      <c r="AF10" s="22">
        <v>56.61</v>
      </c>
      <c r="AG10" s="22">
        <f t="shared" si="27"/>
        <v>3.0461575587832828</v>
      </c>
      <c r="AH10" s="22">
        <f t="shared" si="28"/>
        <v>145.81956233895573</v>
      </c>
      <c r="AI10" s="22">
        <f t="shared" si="29"/>
        <v>40.399904333736721</v>
      </c>
      <c r="AJ10" s="26">
        <v>4.5</v>
      </c>
      <c r="AK10" s="26">
        <v>3.9</v>
      </c>
      <c r="AL10" s="26">
        <v>6</v>
      </c>
      <c r="AM10" s="26">
        <f t="shared" si="30"/>
        <v>5.9548299723837621</v>
      </c>
      <c r="AN10" s="26">
        <f t="shared" si="31"/>
        <v>4.5170027616237896E-2</v>
      </c>
      <c r="AO10" s="26">
        <f t="shared" si="32"/>
        <v>0.75854437197567881</v>
      </c>
      <c r="AP10" s="26">
        <v>50.75</v>
      </c>
      <c r="AQ10" s="17">
        <v>62.88</v>
      </c>
      <c r="AR10" s="26">
        <f t="shared" si="33"/>
        <v>2.9471874228802886</v>
      </c>
      <c r="AS10" s="26">
        <f t="shared" si="34"/>
        <v>149.56976171117464</v>
      </c>
      <c r="AT10" s="26">
        <f t="shared" si="35"/>
        <v>40.91438322002513</v>
      </c>
      <c r="AU10" s="85"/>
      <c r="AV10" s="21" t="s">
        <v>81</v>
      </c>
      <c r="AW10" s="26">
        <f t="shared" si="36"/>
        <v>150.29402102992452</v>
      </c>
      <c r="AX10" s="26">
        <f t="shared" si="37"/>
        <v>3.0412187251557881</v>
      </c>
      <c r="AY10" s="26">
        <f t="shared" si="0"/>
        <v>49.432499999999997</v>
      </c>
      <c r="AZ10" s="26">
        <f t="shared" si="1"/>
        <v>59.337499999999999</v>
      </c>
      <c r="BA10" s="114"/>
      <c r="BB10" s="99">
        <v>15</v>
      </c>
      <c r="BC10" s="92" t="s">
        <v>81</v>
      </c>
      <c r="BD10" s="93">
        <v>7.15</v>
      </c>
      <c r="BE10" s="93">
        <f t="shared" si="2"/>
        <v>92.194428907734789</v>
      </c>
      <c r="BF10" s="93">
        <f t="shared" si="38"/>
        <v>4.5806777237957377</v>
      </c>
      <c r="BG10" s="93">
        <v>39.805571092265197</v>
      </c>
      <c r="BH10" s="93">
        <f t="shared" si="39"/>
        <v>5.3173850368775932</v>
      </c>
      <c r="BI10" s="93">
        <v>48</v>
      </c>
      <c r="BJ10" s="93">
        <f t="shared" si="3"/>
        <v>234.71392656729361</v>
      </c>
      <c r="BK10" s="94">
        <v>5.29</v>
      </c>
      <c r="BL10" s="94">
        <f t="shared" si="4"/>
        <v>109.77432590266326</v>
      </c>
      <c r="BM10" s="94">
        <f t="shared" si="40"/>
        <v>3.5548950395601544</v>
      </c>
      <c r="BN10" s="94">
        <v>39.225674097336729</v>
      </c>
      <c r="BO10" s="94">
        <f t="shared" si="41"/>
        <v>2.8952788835277419</v>
      </c>
      <c r="BP10" s="94">
        <v>31</v>
      </c>
      <c r="BQ10" s="94">
        <f t="shared" si="5"/>
        <v>170.17282554374458</v>
      </c>
      <c r="BR10" s="93">
        <v>6.19</v>
      </c>
      <c r="BS10" s="93">
        <f t="shared" si="6"/>
        <v>97.930095666263284</v>
      </c>
      <c r="BT10" s="93">
        <f t="shared" si="42"/>
        <v>4.0505895729782351</v>
      </c>
      <c r="BU10" s="93">
        <v>40.399904333736721</v>
      </c>
      <c r="BV10" s="93">
        <f t="shared" si="43"/>
        <v>4.1550899996131774</v>
      </c>
      <c r="BW10" s="93">
        <v>41.67</v>
      </c>
      <c r="BX10" s="93">
        <f t="shared" si="7"/>
        <v>193.9017228584681</v>
      </c>
      <c r="BY10" s="94">
        <v>7.03</v>
      </c>
      <c r="BZ10" s="94">
        <f t="shared" si="8"/>
        <v>105.58561677997488</v>
      </c>
      <c r="CA10" s="94">
        <f t="shared" si="44"/>
        <v>4.7799190970251599</v>
      </c>
      <c r="CB10" s="94">
        <v>40.91438322002513</v>
      </c>
      <c r="CC10" s="94">
        <f t="shared" si="45"/>
        <v>4.0282350290473659</v>
      </c>
      <c r="CD10" s="94">
        <v>33.5</v>
      </c>
      <c r="CE10" s="94">
        <f t="shared" si="9"/>
        <v>242.58089417402687</v>
      </c>
      <c r="CG10" s="114">
        <f t="shared" si="46"/>
        <v>4.2415203583398222</v>
      </c>
      <c r="CH10" s="110">
        <v>15</v>
      </c>
      <c r="CI10" s="21" t="s">
        <v>81</v>
      </c>
      <c r="CJ10" s="99">
        <v>15</v>
      </c>
      <c r="CK10" s="26">
        <f t="shared" si="10"/>
        <v>38.542500000000004</v>
      </c>
      <c r="CL10" s="26">
        <v>717.56200000000001</v>
      </c>
      <c r="CM10" s="26">
        <f t="shared" si="11"/>
        <v>210.34234228588329</v>
      </c>
      <c r="CN10" s="26">
        <v>852.85015870073551</v>
      </c>
      <c r="CO10" s="17">
        <v>11</v>
      </c>
      <c r="CP10" s="17">
        <v>39.49</v>
      </c>
      <c r="CQ10" s="17">
        <v>891.42</v>
      </c>
      <c r="CR10" s="26">
        <f>AVERAGE(CK10:CK15)</f>
        <v>39.492916666666666</v>
      </c>
      <c r="CS10" s="17" t="s">
        <v>196</v>
      </c>
      <c r="CT10" s="17" t="s">
        <v>203</v>
      </c>
      <c r="DA10" s="109">
        <v>75</v>
      </c>
      <c r="DB10" s="26">
        <f t="shared" si="47"/>
        <v>16.25</v>
      </c>
      <c r="DC10" s="26">
        <f t="shared" si="48"/>
        <v>273.75793041232811</v>
      </c>
      <c r="DD10" s="26">
        <f t="shared" si="49"/>
        <v>1024.2781526205415</v>
      </c>
    </row>
    <row r="11" spans="1:121" ht="13.5" x14ac:dyDescent="0.15">
      <c r="A11" s="17">
        <v>8</v>
      </c>
      <c r="B11" s="21" t="s">
        <v>82</v>
      </c>
      <c r="C11" s="22">
        <v>5.2</v>
      </c>
      <c r="D11" s="22">
        <v>3.6</v>
      </c>
      <c r="E11" s="22">
        <v>6.3</v>
      </c>
      <c r="F11" s="22">
        <f t="shared" si="12"/>
        <v>6.324555320336759</v>
      </c>
      <c r="G11" s="22">
        <f t="shared" si="13"/>
        <v>2.4555320336759223E-2</v>
      </c>
      <c r="H11" s="22">
        <f t="shared" si="14"/>
        <v>0.38825370469605985</v>
      </c>
      <c r="I11" s="22">
        <v>50.73</v>
      </c>
      <c r="J11" s="22">
        <v>62</v>
      </c>
      <c r="K11" s="22">
        <f t="shared" si="15"/>
        <v>2.9598918899176034</v>
      </c>
      <c r="L11" s="22">
        <f t="shared" si="16"/>
        <v>150.15531557552001</v>
      </c>
      <c r="M11" s="22">
        <f t="shared" si="17"/>
        <v>34.69515353123397</v>
      </c>
      <c r="N11" s="26">
        <v>4.8</v>
      </c>
      <c r="O11" s="26">
        <v>3.5</v>
      </c>
      <c r="P11" s="26">
        <v>6</v>
      </c>
      <c r="Q11" s="26">
        <f t="shared" si="18"/>
        <v>5.9405386961116582</v>
      </c>
      <c r="R11" s="26">
        <f t="shared" si="19"/>
        <v>5.946130388834181E-2</v>
      </c>
      <c r="S11" s="26">
        <f t="shared" si="20"/>
        <v>1.0009412770471782</v>
      </c>
      <c r="T11" s="26">
        <v>49.81</v>
      </c>
      <c r="U11" s="26">
        <v>63.03</v>
      </c>
      <c r="V11" s="26">
        <f t="shared" si="21"/>
        <v>2.8280263557573213</v>
      </c>
      <c r="W11" s="26">
        <f t="shared" si="22"/>
        <v>140.86399278027218</v>
      </c>
      <c r="X11" s="26">
        <f t="shared" si="23"/>
        <v>36.09828396710801</v>
      </c>
      <c r="Y11" s="22">
        <v>4</v>
      </c>
      <c r="Z11" s="22">
        <v>4.4000000000000004</v>
      </c>
      <c r="AA11" s="22">
        <v>5.9</v>
      </c>
      <c r="AB11" s="22">
        <f t="shared" si="24"/>
        <v>5.9464274989274024</v>
      </c>
      <c r="AC11" s="22">
        <f t="shared" si="25"/>
        <v>4.6427498927402056E-2</v>
      </c>
      <c r="AD11" s="22">
        <f t="shared" si="26"/>
        <v>0.78076288554390849</v>
      </c>
      <c r="AE11" s="22">
        <v>48.62</v>
      </c>
      <c r="AF11" s="22">
        <v>60.73</v>
      </c>
      <c r="AG11" s="22">
        <f t="shared" si="27"/>
        <v>2.9597602935837748</v>
      </c>
      <c r="AH11" s="22">
        <f t="shared" si="28"/>
        <v>143.90354547404311</v>
      </c>
      <c r="AI11" s="22">
        <f t="shared" si="29"/>
        <v>47.726310993906267</v>
      </c>
      <c r="AJ11" s="26">
        <v>5.2</v>
      </c>
      <c r="AK11" s="26">
        <v>4.5</v>
      </c>
      <c r="AL11" s="26">
        <v>6.8</v>
      </c>
      <c r="AM11" s="26">
        <f t="shared" si="30"/>
        <v>6.8767724987816781</v>
      </c>
      <c r="AN11" s="26">
        <f t="shared" si="31"/>
        <v>7.6772498781678244E-2</v>
      </c>
      <c r="AO11" s="26">
        <f t="shared" si="32"/>
        <v>1.1164030625599382</v>
      </c>
      <c r="AP11" s="26">
        <v>51.48</v>
      </c>
      <c r="AQ11" s="17">
        <v>58.66</v>
      </c>
      <c r="AR11" s="26">
        <f t="shared" si="33"/>
        <v>3.4027590710824964</v>
      </c>
      <c r="AS11" s="26">
        <f t="shared" si="34"/>
        <v>175.1740369793269</v>
      </c>
      <c r="AT11" s="26">
        <f t="shared" si="35"/>
        <v>40.872408297488278</v>
      </c>
      <c r="AU11" s="85"/>
      <c r="AV11" s="21" t="s">
        <v>82</v>
      </c>
      <c r="AW11" s="26">
        <f t="shared" si="36"/>
        <v>152.52422270229056</v>
      </c>
      <c r="AX11" s="26">
        <f t="shared" si="37"/>
        <v>3.0376094025852991</v>
      </c>
      <c r="AY11" s="26">
        <f t="shared" si="0"/>
        <v>50.16</v>
      </c>
      <c r="AZ11" s="26">
        <f t="shared" si="1"/>
        <v>61.104999999999997</v>
      </c>
      <c r="BA11" s="114"/>
      <c r="BB11" s="99">
        <v>15</v>
      </c>
      <c r="BC11" s="92" t="s">
        <v>82</v>
      </c>
      <c r="BD11" s="93">
        <v>6.3</v>
      </c>
      <c r="BE11" s="93">
        <f t="shared" si="2"/>
        <v>108.30484646876602</v>
      </c>
      <c r="BF11" s="93">
        <f t="shared" si="38"/>
        <v>3.7771507965951034</v>
      </c>
      <c r="BG11" s="93">
        <v>34.69515353123397</v>
      </c>
      <c r="BH11" s="93">
        <f t="shared" si="39"/>
        <v>3.9935106175981594</v>
      </c>
      <c r="BI11" s="93">
        <v>37</v>
      </c>
      <c r="BJ11" s="93">
        <f t="shared" si="3"/>
        <v>191.61485991126958</v>
      </c>
      <c r="BK11" s="94">
        <v>6.87</v>
      </c>
      <c r="BL11" s="94">
        <f t="shared" si="4"/>
        <v>109.23171603289198</v>
      </c>
      <c r="BM11" s="94">
        <f t="shared" si="40"/>
        <v>4.2868435329977981</v>
      </c>
      <c r="BN11" s="94">
        <v>36.09828396710801</v>
      </c>
      <c r="BO11" s="94">
        <f t="shared" si="41"/>
        <v>4.1389711057920273</v>
      </c>
      <c r="BP11" s="94">
        <v>34.67</v>
      </c>
      <c r="BQ11" s="94">
        <f t="shared" si="5"/>
        <v>213.52767637862033</v>
      </c>
      <c r="BR11" s="93">
        <v>7.3</v>
      </c>
      <c r="BS11" s="93">
        <f t="shared" si="6"/>
        <v>97.94368900609372</v>
      </c>
      <c r="BT11" s="93">
        <f t="shared" si="42"/>
        <v>5.4538960966766989</v>
      </c>
      <c r="BU11" s="93">
        <v>47.726310993906267</v>
      </c>
      <c r="BV11" s="93">
        <f t="shared" si="43"/>
        <v>4.1567841210323708</v>
      </c>
      <c r="BW11" s="93">
        <v>34.33</v>
      </c>
      <c r="BX11" s="93">
        <f t="shared" si="7"/>
        <v>265.16842822042111</v>
      </c>
      <c r="BY11" s="94">
        <v>5.97</v>
      </c>
      <c r="BZ11" s="94">
        <f t="shared" si="8"/>
        <v>86.797591702511724</v>
      </c>
      <c r="CA11" s="94">
        <f t="shared" si="44"/>
        <v>3.9127392314841463</v>
      </c>
      <c r="CB11" s="94">
        <v>40.872408297488278</v>
      </c>
      <c r="CC11" s="94">
        <f t="shared" si="45"/>
        <v>4.7329062332949654</v>
      </c>
      <c r="CD11" s="94">
        <v>52.33</v>
      </c>
      <c r="CE11" s="94">
        <f t="shared" si="9"/>
        <v>201.42781563680384</v>
      </c>
      <c r="CG11" s="114">
        <f t="shared" si="46"/>
        <v>4.357657414438437</v>
      </c>
      <c r="CH11" s="110">
        <v>15</v>
      </c>
      <c r="CI11" s="21" t="s">
        <v>82</v>
      </c>
      <c r="CJ11" s="99">
        <v>15</v>
      </c>
      <c r="CK11" s="26">
        <f t="shared" si="10"/>
        <v>39.582499999999996</v>
      </c>
      <c r="CL11" s="26">
        <v>746.93100000000004</v>
      </c>
      <c r="CM11" s="26">
        <f t="shared" si="11"/>
        <v>217.93469503677872</v>
      </c>
      <c r="CN11" s="26">
        <v>856.82892284997081</v>
      </c>
      <c r="CO11" s="17">
        <v>13</v>
      </c>
      <c r="CP11" s="17">
        <v>39.49</v>
      </c>
      <c r="CQ11" s="17">
        <v>891.42</v>
      </c>
      <c r="DA11" s="109">
        <v>90</v>
      </c>
      <c r="DB11" s="26">
        <f t="shared" si="47"/>
        <v>17.25</v>
      </c>
      <c r="DC11" s="26">
        <f t="shared" si="48"/>
        <v>269.50819954603958</v>
      </c>
      <c r="DD11" s="26">
        <f t="shared" si="49"/>
        <v>1032.7617282375045</v>
      </c>
    </row>
    <row r="12" spans="1:121" ht="13.5" x14ac:dyDescent="0.15">
      <c r="A12" s="17">
        <v>9</v>
      </c>
      <c r="B12" s="21" t="s">
        <v>83</v>
      </c>
      <c r="C12" s="22">
        <v>4.4000000000000004</v>
      </c>
      <c r="D12" s="22">
        <v>4.4000000000000004</v>
      </c>
      <c r="E12" s="22">
        <v>6.1</v>
      </c>
      <c r="F12" s="22">
        <f t="shared" si="12"/>
        <v>6.2225396744416184</v>
      </c>
      <c r="G12" s="22">
        <f t="shared" si="13"/>
        <v>0.12253967444161873</v>
      </c>
      <c r="H12" s="22">
        <f t="shared" si="14"/>
        <v>1.9692871536831924</v>
      </c>
      <c r="I12" s="22">
        <v>49.99</v>
      </c>
      <c r="J12" s="22">
        <v>58.26</v>
      </c>
      <c r="K12" s="22">
        <f t="shared" si="15"/>
        <v>3.1112698372208096</v>
      </c>
      <c r="L12" s="22">
        <f t="shared" si="16"/>
        <v>155.53237916266829</v>
      </c>
      <c r="M12" s="22">
        <f t="shared" si="17"/>
        <v>45</v>
      </c>
      <c r="N12" s="26">
        <v>4.4000000000000004</v>
      </c>
      <c r="O12" s="26">
        <v>3.9</v>
      </c>
      <c r="P12" s="26">
        <v>5.8</v>
      </c>
      <c r="Q12" s="26">
        <f t="shared" si="18"/>
        <v>5.8796258384356399</v>
      </c>
      <c r="R12" s="26">
        <f t="shared" si="19"/>
        <v>7.9625838435640084E-2</v>
      </c>
      <c r="S12" s="26">
        <f t="shared" si="20"/>
        <v>1.3542671017451289</v>
      </c>
      <c r="T12" s="26">
        <v>51.45</v>
      </c>
      <c r="U12" s="26">
        <v>57</v>
      </c>
      <c r="V12" s="26">
        <f t="shared" si="21"/>
        <v>2.9185530629897478</v>
      </c>
      <c r="W12" s="26">
        <f t="shared" si="22"/>
        <v>150.15955509082252</v>
      </c>
      <c r="X12" s="26">
        <f t="shared" si="23"/>
        <v>41.552613148134796</v>
      </c>
      <c r="Y12" s="22">
        <v>4.8</v>
      </c>
      <c r="Z12" s="22">
        <v>3.8</v>
      </c>
      <c r="AA12" s="22">
        <v>6.1</v>
      </c>
      <c r="AB12" s="22">
        <f t="shared" si="24"/>
        <v>6.1220911460055865</v>
      </c>
      <c r="AC12" s="22">
        <f t="shared" si="25"/>
        <v>2.2091146005586815E-2</v>
      </c>
      <c r="AD12" s="22">
        <f t="shared" si="26"/>
        <v>0.36084314131782214</v>
      </c>
      <c r="AE12" s="22">
        <v>48.38</v>
      </c>
      <c r="AF12" s="22">
        <v>61.68</v>
      </c>
      <c r="AG12" s="22">
        <f t="shared" si="27"/>
        <v>2.9793741329546934</v>
      </c>
      <c r="AH12" s="22">
        <f t="shared" si="28"/>
        <v>144.14212055234808</v>
      </c>
      <c r="AI12" s="22">
        <f t="shared" si="29"/>
        <v>38.367485384861538</v>
      </c>
      <c r="AJ12" s="26">
        <v>4.3</v>
      </c>
      <c r="AK12" s="26">
        <v>4.5</v>
      </c>
      <c r="AL12" s="26">
        <v>6.2</v>
      </c>
      <c r="AM12" s="26">
        <f t="shared" si="30"/>
        <v>6.2241465278381742</v>
      </c>
      <c r="AN12" s="26">
        <f t="shared" si="31"/>
        <v>2.4146527838174059E-2</v>
      </c>
      <c r="AO12" s="26">
        <f t="shared" si="32"/>
        <v>0.38794921890376582</v>
      </c>
      <c r="AP12" s="26">
        <v>49.93</v>
      </c>
      <c r="AQ12" s="17">
        <v>58.75</v>
      </c>
      <c r="AR12" s="26">
        <f t="shared" si="33"/>
        <v>3.108859971958406</v>
      </c>
      <c r="AS12" s="26">
        <f t="shared" si="34"/>
        <v>155.2253783998832</v>
      </c>
      <c r="AT12" s="26">
        <f t="shared" si="35"/>
        <v>46.301952672578885</v>
      </c>
      <c r="AU12" s="85"/>
      <c r="AV12" s="21" t="s">
        <v>83</v>
      </c>
      <c r="AW12" s="26">
        <f t="shared" si="36"/>
        <v>151.26485830143051</v>
      </c>
      <c r="AX12" s="26">
        <f t="shared" si="37"/>
        <v>3.0295142512809141</v>
      </c>
      <c r="AY12" s="26">
        <f t="shared" si="0"/>
        <v>49.9375</v>
      </c>
      <c r="AZ12" s="26">
        <f t="shared" si="1"/>
        <v>58.922499999999999</v>
      </c>
      <c r="BA12" s="114"/>
      <c r="BB12" s="99">
        <v>15</v>
      </c>
      <c r="BC12" s="92" t="s">
        <v>83</v>
      </c>
      <c r="BD12" s="93">
        <v>6.8250000000000002</v>
      </c>
      <c r="BE12" s="93">
        <f t="shared" si="2"/>
        <v>98.67</v>
      </c>
      <c r="BF12" s="93">
        <f t="shared" si="38"/>
        <v>4.8817882133294868</v>
      </c>
      <c r="BG12" s="93">
        <v>45</v>
      </c>
      <c r="BH12" s="93">
        <f t="shared" si="39"/>
        <v>4.0901072808572794</v>
      </c>
      <c r="BI12" s="93">
        <v>36.33</v>
      </c>
      <c r="BJ12" s="93">
        <f t="shared" si="3"/>
        <v>244.04059278434104</v>
      </c>
      <c r="BK12" s="94">
        <v>5.58</v>
      </c>
      <c r="BL12" s="94">
        <f t="shared" si="4"/>
        <v>96.777386851865188</v>
      </c>
      <c r="BM12" s="94">
        <f t="shared" si="40"/>
        <v>3.7273017114474376</v>
      </c>
      <c r="BN12" s="94">
        <v>41.552613148134796</v>
      </c>
      <c r="BO12" s="94">
        <f t="shared" si="41"/>
        <v>3.7359093619584058</v>
      </c>
      <c r="BP12" s="94">
        <v>41.67</v>
      </c>
      <c r="BQ12" s="94">
        <f t="shared" si="5"/>
        <v>191.76967305397068</v>
      </c>
      <c r="BR12" s="93">
        <v>6.04</v>
      </c>
      <c r="BS12" s="93">
        <f t="shared" si="6"/>
        <v>98.96251461513846</v>
      </c>
      <c r="BT12" s="93">
        <f t="shared" si="42"/>
        <v>3.7953856382089231</v>
      </c>
      <c r="BU12" s="93">
        <v>38.367485384861538</v>
      </c>
      <c r="BV12" s="93">
        <f t="shared" si="43"/>
        <v>4.1443603195086522</v>
      </c>
      <c r="BW12" s="93">
        <v>42.67</v>
      </c>
      <c r="BX12" s="93">
        <f t="shared" si="7"/>
        <v>183.6207571765477</v>
      </c>
      <c r="BY12" s="94">
        <v>6.08</v>
      </c>
      <c r="BZ12" s="94">
        <f t="shared" si="8"/>
        <v>86.028047327421106</v>
      </c>
      <c r="CA12" s="94">
        <f t="shared" si="44"/>
        <v>4.4063671532958715</v>
      </c>
      <c r="CB12" s="94">
        <v>46.301952672578885</v>
      </c>
      <c r="CC12" s="94">
        <f t="shared" si="45"/>
        <v>4.5056361062710364</v>
      </c>
      <c r="CD12" s="94">
        <v>47.67</v>
      </c>
      <c r="CE12" s="94">
        <f t="shared" si="9"/>
        <v>220.00991196406287</v>
      </c>
      <c r="CG12" s="114">
        <f t="shared" si="46"/>
        <v>4.2027106790704298</v>
      </c>
      <c r="CH12" s="110">
        <v>15</v>
      </c>
      <c r="CI12" s="21" t="s">
        <v>83</v>
      </c>
      <c r="CJ12" s="99">
        <v>15</v>
      </c>
      <c r="CK12" s="26">
        <f t="shared" si="10"/>
        <v>42.084999999999994</v>
      </c>
      <c r="CL12" s="26">
        <v>770.63800000000003</v>
      </c>
      <c r="CM12" s="26">
        <f t="shared" si="11"/>
        <v>209.86023374473058</v>
      </c>
      <c r="CN12" s="26">
        <v>918.03719343201931</v>
      </c>
      <c r="CO12" s="17">
        <v>15</v>
      </c>
      <c r="CP12" s="17">
        <v>39.49</v>
      </c>
      <c r="CQ12" s="17">
        <v>891.42</v>
      </c>
    </row>
    <row r="13" spans="1:121" ht="13.5" x14ac:dyDescent="0.15">
      <c r="A13" s="17">
        <v>10</v>
      </c>
      <c r="B13" s="21" t="s">
        <v>84</v>
      </c>
      <c r="C13" s="22">
        <v>4.9000000000000004</v>
      </c>
      <c r="D13" s="22">
        <v>4</v>
      </c>
      <c r="E13" s="22">
        <v>6.3</v>
      </c>
      <c r="F13" s="22">
        <f t="shared" si="12"/>
        <v>6.3253458403473877</v>
      </c>
      <c r="G13" s="22">
        <f t="shared" si="13"/>
        <v>2.5345840347387849E-2</v>
      </c>
      <c r="H13" s="22">
        <f t="shared" si="14"/>
        <v>0.40070283881894209</v>
      </c>
      <c r="I13" s="22">
        <v>49.71</v>
      </c>
      <c r="J13" s="22">
        <v>62.53</v>
      </c>
      <c r="K13" s="22">
        <f t="shared" si="15"/>
        <v>3.0986448005700775</v>
      </c>
      <c r="L13" s="22">
        <f t="shared" si="16"/>
        <v>154.03363303633856</v>
      </c>
      <c r="M13" s="22">
        <f t="shared" si="17"/>
        <v>39.225674097336729</v>
      </c>
      <c r="N13" s="26">
        <v>4.5999999999999996</v>
      </c>
      <c r="O13" s="26">
        <v>4.4000000000000004</v>
      </c>
      <c r="P13" s="26">
        <v>6.5</v>
      </c>
      <c r="Q13" s="26">
        <f t="shared" si="18"/>
        <v>6.3655321851358195</v>
      </c>
      <c r="R13" s="26">
        <f t="shared" si="19"/>
        <v>0.13446781486418047</v>
      </c>
      <c r="S13" s="26">
        <f t="shared" si="20"/>
        <v>2.1124363360879208</v>
      </c>
      <c r="T13" s="26">
        <v>51.6</v>
      </c>
      <c r="U13" s="26">
        <v>67.41</v>
      </c>
      <c r="V13" s="26">
        <f t="shared" si="21"/>
        <v>3.1796241714498761</v>
      </c>
      <c r="W13" s="26">
        <f t="shared" si="22"/>
        <v>164.0686072468136</v>
      </c>
      <c r="X13" s="26">
        <f t="shared" si="23"/>
        <v>43.726969979943291</v>
      </c>
      <c r="Y13" s="22">
        <v>4.5</v>
      </c>
      <c r="Z13" s="22">
        <v>4.2</v>
      </c>
      <c r="AA13" s="22">
        <v>6.1</v>
      </c>
      <c r="AB13" s="22">
        <f t="shared" si="24"/>
        <v>6.1554853586049569</v>
      </c>
      <c r="AC13" s="22">
        <f t="shared" si="25"/>
        <v>5.5485358604957291E-2</v>
      </c>
      <c r="AD13" s="22">
        <f t="shared" si="26"/>
        <v>0.90139697152219633</v>
      </c>
      <c r="AE13" s="22">
        <v>50.34</v>
      </c>
      <c r="AF13" s="22">
        <v>62.37</v>
      </c>
      <c r="AG13" s="22">
        <f t="shared" si="27"/>
        <v>3.0704321266200507</v>
      </c>
      <c r="AH13" s="22">
        <f t="shared" si="28"/>
        <v>154.56555325405336</v>
      </c>
      <c r="AI13" s="22">
        <f t="shared" si="29"/>
        <v>43.025065989118026</v>
      </c>
      <c r="AJ13" s="26">
        <v>4.7</v>
      </c>
      <c r="AK13" s="26">
        <v>3.2</v>
      </c>
      <c r="AL13" s="26">
        <v>5.7</v>
      </c>
      <c r="AM13" s="26">
        <f t="shared" si="30"/>
        <v>5.6859475903318</v>
      </c>
      <c r="AN13" s="26">
        <f t="shared" si="31"/>
        <v>1.4052409668200205E-2</v>
      </c>
      <c r="AO13" s="26">
        <f t="shared" si="32"/>
        <v>0.24714279273510129</v>
      </c>
      <c r="AP13" s="26">
        <v>49.27</v>
      </c>
      <c r="AQ13" s="17">
        <v>59.87</v>
      </c>
      <c r="AR13" s="26">
        <f t="shared" si="33"/>
        <v>2.6451175922855019</v>
      </c>
      <c r="AS13" s="26">
        <f t="shared" si="34"/>
        <v>130.32494377190667</v>
      </c>
      <c r="AT13" s="26">
        <f t="shared" si="35"/>
        <v>34.249033006811956</v>
      </c>
      <c r="AU13" s="85"/>
      <c r="AV13" s="21" t="s">
        <v>84</v>
      </c>
      <c r="AW13" s="26">
        <f t="shared" si="36"/>
        <v>150.74818432727804</v>
      </c>
      <c r="AX13" s="26">
        <f t="shared" si="37"/>
        <v>2.9984546727313761</v>
      </c>
      <c r="AY13" s="26">
        <f t="shared" si="0"/>
        <v>50.230000000000004</v>
      </c>
      <c r="AZ13" s="26">
        <f t="shared" si="1"/>
        <v>63.045000000000002</v>
      </c>
      <c r="BA13" s="114"/>
      <c r="BB13" s="99">
        <v>15</v>
      </c>
      <c r="BC13" s="92" t="s">
        <v>84</v>
      </c>
      <c r="BD13" s="93">
        <v>6.28</v>
      </c>
      <c r="BE13" s="93">
        <f t="shared" si="2"/>
        <v>115.27432590266326</v>
      </c>
      <c r="BF13" s="93">
        <f t="shared" si="38"/>
        <v>4.3917270052753876</v>
      </c>
      <c r="BG13" s="93">
        <v>39.225674097336729</v>
      </c>
      <c r="BH13" s="93">
        <f t="shared" si="39"/>
        <v>2.9898126196722461</v>
      </c>
      <c r="BI13" s="93">
        <v>25.5</v>
      </c>
      <c r="BJ13" s="93">
        <f t="shared" si="3"/>
        <v>218.31274943223951</v>
      </c>
      <c r="BK13" s="94">
        <v>7.13</v>
      </c>
      <c r="BL13" s="94">
        <f t="shared" si="4"/>
        <v>98.273030020056694</v>
      </c>
      <c r="BM13" s="94">
        <f t="shared" si="40"/>
        <v>4.9802437243220066</v>
      </c>
      <c r="BN13" s="94">
        <v>43.726969979943291</v>
      </c>
      <c r="BO13" s="94">
        <f t="shared" si="41"/>
        <v>4.4358271776619471</v>
      </c>
      <c r="BP13" s="94">
        <v>38</v>
      </c>
      <c r="BQ13" s="94">
        <f t="shared" si="5"/>
        <v>256.98057617501553</v>
      </c>
      <c r="BR13" s="93">
        <v>7.8</v>
      </c>
      <c r="BS13" s="93">
        <f t="shared" si="6"/>
        <v>84.304934010881979</v>
      </c>
      <c r="BT13" s="93">
        <f t="shared" si="42"/>
        <v>5.348481821724933</v>
      </c>
      <c r="BU13" s="93">
        <v>43.025065989118026</v>
      </c>
      <c r="BV13" s="93">
        <f t="shared" si="43"/>
        <v>6.2329826605923975</v>
      </c>
      <c r="BW13" s="93">
        <v>52.67</v>
      </c>
      <c r="BX13" s="93">
        <f t="shared" si="7"/>
        <v>269.24257490563315</v>
      </c>
      <c r="BY13" s="94">
        <v>7.45</v>
      </c>
      <c r="BZ13" s="94">
        <f t="shared" si="8"/>
        <v>98.080966993188056</v>
      </c>
      <c r="CA13" s="94">
        <f t="shared" si="44"/>
        <v>4.234843039098978</v>
      </c>
      <c r="CB13" s="94">
        <v>34.249033006811956</v>
      </c>
      <c r="CC13" s="94">
        <f t="shared" si="45"/>
        <v>5.5628625585091136</v>
      </c>
      <c r="CD13" s="94">
        <v>47.67</v>
      </c>
      <c r="CE13" s="94">
        <f t="shared" si="9"/>
        <v>208.65071653640666</v>
      </c>
      <c r="CG13" s="114">
        <f t="shared" si="46"/>
        <v>4.7388238976053261</v>
      </c>
      <c r="CH13" s="110">
        <v>15</v>
      </c>
      <c r="CI13" s="21" t="s">
        <v>84</v>
      </c>
      <c r="CJ13" s="99">
        <v>15</v>
      </c>
      <c r="CK13" s="26">
        <f t="shared" si="10"/>
        <v>40.96</v>
      </c>
      <c r="CL13" s="26">
        <v>772.72900000000004</v>
      </c>
      <c r="CM13" s="26">
        <f t="shared" si="11"/>
        <v>238.29665426232373</v>
      </c>
      <c r="CN13" s="26">
        <v>810.67965724495434</v>
      </c>
      <c r="CO13" s="17">
        <v>17</v>
      </c>
      <c r="CP13" s="17">
        <v>39.49</v>
      </c>
      <c r="CQ13" s="17">
        <v>891.42</v>
      </c>
    </row>
    <row r="14" spans="1:121" ht="13.5" x14ac:dyDescent="0.15">
      <c r="A14" s="17">
        <v>11</v>
      </c>
      <c r="B14" s="21" t="s">
        <v>85</v>
      </c>
      <c r="C14" s="22">
        <v>4.2</v>
      </c>
      <c r="D14" s="22">
        <v>4.5</v>
      </c>
      <c r="E14" s="22">
        <v>6.1</v>
      </c>
      <c r="F14" s="22">
        <f t="shared" si="12"/>
        <v>6.1554853586049569</v>
      </c>
      <c r="G14" s="22">
        <f t="shared" si="13"/>
        <v>5.5485358604957291E-2</v>
      </c>
      <c r="H14" s="22">
        <f t="shared" si="14"/>
        <v>0.90139697152219633</v>
      </c>
      <c r="I14" s="22">
        <v>52.85</v>
      </c>
      <c r="J14" s="22">
        <v>65.319999999999993</v>
      </c>
      <c r="K14" s="22">
        <f t="shared" si="15"/>
        <v>3.0704321266200507</v>
      </c>
      <c r="L14" s="22">
        <f t="shared" si="16"/>
        <v>162.27233789186968</v>
      </c>
      <c r="M14" s="22">
        <f t="shared" si="17"/>
        <v>46.974934010881981</v>
      </c>
      <c r="N14" s="26">
        <v>5</v>
      </c>
      <c r="O14" s="26">
        <v>3.5</v>
      </c>
      <c r="P14" s="26">
        <v>6.1</v>
      </c>
      <c r="Q14" s="26">
        <f t="shared" si="18"/>
        <v>6.103277807866851</v>
      </c>
      <c r="R14" s="26">
        <f t="shared" si="19"/>
        <v>3.2778078668513899E-3</v>
      </c>
      <c r="S14" s="26">
        <f t="shared" si="20"/>
        <v>5.3705696677061675E-2</v>
      </c>
      <c r="T14" s="26">
        <v>49.87</v>
      </c>
      <c r="U14" s="26">
        <v>62.66</v>
      </c>
      <c r="V14" s="26">
        <f t="shared" si="21"/>
        <v>2.867311721816642</v>
      </c>
      <c r="W14" s="26">
        <f t="shared" si="22"/>
        <v>142.99283556699592</v>
      </c>
      <c r="X14" s="26">
        <f t="shared" si="23"/>
        <v>34.992020198558656</v>
      </c>
      <c r="Y14" s="22">
        <v>4.8</v>
      </c>
      <c r="Z14" s="22">
        <v>3.6</v>
      </c>
      <c r="AA14" s="22">
        <v>6</v>
      </c>
      <c r="AB14" s="22">
        <f t="shared" si="24"/>
        <v>6</v>
      </c>
      <c r="AC14" s="22">
        <f t="shared" si="25"/>
        <v>0</v>
      </c>
      <c r="AD14" s="22">
        <f t="shared" si="26"/>
        <v>0</v>
      </c>
      <c r="AE14" s="22">
        <v>51.51</v>
      </c>
      <c r="AF14" s="22" t="s">
        <v>125</v>
      </c>
      <c r="AG14" s="22">
        <f t="shared" si="27"/>
        <v>2.8800000000000003</v>
      </c>
      <c r="AH14" s="22">
        <f t="shared" si="28"/>
        <v>148.34880000000001</v>
      </c>
      <c r="AI14" s="22">
        <f t="shared" si="29"/>
        <v>36.86989764584402</v>
      </c>
      <c r="AJ14" s="26">
        <v>4.2</v>
      </c>
      <c r="AK14" s="26">
        <v>4.4000000000000004</v>
      </c>
      <c r="AL14" s="26">
        <v>6.2</v>
      </c>
      <c r="AM14" s="26">
        <f t="shared" si="30"/>
        <v>6.0827625302982193</v>
      </c>
      <c r="AN14" s="26">
        <f t="shared" si="31"/>
        <v>0.11723746970178084</v>
      </c>
      <c r="AO14" s="26">
        <f t="shared" si="32"/>
        <v>1.9273721293215278</v>
      </c>
      <c r="AP14" s="26">
        <v>48.91</v>
      </c>
      <c r="AQ14" s="17" t="s">
        <v>128</v>
      </c>
      <c r="AR14" s="26">
        <f t="shared" si="33"/>
        <v>3.0380932854030034</v>
      </c>
      <c r="AS14" s="26">
        <f t="shared" si="34"/>
        <v>148.59314258906088</v>
      </c>
      <c r="AT14" s="26">
        <f t="shared" si="35"/>
        <v>46.332219853869645</v>
      </c>
      <c r="AU14" s="85"/>
      <c r="AV14" s="21" t="s">
        <v>85</v>
      </c>
      <c r="AW14" s="26">
        <f t="shared" si="36"/>
        <v>150.55177901198164</v>
      </c>
      <c r="AX14" s="26">
        <f t="shared" si="37"/>
        <v>2.963959283459924</v>
      </c>
      <c r="AY14" s="26">
        <f t="shared" si="0"/>
        <v>50.784999999999997</v>
      </c>
      <c r="AZ14" s="26">
        <f t="shared" si="1"/>
        <v>63.989999999999995</v>
      </c>
      <c r="BA14" s="114"/>
      <c r="BB14" s="99">
        <v>15</v>
      </c>
      <c r="BC14" s="92" t="s">
        <v>85</v>
      </c>
      <c r="BD14" s="93">
        <v>5.45</v>
      </c>
      <c r="BE14" s="93">
        <f t="shared" si="2"/>
        <v>98.525065989118019</v>
      </c>
      <c r="BF14" s="93">
        <f t="shared" si="38"/>
        <v>4.0287646112663875</v>
      </c>
      <c r="BG14" s="93">
        <v>46.974934010881981</v>
      </c>
      <c r="BH14" s="93">
        <f t="shared" si="39"/>
        <v>3.1214020362756476</v>
      </c>
      <c r="BI14" s="93">
        <v>34.5</v>
      </c>
      <c r="BJ14" s="93">
        <f t="shared" si="3"/>
        <v>212.92020970542859</v>
      </c>
      <c r="BK14" s="94">
        <v>6.66</v>
      </c>
      <c r="BL14" s="94">
        <f t="shared" si="4"/>
        <v>108.00797980144134</v>
      </c>
      <c r="BM14" s="94">
        <f t="shared" si="40"/>
        <v>4.0159885612175916</v>
      </c>
      <c r="BN14" s="94">
        <v>34.992020198558656</v>
      </c>
      <c r="BO14" s="94">
        <f t="shared" si="41"/>
        <v>4.214543941208218</v>
      </c>
      <c r="BP14" s="94">
        <v>37</v>
      </c>
      <c r="BQ14" s="94">
        <f t="shared" si="5"/>
        <v>200.27734954792129</v>
      </c>
      <c r="BR14" s="93">
        <v>6.96</v>
      </c>
      <c r="BS14" s="93">
        <f t="shared" si="6"/>
        <v>105.80010235415598</v>
      </c>
      <c r="BT14" s="93">
        <f t="shared" si="42"/>
        <v>4.3399750774560655</v>
      </c>
      <c r="BU14" s="93">
        <v>36.86989764584402</v>
      </c>
      <c r="BV14" s="93">
        <f t="shared" si="43"/>
        <v>4.3863030536809449</v>
      </c>
      <c r="BW14" s="93">
        <v>37.33</v>
      </c>
      <c r="BX14" s="93">
        <f t="shared" si="7"/>
        <v>223.55211623976192</v>
      </c>
      <c r="BY14" s="94">
        <v>8</v>
      </c>
      <c r="BZ14" s="94">
        <f t="shared" si="8"/>
        <v>81.337780146130356</v>
      </c>
      <c r="CA14" s="94">
        <f t="shared" si="44"/>
        <v>5.8536141208527841</v>
      </c>
      <c r="CB14" s="94">
        <v>46.332219853869645</v>
      </c>
      <c r="CC14" s="94">
        <f t="shared" si="45"/>
        <v>6.4054128633375358</v>
      </c>
      <c r="CD14" s="94">
        <v>52.33</v>
      </c>
      <c r="CE14" s="94">
        <f t="shared" si="9"/>
        <v>286.30026665090963</v>
      </c>
      <c r="CG14" s="114">
        <f t="shared" si="46"/>
        <v>4.5595855926982072</v>
      </c>
      <c r="CH14" s="110">
        <v>15</v>
      </c>
      <c r="CI14" s="21" t="s">
        <v>85</v>
      </c>
      <c r="CJ14" s="99">
        <v>15</v>
      </c>
      <c r="CK14" s="26">
        <f t="shared" si="10"/>
        <v>40.29</v>
      </c>
      <c r="CL14" s="26">
        <v>811.85299999999995</v>
      </c>
      <c r="CM14" s="26">
        <f t="shared" si="11"/>
        <v>230.76248553600533</v>
      </c>
      <c r="CN14" s="26">
        <v>879.53312484291177</v>
      </c>
      <c r="CO14" s="17">
        <v>19</v>
      </c>
      <c r="CP14" s="17">
        <v>39.49</v>
      </c>
      <c r="CQ14" s="17">
        <v>891.42</v>
      </c>
    </row>
    <row r="15" spans="1:121" ht="13.5" x14ac:dyDescent="0.15">
      <c r="A15" s="17">
        <v>12</v>
      </c>
      <c r="B15" s="21" t="s">
        <v>86</v>
      </c>
      <c r="C15" s="22">
        <v>4.9000000000000004</v>
      </c>
      <c r="D15" s="22">
        <v>3.7</v>
      </c>
      <c r="E15" s="22">
        <v>6.2</v>
      </c>
      <c r="F15" s="22">
        <f t="shared" si="12"/>
        <v>6.1400325732035004</v>
      </c>
      <c r="G15" s="22">
        <f t="shared" si="13"/>
        <v>5.9967426796499801E-2</v>
      </c>
      <c r="H15" s="22">
        <f t="shared" si="14"/>
        <v>0.9766630075907301</v>
      </c>
      <c r="I15" s="22">
        <v>47.02</v>
      </c>
      <c r="J15" s="22">
        <v>56.8</v>
      </c>
      <c r="K15" s="22">
        <f t="shared" si="15"/>
        <v>2.9527530650445488</v>
      </c>
      <c r="L15" s="22">
        <f t="shared" si="16"/>
        <v>138.83844911839469</v>
      </c>
      <c r="M15" s="22">
        <f t="shared" si="17"/>
        <v>37.056528189409583</v>
      </c>
      <c r="N15" s="26">
        <v>5.3</v>
      </c>
      <c r="O15" s="26">
        <v>3.5</v>
      </c>
      <c r="P15" s="26">
        <v>6.3</v>
      </c>
      <c r="Q15" s="26">
        <f t="shared" si="18"/>
        <v>6.3513778032801671</v>
      </c>
      <c r="R15" s="26">
        <f t="shared" si="19"/>
        <v>5.1377803280167278E-2</v>
      </c>
      <c r="S15" s="26">
        <f t="shared" si="20"/>
        <v>0.8089237464921899</v>
      </c>
      <c r="T15" s="26">
        <v>47.75</v>
      </c>
      <c r="U15" s="26">
        <v>59.35</v>
      </c>
      <c r="V15" s="26">
        <f t="shared" si="21"/>
        <v>2.9206261341310635</v>
      </c>
      <c r="W15" s="26">
        <f t="shared" si="22"/>
        <v>139.45989790475829</v>
      </c>
      <c r="X15" s="26">
        <f t="shared" si="23"/>
        <v>33.439869205782237</v>
      </c>
      <c r="Y15" s="22">
        <v>5.3</v>
      </c>
      <c r="Z15" s="22">
        <v>3.3</v>
      </c>
      <c r="AA15" s="22">
        <v>6.2</v>
      </c>
      <c r="AB15" s="22">
        <f t="shared" si="24"/>
        <v>6.2433965115151864</v>
      </c>
      <c r="AC15" s="22">
        <f t="shared" si="25"/>
        <v>4.3396511515186198E-2</v>
      </c>
      <c r="AD15" s="22">
        <f t="shared" si="26"/>
        <v>0.69507857518173966</v>
      </c>
      <c r="AE15" s="22">
        <v>46.95</v>
      </c>
      <c r="AF15" s="22">
        <v>60.75</v>
      </c>
      <c r="AG15" s="22">
        <f t="shared" si="27"/>
        <v>2.8013597995485018</v>
      </c>
      <c r="AH15" s="22">
        <f t="shared" si="28"/>
        <v>131.52384258880215</v>
      </c>
      <c r="AI15" s="22">
        <f t="shared" si="29"/>
        <v>31.908106935653155</v>
      </c>
      <c r="AJ15" s="26">
        <v>4.5</v>
      </c>
      <c r="AK15" s="26">
        <v>4.4000000000000004</v>
      </c>
      <c r="AL15" s="26">
        <v>6.3</v>
      </c>
      <c r="AM15" s="26">
        <f t="shared" si="30"/>
        <v>6.2936475910238254</v>
      </c>
      <c r="AN15" s="26">
        <f t="shared" si="31"/>
        <v>6.3524089761743951E-3</v>
      </c>
      <c r="AO15" s="26">
        <f t="shared" si="32"/>
        <v>0.10093366182806894</v>
      </c>
      <c r="AP15" s="26">
        <v>52.2</v>
      </c>
      <c r="AQ15" s="17">
        <v>71.040000000000006</v>
      </c>
      <c r="AR15" s="26">
        <f t="shared" si="33"/>
        <v>3.146029343657454</v>
      </c>
      <c r="AS15" s="26">
        <f t="shared" si="34"/>
        <v>164.22273173891909</v>
      </c>
      <c r="AT15" s="26">
        <f t="shared" si="35"/>
        <v>44.356254285824626</v>
      </c>
      <c r="AU15" s="85"/>
      <c r="AV15" s="21" t="s">
        <v>86</v>
      </c>
      <c r="AW15" s="26">
        <f t="shared" si="36"/>
        <v>143.51123033771856</v>
      </c>
      <c r="AX15" s="26">
        <f t="shared" si="37"/>
        <v>2.9551920855953924</v>
      </c>
      <c r="AY15" s="26">
        <f t="shared" si="0"/>
        <v>48.480000000000004</v>
      </c>
      <c r="AZ15" s="26">
        <f t="shared" si="1"/>
        <v>61.984999999999999</v>
      </c>
      <c r="BA15" s="114"/>
      <c r="BB15" s="99">
        <v>15</v>
      </c>
      <c r="BC15" s="92" t="s">
        <v>86</v>
      </c>
      <c r="BD15" s="93">
        <v>6.32</v>
      </c>
      <c r="BE15" s="93">
        <f t="shared" si="2"/>
        <v>103.61347181059041</v>
      </c>
      <c r="BF15" s="93">
        <f t="shared" si="38"/>
        <v>3.9185374760776046</v>
      </c>
      <c r="BG15" s="93">
        <v>37.056528189409583</v>
      </c>
      <c r="BH15" s="93">
        <f t="shared" si="39"/>
        <v>4.1213127728897678</v>
      </c>
      <c r="BI15" s="93">
        <v>39.33</v>
      </c>
      <c r="BJ15" s="93">
        <f t="shared" si="3"/>
        <v>184.24963212516897</v>
      </c>
      <c r="BK15" s="94">
        <v>6.13</v>
      </c>
      <c r="BL15" s="94">
        <f t="shared" si="4"/>
        <v>122.56013079421777</v>
      </c>
      <c r="BM15" s="94">
        <f t="shared" si="40"/>
        <v>4.0079480402024625</v>
      </c>
      <c r="BN15" s="94">
        <v>33.439869205782237</v>
      </c>
      <c r="BO15" s="94">
        <f t="shared" si="41"/>
        <v>2.958252806119499</v>
      </c>
      <c r="BP15" s="94">
        <v>24</v>
      </c>
      <c r="BQ15" s="94">
        <f t="shared" si="5"/>
        <v>191.37951891966759</v>
      </c>
      <c r="BR15" s="93">
        <v>6.69</v>
      </c>
      <c r="BS15" s="93">
        <f t="shared" si="6"/>
        <v>114.76189306434684</v>
      </c>
      <c r="BT15" s="93">
        <f t="shared" si="42"/>
        <v>3.8940936115513014</v>
      </c>
      <c r="BU15" s="93">
        <v>31.908106935653155</v>
      </c>
      <c r="BV15" s="93">
        <f t="shared" si="43"/>
        <v>4.0480860861865677</v>
      </c>
      <c r="BW15" s="93">
        <v>33.33</v>
      </c>
      <c r="BX15" s="93">
        <f t="shared" si="7"/>
        <v>182.82769506233362</v>
      </c>
      <c r="BY15" s="94">
        <v>7.01</v>
      </c>
      <c r="BZ15" s="94">
        <f t="shared" si="8"/>
        <v>90.313745714175369</v>
      </c>
      <c r="CA15" s="94">
        <f t="shared" si="44"/>
        <v>4.9008880772307899</v>
      </c>
      <c r="CB15" s="94">
        <v>44.356254285824626</v>
      </c>
      <c r="CC15" s="94">
        <f t="shared" si="45"/>
        <v>4.9853601318223593</v>
      </c>
      <c r="CD15" s="94">
        <v>45.33</v>
      </c>
      <c r="CE15" s="94">
        <f t="shared" si="9"/>
        <v>255.82635763144725</v>
      </c>
      <c r="CG15" s="114">
        <f t="shared" si="46"/>
        <v>4.1803668012655395</v>
      </c>
      <c r="CH15" s="110">
        <v>15</v>
      </c>
      <c r="CI15" s="21" t="s">
        <v>86</v>
      </c>
      <c r="CJ15" s="99">
        <v>15</v>
      </c>
      <c r="CK15" s="26">
        <f t="shared" si="10"/>
        <v>35.497500000000002</v>
      </c>
      <c r="CL15" s="26">
        <v>839.20799999999997</v>
      </c>
      <c r="CM15" s="26">
        <f t="shared" si="11"/>
        <v>203.57080093465436</v>
      </c>
      <c r="CN15" s="26">
        <v>1030.6094932904737</v>
      </c>
      <c r="CO15" s="17">
        <v>21</v>
      </c>
      <c r="CP15" s="17">
        <v>39.49</v>
      </c>
      <c r="CQ15" s="17">
        <v>891.42</v>
      </c>
    </row>
    <row r="16" spans="1:121" ht="13.5" x14ac:dyDescent="0.15">
      <c r="A16" s="17">
        <v>13</v>
      </c>
      <c r="B16" s="21" t="s">
        <v>87</v>
      </c>
      <c r="C16" s="22">
        <v>4.2</v>
      </c>
      <c r="D16" s="22">
        <v>3.8</v>
      </c>
      <c r="E16" s="22">
        <v>5.8</v>
      </c>
      <c r="F16" s="22">
        <f t="shared" si="12"/>
        <v>5.6639209034025182</v>
      </c>
      <c r="G16" s="22">
        <f t="shared" si="13"/>
        <v>0.13607909659748163</v>
      </c>
      <c r="H16" s="22">
        <f t="shared" si="14"/>
        <v>2.4025599742350585</v>
      </c>
      <c r="I16" s="22">
        <v>60.62</v>
      </c>
      <c r="J16" s="22">
        <v>81.91</v>
      </c>
      <c r="K16" s="22">
        <f t="shared" si="15"/>
        <v>2.81783596067033</v>
      </c>
      <c r="L16" s="22">
        <f t="shared" si="16"/>
        <v>170.81721593583541</v>
      </c>
      <c r="M16" s="22">
        <f t="shared" si="17"/>
        <v>42.137594773888253</v>
      </c>
      <c r="N16" s="26">
        <v>4.3</v>
      </c>
      <c r="O16" s="26">
        <v>4.3</v>
      </c>
      <c r="P16" s="26">
        <v>6.1</v>
      </c>
      <c r="Q16" s="26">
        <f t="shared" si="18"/>
        <v>6.0811183182043083</v>
      </c>
      <c r="R16" s="26">
        <f t="shared" si="19"/>
        <v>1.8881681795691385E-2</v>
      </c>
      <c r="S16" s="26">
        <f t="shared" si="20"/>
        <v>0.31049686599860388</v>
      </c>
      <c r="T16" s="26">
        <v>62.4</v>
      </c>
      <c r="U16" s="26">
        <v>79.98</v>
      </c>
      <c r="V16" s="26">
        <f t="shared" si="21"/>
        <v>3.0405591591021541</v>
      </c>
      <c r="W16" s="26">
        <f t="shared" si="22"/>
        <v>189.73089152797442</v>
      </c>
      <c r="X16" s="26">
        <f t="shared" si="23"/>
        <v>45</v>
      </c>
      <c r="Y16" s="22">
        <v>4.7</v>
      </c>
      <c r="Z16" s="22">
        <v>4.3</v>
      </c>
      <c r="AA16" s="22">
        <v>6.3</v>
      </c>
      <c r="AB16" s="22">
        <f t="shared" si="24"/>
        <v>6.3702433234531943</v>
      </c>
      <c r="AC16" s="22">
        <f t="shared" si="25"/>
        <v>7.0243323453194506E-2</v>
      </c>
      <c r="AD16" s="22">
        <f t="shared" si="26"/>
        <v>1.1026788128262088</v>
      </c>
      <c r="AE16" s="22">
        <v>61.46</v>
      </c>
      <c r="AF16" s="22">
        <v>77.849999999999994</v>
      </c>
      <c r="AG16" s="22">
        <f t="shared" si="27"/>
        <v>3.1725632717345755</v>
      </c>
      <c r="AH16" s="22">
        <f t="shared" si="28"/>
        <v>194.985738680807</v>
      </c>
      <c r="AI16" s="22">
        <f t="shared" si="29"/>
        <v>42.455195620186906</v>
      </c>
      <c r="AJ16" s="26">
        <v>5</v>
      </c>
      <c r="AK16" s="26">
        <v>4</v>
      </c>
      <c r="AL16" s="26">
        <v>6.4</v>
      </c>
      <c r="AM16" s="26">
        <f t="shared" si="30"/>
        <v>6.4031242374328485</v>
      </c>
      <c r="AN16" s="26">
        <f t="shared" si="31"/>
        <v>3.1242374328481759E-3</v>
      </c>
      <c r="AO16" s="26">
        <f t="shared" si="32"/>
        <v>4.8792391292110091E-2</v>
      </c>
      <c r="AP16" s="26">
        <v>59.01</v>
      </c>
      <c r="AQ16" s="17">
        <v>83.19</v>
      </c>
      <c r="AR16" s="26">
        <f t="shared" si="33"/>
        <v>3.1234752377721215</v>
      </c>
      <c r="AS16" s="26">
        <f t="shared" si="34"/>
        <v>184.31627378093287</v>
      </c>
      <c r="AT16" s="26">
        <f t="shared" si="35"/>
        <v>38.659808254090095</v>
      </c>
      <c r="AU16" s="85"/>
      <c r="AV16" s="21" t="s">
        <v>87</v>
      </c>
      <c r="AW16" s="26">
        <f t="shared" si="36"/>
        <v>184.96252998138743</v>
      </c>
      <c r="AX16" s="26">
        <f t="shared" si="37"/>
        <v>3.0386084073197952</v>
      </c>
      <c r="AY16" s="26">
        <f t="shared" si="0"/>
        <v>60.872499999999995</v>
      </c>
      <c r="AZ16" s="26">
        <f t="shared" si="1"/>
        <v>80.732499999999987</v>
      </c>
      <c r="BA16" s="114"/>
      <c r="BB16" s="99">
        <v>30</v>
      </c>
      <c r="BC16" s="92" t="s">
        <v>87</v>
      </c>
      <c r="BD16" s="93">
        <v>6.61</v>
      </c>
      <c r="BE16" s="93">
        <f t="shared" si="2"/>
        <v>98.192405226111745</v>
      </c>
      <c r="BF16" s="93">
        <f t="shared" si="38"/>
        <v>4.4804595870329607</v>
      </c>
      <c r="BG16" s="93">
        <v>42.137594773888253</v>
      </c>
      <c r="BH16" s="93">
        <f t="shared" si="39"/>
        <v>4.2630961622847368</v>
      </c>
      <c r="BI16" s="93">
        <v>39.67</v>
      </c>
      <c r="BJ16" s="93">
        <f t="shared" si="3"/>
        <v>271.60546016593804</v>
      </c>
      <c r="BK16" s="94">
        <v>7.13</v>
      </c>
      <c r="BL16" s="94">
        <f t="shared" si="4"/>
        <v>100.33</v>
      </c>
      <c r="BM16" s="94">
        <f t="shared" si="40"/>
        <v>5.1247367605396192</v>
      </c>
      <c r="BN16" s="94">
        <v>45</v>
      </c>
      <c r="BO16" s="94">
        <f t="shared" si="41"/>
        <v>4.1227171263940221</v>
      </c>
      <c r="BP16" s="94">
        <v>34.67</v>
      </c>
      <c r="BQ16" s="94">
        <f t="shared" si="5"/>
        <v>319.78357385767225</v>
      </c>
      <c r="BR16" s="93">
        <v>7.12</v>
      </c>
      <c r="BS16" s="93">
        <f t="shared" si="6"/>
        <v>102.87480437981309</v>
      </c>
      <c r="BT16" s="93">
        <f t="shared" si="42"/>
        <v>4.9300406541420241</v>
      </c>
      <c r="BU16" s="93">
        <v>42.455195620186906</v>
      </c>
      <c r="BV16" s="93">
        <f t="shared" si="43"/>
        <v>4.1546557433743692</v>
      </c>
      <c r="BW16" s="93">
        <v>34.67</v>
      </c>
      <c r="BX16" s="93">
        <f t="shared" si="7"/>
        <v>303.00029860356881</v>
      </c>
      <c r="BY16" s="94">
        <v>6.21</v>
      </c>
      <c r="BZ16" s="94">
        <f t="shared" si="8"/>
        <v>117.84019174590992</v>
      </c>
      <c r="CA16" s="94">
        <f t="shared" si="44"/>
        <v>4.3871534775729737</v>
      </c>
      <c r="CB16" s="94">
        <v>38.659808254090095</v>
      </c>
      <c r="CC16" s="94">
        <f t="shared" si="45"/>
        <v>2.8003637475002896</v>
      </c>
      <c r="CD16" s="94">
        <v>23.5</v>
      </c>
      <c r="CE16" s="94">
        <f t="shared" si="9"/>
        <v>258.88592671158119</v>
      </c>
      <c r="CG16" s="114">
        <f t="shared" si="46"/>
        <v>4.7305976198218946</v>
      </c>
      <c r="CH16" s="110">
        <v>30</v>
      </c>
      <c r="CI16" s="21" t="s">
        <v>87</v>
      </c>
      <c r="CJ16" s="99">
        <v>30</v>
      </c>
      <c r="CK16" s="26">
        <f t="shared" si="10"/>
        <v>33.127499999999998</v>
      </c>
      <c r="CL16" s="26">
        <v>1077.3050000000001</v>
      </c>
      <c r="CM16" s="26">
        <f t="shared" si="11"/>
        <v>288.31881483469004</v>
      </c>
      <c r="CN16" s="26">
        <v>934.12651600423794</v>
      </c>
      <c r="CO16" s="17">
        <v>25</v>
      </c>
      <c r="CP16" s="17">
        <v>27.75</v>
      </c>
      <c r="CQ16" s="17">
        <v>964.59</v>
      </c>
      <c r="CR16" s="26">
        <f>AVERAGE(CK16:CK21)</f>
        <v>27.750833333333333</v>
      </c>
      <c r="CS16" s="17" t="s">
        <v>197</v>
      </c>
      <c r="CT16" s="17" t="s">
        <v>204</v>
      </c>
    </row>
    <row r="17" spans="1:98" ht="13.5" x14ac:dyDescent="0.15">
      <c r="A17" s="17">
        <v>14</v>
      </c>
      <c r="B17" s="21" t="s">
        <v>88</v>
      </c>
      <c r="C17" s="22">
        <v>4.5</v>
      </c>
      <c r="D17" s="22">
        <v>4.2</v>
      </c>
      <c r="E17" s="22">
        <v>6.1</v>
      </c>
      <c r="F17" s="22">
        <f t="shared" si="12"/>
        <v>6.1554853586049569</v>
      </c>
      <c r="G17" s="22">
        <f t="shared" si="13"/>
        <v>5.5485358604957291E-2</v>
      </c>
      <c r="H17" s="22">
        <f t="shared" si="14"/>
        <v>0.90139697152219633</v>
      </c>
      <c r="I17" s="22">
        <v>62.66</v>
      </c>
      <c r="J17" s="22">
        <v>78.94</v>
      </c>
      <c r="K17" s="22">
        <f t="shared" si="15"/>
        <v>3.0704321266200507</v>
      </c>
      <c r="L17" s="22">
        <f t="shared" si="16"/>
        <v>192.39327705401237</v>
      </c>
      <c r="M17" s="22">
        <f t="shared" si="17"/>
        <v>43.025065989118026</v>
      </c>
      <c r="N17" s="26">
        <v>4.8</v>
      </c>
      <c r="O17" s="26">
        <v>3.8</v>
      </c>
      <c r="P17" s="26">
        <v>6.1</v>
      </c>
      <c r="Q17" s="26">
        <f t="shared" si="18"/>
        <v>6.1220911460055865</v>
      </c>
      <c r="R17" s="26">
        <f t="shared" si="19"/>
        <v>2.2091146005586815E-2</v>
      </c>
      <c r="S17" s="26">
        <f t="shared" si="20"/>
        <v>0.36084314131782214</v>
      </c>
      <c r="T17" s="26">
        <v>60.81</v>
      </c>
      <c r="U17" s="26">
        <v>76.55</v>
      </c>
      <c r="V17" s="26">
        <f t="shared" si="21"/>
        <v>2.9793741329546934</v>
      </c>
      <c r="W17" s="26">
        <f t="shared" si="22"/>
        <v>181.17574102497491</v>
      </c>
      <c r="X17" s="26">
        <f t="shared" si="23"/>
        <v>38.367485384861538</v>
      </c>
      <c r="Y17" s="22">
        <v>5</v>
      </c>
      <c r="Z17" s="22">
        <v>4</v>
      </c>
      <c r="AA17" s="22">
        <v>6.3</v>
      </c>
      <c r="AB17" s="22">
        <f t="shared" si="24"/>
        <v>6.4031242374328485</v>
      </c>
      <c r="AC17" s="22">
        <f t="shared" si="25"/>
        <v>0.10312423743284871</v>
      </c>
      <c r="AD17" s="22">
        <f t="shared" si="26"/>
        <v>1.610530010178179</v>
      </c>
      <c r="AE17" s="22">
        <v>60.18</v>
      </c>
      <c r="AF17" s="22">
        <v>84.33</v>
      </c>
      <c r="AG17" s="22">
        <f t="shared" si="27"/>
        <v>3.1234752377721215</v>
      </c>
      <c r="AH17" s="22">
        <f t="shared" si="28"/>
        <v>187.97073980912629</v>
      </c>
      <c r="AI17" s="22">
        <f t="shared" si="29"/>
        <v>38.659808254090095</v>
      </c>
      <c r="AJ17" s="26">
        <v>4.4000000000000004</v>
      </c>
      <c r="AK17" s="26">
        <v>4.5</v>
      </c>
      <c r="AL17" s="26">
        <v>6.2</v>
      </c>
      <c r="AM17" s="26">
        <f t="shared" si="30"/>
        <v>6.2936475910238254</v>
      </c>
      <c r="AN17" s="26">
        <f t="shared" si="31"/>
        <v>9.364759102382525E-2</v>
      </c>
      <c r="AO17" s="26">
        <f t="shared" si="32"/>
        <v>1.4879700470898312</v>
      </c>
      <c r="AP17" s="26">
        <v>59.26</v>
      </c>
      <c r="AQ17" s="17">
        <v>76.02</v>
      </c>
      <c r="AR17" s="26">
        <f t="shared" si="33"/>
        <v>3.146029343657454</v>
      </c>
      <c r="AS17" s="26">
        <f t="shared" si="34"/>
        <v>186.43369890514072</v>
      </c>
      <c r="AT17" s="26">
        <f t="shared" si="35"/>
        <v>45.643745714175388</v>
      </c>
      <c r="AU17" s="85"/>
      <c r="AV17" s="21" t="s">
        <v>88</v>
      </c>
      <c r="AW17" s="26">
        <f t="shared" si="36"/>
        <v>186.99336419831354</v>
      </c>
      <c r="AX17" s="26">
        <f t="shared" si="37"/>
        <v>3.07982771025108</v>
      </c>
      <c r="AY17" s="26">
        <f t="shared" si="0"/>
        <v>60.727499999999999</v>
      </c>
      <c r="AZ17" s="26">
        <f t="shared" si="1"/>
        <v>78.959999999999994</v>
      </c>
      <c r="BA17" s="114"/>
      <c r="BB17" s="99">
        <v>30</v>
      </c>
      <c r="BC17" s="92" t="s">
        <v>88</v>
      </c>
      <c r="BD17" s="93">
        <v>6.36</v>
      </c>
      <c r="BE17" s="93">
        <f t="shared" si="2"/>
        <v>111.97493401088198</v>
      </c>
      <c r="BF17" s="93">
        <f t="shared" si="38"/>
        <v>4.6795223680871683</v>
      </c>
      <c r="BG17" s="93">
        <v>43.025065989118026</v>
      </c>
      <c r="BH17" s="93">
        <f t="shared" si="39"/>
        <v>2.8984298865437848</v>
      </c>
      <c r="BI17" s="93">
        <v>25</v>
      </c>
      <c r="BJ17" s="93">
        <f t="shared" si="3"/>
        <v>293.21887158434197</v>
      </c>
      <c r="BK17" s="94">
        <v>5.84</v>
      </c>
      <c r="BL17" s="94">
        <f t="shared" si="4"/>
        <v>117.13251461513846</v>
      </c>
      <c r="BM17" s="94">
        <f t="shared" si="40"/>
        <v>4.0731370416261061</v>
      </c>
      <c r="BN17" s="94">
        <v>38.367485384861538</v>
      </c>
      <c r="BO17" s="94">
        <f t="shared" si="41"/>
        <v>2.7212733931875448</v>
      </c>
      <c r="BP17" s="94">
        <v>24.5</v>
      </c>
      <c r="BQ17" s="94">
        <f t="shared" si="5"/>
        <v>247.68746350128353</v>
      </c>
      <c r="BR17" s="93">
        <v>6.47</v>
      </c>
      <c r="BS17" s="93">
        <f t="shared" si="6"/>
        <v>113.34019174590992</v>
      </c>
      <c r="BT17" s="93">
        <f t="shared" si="42"/>
        <v>4.4019982460082456</v>
      </c>
      <c r="BU17" s="93">
        <v>38.659808254090095</v>
      </c>
      <c r="BV17" s="93">
        <f t="shared" si="43"/>
        <v>3.3081949409150631</v>
      </c>
      <c r="BW17" s="93">
        <v>28</v>
      </c>
      <c r="BX17" s="93">
        <f t="shared" si="7"/>
        <v>264.91225444477624</v>
      </c>
      <c r="BY17" s="94">
        <v>6.43</v>
      </c>
      <c r="BZ17" s="94">
        <f t="shared" si="8"/>
        <v>116.3562542858246</v>
      </c>
      <c r="CA17" s="94">
        <f t="shared" si="44"/>
        <v>5.1308385111706176</v>
      </c>
      <c r="CB17" s="94">
        <v>45.643745714175388</v>
      </c>
      <c r="CC17" s="94">
        <f t="shared" si="45"/>
        <v>2.2174846250507056</v>
      </c>
      <c r="CD17" s="94">
        <v>18</v>
      </c>
      <c r="CE17" s="94">
        <f t="shared" si="9"/>
        <v>304.05349017197079</v>
      </c>
      <c r="CG17" s="114">
        <f t="shared" si="46"/>
        <v>4.5713740417230344</v>
      </c>
      <c r="CH17" s="110">
        <v>30</v>
      </c>
      <c r="CI17" s="21" t="s">
        <v>88</v>
      </c>
      <c r="CJ17" s="99">
        <v>30</v>
      </c>
      <c r="CK17" s="26">
        <f t="shared" si="10"/>
        <v>23.875</v>
      </c>
      <c r="CL17" s="26">
        <v>1149.1479999999999</v>
      </c>
      <c r="CM17" s="26">
        <f t="shared" si="11"/>
        <v>277.46801992559313</v>
      </c>
      <c r="CN17" s="26">
        <v>1035.3877901930464</v>
      </c>
      <c r="CO17" s="17">
        <v>27</v>
      </c>
      <c r="CP17" s="17">
        <v>27.75</v>
      </c>
      <c r="CQ17" s="17">
        <v>964.59</v>
      </c>
    </row>
    <row r="18" spans="1:98" ht="13.5" x14ac:dyDescent="0.15">
      <c r="A18" s="17">
        <v>15</v>
      </c>
      <c r="B18" s="21" t="s">
        <v>89</v>
      </c>
      <c r="C18" s="22">
        <v>5</v>
      </c>
      <c r="D18" s="22">
        <v>3.6</v>
      </c>
      <c r="E18" s="22">
        <v>6.2</v>
      </c>
      <c r="F18" s="22">
        <f t="shared" si="12"/>
        <v>6.1611687202997452</v>
      </c>
      <c r="G18" s="22">
        <f t="shared" si="13"/>
        <v>3.8831279700255017E-2</v>
      </c>
      <c r="H18" s="22">
        <f t="shared" si="14"/>
        <v>0.63025833998530467</v>
      </c>
      <c r="I18" s="22">
        <v>62.05</v>
      </c>
      <c r="J18" s="22">
        <v>85.63</v>
      </c>
      <c r="K18" s="22">
        <f t="shared" si="15"/>
        <v>2.9215236292253799</v>
      </c>
      <c r="L18" s="22">
        <f t="shared" si="16"/>
        <v>181.2805411934348</v>
      </c>
      <c r="M18" s="22">
        <f t="shared" si="17"/>
        <v>35.753887254436755</v>
      </c>
      <c r="N18" s="26">
        <v>4.7</v>
      </c>
      <c r="O18" s="26">
        <v>4.2</v>
      </c>
      <c r="P18" s="26">
        <v>6.2</v>
      </c>
      <c r="Q18" s="26">
        <f t="shared" si="18"/>
        <v>6.3031738037277698</v>
      </c>
      <c r="R18" s="26">
        <f t="shared" si="19"/>
        <v>0.10317380372776963</v>
      </c>
      <c r="S18" s="26">
        <f t="shared" si="20"/>
        <v>1.6368548122019333</v>
      </c>
      <c r="T18" s="26">
        <v>61.32</v>
      </c>
      <c r="U18" s="26">
        <v>87</v>
      </c>
      <c r="V18" s="26">
        <f t="shared" si="21"/>
        <v>3.1317556225921517</v>
      </c>
      <c r="W18" s="26">
        <f t="shared" si="22"/>
        <v>192.03925477735075</v>
      </c>
      <c r="X18" s="26">
        <f t="shared" si="23"/>
        <v>41.784516008251785</v>
      </c>
      <c r="Y18" s="22">
        <v>4.4000000000000004</v>
      </c>
      <c r="Z18" s="22">
        <v>4.4000000000000004</v>
      </c>
      <c r="AA18" s="22">
        <v>6.3</v>
      </c>
      <c r="AB18" s="22">
        <f t="shared" si="24"/>
        <v>6.2225396744416184</v>
      </c>
      <c r="AC18" s="22">
        <f t="shared" si="25"/>
        <v>7.7460325558381449E-2</v>
      </c>
      <c r="AD18" s="22">
        <f t="shared" si="26"/>
        <v>1.2448345789829356</v>
      </c>
      <c r="AE18" s="22">
        <v>62.52</v>
      </c>
      <c r="AF18" s="22">
        <v>79.28</v>
      </c>
      <c r="AG18" s="22">
        <f t="shared" si="27"/>
        <v>3.1112698372208096</v>
      </c>
      <c r="AH18" s="22">
        <f t="shared" si="28"/>
        <v>194.51659022304503</v>
      </c>
      <c r="AI18" s="22">
        <f t="shared" si="29"/>
        <v>45</v>
      </c>
      <c r="AJ18" s="26">
        <v>5.3</v>
      </c>
      <c r="AK18" s="26">
        <v>4</v>
      </c>
      <c r="AL18" s="26">
        <v>6.4</v>
      </c>
      <c r="AM18" s="26">
        <f t="shared" si="30"/>
        <v>6.6400301204136118</v>
      </c>
      <c r="AN18" s="26">
        <f t="shared" si="31"/>
        <v>0.24003012041361149</v>
      </c>
      <c r="AO18" s="26">
        <f t="shared" si="32"/>
        <v>3.6148950541004456</v>
      </c>
      <c r="AP18" s="26">
        <v>63.56</v>
      </c>
      <c r="AQ18" s="17">
        <v>83.73</v>
      </c>
      <c r="AR18" s="26">
        <f t="shared" si="33"/>
        <v>3.1927566013329223</v>
      </c>
      <c r="AS18" s="26">
        <f t="shared" si="34"/>
        <v>202.93160958072053</v>
      </c>
      <c r="AT18" s="26">
        <f t="shared" si="35"/>
        <v>37.042474773082859</v>
      </c>
      <c r="AU18" s="85"/>
      <c r="AV18" s="21" t="s">
        <v>89</v>
      </c>
      <c r="AW18" s="26">
        <f t="shared" si="36"/>
        <v>192.69199894363777</v>
      </c>
      <c r="AX18" s="26">
        <f t="shared" si="37"/>
        <v>3.0893264225928161</v>
      </c>
      <c r="AY18" s="26">
        <f t="shared" si="0"/>
        <v>62.362500000000004</v>
      </c>
      <c r="AZ18" s="26">
        <f t="shared" si="1"/>
        <v>83.91</v>
      </c>
      <c r="BA18" s="114"/>
      <c r="BB18" s="99">
        <v>30</v>
      </c>
      <c r="BC18" s="92" t="s">
        <v>89</v>
      </c>
      <c r="BD18" s="93">
        <v>5.55</v>
      </c>
      <c r="BE18" s="93">
        <f t="shared" si="2"/>
        <v>117.24611274556324</v>
      </c>
      <c r="BF18" s="93">
        <f t="shared" si="38"/>
        <v>3.6475988743714312</v>
      </c>
      <c r="BG18" s="93">
        <v>35.753887254436755</v>
      </c>
      <c r="BH18" s="93">
        <f t="shared" si="39"/>
        <v>2.8340952290438319</v>
      </c>
      <c r="BI18" s="93">
        <v>27</v>
      </c>
      <c r="BJ18" s="93">
        <f t="shared" si="3"/>
        <v>226.3335101547473</v>
      </c>
      <c r="BK18" s="94">
        <v>6.96</v>
      </c>
      <c r="BL18" s="94">
        <f t="shared" si="4"/>
        <v>102.54548399174821</v>
      </c>
      <c r="BM18" s="94">
        <f t="shared" si="40"/>
        <v>4.7511015156853622</v>
      </c>
      <c r="BN18" s="94">
        <v>41.784516008251785</v>
      </c>
      <c r="BO18" s="94">
        <f t="shared" si="41"/>
        <v>4.1577579696538862</v>
      </c>
      <c r="BP18" s="94">
        <v>35.67</v>
      </c>
      <c r="BQ18" s="94">
        <f t="shared" si="5"/>
        <v>291.33754494182642</v>
      </c>
      <c r="BR18" s="93">
        <v>6.11</v>
      </c>
      <c r="BS18" s="93">
        <f t="shared" si="6"/>
        <v>118.67</v>
      </c>
      <c r="BT18" s="93">
        <f t="shared" si="42"/>
        <v>4.9241335799005999</v>
      </c>
      <c r="BU18" s="93">
        <v>45</v>
      </c>
      <c r="BV18" s="93">
        <f t="shared" si="43"/>
        <v>1.957999627389331</v>
      </c>
      <c r="BW18" s="93">
        <v>16.329999999999998</v>
      </c>
      <c r="BX18" s="93">
        <f t="shared" si="7"/>
        <v>307.8568314153855</v>
      </c>
      <c r="BY18" s="94">
        <v>6.14</v>
      </c>
      <c r="BZ18" s="94">
        <f t="shared" si="8"/>
        <v>126.28752522691714</v>
      </c>
      <c r="CA18" s="94">
        <f t="shared" si="44"/>
        <v>4.5887296672072875</v>
      </c>
      <c r="CB18" s="94">
        <v>37.042474773082859</v>
      </c>
      <c r="CC18" s="94">
        <f t="shared" si="45"/>
        <v>2.1850982014581657</v>
      </c>
      <c r="CD18" s="94">
        <v>16.670000000000002</v>
      </c>
      <c r="CE18" s="94">
        <f t="shared" si="9"/>
        <v>291.65965764769521</v>
      </c>
      <c r="CG18" s="114">
        <f t="shared" si="46"/>
        <v>4.4778909092911707</v>
      </c>
      <c r="CH18" s="110">
        <v>30</v>
      </c>
      <c r="CI18" s="21" t="s">
        <v>89</v>
      </c>
      <c r="CJ18" s="99">
        <v>30</v>
      </c>
      <c r="CK18" s="26">
        <f t="shared" si="10"/>
        <v>23.9175</v>
      </c>
      <c r="CL18" s="26">
        <v>1149.5640000000001</v>
      </c>
      <c r="CM18" s="26">
        <f t="shared" si="11"/>
        <v>279.2968860399136</v>
      </c>
      <c r="CN18" s="26">
        <v>1028.9803229633205</v>
      </c>
      <c r="CO18" s="17">
        <v>29</v>
      </c>
      <c r="CP18" s="17">
        <v>27.75</v>
      </c>
      <c r="CQ18" s="17">
        <v>964.59</v>
      </c>
    </row>
    <row r="19" spans="1:98" ht="13.5" x14ac:dyDescent="0.15">
      <c r="A19" s="17">
        <v>16</v>
      </c>
      <c r="B19" s="21" t="s">
        <v>90</v>
      </c>
      <c r="C19" s="22">
        <v>4.5</v>
      </c>
      <c r="D19" s="22">
        <v>4</v>
      </c>
      <c r="E19" s="22">
        <v>6.2</v>
      </c>
      <c r="F19" s="22">
        <f t="shared" si="12"/>
        <v>6.0207972893961479</v>
      </c>
      <c r="G19" s="22">
        <f t="shared" si="13"/>
        <v>0.17920271060385229</v>
      </c>
      <c r="H19" s="22">
        <f t="shared" si="14"/>
        <v>2.9763950186375618</v>
      </c>
      <c r="I19" s="22">
        <v>61.48</v>
      </c>
      <c r="J19" s="22">
        <v>74.44</v>
      </c>
      <c r="K19" s="22">
        <f t="shared" si="15"/>
        <v>2.9896372747346387</v>
      </c>
      <c r="L19" s="22">
        <f t="shared" si="16"/>
        <v>183.80289965068559</v>
      </c>
      <c r="M19" s="22">
        <f t="shared" si="17"/>
        <v>41.633539336570202</v>
      </c>
      <c r="N19" s="26">
        <v>5.5</v>
      </c>
      <c r="O19" s="26">
        <v>4</v>
      </c>
      <c r="P19" s="26">
        <v>6.9</v>
      </c>
      <c r="Q19" s="26">
        <f t="shared" si="18"/>
        <v>6.800735254367722</v>
      </c>
      <c r="R19" s="26">
        <f t="shared" si="19"/>
        <v>9.9264745632278384E-2</v>
      </c>
      <c r="S19" s="26">
        <f t="shared" si="20"/>
        <v>1.4596178489454701</v>
      </c>
      <c r="T19" s="26">
        <v>61.84</v>
      </c>
      <c r="U19" s="26">
        <v>73</v>
      </c>
      <c r="V19" s="26">
        <f t="shared" si="21"/>
        <v>3.2349443372127538</v>
      </c>
      <c r="W19" s="26">
        <f t="shared" si="22"/>
        <v>200.04895781323671</v>
      </c>
      <c r="X19" s="26">
        <f t="shared" si="23"/>
        <v>36.027373385103608</v>
      </c>
      <c r="Y19" s="22">
        <v>4.9000000000000004</v>
      </c>
      <c r="Z19" s="22">
        <v>4</v>
      </c>
      <c r="AA19" s="22">
        <v>6.4</v>
      </c>
      <c r="AB19" s="22">
        <f t="shared" si="24"/>
        <v>6.3253458403473877</v>
      </c>
      <c r="AC19" s="22">
        <f t="shared" si="25"/>
        <v>7.4654159652612684E-2</v>
      </c>
      <c r="AD19" s="22">
        <f t="shared" si="26"/>
        <v>1.180238385961718</v>
      </c>
      <c r="AE19" s="22">
        <v>61.52</v>
      </c>
      <c r="AF19" s="22">
        <v>77.069999999999993</v>
      </c>
      <c r="AG19" s="22">
        <f t="shared" si="27"/>
        <v>3.0986448005700775</v>
      </c>
      <c r="AH19" s="22">
        <f t="shared" si="28"/>
        <v>190.62862813107117</v>
      </c>
      <c r="AI19" s="22">
        <f t="shared" si="29"/>
        <v>39.225674097336729</v>
      </c>
      <c r="AJ19" s="26">
        <v>4.3</v>
      </c>
      <c r="AK19" s="26">
        <v>4.2</v>
      </c>
      <c r="AL19" s="26">
        <v>6</v>
      </c>
      <c r="AM19" s="26">
        <f t="shared" si="30"/>
        <v>6.010823570859487</v>
      </c>
      <c r="AN19" s="26">
        <f t="shared" si="31"/>
        <v>1.0823570859487042E-2</v>
      </c>
      <c r="AO19" s="26">
        <f t="shared" si="32"/>
        <v>0.18006801783302684</v>
      </c>
      <c r="AP19" s="26">
        <v>63.33</v>
      </c>
      <c r="AQ19" s="17">
        <v>85.23</v>
      </c>
      <c r="AR19" s="26">
        <f t="shared" si="33"/>
        <v>3.0045799526632258</v>
      </c>
      <c r="AS19" s="26">
        <f t="shared" si="34"/>
        <v>190.28004840216209</v>
      </c>
      <c r="AT19" s="26">
        <f t="shared" si="35"/>
        <v>44.3259631020155</v>
      </c>
      <c r="AU19" s="85"/>
      <c r="AV19" s="21" t="s">
        <v>90</v>
      </c>
      <c r="AW19" s="26">
        <f t="shared" si="36"/>
        <v>191.19013349928889</v>
      </c>
      <c r="AX19" s="26">
        <f t="shared" si="37"/>
        <v>3.0819515912951743</v>
      </c>
      <c r="AY19" s="26">
        <f t="shared" si="0"/>
        <v>62.042500000000004</v>
      </c>
      <c r="AZ19" s="26">
        <f t="shared" si="1"/>
        <v>77.435000000000002</v>
      </c>
      <c r="BA19" s="114"/>
      <c r="BB19" s="99">
        <v>30</v>
      </c>
      <c r="BC19" s="92" t="s">
        <v>90</v>
      </c>
      <c r="BD19" s="93">
        <v>8.3000000000000007</v>
      </c>
      <c r="BE19" s="93">
        <f t="shared" si="2"/>
        <v>101.03646066342979</v>
      </c>
      <c r="BF19" s="93">
        <f t="shared" si="38"/>
        <v>5.618123907985594</v>
      </c>
      <c r="BG19" s="93">
        <v>41.633539336570202</v>
      </c>
      <c r="BH19" s="93">
        <f t="shared" si="39"/>
        <v>5.1279995273991608</v>
      </c>
      <c r="BI19" s="93">
        <v>37.33</v>
      </c>
      <c r="BJ19" s="93">
        <f t="shared" si="3"/>
        <v>345.40225786295429</v>
      </c>
      <c r="BK19" s="94">
        <v>7.78</v>
      </c>
      <c r="BL19" s="94">
        <f t="shared" si="4"/>
        <v>107.6426266148964</v>
      </c>
      <c r="BM19" s="94">
        <f t="shared" si="40"/>
        <v>4.8018276164917264</v>
      </c>
      <c r="BN19" s="94">
        <v>36.027373385103608</v>
      </c>
      <c r="BO19" s="94">
        <f t="shared" si="41"/>
        <v>4.8366338310394994</v>
      </c>
      <c r="BP19" s="94">
        <v>36.33</v>
      </c>
      <c r="BQ19" s="94">
        <f t="shared" si="5"/>
        <v>296.94501980384837</v>
      </c>
      <c r="BR19" s="93">
        <v>6.89</v>
      </c>
      <c r="BS19" s="93">
        <f t="shared" si="6"/>
        <v>105.10432590266326</v>
      </c>
      <c r="BT19" s="93">
        <f t="shared" si="42"/>
        <v>4.5129842647036469</v>
      </c>
      <c r="BU19" s="93">
        <v>39.225674097336729</v>
      </c>
      <c r="BV19" s="93">
        <f t="shared" si="43"/>
        <v>4.1614339527308761</v>
      </c>
      <c r="BW19" s="93">
        <v>35.67</v>
      </c>
      <c r="BX19" s="93">
        <f t="shared" si="7"/>
        <v>277.63879196456838</v>
      </c>
      <c r="BY19" s="94">
        <v>5.92</v>
      </c>
      <c r="BZ19" s="94">
        <f t="shared" si="8"/>
        <v>119.00403689798451</v>
      </c>
      <c r="CA19" s="94">
        <f t="shared" si="44"/>
        <v>4.7297122587305571</v>
      </c>
      <c r="CB19" s="94">
        <v>44.3259631020155</v>
      </c>
      <c r="CC19" s="94">
        <f t="shared" si="45"/>
        <v>1.9417255224509806</v>
      </c>
      <c r="CD19" s="94">
        <v>16.670000000000002</v>
      </c>
      <c r="CE19" s="94">
        <f t="shared" si="9"/>
        <v>299.53267734540617</v>
      </c>
      <c r="CG19" s="114">
        <f t="shared" si="46"/>
        <v>4.9156620119778811</v>
      </c>
      <c r="CH19" s="110">
        <v>30</v>
      </c>
      <c r="CI19" s="21" t="s">
        <v>90</v>
      </c>
      <c r="CJ19" s="99">
        <v>30</v>
      </c>
      <c r="CK19" s="26">
        <f t="shared" si="10"/>
        <v>31.5</v>
      </c>
      <c r="CL19" s="26">
        <v>1153.413</v>
      </c>
      <c r="CM19" s="26">
        <f t="shared" si="11"/>
        <v>304.87968674419432</v>
      </c>
      <c r="CN19" s="26">
        <v>945.79357870417709</v>
      </c>
      <c r="CO19" s="17">
        <v>31</v>
      </c>
      <c r="CP19" s="17">
        <v>27.75</v>
      </c>
      <c r="CQ19" s="17">
        <v>964.59</v>
      </c>
    </row>
    <row r="20" spans="1:98" ht="13.5" x14ac:dyDescent="0.15">
      <c r="A20" s="17">
        <v>17</v>
      </c>
      <c r="B20" s="21" t="s">
        <v>91</v>
      </c>
      <c r="C20" s="22">
        <v>4.5999999999999996</v>
      </c>
      <c r="D20" s="22">
        <v>4.4000000000000004</v>
      </c>
      <c r="E20" s="22">
        <v>6.5</v>
      </c>
      <c r="F20" s="22">
        <f t="shared" si="12"/>
        <v>6.3655321851358195</v>
      </c>
      <c r="G20" s="22">
        <f t="shared" si="13"/>
        <v>0.13446781486418047</v>
      </c>
      <c r="H20" s="22">
        <f t="shared" si="14"/>
        <v>2.1124363360879208</v>
      </c>
      <c r="I20" s="22">
        <v>62.38</v>
      </c>
      <c r="J20" s="22">
        <v>75.989999999999995</v>
      </c>
      <c r="K20" s="22">
        <f t="shared" si="15"/>
        <v>3.1796241714498761</v>
      </c>
      <c r="L20" s="22">
        <f t="shared" si="16"/>
        <v>198.34495581504328</v>
      </c>
      <c r="M20" s="22">
        <f t="shared" si="17"/>
        <v>43.726969979943291</v>
      </c>
      <c r="N20" s="26">
        <v>4.9000000000000004</v>
      </c>
      <c r="O20" s="26">
        <v>4.3</v>
      </c>
      <c r="P20" s="26">
        <v>6.4</v>
      </c>
      <c r="Q20" s="26">
        <f t="shared" si="18"/>
        <v>6.5192024052026492</v>
      </c>
      <c r="R20" s="26">
        <f t="shared" si="19"/>
        <v>0.1192024052026488</v>
      </c>
      <c r="S20" s="26">
        <f t="shared" si="20"/>
        <v>1.8284814275365853</v>
      </c>
      <c r="T20" s="26">
        <v>60.33</v>
      </c>
      <c r="U20" s="26">
        <v>69.12</v>
      </c>
      <c r="V20" s="26">
        <f t="shared" si="21"/>
        <v>3.2319904630028189</v>
      </c>
      <c r="W20" s="26">
        <f t="shared" si="22"/>
        <v>194.98598463296005</v>
      </c>
      <c r="X20" s="26">
        <f t="shared" si="23"/>
        <v>41.268603000839555</v>
      </c>
      <c r="Y20" s="22">
        <v>5.5</v>
      </c>
      <c r="Z20" s="22">
        <v>4.2</v>
      </c>
      <c r="AA20" s="22">
        <v>6.7</v>
      </c>
      <c r="AB20" s="22">
        <f t="shared" si="24"/>
        <v>6.9202601107183828</v>
      </c>
      <c r="AC20" s="22">
        <f t="shared" si="25"/>
        <v>0.22026011071838258</v>
      </c>
      <c r="AD20" s="22">
        <f t="shared" si="26"/>
        <v>3.1828299398346993</v>
      </c>
      <c r="AE20" s="22">
        <v>59.86</v>
      </c>
      <c r="AF20" s="22">
        <v>79.569999999999993</v>
      </c>
      <c r="AG20" s="22">
        <f t="shared" si="27"/>
        <v>3.3380248184922663</v>
      </c>
      <c r="AH20" s="22">
        <f t="shared" si="28"/>
        <v>199.81416563494705</v>
      </c>
      <c r="AI20" s="22">
        <f t="shared" si="29"/>
        <v>37.366669412768701</v>
      </c>
      <c r="AJ20" s="26">
        <v>4.7</v>
      </c>
      <c r="AK20" s="26">
        <v>4.0999999999999996</v>
      </c>
      <c r="AL20" s="26">
        <v>6.3</v>
      </c>
      <c r="AM20" s="26">
        <f t="shared" si="30"/>
        <v>6.2369864518050706</v>
      </c>
      <c r="AN20" s="26">
        <f t="shared" si="31"/>
        <v>6.3013548194929214E-2</v>
      </c>
      <c r="AO20" s="26">
        <f t="shared" si="32"/>
        <v>1.0103204276913607</v>
      </c>
      <c r="AP20" s="26">
        <v>63.7</v>
      </c>
      <c r="AQ20" s="17">
        <v>77.14</v>
      </c>
      <c r="AR20" s="26">
        <f t="shared" si="33"/>
        <v>3.0896331343517658</v>
      </c>
      <c r="AS20" s="26">
        <f t="shared" si="34"/>
        <v>196.80963065820748</v>
      </c>
      <c r="AT20" s="26">
        <f t="shared" si="35"/>
        <v>41.09950625761811</v>
      </c>
      <c r="AU20" s="85"/>
      <c r="AV20" s="21" t="s">
        <v>91</v>
      </c>
      <c r="AW20" s="26">
        <f t="shared" si="36"/>
        <v>197.48868418528946</v>
      </c>
      <c r="AX20" s="26">
        <f t="shared" si="37"/>
        <v>3.209818146824182</v>
      </c>
      <c r="AY20" s="26">
        <f t="shared" si="0"/>
        <v>61.567499999999995</v>
      </c>
      <c r="AZ20" s="26">
        <f t="shared" si="1"/>
        <v>75.454999999999998</v>
      </c>
      <c r="BA20" s="114"/>
      <c r="BB20" s="99">
        <v>30</v>
      </c>
      <c r="BC20" s="92" t="s">
        <v>91</v>
      </c>
      <c r="BD20" s="93">
        <v>6.19</v>
      </c>
      <c r="BE20" s="93">
        <f t="shared" si="2"/>
        <v>118.27303002005669</v>
      </c>
      <c r="BF20" s="93">
        <f t="shared" si="38"/>
        <v>4.858256109615291</v>
      </c>
      <c r="BG20" s="93">
        <v>43.726969979943291</v>
      </c>
      <c r="BH20" s="93">
        <f t="shared" si="39"/>
        <v>2.1719249356999861</v>
      </c>
      <c r="BI20" s="93">
        <v>18</v>
      </c>
      <c r="BJ20" s="93">
        <f t="shared" si="3"/>
        <v>303.05801611780186</v>
      </c>
      <c r="BK20" s="94">
        <v>5.36</v>
      </c>
      <c r="BL20" s="94">
        <f t="shared" si="4"/>
        <v>123.73139699916044</v>
      </c>
      <c r="BM20" s="94">
        <f t="shared" si="40"/>
        <v>4.2510695752853644</v>
      </c>
      <c r="BN20" s="94">
        <v>41.268603000839555</v>
      </c>
      <c r="BO20" s="94">
        <f t="shared" si="41"/>
        <v>1.6680937414882482</v>
      </c>
      <c r="BP20" s="94">
        <v>15</v>
      </c>
      <c r="BQ20" s="94">
        <f t="shared" si="5"/>
        <v>256.46702747696605</v>
      </c>
      <c r="BR20" s="93">
        <v>6.34</v>
      </c>
      <c r="BS20" s="93">
        <f t="shared" si="6"/>
        <v>106.96333058723128</v>
      </c>
      <c r="BT20" s="93">
        <f t="shared" si="42"/>
        <v>4.0228601372354147</v>
      </c>
      <c r="BU20" s="93">
        <v>37.366669412768701</v>
      </c>
      <c r="BV20" s="93">
        <f t="shared" si="43"/>
        <v>3.8651198438506911</v>
      </c>
      <c r="BW20" s="93">
        <v>35.67</v>
      </c>
      <c r="BX20" s="93">
        <f t="shared" si="7"/>
        <v>240.80840781491193</v>
      </c>
      <c r="BY20" s="94">
        <v>7.09</v>
      </c>
      <c r="BZ20" s="94">
        <f t="shared" si="8"/>
        <v>99.900493742381883</v>
      </c>
      <c r="CA20" s="94">
        <f t="shared" si="44"/>
        <v>4.731202251084861</v>
      </c>
      <c r="CB20" s="94">
        <v>41.09950625761811</v>
      </c>
      <c r="CC20" s="94">
        <f t="shared" si="45"/>
        <v>4.5293331053178481</v>
      </c>
      <c r="CD20" s="94">
        <v>39</v>
      </c>
      <c r="CE20" s="94">
        <f t="shared" si="9"/>
        <v>301.37758339410567</v>
      </c>
      <c r="CG20" s="114">
        <f t="shared" si="46"/>
        <v>4.465847018305233</v>
      </c>
      <c r="CH20" s="110">
        <v>30</v>
      </c>
      <c r="CI20" s="21" t="s">
        <v>91</v>
      </c>
      <c r="CJ20" s="99">
        <v>30</v>
      </c>
      <c r="CK20" s="26">
        <f t="shared" si="10"/>
        <v>26.9175</v>
      </c>
      <c r="CL20" s="26">
        <v>879.72299999999996</v>
      </c>
      <c r="CM20" s="26">
        <f t="shared" si="11"/>
        <v>275.42775870094636</v>
      </c>
      <c r="CN20" s="26">
        <v>798.50611658498872</v>
      </c>
      <c r="CO20" s="17">
        <v>33</v>
      </c>
      <c r="CP20" s="17">
        <v>27.75</v>
      </c>
      <c r="CQ20" s="17">
        <v>964.59</v>
      </c>
    </row>
    <row r="21" spans="1:98" ht="13.5" x14ac:dyDescent="0.15">
      <c r="A21" s="17">
        <v>18</v>
      </c>
      <c r="B21" s="21" t="s">
        <v>92</v>
      </c>
      <c r="C21" s="22">
        <v>4.5999999999999996</v>
      </c>
      <c r="D21" s="22">
        <v>4.2</v>
      </c>
      <c r="E21" s="22">
        <v>6.2</v>
      </c>
      <c r="F21" s="22">
        <f t="shared" si="12"/>
        <v>6.2289646009589745</v>
      </c>
      <c r="G21" s="22">
        <f t="shared" si="13"/>
        <v>2.8964600958974351E-2</v>
      </c>
      <c r="H21" s="22">
        <f t="shared" si="14"/>
        <v>0.46499864446998351</v>
      </c>
      <c r="I21" s="22">
        <v>62.2</v>
      </c>
      <c r="J21" s="22">
        <v>77.260000000000005</v>
      </c>
      <c r="K21" s="22">
        <f t="shared" si="15"/>
        <v>3.101639074498129</v>
      </c>
      <c r="L21" s="22">
        <f t="shared" si="16"/>
        <v>192.92195043378362</v>
      </c>
      <c r="M21" s="22">
        <f t="shared" si="17"/>
        <v>42.397437797500196</v>
      </c>
      <c r="N21" s="26">
        <v>5</v>
      </c>
      <c r="O21" s="26">
        <v>4</v>
      </c>
      <c r="P21" s="26">
        <v>6.3</v>
      </c>
      <c r="Q21" s="26">
        <f t="shared" si="18"/>
        <v>6.4031242374328485</v>
      </c>
      <c r="R21" s="26">
        <f t="shared" si="19"/>
        <v>0.10312423743284871</v>
      </c>
      <c r="S21" s="26">
        <f t="shared" si="20"/>
        <v>1.610530010178179</v>
      </c>
      <c r="T21" s="26">
        <v>60.35</v>
      </c>
      <c r="U21" s="26">
        <v>75.64</v>
      </c>
      <c r="V21" s="26">
        <f t="shared" si="21"/>
        <v>3.1234752377721215</v>
      </c>
      <c r="W21" s="26">
        <f t="shared" si="22"/>
        <v>188.50173059954753</v>
      </c>
      <c r="X21" s="26">
        <f t="shared" si="23"/>
        <v>38.659808254090095</v>
      </c>
      <c r="Y21" s="22">
        <v>5.5</v>
      </c>
      <c r="Z21" s="22">
        <v>4.0999999999999996</v>
      </c>
      <c r="AA21" s="22">
        <v>6.9</v>
      </c>
      <c r="AB21" s="22">
        <f t="shared" si="24"/>
        <v>6.8600291544569982</v>
      </c>
      <c r="AC21" s="22">
        <f t="shared" si="25"/>
        <v>3.997084554300212E-2</v>
      </c>
      <c r="AD21" s="22">
        <f t="shared" si="26"/>
        <v>0.58266291065297948</v>
      </c>
      <c r="AE21" s="22">
        <v>57.18</v>
      </c>
      <c r="AF21" s="22">
        <v>76.290000000000006</v>
      </c>
      <c r="AG21" s="22">
        <f t="shared" si="27"/>
        <v>3.2871580415003252</v>
      </c>
      <c r="AH21" s="22">
        <f t="shared" si="28"/>
        <v>187.9596968129886</v>
      </c>
      <c r="AI21" s="22">
        <f t="shared" si="29"/>
        <v>36.702855030163128</v>
      </c>
      <c r="AJ21" s="26">
        <v>4.5999999999999996</v>
      </c>
      <c r="AK21" s="26">
        <v>4.2</v>
      </c>
      <c r="AL21" s="26">
        <v>6.2</v>
      </c>
      <c r="AM21" s="26">
        <f t="shared" si="30"/>
        <v>6.2289646009589745</v>
      </c>
      <c r="AN21" s="26">
        <f t="shared" si="31"/>
        <v>2.8964600958974351E-2</v>
      </c>
      <c r="AO21" s="26">
        <f t="shared" si="32"/>
        <v>0.46499864446998351</v>
      </c>
      <c r="AP21" s="26">
        <v>61.06</v>
      </c>
      <c r="AQ21" s="17">
        <v>76.239999999999995</v>
      </c>
      <c r="AR21" s="26">
        <f t="shared" si="33"/>
        <v>3.101639074498129</v>
      </c>
      <c r="AS21" s="26">
        <f t="shared" si="34"/>
        <v>189.38608188885576</v>
      </c>
      <c r="AT21" s="26">
        <f t="shared" si="35"/>
        <v>42.397437797500196</v>
      </c>
      <c r="AU21" s="85"/>
      <c r="AV21" s="21" t="s">
        <v>92</v>
      </c>
      <c r="AW21" s="26">
        <f t="shared" si="36"/>
        <v>189.69236493379387</v>
      </c>
      <c r="AX21" s="26">
        <f t="shared" si="37"/>
        <v>3.153477857067176</v>
      </c>
      <c r="AY21" s="26">
        <f t="shared" si="0"/>
        <v>60.197500000000005</v>
      </c>
      <c r="AZ21" s="26">
        <f t="shared" si="1"/>
        <v>76.357500000000002</v>
      </c>
      <c r="BA21" s="114"/>
      <c r="BB21" s="99">
        <v>30</v>
      </c>
      <c r="BC21" s="92" t="s">
        <v>92</v>
      </c>
      <c r="BD21" s="93">
        <v>5.59</v>
      </c>
      <c r="BE21" s="93">
        <f t="shared" si="2"/>
        <v>114.6025622024998</v>
      </c>
      <c r="BF21" s="93">
        <f t="shared" si="38"/>
        <v>4.1455050918402643</v>
      </c>
      <c r="BG21" s="93">
        <v>42.397437797500196</v>
      </c>
      <c r="BH21" s="93">
        <f t="shared" si="39"/>
        <v>2.4022712125499011</v>
      </c>
      <c r="BI21" s="93">
        <v>23</v>
      </c>
      <c r="BJ21" s="93">
        <f t="shared" si="3"/>
        <v>257.85041671246444</v>
      </c>
      <c r="BK21" s="94">
        <v>5.61</v>
      </c>
      <c r="BL21" s="94">
        <f t="shared" si="4"/>
        <v>115.34019174590992</v>
      </c>
      <c r="BM21" s="94">
        <f t="shared" si="40"/>
        <v>3.8776354292731807</v>
      </c>
      <c r="BN21" s="94">
        <v>38.659808254090095</v>
      </c>
      <c r="BO21" s="94">
        <f t="shared" si="41"/>
        <v>2.7210772626020345</v>
      </c>
      <c r="BP21" s="94">
        <v>26</v>
      </c>
      <c r="BQ21" s="94">
        <f t="shared" si="5"/>
        <v>234.01529815663648</v>
      </c>
      <c r="BR21" s="93">
        <v>5.68</v>
      </c>
      <c r="BS21" s="93">
        <f t="shared" si="6"/>
        <v>117.62714496983686</v>
      </c>
      <c r="BT21" s="93">
        <f t="shared" si="42"/>
        <v>3.8316017206333912</v>
      </c>
      <c r="BU21" s="93">
        <v>36.702855030163128</v>
      </c>
      <c r="BV21" s="93">
        <f t="shared" si="43"/>
        <v>2.7771420997514782</v>
      </c>
      <c r="BW21" s="93">
        <v>25.67</v>
      </c>
      <c r="BX21" s="93">
        <f t="shared" si="7"/>
        <v>219.0909863858173</v>
      </c>
      <c r="BY21" s="94">
        <v>7.28</v>
      </c>
      <c r="BZ21" s="94">
        <f t="shared" si="8"/>
        <v>103.6025622024998</v>
      </c>
      <c r="CA21" s="94">
        <f t="shared" si="44"/>
        <v>5.0503405773019407</v>
      </c>
      <c r="CB21" s="94">
        <v>42.397437797500196</v>
      </c>
      <c r="CC21" s="94">
        <f t="shared" si="45"/>
        <v>4.1884071287098426</v>
      </c>
      <c r="CD21" s="94">
        <v>34</v>
      </c>
      <c r="CE21" s="94">
        <f t="shared" si="9"/>
        <v>308.37379565005654</v>
      </c>
      <c r="CG21" s="114">
        <f t="shared" si="46"/>
        <v>4.2262707047621948</v>
      </c>
      <c r="CH21" s="110">
        <v>30</v>
      </c>
      <c r="CI21" s="21" t="s">
        <v>92</v>
      </c>
      <c r="CJ21" s="99">
        <v>30</v>
      </c>
      <c r="CK21" s="26">
        <f t="shared" si="10"/>
        <v>27.1675</v>
      </c>
      <c r="CL21" s="26">
        <v>1064.912</v>
      </c>
      <c r="CM21" s="26">
        <f t="shared" si="11"/>
        <v>254.83262422624369</v>
      </c>
      <c r="CN21" s="26">
        <v>1044.7170993445461</v>
      </c>
      <c r="CO21" s="17">
        <v>35</v>
      </c>
      <c r="CP21" s="17">
        <v>27.75</v>
      </c>
      <c r="CQ21" s="17">
        <v>964.59</v>
      </c>
    </row>
    <row r="22" spans="1:98" ht="13.5" x14ac:dyDescent="0.15">
      <c r="A22" s="17">
        <v>19</v>
      </c>
      <c r="B22" s="21" t="s">
        <v>69</v>
      </c>
      <c r="C22" s="22">
        <v>4.9000000000000004</v>
      </c>
      <c r="D22" s="22">
        <v>4.4000000000000004</v>
      </c>
      <c r="E22" s="22">
        <v>6.6</v>
      </c>
      <c r="F22" s="22">
        <f t="shared" si="12"/>
        <v>6.585590330410783</v>
      </c>
      <c r="G22" s="22">
        <f t="shared" si="13"/>
        <v>1.4409669589216634E-2</v>
      </c>
      <c r="H22" s="22">
        <f t="shared" si="14"/>
        <v>0.21880604268194459</v>
      </c>
      <c r="I22" s="22">
        <v>53.14</v>
      </c>
      <c r="J22" s="22">
        <v>69.540000000000006</v>
      </c>
      <c r="K22" s="22">
        <f t="shared" si="15"/>
        <v>3.2738143307276109</v>
      </c>
      <c r="L22" s="22">
        <f t="shared" si="16"/>
        <v>173.97049353486526</v>
      </c>
      <c r="M22" s="22">
        <f t="shared" si="17"/>
        <v>41.922544600575627</v>
      </c>
      <c r="N22" s="26">
        <v>4.9000000000000004</v>
      </c>
      <c r="O22" s="26">
        <v>4.2</v>
      </c>
      <c r="P22" s="26">
        <v>6.5</v>
      </c>
      <c r="Q22" s="26">
        <f t="shared" si="18"/>
        <v>6.4536811201050215</v>
      </c>
      <c r="R22" s="26">
        <f t="shared" si="19"/>
        <v>4.6318879894978515E-2</v>
      </c>
      <c r="S22" s="26">
        <f t="shared" si="20"/>
        <v>0.7177125586617884</v>
      </c>
      <c r="T22" s="26">
        <v>49.02</v>
      </c>
      <c r="U22" s="26" t="s">
        <v>122</v>
      </c>
      <c r="V22" s="26">
        <f t="shared" si="21"/>
        <v>3.1888777299342457</v>
      </c>
      <c r="W22" s="26">
        <f t="shared" si="22"/>
        <v>156.31878632137673</v>
      </c>
      <c r="X22" s="26">
        <f t="shared" si="23"/>
        <v>40.601294645004465</v>
      </c>
      <c r="Y22" s="22">
        <v>5.5</v>
      </c>
      <c r="Z22" s="22">
        <v>4.0999999999999996</v>
      </c>
      <c r="AA22" s="22">
        <v>6.92</v>
      </c>
      <c r="AB22" s="22">
        <f t="shared" si="24"/>
        <v>6.8600291544569982</v>
      </c>
      <c r="AC22" s="22">
        <f t="shared" si="25"/>
        <v>5.9970845543001694E-2</v>
      </c>
      <c r="AD22" s="22">
        <f t="shared" si="26"/>
        <v>0.87420686111863399</v>
      </c>
      <c r="AE22" s="22">
        <v>52.34</v>
      </c>
      <c r="AF22" s="22">
        <v>67.930000000000007</v>
      </c>
      <c r="AG22" s="22">
        <f t="shared" si="27"/>
        <v>3.2871580415003252</v>
      </c>
      <c r="AH22" s="22">
        <f t="shared" si="28"/>
        <v>172.04985189212704</v>
      </c>
      <c r="AI22" s="22">
        <f t="shared" si="29"/>
        <v>36.702855030163128</v>
      </c>
      <c r="AJ22" s="26">
        <v>4.5</v>
      </c>
      <c r="AK22" s="26">
        <v>4.0999999999999996</v>
      </c>
      <c r="AL22" s="26">
        <v>6.2</v>
      </c>
      <c r="AM22" s="26">
        <f t="shared" si="30"/>
        <v>6.0876925020897694</v>
      </c>
      <c r="AN22" s="26">
        <f t="shared" si="31"/>
        <v>0.11230749791023076</v>
      </c>
      <c r="AO22" s="26">
        <f t="shared" si="32"/>
        <v>1.8448286911942102</v>
      </c>
      <c r="AP22" s="26">
        <v>49.08</v>
      </c>
      <c r="AQ22" s="17">
        <v>69.45</v>
      </c>
      <c r="AR22" s="26">
        <f t="shared" si="33"/>
        <v>3.0307049828266663</v>
      </c>
      <c r="AS22" s="26">
        <f t="shared" si="34"/>
        <v>148.74700055713276</v>
      </c>
      <c r="AT22" s="26">
        <f t="shared" si="35"/>
        <v>42.336999233932858</v>
      </c>
      <c r="AU22" s="85"/>
      <c r="AV22" s="21" t="s">
        <v>69</v>
      </c>
      <c r="AW22" s="26">
        <f t="shared" si="36"/>
        <v>162.77153307637545</v>
      </c>
      <c r="AX22" s="26">
        <f t="shared" si="37"/>
        <v>3.1951387712472119</v>
      </c>
      <c r="AY22" s="26">
        <f t="shared" si="0"/>
        <v>50.894999999999996</v>
      </c>
      <c r="AZ22" s="26">
        <f t="shared" si="1"/>
        <v>68.973333333333343</v>
      </c>
      <c r="BA22" s="114"/>
      <c r="BB22" s="99" t="s">
        <v>185</v>
      </c>
      <c r="BC22" s="92" t="s">
        <v>69</v>
      </c>
      <c r="BD22" s="93">
        <v>4.63</v>
      </c>
      <c r="BE22" s="93">
        <f t="shared" si="2"/>
        <v>123.07745539942437</v>
      </c>
      <c r="BF22" s="93">
        <f t="shared" si="38"/>
        <v>3.6917253778114043</v>
      </c>
      <c r="BG22" s="93">
        <v>41.922544600575627</v>
      </c>
      <c r="BH22" s="93">
        <f t="shared" si="39"/>
        <v>1.4301041014083116</v>
      </c>
      <c r="BI22" s="93">
        <v>15</v>
      </c>
      <c r="BJ22" s="93">
        <f t="shared" si="3"/>
        <v>196.17828657689802</v>
      </c>
      <c r="BK22" s="94">
        <v>5.39</v>
      </c>
      <c r="BL22" s="94">
        <f t="shared" si="4"/>
        <v>125.06870535499554</v>
      </c>
      <c r="BM22" s="94">
        <f t="shared" si="40"/>
        <v>4.2857926060733567</v>
      </c>
      <c r="BN22" s="94">
        <v>40.601294645004465</v>
      </c>
      <c r="BO22" s="94">
        <f t="shared" si="41"/>
        <v>1.629955384238764</v>
      </c>
      <c r="BP22" s="94">
        <v>14.33</v>
      </c>
      <c r="BQ22" s="94">
        <f t="shared" si="5"/>
        <v>210.08955354971596</v>
      </c>
      <c r="BR22" s="93">
        <v>6.8</v>
      </c>
      <c r="BS22" s="93">
        <f t="shared" si="6"/>
        <v>109.96714496983687</v>
      </c>
      <c r="BT22" s="93">
        <f t="shared" si="42"/>
        <v>4.324047244714043</v>
      </c>
      <c r="BU22" s="93">
        <v>36.702855030163128</v>
      </c>
      <c r="BV22" s="93">
        <f t="shared" si="43"/>
        <v>3.9752908560031304</v>
      </c>
      <c r="BW22" s="93">
        <v>33.33</v>
      </c>
      <c r="BX22" s="93">
        <f t="shared" si="7"/>
        <v>226.32063278833303</v>
      </c>
      <c r="BY22" s="94">
        <v>6.44</v>
      </c>
      <c r="BZ22" s="94">
        <f t="shared" si="8"/>
        <v>103.66300076606714</v>
      </c>
      <c r="CA22" s="94">
        <f t="shared" si="44"/>
        <v>4.4635867897835473</v>
      </c>
      <c r="CB22" s="94">
        <v>42.336999233932858</v>
      </c>
      <c r="CC22" s="94">
        <f t="shared" si="45"/>
        <v>3.7060774042914106</v>
      </c>
      <c r="CD22" s="94">
        <v>34</v>
      </c>
      <c r="CE22" s="94">
        <f t="shared" si="9"/>
        <v>219.0728396425765</v>
      </c>
      <c r="CG22" s="114">
        <f t="shared" si="46"/>
        <v>4.191288004595588</v>
      </c>
      <c r="CH22" s="110" t="s">
        <v>212</v>
      </c>
      <c r="CI22" s="21" t="s">
        <v>69</v>
      </c>
      <c r="CJ22" s="99">
        <v>45</v>
      </c>
      <c r="CK22" s="26">
        <f t="shared" si="10"/>
        <v>24.164999999999999</v>
      </c>
      <c r="CL22" s="26">
        <v>943.81399999999996</v>
      </c>
      <c r="CM22" s="26">
        <f t="shared" si="11"/>
        <v>212.91532813938088</v>
      </c>
      <c r="CN22" s="26">
        <v>1108.2034443548266</v>
      </c>
      <c r="CO22" s="17">
        <v>41</v>
      </c>
      <c r="CP22" s="17">
        <v>24.83</v>
      </c>
      <c r="CQ22" s="17">
        <v>1048.6099999999999</v>
      </c>
      <c r="CR22" s="26">
        <f>AVERAGE(CK22:CK27)</f>
        <v>24.827500000000001</v>
      </c>
      <c r="CS22" s="17" t="s">
        <v>198</v>
      </c>
      <c r="CT22" s="17" t="s">
        <v>205</v>
      </c>
    </row>
    <row r="23" spans="1:98" ht="13.5" x14ac:dyDescent="0.15">
      <c r="A23" s="17">
        <v>20</v>
      </c>
      <c r="B23" s="21" t="s">
        <v>70</v>
      </c>
      <c r="C23" s="22">
        <v>4.4000000000000004</v>
      </c>
      <c r="D23" s="22">
        <v>4.3</v>
      </c>
      <c r="E23" s="22">
        <v>6</v>
      </c>
      <c r="F23" s="22">
        <f t="shared" si="12"/>
        <v>6.1522353661088101</v>
      </c>
      <c r="G23" s="22">
        <f t="shared" si="13"/>
        <v>0.15223536610881006</v>
      </c>
      <c r="H23" s="22">
        <f t="shared" si="14"/>
        <v>2.4744723998603533</v>
      </c>
      <c r="I23" s="22">
        <v>51.02</v>
      </c>
      <c r="J23" s="22">
        <v>66.2</v>
      </c>
      <c r="K23" s="22">
        <f t="shared" si="15"/>
        <v>3.075304970324404</v>
      </c>
      <c r="L23" s="22">
        <f t="shared" si="16"/>
        <v>156.90205958595109</v>
      </c>
      <c r="M23" s="22">
        <f t="shared" si="17"/>
        <v>44.341456822436392</v>
      </c>
      <c r="N23" s="26">
        <v>4.5999999999999996</v>
      </c>
      <c r="O23" s="26">
        <v>4.5</v>
      </c>
      <c r="P23" s="26">
        <v>6.3</v>
      </c>
      <c r="Q23" s="26">
        <f t="shared" si="18"/>
        <v>6.4350602172784672</v>
      </c>
      <c r="R23" s="26">
        <f t="shared" si="19"/>
        <v>0.1350602172784674</v>
      </c>
      <c r="S23" s="26">
        <f t="shared" si="20"/>
        <v>2.0988182350776419</v>
      </c>
      <c r="T23" s="26">
        <v>51.14</v>
      </c>
      <c r="U23" s="26">
        <v>71.53</v>
      </c>
      <c r="V23" s="26">
        <f t="shared" si="21"/>
        <v>3.2167531151331632</v>
      </c>
      <c r="W23" s="26">
        <f t="shared" si="22"/>
        <v>164.50475430790996</v>
      </c>
      <c r="X23" s="26">
        <f t="shared" si="23"/>
        <v>44.370401391589738</v>
      </c>
      <c r="Y23" s="22">
        <v>4.5</v>
      </c>
      <c r="Z23" s="22">
        <v>4.5</v>
      </c>
      <c r="AA23" s="22">
        <v>6.27</v>
      </c>
      <c r="AB23" s="22">
        <f t="shared" si="24"/>
        <v>6.3639610306789276</v>
      </c>
      <c r="AC23" s="22">
        <f t="shared" si="25"/>
        <v>9.3961030678928026E-2</v>
      </c>
      <c r="AD23" s="22">
        <f t="shared" si="26"/>
        <v>1.4764551546743832</v>
      </c>
      <c r="AE23" s="22">
        <v>52.88</v>
      </c>
      <c r="AF23" s="22">
        <v>67.77</v>
      </c>
      <c r="AG23" s="22">
        <f t="shared" si="27"/>
        <v>3.1819805153394638</v>
      </c>
      <c r="AH23" s="22">
        <f t="shared" si="28"/>
        <v>168.26312965115085</v>
      </c>
      <c r="AI23" s="22">
        <f t="shared" si="29"/>
        <v>45</v>
      </c>
      <c r="AJ23" s="26">
        <v>4.8</v>
      </c>
      <c r="AK23" s="26">
        <v>4</v>
      </c>
      <c r="AL23" s="26">
        <v>6.3</v>
      </c>
      <c r="AM23" s="26">
        <f t="shared" si="30"/>
        <v>6.2481997407253234</v>
      </c>
      <c r="AN23" s="26">
        <f t="shared" si="31"/>
        <v>5.1800259274676463E-2</v>
      </c>
      <c r="AO23" s="26">
        <f t="shared" si="32"/>
        <v>0.82904294715557891</v>
      </c>
      <c r="AP23" s="26">
        <v>51.11</v>
      </c>
      <c r="AQ23" s="17">
        <v>74.78</v>
      </c>
      <c r="AR23" s="26">
        <f t="shared" si="33"/>
        <v>3.0728851183895034</v>
      </c>
      <c r="AS23" s="26">
        <f t="shared" si="34"/>
        <v>157.05515840088751</v>
      </c>
      <c r="AT23" s="26">
        <f t="shared" si="35"/>
        <v>39.805571092265197</v>
      </c>
      <c r="AU23" s="85"/>
      <c r="AV23" s="21" t="s">
        <v>70</v>
      </c>
      <c r="AW23" s="26">
        <f t="shared" si="36"/>
        <v>161.68127548647485</v>
      </c>
      <c r="AX23" s="26">
        <f t="shared" si="37"/>
        <v>3.1367309297966335</v>
      </c>
      <c r="AY23" s="26">
        <f t="shared" si="0"/>
        <v>51.537499999999994</v>
      </c>
      <c r="AZ23" s="26">
        <f t="shared" si="1"/>
        <v>70.069999999999993</v>
      </c>
      <c r="BA23" s="114"/>
      <c r="BB23" s="99" t="s">
        <v>185</v>
      </c>
      <c r="BC23" s="92" t="s">
        <v>70</v>
      </c>
      <c r="BD23" s="93">
        <v>7.22</v>
      </c>
      <c r="BE23" s="93">
        <f t="shared" si="2"/>
        <v>100.32854317756362</v>
      </c>
      <c r="BF23" s="93">
        <f t="shared" si="38"/>
        <v>5.1294137159085009</v>
      </c>
      <c r="BG23" s="93">
        <v>44.341456822436392</v>
      </c>
      <c r="BH23" s="93">
        <f t="shared" si="39"/>
        <v>4.2439870271977131</v>
      </c>
      <c r="BI23" s="93">
        <v>35.33</v>
      </c>
      <c r="BJ23" s="93">
        <f t="shared" si="3"/>
        <v>261.70268778565173</v>
      </c>
      <c r="BK23" s="94">
        <v>6.54</v>
      </c>
      <c r="BL23" s="94">
        <f t="shared" si="4"/>
        <v>107.62959860841028</v>
      </c>
      <c r="BM23" s="94">
        <f t="shared" si="40"/>
        <v>4.7987607502726268</v>
      </c>
      <c r="BN23" s="94">
        <v>44.370401391589738</v>
      </c>
      <c r="BO23" s="94">
        <f t="shared" si="41"/>
        <v>3.22165099087966</v>
      </c>
      <c r="BP23" s="94">
        <v>28</v>
      </c>
      <c r="BQ23" s="94">
        <f t="shared" si="5"/>
        <v>245.40862476894213</v>
      </c>
      <c r="BR23" s="93">
        <v>6.71</v>
      </c>
      <c r="BS23" s="93">
        <f t="shared" si="6"/>
        <v>101.33</v>
      </c>
      <c r="BT23" s="93">
        <f t="shared" si="42"/>
        <v>4.8389890742339183</v>
      </c>
      <c r="BU23" s="93">
        <v>45</v>
      </c>
      <c r="BV23" s="93">
        <f t="shared" si="43"/>
        <v>3.7940208083893259</v>
      </c>
      <c r="BW23" s="93">
        <v>33.67</v>
      </c>
      <c r="BX23" s="93">
        <f t="shared" si="7"/>
        <v>255.88574224548961</v>
      </c>
      <c r="BY23" s="94">
        <v>6.12</v>
      </c>
      <c r="BZ23" s="94">
        <f t="shared" si="8"/>
        <v>120.86442890773479</v>
      </c>
      <c r="CA23" s="94">
        <f t="shared" si="44"/>
        <v>4.5643098171994341</v>
      </c>
      <c r="CB23" s="94">
        <v>39.805571092265197</v>
      </c>
      <c r="CC23" s="94">
        <f t="shared" si="45"/>
        <v>2.359984779483256</v>
      </c>
      <c r="CD23" s="94">
        <v>19.329999999999998</v>
      </c>
      <c r="CE23" s="94">
        <f t="shared" si="9"/>
        <v>233.28187475706306</v>
      </c>
      <c r="CG23" s="114">
        <f t="shared" si="46"/>
        <v>4.8328683394036203</v>
      </c>
      <c r="CH23" s="110" t="s">
        <v>212</v>
      </c>
      <c r="CI23" s="21" t="s">
        <v>70</v>
      </c>
      <c r="CJ23" s="99">
        <v>45</v>
      </c>
      <c r="CK23" s="26">
        <f t="shared" si="10"/>
        <v>29.0825</v>
      </c>
      <c r="CL23" s="26">
        <v>963.27800000000002</v>
      </c>
      <c r="CM23" s="26">
        <f t="shared" si="11"/>
        <v>249.06973238928663</v>
      </c>
      <c r="CN23" s="26">
        <v>966.87581300970032</v>
      </c>
      <c r="CO23" s="17">
        <v>43</v>
      </c>
      <c r="CP23" s="17">
        <v>24.83</v>
      </c>
      <c r="CQ23" s="17">
        <v>1048.6099999999999</v>
      </c>
    </row>
    <row r="24" spans="1:98" ht="13.5" x14ac:dyDescent="0.15">
      <c r="A24" s="17">
        <v>21</v>
      </c>
      <c r="B24" s="21" t="s">
        <v>71</v>
      </c>
      <c r="C24" s="22">
        <v>5</v>
      </c>
      <c r="D24" s="22">
        <v>4.0999999999999996</v>
      </c>
      <c r="E24" s="22">
        <v>6.3</v>
      </c>
      <c r="F24" s="22">
        <f t="shared" si="12"/>
        <v>6.4660652641308847</v>
      </c>
      <c r="G24" s="22">
        <f t="shared" si="13"/>
        <v>0.16606526413088485</v>
      </c>
      <c r="H24" s="22">
        <f t="shared" si="14"/>
        <v>2.5682583974538025</v>
      </c>
      <c r="I24" s="22">
        <v>48.94</v>
      </c>
      <c r="J24" s="22">
        <v>66.3</v>
      </c>
      <c r="K24" s="22">
        <f t="shared" si="15"/>
        <v>3.1703979410352336</v>
      </c>
      <c r="L24" s="22">
        <f t="shared" si="16"/>
        <v>155.15927523426433</v>
      </c>
      <c r="M24" s="22">
        <f t="shared" si="17"/>
        <v>39.351752626264741</v>
      </c>
      <c r="N24" s="26">
        <v>5.4</v>
      </c>
      <c r="O24" s="26">
        <v>4</v>
      </c>
      <c r="P24" s="26">
        <v>6.6</v>
      </c>
      <c r="Q24" s="26">
        <f t="shared" si="18"/>
        <v>6.7201190465645775</v>
      </c>
      <c r="R24" s="26">
        <f t="shared" si="19"/>
        <v>0.12011904656457784</v>
      </c>
      <c r="S24" s="26">
        <f t="shared" si="20"/>
        <v>1.7874541467533145</v>
      </c>
      <c r="T24" s="26">
        <v>48.77</v>
      </c>
      <c r="U24" s="26" t="s">
        <v>123</v>
      </c>
      <c r="V24" s="26">
        <f t="shared" si="21"/>
        <v>3.2142287733789829</v>
      </c>
      <c r="W24" s="26">
        <f t="shared" si="22"/>
        <v>156.757937277693</v>
      </c>
      <c r="X24" s="26">
        <f t="shared" si="23"/>
        <v>36.528855366985162</v>
      </c>
      <c r="Y24" s="22">
        <v>5</v>
      </c>
      <c r="Z24" s="22">
        <v>4</v>
      </c>
      <c r="AA24" s="22">
        <v>6.4</v>
      </c>
      <c r="AB24" s="22">
        <f t="shared" si="24"/>
        <v>6.4031242374328485</v>
      </c>
      <c r="AC24" s="22">
        <f t="shared" si="25"/>
        <v>3.1242374328481759E-3</v>
      </c>
      <c r="AD24" s="22">
        <f t="shared" si="26"/>
        <v>4.8792391292110091E-2</v>
      </c>
      <c r="AE24" s="22">
        <v>50.43</v>
      </c>
      <c r="AF24" s="22" t="s">
        <v>126</v>
      </c>
      <c r="AG24" s="22">
        <f t="shared" si="27"/>
        <v>3.1234752377721215</v>
      </c>
      <c r="AH24" s="22">
        <f t="shared" si="28"/>
        <v>157.51685624084809</v>
      </c>
      <c r="AI24" s="22">
        <f t="shared" si="29"/>
        <v>38.659808254090095</v>
      </c>
      <c r="AJ24" s="26">
        <v>4.5999999999999996</v>
      </c>
      <c r="AK24" s="26">
        <v>4.5999999999999996</v>
      </c>
      <c r="AL24" s="26">
        <v>6.5</v>
      </c>
      <c r="AM24" s="26">
        <f t="shared" si="30"/>
        <v>6.5053823869162368</v>
      </c>
      <c r="AN24" s="26">
        <f t="shared" si="31"/>
        <v>5.3823869162368254E-3</v>
      </c>
      <c r="AO24" s="26">
        <f t="shared" si="32"/>
        <v>8.273744103132194E-2</v>
      </c>
      <c r="AP24" s="26">
        <v>52</v>
      </c>
      <c r="AQ24" s="17">
        <v>67.47</v>
      </c>
      <c r="AR24" s="26">
        <f t="shared" si="33"/>
        <v>3.2526911934581184</v>
      </c>
      <c r="AS24" s="26">
        <f t="shared" si="34"/>
        <v>169.13994205982215</v>
      </c>
      <c r="AT24" s="26">
        <f t="shared" si="35"/>
        <v>45</v>
      </c>
      <c r="AU24" s="85"/>
      <c r="AV24" s="21" t="s">
        <v>71</v>
      </c>
      <c r="AW24" s="26">
        <f t="shared" si="36"/>
        <v>159.64350270315691</v>
      </c>
      <c r="AX24" s="26">
        <f t="shared" si="37"/>
        <v>3.190198286411114</v>
      </c>
      <c r="AY24" s="26">
        <f t="shared" si="0"/>
        <v>50.035000000000004</v>
      </c>
      <c r="AZ24" s="26">
        <f t="shared" si="1"/>
        <v>66.884999999999991</v>
      </c>
      <c r="BA24" s="114"/>
      <c r="BB24" s="99" t="s">
        <v>185</v>
      </c>
      <c r="BC24" s="92" t="s">
        <v>71</v>
      </c>
      <c r="BD24" s="93">
        <v>6.05</v>
      </c>
      <c r="BE24" s="93">
        <f t="shared" si="2"/>
        <v>115.64824737373527</v>
      </c>
      <c r="BF24" s="93">
        <f t="shared" si="38"/>
        <v>4.2554810439551378</v>
      </c>
      <c r="BG24" s="93">
        <v>39.351752626264741</v>
      </c>
      <c r="BH24" s="93">
        <f t="shared" si="39"/>
        <v>2.8363064118688661</v>
      </c>
      <c r="BI24" s="93">
        <v>25</v>
      </c>
      <c r="BJ24" s="93">
        <f t="shared" si="3"/>
        <v>208.26324229116443</v>
      </c>
      <c r="BK24" s="94">
        <v>6.4</v>
      </c>
      <c r="BL24" s="94">
        <f t="shared" si="4"/>
        <v>125.80114463301483</v>
      </c>
      <c r="BM24" s="94">
        <f t="shared" si="40"/>
        <v>4.6969315165992631</v>
      </c>
      <c r="BN24" s="94">
        <v>36.528855366985162</v>
      </c>
      <c r="BO24" s="94">
        <f t="shared" si="41"/>
        <v>2.3951837934828348</v>
      </c>
      <c r="BP24" s="94">
        <v>17.670000000000002</v>
      </c>
      <c r="BQ24" s="94">
        <f t="shared" si="5"/>
        <v>229.06935006454609</v>
      </c>
      <c r="BR24" s="93">
        <v>6</v>
      </c>
      <c r="BS24" s="93">
        <f t="shared" si="6"/>
        <v>120.67019174590992</v>
      </c>
      <c r="BT24" s="93">
        <f t="shared" si="42"/>
        <v>4.357740802768018</v>
      </c>
      <c r="BU24" s="93">
        <v>38.659808254090095</v>
      </c>
      <c r="BV24" s="93">
        <f t="shared" si="43"/>
        <v>2.4623488445547945</v>
      </c>
      <c r="BW24" s="93">
        <v>20.67</v>
      </c>
      <c r="BX24" s="93">
        <f t="shared" si="7"/>
        <v>219.76086868359116</v>
      </c>
      <c r="BY24" s="94">
        <v>5.82</v>
      </c>
      <c r="BZ24" s="94">
        <f t="shared" si="8"/>
        <v>117.33</v>
      </c>
      <c r="CA24" s="94">
        <f t="shared" si="44"/>
        <v>4.6324495570815447</v>
      </c>
      <c r="CB24" s="94">
        <v>45</v>
      </c>
      <c r="CC24" s="94">
        <f t="shared" si="45"/>
        <v>1.9885354513119384</v>
      </c>
      <c r="CD24" s="94">
        <v>17.670000000000002</v>
      </c>
      <c r="CE24" s="94">
        <f t="shared" si="9"/>
        <v>240.88737696824032</v>
      </c>
      <c r="CG24" s="114">
        <f t="shared" si="46"/>
        <v>4.4856507301009909</v>
      </c>
      <c r="CH24" s="110" t="s">
        <v>212</v>
      </c>
      <c r="CI24" s="21" t="s">
        <v>71</v>
      </c>
      <c r="CJ24" s="99">
        <v>45</v>
      </c>
      <c r="CK24" s="26">
        <f t="shared" si="10"/>
        <v>20.252500000000001</v>
      </c>
      <c r="CL24" s="26">
        <v>957.755</v>
      </c>
      <c r="CM24" s="26">
        <f t="shared" si="11"/>
        <v>224.49520950188548</v>
      </c>
      <c r="CN24" s="26">
        <v>1066.5650751803191</v>
      </c>
      <c r="CO24" s="17">
        <v>45</v>
      </c>
      <c r="CP24" s="17">
        <v>24.83</v>
      </c>
      <c r="CQ24" s="17">
        <v>1048.6099999999999</v>
      </c>
    </row>
    <row r="25" spans="1:98" ht="13.5" x14ac:dyDescent="0.15">
      <c r="A25" s="17">
        <v>22</v>
      </c>
      <c r="B25" s="21" t="s">
        <v>72</v>
      </c>
      <c r="C25" s="22">
        <v>5.4</v>
      </c>
      <c r="D25" s="22">
        <v>3.7</v>
      </c>
      <c r="E25" s="22">
        <v>6.3</v>
      </c>
      <c r="F25" s="22">
        <f t="shared" si="12"/>
        <v>6.5459911396212576</v>
      </c>
      <c r="G25" s="22">
        <f t="shared" si="13"/>
        <v>0.24599113962125774</v>
      </c>
      <c r="H25" s="22">
        <f t="shared" si="14"/>
        <v>3.7578898958835207</v>
      </c>
      <c r="I25" s="22">
        <v>52.32</v>
      </c>
      <c r="J25" s="22">
        <v>68.92</v>
      </c>
      <c r="K25" s="22">
        <f t="shared" si="15"/>
        <v>3.0522497775876949</v>
      </c>
      <c r="L25" s="22">
        <f t="shared" si="16"/>
        <v>159.6937083633882</v>
      </c>
      <c r="M25" s="22">
        <f t="shared" si="17"/>
        <v>34.418364479056208</v>
      </c>
      <c r="N25" s="26">
        <v>4.8</v>
      </c>
      <c r="O25" s="26">
        <v>4.3</v>
      </c>
      <c r="P25" s="26">
        <v>6.4</v>
      </c>
      <c r="Q25" s="26">
        <f t="shared" si="18"/>
        <v>6.4443773942872093</v>
      </c>
      <c r="R25" s="26">
        <f t="shared" si="19"/>
        <v>4.4377394287208993E-2</v>
      </c>
      <c r="S25" s="26">
        <f t="shared" si="20"/>
        <v>0.6886219035922464</v>
      </c>
      <c r="T25" s="26">
        <v>49.9</v>
      </c>
      <c r="U25" s="26" t="s">
        <v>124</v>
      </c>
      <c r="V25" s="26">
        <f t="shared" si="21"/>
        <v>3.2027919436091494</v>
      </c>
      <c r="W25" s="26">
        <f t="shared" si="22"/>
        <v>159.81931798609656</v>
      </c>
      <c r="X25" s="26">
        <f t="shared" si="23"/>
        <v>41.855042535301983</v>
      </c>
      <c r="Y25" s="22">
        <v>4.5999999999999996</v>
      </c>
      <c r="Z25" s="22">
        <v>4.3</v>
      </c>
      <c r="AA25" s="22">
        <v>6.2</v>
      </c>
      <c r="AB25" s="22">
        <f t="shared" si="24"/>
        <v>6.2968245965724652</v>
      </c>
      <c r="AC25" s="22">
        <f t="shared" si="25"/>
        <v>9.6824596572465005E-2</v>
      </c>
      <c r="AD25" s="22">
        <f t="shared" si="26"/>
        <v>1.5376733953359489</v>
      </c>
      <c r="AE25" s="22">
        <v>51.31</v>
      </c>
      <c r="AF25" s="22">
        <v>63.68</v>
      </c>
      <c r="AG25" s="22">
        <f t="shared" si="27"/>
        <v>3.1412658390971848</v>
      </c>
      <c r="AH25" s="22">
        <f t="shared" si="28"/>
        <v>161.17835020407657</v>
      </c>
      <c r="AI25" s="22">
        <f t="shared" si="29"/>
        <v>43.069412558833015</v>
      </c>
      <c r="AJ25" s="26">
        <v>4.9000000000000004</v>
      </c>
      <c r="AK25" s="26">
        <v>4</v>
      </c>
      <c r="AL25" s="26">
        <v>6.4</v>
      </c>
      <c r="AM25" s="26">
        <f t="shared" si="30"/>
        <v>6.3253458403473877</v>
      </c>
      <c r="AN25" s="26">
        <f t="shared" si="31"/>
        <v>7.4654159652612684E-2</v>
      </c>
      <c r="AO25" s="26">
        <f t="shared" si="32"/>
        <v>1.180238385961718</v>
      </c>
      <c r="AP25" s="26">
        <v>51.77</v>
      </c>
      <c r="AQ25" s="17">
        <v>70.86</v>
      </c>
      <c r="AR25" s="26">
        <f t="shared" si="33"/>
        <v>3.0986448005700775</v>
      </c>
      <c r="AS25" s="26">
        <f t="shared" si="34"/>
        <v>160.41684132551293</v>
      </c>
      <c r="AT25" s="26">
        <f t="shared" si="35"/>
        <v>39.225674097336729</v>
      </c>
      <c r="AU25" s="85"/>
      <c r="AV25" s="21" t="s">
        <v>72</v>
      </c>
      <c r="AW25" s="26">
        <f t="shared" si="36"/>
        <v>160.27705446976856</v>
      </c>
      <c r="AX25" s="26">
        <f t="shared" si="37"/>
        <v>3.123738090216027</v>
      </c>
      <c r="AY25" s="26">
        <f t="shared" si="0"/>
        <v>51.325000000000003</v>
      </c>
      <c r="AZ25" s="26">
        <f t="shared" si="1"/>
        <v>67.819999999999993</v>
      </c>
      <c r="BA25" s="114"/>
      <c r="BB25" s="99" t="s">
        <v>185</v>
      </c>
      <c r="BC25" s="92" t="s">
        <v>72</v>
      </c>
      <c r="BD25" s="93">
        <v>6.93</v>
      </c>
      <c r="BE25" s="93">
        <f t="shared" si="2"/>
        <v>126.25163552094379</v>
      </c>
      <c r="BF25" s="93">
        <f t="shared" si="38"/>
        <v>4.8572906913148666</v>
      </c>
      <c r="BG25" s="93">
        <v>34.418364479056208</v>
      </c>
      <c r="BH25" s="93">
        <f t="shared" si="39"/>
        <v>2.8445066751470738</v>
      </c>
      <c r="BI25" s="93">
        <v>19.329999999999998</v>
      </c>
      <c r="BJ25" s="93">
        <f t="shared" si="3"/>
        <v>254.13344896959381</v>
      </c>
      <c r="BK25" s="94">
        <v>6.57</v>
      </c>
      <c r="BL25" s="94">
        <f t="shared" si="4"/>
        <v>118.81495746469803</v>
      </c>
      <c r="BM25" s="94">
        <f t="shared" si="40"/>
        <v>5.0033292757255845</v>
      </c>
      <c r="BN25" s="94">
        <v>41.855042535301983</v>
      </c>
      <c r="BO25" s="94">
        <f t="shared" si="41"/>
        <v>2.4820513849069274</v>
      </c>
      <c r="BP25" s="94">
        <v>19.329999999999998</v>
      </c>
      <c r="BQ25" s="94">
        <f t="shared" si="5"/>
        <v>249.66613085870665</v>
      </c>
      <c r="BR25" s="93">
        <v>5.17</v>
      </c>
      <c r="BS25" s="93">
        <f t="shared" si="6"/>
        <v>117.72058744116697</v>
      </c>
      <c r="BT25" s="93">
        <f t="shared" si="42"/>
        <v>3.988255527051229</v>
      </c>
      <c r="BU25" s="93">
        <v>43.069412558833015</v>
      </c>
      <c r="BV25" s="93">
        <f t="shared" si="43"/>
        <v>1.9216467206084602</v>
      </c>
      <c r="BW25" s="93">
        <v>19.21</v>
      </c>
      <c r="BX25" s="93">
        <f t="shared" si="7"/>
        <v>204.63739109299857</v>
      </c>
      <c r="BY25" s="94">
        <v>6.26</v>
      </c>
      <c r="BZ25" s="94">
        <f t="shared" si="8"/>
        <v>118.44432590266327</v>
      </c>
      <c r="CA25" s="94">
        <f t="shared" si="44"/>
        <v>4.5021781981887052</v>
      </c>
      <c r="CB25" s="94">
        <v>39.225674097336729</v>
      </c>
      <c r="CC25" s="94">
        <f t="shared" si="45"/>
        <v>2.7049709640546973</v>
      </c>
      <c r="CD25" s="94">
        <v>22.33</v>
      </c>
      <c r="CE25" s="94">
        <f t="shared" si="9"/>
        <v>233.07776532022928</v>
      </c>
      <c r="CG25" s="114">
        <f t="shared" si="46"/>
        <v>4.5877634230700961</v>
      </c>
      <c r="CH25" s="110" t="s">
        <v>212</v>
      </c>
      <c r="CI25" s="21" t="s">
        <v>72</v>
      </c>
      <c r="CJ25" s="99">
        <v>45</v>
      </c>
      <c r="CK25" s="26">
        <f t="shared" si="10"/>
        <v>20.049999999999997</v>
      </c>
      <c r="CL25" s="26">
        <v>995.41700000000003</v>
      </c>
      <c r="CM25" s="26">
        <f t="shared" si="11"/>
        <v>235.37868406038208</v>
      </c>
      <c r="CN25" s="26">
        <v>1057.2505789698484</v>
      </c>
      <c r="CO25" s="17">
        <v>47</v>
      </c>
      <c r="CP25" s="17">
        <v>24.83</v>
      </c>
      <c r="CQ25" s="17">
        <v>1048.6099999999999</v>
      </c>
    </row>
    <row r="26" spans="1:98" ht="13.5" x14ac:dyDescent="0.15">
      <c r="A26" s="17">
        <v>23</v>
      </c>
      <c r="B26" s="21" t="s">
        <v>73</v>
      </c>
      <c r="C26" s="22">
        <v>4.9000000000000004</v>
      </c>
      <c r="D26" s="22">
        <v>4.4000000000000004</v>
      </c>
      <c r="E26" s="22">
        <v>6.3</v>
      </c>
      <c r="F26" s="22">
        <f t="shared" si="12"/>
        <v>6.585590330410783</v>
      </c>
      <c r="G26" s="22">
        <f t="shared" si="13"/>
        <v>0.28559033041078319</v>
      </c>
      <c r="H26" s="22">
        <f t="shared" si="14"/>
        <v>4.3365942319854138</v>
      </c>
      <c r="I26" s="22">
        <v>48.74</v>
      </c>
      <c r="J26" s="22">
        <v>65</v>
      </c>
      <c r="K26" s="22">
        <f t="shared" si="15"/>
        <v>3.2738143307276109</v>
      </c>
      <c r="L26" s="22">
        <f t="shared" si="16"/>
        <v>159.56571047966375</v>
      </c>
      <c r="M26" s="22">
        <f t="shared" si="17"/>
        <v>41.922544600575627</v>
      </c>
      <c r="N26" s="26">
        <v>4.7</v>
      </c>
      <c r="O26" s="26">
        <v>4.4000000000000004</v>
      </c>
      <c r="P26" s="26">
        <v>6.5</v>
      </c>
      <c r="Q26" s="26">
        <f t="shared" si="18"/>
        <v>6.4381674411279493</v>
      </c>
      <c r="R26" s="26">
        <f t="shared" si="19"/>
        <v>6.1832558872050747E-2</v>
      </c>
      <c r="S26" s="26">
        <f t="shared" si="20"/>
        <v>0.96040619380377368</v>
      </c>
      <c r="T26" s="26">
        <v>51</v>
      </c>
      <c r="U26" s="26">
        <v>66.45</v>
      </c>
      <c r="V26" s="26">
        <f t="shared" si="21"/>
        <v>3.2120941539813268</v>
      </c>
      <c r="W26" s="26">
        <f t="shared" si="22"/>
        <v>163.81680185304768</v>
      </c>
      <c r="X26" s="26">
        <f t="shared" si="23"/>
        <v>43.111811993259074</v>
      </c>
      <c r="Y26" s="22">
        <v>5</v>
      </c>
      <c r="Z26" s="22">
        <v>4.3</v>
      </c>
      <c r="AA26" s="22">
        <v>6.38</v>
      </c>
      <c r="AB26" s="22">
        <f t="shared" si="24"/>
        <v>6.5946948375190182</v>
      </c>
      <c r="AC26" s="22">
        <f t="shared" si="25"/>
        <v>0.2146948375190183</v>
      </c>
      <c r="AD26" s="22">
        <f t="shared" si="26"/>
        <v>3.255568950629236</v>
      </c>
      <c r="AE26" s="22">
        <v>49.98</v>
      </c>
      <c r="AF26" s="22" t="s">
        <v>127</v>
      </c>
      <c r="AG26" s="22">
        <f t="shared" si="27"/>
        <v>3.2601963441402373</v>
      </c>
      <c r="AH26" s="22">
        <f t="shared" si="28"/>
        <v>162.94461328012906</v>
      </c>
      <c r="AI26" s="22">
        <f t="shared" si="29"/>
        <v>40.695531039492018</v>
      </c>
      <c r="AJ26" s="26">
        <v>4.9000000000000004</v>
      </c>
      <c r="AK26" s="26">
        <v>4.0999999999999996</v>
      </c>
      <c r="AL26" s="26">
        <v>6.2</v>
      </c>
      <c r="AM26" s="26">
        <f t="shared" si="30"/>
        <v>6.3890531379853153</v>
      </c>
      <c r="AN26" s="26">
        <f t="shared" si="31"/>
        <v>0.18905313798531509</v>
      </c>
      <c r="AO26" s="26">
        <f t="shared" si="32"/>
        <v>2.9590165225160412</v>
      </c>
      <c r="AP26" s="26">
        <v>48.98</v>
      </c>
      <c r="AQ26" s="17">
        <v>75.599999999999994</v>
      </c>
      <c r="AR26" s="26">
        <f t="shared" si="33"/>
        <v>3.1444409001010527</v>
      </c>
      <c r="AS26" s="26">
        <f t="shared" si="34"/>
        <v>154.01471528694955</v>
      </c>
      <c r="AT26" s="26">
        <f t="shared" si="35"/>
        <v>39.920392139985424</v>
      </c>
      <c r="AU26" s="85"/>
      <c r="AV26" s="21" t="s">
        <v>73</v>
      </c>
      <c r="AW26" s="26">
        <f t="shared" si="36"/>
        <v>160.08546022494752</v>
      </c>
      <c r="AX26" s="26">
        <f t="shared" si="37"/>
        <v>3.2226364322375569</v>
      </c>
      <c r="AY26" s="26">
        <f t="shared" si="0"/>
        <v>49.674999999999997</v>
      </c>
      <c r="AZ26" s="26">
        <f t="shared" si="1"/>
        <v>69.016666666666666</v>
      </c>
      <c r="BA26" s="114"/>
      <c r="BB26" s="99" t="s">
        <v>185</v>
      </c>
      <c r="BC26" s="92" t="s">
        <v>73</v>
      </c>
      <c r="BD26" s="93">
        <v>6.57</v>
      </c>
      <c r="BE26" s="93">
        <f t="shared" si="2"/>
        <v>116.74745539942437</v>
      </c>
      <c r="BF26" s="93">
        <f t="shared" si="38"/>
        <v>4.9155531396974297</v>
      </c>
      <c r="BG26" s="93">
        <v>41.922544600575627</v>
      </c>
      <c r="BH26" s="93">
        <f t="shared" si="39"/>
        <v>2.6761121762403457</v>
      </c>
      <c r="BI26" s="93">
        <v>21.33</v>
      </c>
      <c r="BJ26" s="93">
        <f t="shared" si="3"/>
        <v>239.58406002885272</v>
      </c>
      <c r="BK26" s="94">
        <v>5.65</v>
      </c>
      <c r="BL26" s="94">
        <f t="shared" si="4"/>
        <v>110.55818800674093</v>
      </c>
      <c r="BM26" s="94">
        <f t="shared" si="40"/>
        <v>4.1239784865436402</v>
      </c>
      <c r="BN26" s="94">
        <v>43.111811993259074</v>
      </c>
      <c r="BO26" s="94">
        <f t="shared" si="41"/>
        <v>2.6764509726949988</v>
      </c>
      <c r="BP26" s="94">
        <v>26.33</v>
      </c>
      <c r="BQ26" s="94">
        <f t="shared" si="5"/>
        <v>210.32290281372565</v>
      </c>
      <c r="BR26" s="93">
        <v>7.17</v>
      </c>
      <c r="BS26" s="93">
        <f t="shared" si="6"/>
        <v>110.97446896050799</v>
      </c>
      <c r="BT26" s="93">
        <f t="shared" si="42"/>
        <v>5.0068771213217307</v>
      </c>
      <c r="BU26" s="93">
        <v>40.695531039492018</v>
      </c>
      <c r="BV26" s="93">
        <f t="shared" si="43"/>
        <v>3.6439666294021502</v>
      </c>
      <c r="BW26" s="93">
        <v>28.33</v>
      </c>
      <c r="BX26" s="93">
        <f t="shared" si="7"/>
        <v>250.24371852366008</v>
      </c>
      <c r="BY26" s="94">
        <v>6.7</v>
      </c>
      <c r="BZ26" s="94">
        <f t="shared" si="8"/>
        <v>103.74960786001456</v>
      </c>
      <c r="CA26" s="94">
        <f t="shared" si="44"/>
        <v>4.4263854845701989</v>
      </c>
      <c r="CB26" s="94">
        <v>39.920392139985424</v>
      </c>
      <c r="CC26" s="94">
        <f t="shared" si="45"/>
        <v>4.0864166357823084</v>
      </c>
      <c r="CD26" s="94">
        <v>36.33</v>
      </c>
      <c r="CE26" s="94">
        <f t="shared" si="9"/>
        <v>216.80436103424833</v>
      </c>
      <c r="CG26" s="114">
        <f t="shared" si="46"/>
        <v>4.6181985580332494</v>
      </c>
      <c r="CH26" s="110" t="s">
        <v>212</v>
      </c>
      <c r="CI26" s="21" t="s">
        <v>73</v>
      </c>
      <c r="CJ26" s="99">
        <v>45</v>
      </c>
      <c r="CK26" s="26">
        <f t="shared" si="10"/>
        <v>28.08</v>
      </c>
      <c r="CL26" s="26">
        <v>1004.676</v>
      </c>
      <c r="CM26" s="26">
        <f t="shared" si="11"/>
        <v>229.23876060012168</v>
      </c>
      <c r="CN26" s="26">
        <v>1095.6654945370817</v>
      </c>
      <c r="CO26" s="17">
        <v>49</v>
      </c>
      <c r="CP26" s="17">
        <v>24.83</v>
      </c>
      <c r="CQ26" s="17">
        <v>1048.6099999999999</v>
      </c>
    </row>
    <row r="27" spans="1:98" ht="13.5" x14ac:dyDescent="0.15">
      <c r="A27" s="17">
        <v>24</v>
      </c>
      <c r="B27" s="21" t="s">
        <v>74</v>
      </c>
      <c r="C27" s="22">
        <v>5.2</v>
      </c>
      <c r="D27" s="22">
        <v>3.7</v>
      </c>
      <c r="E27" s="22">
        <v>6.4</v>
      </c>
      <c r="F27" s="22">
        <f t="shared" si="12"/>
        <v>6.3820059542435406</v>
      </c>
      <c r="G27" s="22">
        <f t="shared" si="13"/>
        <v>1.7994045756459798E-2</v>
      </c>
      <c r="H27" s="22">
        <f t="shared" si="14"/>
        <v>0.28194968612486404</v>
      </c>
      <c r="I27" s="22">
        <v>51.71</v>
      </c>
      <c r="J27" s="22">
        <v>64.400000000000006</v>
      </c>
      <c r="K27" s="22">
        <f t="shared" si="15"/>
        <v>3.0147261124391287</v>
      </c>
      <c r="L27" s="22">
        <f t="shared" si="16"/>
        <v>155.89148727422736</v>
      </c>
      <c r="M27" s="22">
        <f t="shared" si="17"/>
        <v>35.433314010285585</v>
      </c>
      <c r="N27" s="26">
        <v>4.9000000000000004</v>
      </c>
      <c r="O27" s="26">
        <v>4.3</v>
      </c>
      <c r="P27" s="26">
        <v>6.3</v>
      </c>
      <c r="Q27" s="26">
        <f t="shared" si="18"/>
        <v>6.5192024052026492</v>
      </c>
      <c r="R27" s="26">
        <f t="shared" si="19"/>
        <v>0.21920240520264933</v>
      </c>
      <c r="S27" s="26">
        <f t="shared" si="20"/>
        <v>3.3624114052313345</v>
      </c>
      <c r="T27" s="26">
        <v>50.6</v>
      </c>
      <c r="U27" s="26">
        <v>68.33</v>
      </c>
      <c r="V27" s="26">
        <f t="shared" si="21"/>
        <v>3.2319904630028189</v>
      </c>
      <c r="W27" s="26">
        <f t="shared" si="22"/>
        <v>163.53871742794263</v>
      </c>
      <c r="X27" s="26">
        <f t="shared" si="23"/>
        <v>41.268603000839555</v>
      </c>
      <c r="Y27" s="22">
        <v>5.0999999999999996</v>
      </c>
      <c r="Z27" s="22">
        <v>4.5</v>
      </c>
      <c r="AA27" s="22">
        <v>6.6</v>
      </c>
      <c r="AB27" s="22">
        <f t="shared" si="24"/>
        <v>6.8014704292527801</v>
      </c>
      <c r="AC27" s="22">
        <f t="shared" si="25"/>
        <v>0.20147042925278047</v>
      </c>
      <c r="AD27" s="22">
        <f t="shared" si="26"/>
        <v>2.962159893929206</v>
      </c>
      <c r="AE27" s="22">
        <v>50.42</v>
      </c>
      <c r="AF27" s="22">
        <v>67.3</v>
      </c>
      <c r="AG27" s="22">
        <f t="shared" si="27"/>
        <v>3.3742703491429165</v>
      </c>
      <c r="AH27" s="22">
        <f t="shared" si="28"/>
        <v>170.13071100378585</v>
      </c>
      <c r="AI27" s="22">
        <f t="shared" si="29"/>
        <v>41.423665625002656</v>
      </c>
      <c r="AJ27" s="26">
        <v>4.9000000000000004</v>
      </c>
      <c r="AK27" s="26">
        <v>4.5999999999999996</v>
      </c>
      <c r="AL27" s="26">
        <v>6.5</v>
      </c>
      <c r="AM27" s="26">
        <f t="shared" si="30"/>
        <v>6.7208630398186218</v>
      </c>
      <c r="AN27" s="26">
        <f t="shared" si="31"/>
        <v>0.22086303981862176</v>
      </c>
      <c r="AO27" s="26">
        <f t="shared" si="32"/>
        <v>3.2862303324750131</v>
      </c>
      <c r="AP27" s="26">
        <v>51.67</v>
      </c>
      <c r="AQ27" s="17">
        <v>66</v>
      </c>
      <c r="AR27" s="26">
        <f t="shared" si="33"/>
        <v>3.35373595124002</v>
      </c>
      <c r="AS27" s="26">
        <f t="shared" si="34"/>
        <v>173.28753660057183</v>
      </c>
      <c r="AT27" s="26">
        <f t="shared" si="35"/>
        <v>43.191260677507927</v>
      </c>
      <c r="AU27" s="85"/>
      <c r="AV27" s="21" t="s">
        <v>74</v>
      </c>
      <c r="AW27" s="26">
        <f t="shared" si="36"/>
        <v>165.71211307663191</v>
      </c>
      <c r="AX27" s="26">
        <f t="shared" si="37"/>
        <v>3.2436807189562211</v>
      </c>
      <c r="AY27" s="26">
        <f t="shared" si="0"/>
        <v>51.100000000000009</v>
      </c>
      <c r="AZ27" s="26">
        <f t="shared" si="1"/>
        <v>66.507500000000007</v>
      </c>
      <c r="BA27" s="114"/>
      <c r="BB27" s="99" t="s">
        <v>185</v>
      </c>
      <c r="BC27" s="92" t="s">
        <v>74</v>
      </c>
      <c r="BD27" s="93">
        <v>6.73</v>
      </c>
      <c r="BE27" s="93">
        <f t="shared" si="2"/>
        <v>108.89668598971441</v>
      </c>
      <c r="BF27" s="93">
        <f t="shared" si="38"/>
        <v>4.1240190433594348</v>
      </c>
      <c r="BG27" s="93">
        <v>35.433314010285585</v>
      </c>
      <c r="BH27" s="93">
        <f t="shared" si="39"/>
        <v>4.1479264367353785</v>
      </c>
      <c r="BI27" s="93">
        <v>35.67</v>
      </c>
      <c r="BJ27" s="93">
        <f t="shared" si="3"/>
        <v>213.25302473211639</v>
      </c>
      <c r="BK27" s="94">
        <v>7.05</v>
      </c>
      <c r="BL27" s="94">
        <f t="shared" si="4"/>
        <v>113.06139699916044</v>
      </c>
      <c r="BM27" s="94">
        <f t="shared" si="40"/>
        <v>5.0539956268639479</v>
      </c>
      <c r="BN27" s="94">
        <v>41.268603000839555</v>
      </c>
      <c r="BO27" s="94">
        <f t="shared" si="41"/>
        <v>3.3192235950702602</v>
      </c>
      <c r="BP27" s="94">
        <v>25.67</v>
      </c>
      <c r="BQ27" s="94">
        <f t="shared" si="5"/>
        <v>255.73217871931578</v>
      </c>
      <c r="BR27" s="93">
        <v>5.62</v>
      </c>
      <c r="BS27" s="93">
        <f t="shared" si="6"/>
        <v>109.57633437499734</v>
      </c>
      <c r="BT27" s="93">
        <f t="shared" si="42"/>
        <v>3.9464335266799648</v>
      </c>
      <c r="BU27" s="93">
        <v>41.423665625002656</v>
      </c>
      <c r="BV27" s="93">
        <f t="shared" si="43"/>
        <v>2.8917871365594188</v>
      </c>
      <c r="BW27" s="93">
        <v>29</v>
      </c>
      <c r="BX27" s="93">
        <f t="shared" si="7"/>
        <v>198.97917841520385</v>
      </c>
      <c r="BY27" s="94">
        <v>5.66</v>
      </c>
      <c r="BZ27" s="94">
        <f t="shared" si="8"/>
        <v>117.80873932249207</v>
      </c>
      <c r="CA27" s="94">
        <f t="shared" si="44"/>
        <v>4.379722105297688</v>
      </c>
      <c r="CB27" s="94">
        <v>43.191260677507927</v>
      </c>
      <c r="CC27" s="94">
        <f t="shared" si="45"/>
        <v>2.0833185771276508</v>
      </c>
      <c r="CD27" s="94">
        <v>19</v>
      </c>
      <c r="CE27" s="94">
        <f t="shared" si="9"/>
        <v>226.30024118073155</v>
      </c>
      <c r="CG27" s="114">
        <f t="shared" si="46"/>
        <v>4.376042575550259</v>
      </c>
      <c r="CH27" s="110" t="s">
        <v>214</v>
      </c>
      <c r="CI27" s="21" t="s">
        <v>74</v>
      </c>
      <c r="CJ27" s="99">
        <v>45</v>
      </c>
      <c r="CK27" s="26">
        <f t="shared" si="10"/>
        <v>27.335000000000001</v>
      </c>
      <c r="CL27" s="26">
        <v>891.66600000000005</v>
      </c>
      <c r="CM27" s="26">
        <f t="shared" si="11"/>
        <v>223.56615576184188</v>
      </c>
      <c r="CN27" s="26">
        <v>997.09412294706203</v>
      </c>
      <c r="CO27" s="17">
        <v>51</v>
      </c>
      <c r="CP27" s="17">
        <v>24.83</v>
      </c>
      <c r="CQ27" s="17">
        <v>1048.6099999999999</v>
      </c>
    </row>
    <row r="28" spans="1:98" ht="13.5" x14ac:dyDescent="0.15">
      <c r="A28" s="17">
        <v>25</v>
      </c>
      <c r="B28" s="21" t="s">
        <v>93</v>
      </c>
      <c r="C28" s="22">
        <v>4.7</v>
      </c>
      <c r="D28" s="22">
        <v>4.5</v>
      </c>
      <c r="E28" s="22">
        <v>6.49</v>
      </c>
      <c r="F28" s="22">
        <f t="shared" si="12"/>
        <v>6.5069193939989765</v>
      </c>
      <c r="G28" s="22">
        <f t="shared" si="13"/>
        <v>1.691939399897624E-2</v>
      </c>
      <c r="H28" s="22">
        <f t="shared" si="14"/>
        <v>0.26002157049279256</v>
      </c>
      <c r="I28" s="22">
        <v>69.02</v>
      </c>
      <c r="J28" s="22"/>
      <c r="K28" s="22">
        <f t="shared" si="15"/>
        <v>3.2503860458922613</v>
      </c>
      <c r="L28" s="22">
        <f t="shared" si="16"/>
        <v>224.34164488748385</v>
      </c>
      <c r="M28" s="22">
        <f t="shared" si="17"/>
        <v>43.754635733231652</v>
      </c>
      <c r="N28" s="26">
        <v>4.5999999999999996</v>
      </c>
      <c r="O28" s="26">
        <v>5</v>
      </c>
      <c r="P28" s="26">
        <v>6.67</v>
      </c>
      <c r="Q28" s="26">
        <f t="shared" si="18"/>
        <v>6.794115100585211</v>
      </c>
      <c r="R28" s="26">
        <f t="shared" si="19"/>
        <v>0.12411510058521102</v>
      </c>
      <c r="S28" s="26">
        <f t="shared" si="20"/>
        <v>1.8268030309719123</v>
      </c>
      <c r="T28" s="26">
        <v>69.69</v>
      </c>
      <c r="U28" s="26"/>
      <c r="V28" s="26">
        <f t="shared" si="21"/>
        <v>3.385282654104417</v>
      </c>
      <c r="W28" s="26">
        <f t="shared" si="22"/>
        <v>235.92034816453682</v>
      </c>
      <c r="X28" s="26">
        <f t="shared" si="23"/>
        <v>47.385944030388821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R28" s="26"/>
      <c r="AS28" s="26"/>
      <c r="AT28" s="26"/>
      <c r="AU28" s="85"/>
      <c r="AV28" s="21" t="s">
        <v>93</v>
      </c>
      <c r="AW28" s="26">
        <f>(L28+W28)/2</f>
        <v>230.13099652601034</v>
      </c>
      <c r="AX28" s="26"/>
      <c r="AY28" s="26"/>
      <c r="AZ28" s="26"/>
      <c r="BA28" s="114"/>
      <c r="BB28" s="99" t="s">
        <v>186</v>
      </c>
      <c r="BC28" s="92" t="s">
        <v>93</v>
      </c>
      <c r="BD28" s="93">
        <v>6.12</v>
      </c>
      <c r="BE28" s="93">
        <f t="shared" si="2"/>
        <v>120.91536426676835</v>
      </c>
      <c r="BF28" s="93">
        <f t="shared" si="38"/>
        <v>4.9333063999751658</v>
      </c>
      <c r="BG28" s="93">
        <v>43.754635733231652</v>
      </c>
      <c r="BH28" s="93">
        <f t="shared" si="39"/>
        <v>1.8859336332898586</v>
      </c>
      <c r="BI28" s="93">
        <v>15.33</v>
      </c>
      <c r="BJ28" s="93">
        <f t="shared" si="3"/>
        <v>340.49680772628591</v>
      </c>
      <c r="BK28" s="94">
        <v>6.43</v>
      </c>
      <c r="BL28" s="94">
        <f t="shared" si="4"/>
        <v>114.94405596961117</v>
      </c>
      <c r="BM28" s="94">
        <f t="shared" si="40"/>
        <v>5.2188507941429503</v>
      </c>
      <c r="BN28" s="94">
        <v>47.385944030388821</v>
      </c>
      <c r="BO28" s="94">
        <f t="shared" si="41"/>
        <v>2.1525111883369634</v>
      </c>
      <c r="BP28" s="94">
        <v>17.670000000000002</v>
      </c>
      <c r="BQ28" s="94">
        <f t="shared" si="5"/>
        <v>363.70171184382218</v>
      </c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94"/>
      <c r="CG28" s="100"/>
      <c r="CH28" s="110" t="s">
        <v>213</v>
      </c>
      <c r="CI28" s="21" t="s">
        <v>93</v>
      </c>
      <c r="CJ28" s="99">
        <v>45</v>
      </c>
      <c r="CK28" s="26">
        <f>(BP28+BI28)/2</f>
        <v>16.5</v>
      </c>
      <c r="CL28" s="26">
        <v>635.51800000000003</v>
      </c>
      <c r="CM28" s="26">
        <f>(BQ28+BJ28)/2</f>
        <v>352.09925978505407</v>
      </c>
      <c r="CN28" s="26">
        <v>902.46994609980788</v>
      </c>
      <c r="CO28" s="17">
        <v>41</v>
      </c>
      <c r="CP28" s="17">
        <v>17.95</v>
      </c>
      <c r="CQ28" s="17">
        <v>919.11</v>
      </c>
      <c r="CR28" s="26">
        <f>AVERAGE(CK28:CK33)</f>
        <v>17.945000000000004</v>
      </c>
      <c r="CS28" s="17" t="s">
        <v>199</v>
      </c>
      <c r="CT28" s="17" t="s">
        <v>206</v>
      </c>
    </row>
    <row r="29" spans="1:98" ht="13.5" x14ac:dyDescent="0.15">
      <c r="A29" s="17">
        <v>26</v>
      </c>
      <c r="B29" s="21" t="s">
        <v>94</v>
      </c>
      <c r="C29" s="22">
        <v>4.5999999999999996</v>
      </c>
      <c r="D29" s="22">
        <v>5</v>
      </c>
      <c r="E29" s="22">
        <v>6.64</v>
      </c>
      <c r="F29" s="22">
        <f t="shared" si="12"/>
        <v>6.794115100585211</v>
      </c>
      <c r="G29" s="22">
        <f t="shared" si="13"/>
        <v>0.15411510058521127</v>
      </c>
      <c r="H29" s="22">
        <f t="shared" si="14"/>
        <v>2.2683616380290141</v>
      </c>
      <c r="I29" s="22">
        <v>69.45</v>
      </c>
      <c r="J29" s="22"/>
      <c r="K29" s="22">
        <f t="shared" si="15"/>
        <v>3.385282654104417</v>
      </c>
      <c r="L29" s="22">
        <f t="shared" si="16"/>
        <v>235.10788032755178</v>
      </c>
      <c r="M29" s="22">
        <f t="shared" si="17"/>
        <v>47.385944030388821</v>
      </c>
      <c r="N29" s="26">
        <v>4.7</v>
      </c>
      <c r="O29" s="26">
        <v>5.2</v>
      </c>
      <c r="P29" s="26">
        <v>6.96</v>
      </c>
      <c r="Q29" s="26">
        <f t="shared" si="18"/>
        <v>7.0092795635500238</v>
      </c>
      <c r="R29" s="26">
        <f t="shared" si="19"/>
        <v>4.927956355002383E-2</v>
      </c>
      <c r="S29" s="26">
        <f t="shared" si="20"/>
        <v>0.70306174983074821</v>
      </c>
      <c r="T29" s="26">
        <v>69.64</v>
      </c>
      <c r="U29" s="26"/>
      <c r="V29" s="26">
        <f t="shared" si="21"/>
        <v>3.4868062799341044</v>
      </c>
      <c r="W29" s="26">
        <f t="shared" si="22"/>
        <v>242.82118933461103</v>
      </c>
      <c r="X29" s="26">
        <f t="shared" si="23"/>
        <v>47.891269596220575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R29" s="26"/>
      <c r="AS29" s="26"/>
      <c r="AT29" s="26"/>
      <c r="AU29" s="85"/>
      <c r="AV29" s="21" t="s">
        <v>94</v>
      </c>
      <c r="AW29" s="26">
        <f t="shared" ref="AW29:AW51" si="50">(L29+W29)/2</f>
        <v>238.96453483108141</v>
      </c>
      <c r="AX29" s="26"/>
      <c r="AY29" s="26"/>
      <c r="AZ29" s="26"/>
      <c r="BA29" s="114"/>
      <c r="BB29" s="99" t="s">
        <v>186</v>
      </c>
      <c r="BC29" s="92" t="s">
        <v>94</v>
      </c>
      <c r="BD29" s="93">
        <v>6.23</v>
      </c>
      <c r="BE29" s="93">
        <f t="shared" si="2"/>
        <v>113.94405596961117</v>
      </c>
      <c r="BF29" s="93">
        <f t="shared" si="38"/>
        <v>5.0165649313117768</v>
      </c>
      <c r="BG29" s="93">
        <v>47.385944030388821</v>
      </c>
      <c r="BH29" s="93">
        <f t="shared" si="39"/>
        <v>2.1821171181123566</v>
      </c>
      <c r="BI29" s="93">
        <v>18.670000000000002</v>
      </c>
      <c r="BJ29" s="93">
        <f t="shared" si="3"/>
        <v>348.40043447960289</v>
      </c>
      <c r="BK29" s="94">
        <v>7.01</v>
      </c>
      <c r="BL29" s="94">
        <f t="shared" si="4"/>
        <v>115.43873040377942</v>
      </c>
      <c r="BM29" s="94">
        <f t="shared" si="40"/>
        <v>5.7588865213469314</v>
      </c>
      <c r="BN29" s="94">
        <v>47.891269596220575</v>
      </c>
      <c r="BO29" s="94">
        <f t="shared" si="41"/>
        <v>2.2267783367968184</v>
      </c>
      <c r="BP29" s="94">
        <v>16.670000000000002</v>
      </c>
      <c r="BQ29" s="94">
        <f t="shared" si="5"/>
        <v>401.0488573466003</v>
      </c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94"/>
      <c r="CG29" s="100"/>
      <c r="CH29" s="110" t="s">
        <v>213</v>
      </c>
      <c r="CI29" s="21" t="s">
        <v>94</v>
      </c>
      <c r="CJ29" s="99">
        <v>45</v>
      </c>
      <c r="CK29" s="26">
        <f t="shared" ref="CK29:CK51" si="51">(BP29+BI29)/2</f>
        <v>17.670000000000002</v>
      </c>
      <c r="CL29" s="26">
        <v>675.87099999999998</v>
      </c>
      <c r="CM29" s="26">
        <f t="shared" ref="CM29:CM51" si="52">(BQ29+BJ29)/2</f>
        <v>374.7246459131016</v>
      </c>
      <c r="CN29" s="26">
        <v>901.82352211326668</v>
      </c>
      <c r="CO29" s="17">
        <v>43</v>
      </c>
      <c r="CP29" s="17">
        <v>17.95</v>
      </c>
      <c r="CQ29" s="17">
        <v>919.11</v>
      </c>
    </row>
    <row r="30" spans="1:98" ht="13.5" x14ac:dyDescent="0.15">
      <c r="A30" s="17">
        <v>27</v>
      </c>
      <c r="B30" s="21" t="s">
        <v>95</v>
      </c>
      <c r="C30" s="22">
        <v>4.5</v>
      </c>
      <c r="D30" s="22">
        <v>4.9000000000000004</v>
      </c>
      <c r="E30" s="22">
        <v>6.49</v>
      </c>
      <c r="F30" s="22">
        <f t="shared" si="12"/>
        <v>6.6528189513919589</v>
      </c>
      <c r="G30" s="22">
        <f t="shared" si="13"/>
        <v>0.16281895139195868</v>
      </c>
      <c r="H30" s="22">
        <f t="shared" si="14"/>
        <v>2.4473678388300697</v>
      </c>
      <c r="I30" s="22">
        <v>68.989999999999995</v>
      </c>
      <c r="J30" s="22"/>
      <c r="K30" s="22">
        <f t="shared" si="15"/>
        <v>3.3143844979257273</v>
      </c>
      <c r="L30" s="22">
        <f t="shared" si="16"/>
        <v>228.65938651189592</v>
      </c>
      <c r="M30" s="22">
        <f t="shared" si="17"/>
        <v>47.43664824681013</v>
      </c>
      <c r="N30" s="26">
        <v>5</v>
      </c>
      <c r="O30" s="26">
        <v>5.2</v>
      </c>
      <c r="P30" s="26">
        <v>6.95</v>
      </c>
      <c r="Q30" s="26">
        <f t="shared" si="18"/>
        <v>7.2138755187485737</v>
      </c>
      <c r="R30" s="26">
        <f t="shared" si="19"/>
        <v>0.26387551874857351</v>
      </c>
      <c r="S30" s="26">
        <f t="shared" si="20"/>
        <v>3.6578884410019494</v>
      </c>
      <c r="T30" s="26">
        <v>70.22</v>
      </c>
      <c r="U30" s="26"/>
      <c r="V30" s="26">
        <f t="shared" si="21"/>
        <v>3.6041653245092795</v>
      </c>
      <c r="W30" s="26">
        <f t="shared" si="22"/>
        <v>253.08448908704159</v>
      </c>
      <c r="X30" s="26">
        <f t="shared" si="23"/>
        <v>46.123302714075429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R30" s="26"/>
      <c r="AS30" s="26"/>
      <c r="AT30" s="26"/>
      <c r="AU30" s="85"/>
      <c r="AV30" s="21" t="s">
        <v>95</v>
      </c>
      <c r="AW30" s="26">
        <f t="shared" si="50"/>
        <v>240.87193779946875</v>
      </c>
      <c r="AX30" s="26"/>
      <c r="AY30" s="26"/>
      <c r="AZ30" s="26"/>
      <c r="BA30" s="114"/>
      <c r="BB30" s="99" t="s">
        <v>186</v>
      </c>
      <c r="BC30" s="92" t="s">
        <v>95</v>
      </c>
      <c r="BD30" s="93">
        <v>5.97</v>
      </c>
      <c r="BE30" s="93">
        <f t="shared" si="2"/>
        <v>116.23335175318987</v>
      </c>
      <c r="BF30" s="93">
        <f t="shared" si="38"/>
        <v>4.901981564195113</v>
      </c>
      <c r="BG30" s="93">
        <v>47.43664824681013</v>
      </c>
      <c r="BH30" s="93">
        <f t="shared" si="39"/>
        <v>1.871324396595929</v>
      </c>
      <c r="BI30" s="93">
        <v>16.329999999999998</v>
      </c>
      <c r="BJ30" s="93">
        <f t="shared" si="3"/>
        <v>338.1877081138208</v>
      </c>
      <c r="BK30" s="94">
        <v>6.81</v>
      </c>
      <c r="BL30" s="94">
        <f t="shared" si="4"/>
        <v>110.54669728592457</v>
      </c>
      <c r="BM30" s="94">
        <f t="shared" si="40"/>
        <v>5.2423581772194634</v>
      </c>
      <c r="BN30" s="94">
        <v>46.123302714075429</v>
      </c>
      <c r="BO30" s="94">
        <f t="shared" si="41"/>
        <v>2.8801563815174229</v>
      </c>
      <c r="BP30" s="94">
        <v>23.33</v>
      </c>
      <c r="BQ30" s="94">
        <f t="shared" si="5"/>
        <v>368.1183912043507</v>
      </c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94"/>
      <c r="CG30" s="100"/>
      <c r="CH30" s="110" t="s">
        <v>213</v>
      </c>
      <c r="CI30" s="21" t="s">
        <v>95</v>
      </c>
      <c r="CJ30" s="99">
        <v>45</v>
      </c>
      <c r="CK30" s="26">
        <f t="shared" si="51"/>
        <v>19.829999999999998</v>
      </c>
      <c r="CL30" s="26">
        <v>658.32899999999995</v>
      </c>
      <c r="CM30" s="26">
        <f t="shared" si="52"/>
        <v>353.15304965908575</v>
      </c>
      <c r="CN30" s="26">
        <v>932.07321957932129</v>
      </c>
      <c r="CO30" s="17">
        <v>45</v>
      </c>
      <c r="CP30" s="17">
        <v>17.95</v>
      </c>
      <c r="CQ30" s="17">
        <v>919.11</v>
      </c>
    </row>
    <row r="31" spans="1:98" ht="13.5" x14ac:dyDescent="0.15">
      <c r="A31" s="17">
        <v>28</v>
      </c>
      <c r="B31" s="21" t="s">
        <v>96</v>
      </c>
      <c r="C31" s="22">
        <v>4.8</v>
      </c>
      <c r="D31" s="22">
        <v>4.9000000000000004</v>
      </c>
      <c r="E31" s="22">
        <v>6.91</v>
      </c>
      <c r="F31" s="22">
        <f t="shared" si="12"/>
        <v>6.8593002558570069</v>
      </c>
      <c r="G31" s="22">
        <f t="shared" si="13"/>
        <v>5.0699744142993275E-2</v>
      </c>
      <c r="H31" s="22">
        <f t="shared" si="14"/>
        <v>0.73913872045041129</v>
      </c>
      <c r="I31" s="22">
        <v>69.25</v>
      </c>
      <c r="J31" s="22"/>
      <c r="K31" s="22">
        <f t="shared" si="15"/>
        <v>3.4289211906005694</v>
      </c>
      <c r="L31" s="22">
        <f t="shared" si="16"/>
        <v>237.45279244908943</v>
      </c>
      <c r="M31" s="22">
        <f t="shared" si="17"/>
        <v>45.590657214646676</v>
      </c>
      <c r="N31" s="26">
        <v>4.9000000000000004</v>
      </c>
      <c r="O31" s="26">
        <v>5</v>
      </c>
      <c r="P31" s="26">
        <v>6.74</v>
      </c>
      <c r="Q31" s="26">
        <f t="shared" si="18"/>
        <v>7.0007142492748553</v>
      </c>
      <c r="R31" s="26">
        <f t="shared" si="19"/>
        <v>0.26071424927485509</v>
      </c>
      <c r="S31" s="26">
        <f t="shared" si="20"/>
        <v>3.7241092835900318</v>
      </c>
      <c r="T31" s="26">
        <v>70.75</v>
      </c>
      <c r="U31" s="26"/>
      <c r="V31" s="26">
        <f t="shared" si="21"/>
        <v>3.499642911798285</v>
      </c>
      <c r="W31" s="26">
        <f t="shared" si="22"/>
        <v>247.59973600972867</v>
      </c>
      <c r="X31" s="26">
        <f t="shared" si="23"/>
        <v>45.578725565607762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R31" s="26"/>
      <c r="AS31" s="26"/>
      <c r="AT31" s="26"/>
      <c r="AU31" s="85"/>
      <c r="AV31" s="21" t="s">
        <v>96</v>
      </c>
      <c r="AW31" s="26">
        <f t="shared" si="50"/>
        <v>242.52626422940904</v>
      </c>
      <c r="AX31" s="26"/>
      <c r="AY31" s="26"/>
      <c r="AZ31" s="26"/>
      <c r="BA31" s="114"/>
      <c r="BB31" s="99" t="s">
        <v>186</v>
      </c>
      <c r="BC31" s="92" t="s">
        <v>96</v>
      </c>
      <c r="BD31" s="93">
        <v>6</v>
      </c>
      <c r="BE31" s="93">
        <f t="shared" si="2"/>
        <v>120.73934278535332</v>
      </c>
      <c r="BF31" s="93">
        <f t="shared" si="38"/>
        <v>4.9867876828445246</v>
      </c>
      <c r="BG31" s="93">
        <v>45.590657214646676</v>
      </c>
      <c r="BH31" s="93">
        <f t="shared" si="39"/>
        <v>1.6497661399413681</v>
      </c>
      <c r="BI31" s="93">
        <v>13.67</v>
      </c>
      <c r="BJ31" s="93">
        <f t="shared" si="3"/>
        <v>345.33504703698333</v>
      </c>
      <c r="BK31" s="94">
        <v>6.99</v>
      </c>
      <c r="BL31" s="94">
        <f t="shared" si="4"/>
        <v>114.42127443439225</v>
      </c>
      <c r="BM31" s="94">
        <f t="shared" si="40"/>
        <v>5.4829018280492319</v>
      </c>
      <c r="BN31" s="94">
        <v>45.578725565607762</v>
      </c>
      <c r="BO31" s="94">
        <f t="shared" si="41"/>
        <v>2.6256358977268359</v>
      </c>
      <c r="BP31" s="94">
        <v>20</v>
      </c>
      <c r="BQ31" s="94">
        <f t="shared" si="5"/>
        <v>387.91530433448315</v>
      </c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94"/>
      <c r="CG31" s="100"/>
      <c r="CH31" s="110" t="s">
        <v>213</v>
      </c>
      <c r="CI31" s="21" t="s">
        <v>96</v>
      </c>
      <c r="CJ31" s="99">
        <v>45</v>
      </c>
      <c r="CK31" s="26">
        <f t="shared" si="51"/>
        <v>16.835000000000001</v>
      </c>
      <c r="CL31" s="26">
        <v>681.18200000000002</v>
      </c>
      <c r="CM31" s="26">
        <f t="shared" si="52"/>
        <v>366.62517568573321</v>
      </c>
      <c r="CN31" s="26">
        <v>928.98966734338671</v>
      </c>
      <c r="CO31" s="17">
        <v>47</v>
      </c>
      <c r="CP31" s="17">
        <v>17.95</v>
      </c>
      <c r="CQ31" s="17">
        <v>919.11</v>
      </c>
    </row>
    <row r="32" spans="1:98" ht="13.5" x14ac:dyDescent="0.15">
      <c r="A32" s="17">
        <v>29</v>
      </c>
      <c r="B32" s="21" t="s">
        <v>97</v>
      </c>
      <c r="C32" s="22">
        <v>4.5999999999999996</v>
      </c>
      <c r="D32" s="22">
        <v>5</v>
      </c>
      <c r="E32" s="22">
        <v>6.94</v>
      </c>
      <c r="F32" s="22">
        <f t="shared" si="12"/>
        <v>6.794115100585211</v>
      </c>
      <c r="G32" s="22">
        <f t="shared" si="13"/>
        <v>0.14588489941478944</v>
      </c>
      <c r="H32" s="22">
        <f t="shared" si="14"/>
        <v>2.1472244325419751</v>
      </c>
      <c r="I32" s="22">
        <v>68.27</v>
      </c>
      <c r="J32" s="22"/>
      <c r="K32" s="22">
        <f t="shared" si="15"/>
        <v>3.385282654104417</v>
      </c>
      <c r="L32" s="22">
        <f t="shared" si="16"/>
        <v>231.11324679570853</v>
      </c>
      <c r="M32" s="22">
        <f t="shared" si="17"/>
        <v>47.385944030388821</v>
      </c>
      <c r="N32" s="26">
        <v>4.4000000000000004</v>
      </c>
      <c r="O32" s="26">
        <v>5</v>
      </c>
      <c r="P32" s="26">
        <v>6.54</v>
      </c>
      <c r="Q32" s="26">
        <f t="shared" si="18"/>
        <v>6.6603303221386847</v>
      </c>
      <c r="R32" s="26">
        <f t="shared" si="19"/>
        <v>0.12033032213868466</v>
      </c>
      <c r="S32" s="26">
        <f t="shared" si="20"/>
        <v>1.8066719865036009</v>
      </c>
      <c r="T32" s="26">
        <v>69.040000000000006</v>
      </c>
      <c r="U32" s="26"/>
      <c r="V32" s="26">
        <f t="shared" si="21"/>
        <v>3.3031394744601235</v>
      </c>
      <c r="W32" s="26">
        <f t="shared" si="22"/>
        <v>228.04874931672694</v>
      </c>
      <c r="X32" s="26">
        <f t="shared" si="23"/>
        <v>48.652222780306339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R32" s="26"/>
      <c r="AS32" s="26"/>
      <c r="AT32" s="26"/>
      <c r="AU32" s="85"/>
      <c r="AV32" s="21" t="s">
        <v>97</v>
      </c>
      <c r="AW32" s="26">
        <f t="shared" si="50"/>
        <v>229.58099805621774</v>
      </c>
      <c r="AX32" s="26"/>
      <c r="AY32" s="26"/>
      <c r="AZ32" s="26"/>
      <c r="BA32" s="114"/>
      <c r="BB32" s="99" t="s">
        <v>186</v>
      </c>
      <c r="BC32" s="92" t="s">
        <v>97</v>
      </c>
      <c r="BD32" s="93">
        <v>6.42</v>
      </c>
      <c r="BE32" s="93">
        <f t="shared" si="2"/>
        <v>114.94405596961117</v>
      </c>
      <c r="BF32" s="93">
        <f t="shared" si="38"/>
        <v>5.2107343854428843</v>
      </c>
      <c r="BG32" s="93">
        <v>47.385944030388821</v>
      </c>
      <c r="BH32" s="93">
        <f t="shared" si="39"/>
        <v>2.1491635815121786</v>
      </c>
      <c r="BI32" s="93">
        <v>17.670000000000002</v>
      </c>
      <c r="BJ32" s="93">
        <f t="shared" si="3"/>
        <v>355.7368364941857</v>
      </c>
      <c r="BK32" s="94">
        <v>7.01</v>
      </c>
      <c r="BL32" s="94">
        <f t="shared" si="4"/>
        <v>113.34777721969365</v>
      </c>
      <c r="BM32" s="94">
        <f t="shared" si="40"/>
        <v>5.7318470032256643</v>
      </c>
      <c r="BN32" s="94">
        <v>48.652222780306339</v>
      </c>
      <c r="BO32" s="94">
        <f t="shared" si="41"/>
        <v>2.3594062091945731</v>
      </c>
      <c r="BP32" s="94">
        <v>18</v>
      </c>
      <c r="BQ32" s="94">
        <f t="shared" si="5"/>
        <v>395.72671710269992</v>
      </c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94"/>
      <c r="CG32" s="100"/>
      <c r="CH32" s="110" t="s">
        <v>213</v>
      </c>
      <c r="CI32" s="21" t="s">
        <v>97</v>
      </c>
      <c r="CJ32" s="99">
        <v>45</v>
      </c>
      <c r="CK32" s="26">
        <f t="shared" si="51"/>
        <v>17.835000000000001</v>
      </c>
      <c r="CL32" s="26">
        <v>677.05100000000004</v>
      </c>
      <c r="CM32" s="26">
        <f t="shared" si="52"/>
        <v>375.73177679844281</v>
      </c>
      <c r="CN32" s="26">
        <v>900.97649680984603</v>
      </c>
      <c r="CO32" s="17">
        <v>49</v>
      </c>
      <c r="CP32" s="17">
        <v>17.95</v>
      </c>
      <c r="CQ32" s="17">
        <v>919.11</v>
      </c>
    </row>
    <row r="33" spans="1:98" ht="13.5" x14ac:dyDescent="0.15">
      <c r="A33" s="17">
        <v>30</v>
      </c>
      <c r="B33" s="21" t="s">
        <v>98</v>
      </c>
      <c r="C33" s="22">
        <v>4.8</v>
      </c>
      <c r="D33" s="22">
        <v>5</v>
      </c>
      <c r="E33" s="22">
        <v>6.65</v>
      </c>
      <c r="F33" s="22">
        <f t="shared" si="12"/>
        <v>6.9310893804653828</v>
      </c>
      <c r="G33" s="22">
        <f t="shared" si="13"/>
        <v>0.28108938046538245</v>
      </c>
      <c r="H33" s="22">
        <f t="shared" si="14"/>
        <v>4.055486302883442</v>
      </c>
      <c r="I33" s="22">
        <v>68.8</v>
      </c>
      <c r="J33" s="22"/>
      <c r="K33" s="22">
        <f t="shared" si="15"/>
        <v>3.4626591409485674</v>
      </c>
      <c r="L33" s="22">
        <f t="shared" si="16"/>
        <v>238.23094889726144</v>
      </c>
      <c r="M33" s="22">
        <f t="shared" si="17"/>
        <v>46.169139327907423</v>
      </c>
      <c r="N33" s="26">
        <v>4.4000000000000004</v>
      </c>
      <c r="O33" s="26">
        <v>4.9000000000000004</v>
      </c>
      <c r="P33" s="26">
        <v>6.49</v>
      </c>
      <c r="Q33" s="26">
        <f t="shared" si="18"/>
        <v>6.585590330410783</v>
      </c>
      <c r="R33" s="26">
        <f t="shared" si="19"/>
        <v>9.5590330410782798E-2</v>
      </c>
      <c r="S33" s="26">
        <f t="shared" si="20"/>
        <v>1.4515073913627461</v>
      </c>
      <c r="T33" s="26">
        <v>69.19</v>
      </c>
      <c r="U33" s="26"/>
      <c r="V33" s="26">
        <f t="shared" si="21"/>
        <v>3.2738143307276109</v>
      </c>
      <c r="W33" s="26">
        <f t="shared" si="22"/>
        <v>226.51521354304339</v>
      </c>
      <c r="X33" s="26">
        <f t="shared" si="23"/>
        <v>48.077455399424373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R33" s="26"/>
      <c r="AS33" s="26"/>
      <c r="AT33" s="26"/>
      <c r="AU33" s="85"/>
      <c r="AV33" s="21" t="s">
        <v>98</v>
      </c>
      <c r="AW33" s="26">
        <f t="shared" si="50"/>
        <v>232.37308122015241</v>
      </c>
      <c r="AX33" s="26"/>
      <c r="AY33" s="26"/>
      <c r="AZ33" s="26"/>
      <c r="BA33" s="114"/>
      <c r="BB33" s="99" t="s">
        <v>186</v>
      </c>
      <c r="BC33" s="92" t="s">
        <v>98</v>
      </c>
      <c r="BD33" s="93">
        <v>5.94</v>
      </c>
      <c r="BE33" s="93">
        <f t="shared" si="2"/>
        <v>115.50086067209257</v>
      </c>
      <c r="BF33" s="93">
        <f t="shared" si="38"/>
        <v>4.7475529059579209</v>
      </c>
      <c r="BG33" s="93">
        <v>46.169139327907423</v>
      </c>
      <c r="BH33" s="93">
        <f t="shared" si="39"/>
        <v>2.0697004825134666</v>
      </c>
      <c r="BI33" s="93">
        <v>18.329999999999998</v>
      </c>
      <c r="BJ33" s="93">
        <f t="shared" si="3"/>
        <v>326.63163992990496</v>
      </c>
      <c r="BK33" s="94">
        <v>6.74</v>
      </c>
      <c r="BL33" s="94">
        <f t="shared" si="4"/>
        <v>112.25254460057563</v>
      </c>
      <c r="BM33" s="94">
        <f t="shared" si="40"/>
        <v>5.4184332479166866</v>
      </c>
      <c r="BN33" s="94">
        <v>48.077455399424373</v>
      </c>
      <c r="BO33" s="94">
        <f t="shared" si="41"/>
        <v>2.4512600391151405</v>
      </c>
      <c r="BP33" s="94">
        <v>19.670000000000002</v>
      </c>
      <c r="BQ33" s="94">
        <f t="shared" si="5"/>
        <v>374.90139642335555</v>
      </c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94"/>
      <c r="CG33" s="100"/>
      <c r="CH33" s="110" t="s">
        <v>213</v>
      </c>
      <c r="CI33" s="21" t="s">
        <v>98</v>
      </c>
      <c r="CJ33" s="99">
        <v>45</v>
      </c>
      <c r="CK33" s="26">
        <f t="shared" si="51"/>
        <v>19</v>
      </c>
      <c r="CL33" s="26">
        <v>665.29899999999998</v>
      </c>
      <c r="CM33" s="26">
        <f t="shared" si="52"/>
        <v>350.76651817663026</v>
      </c>
      <c r="CN33" s="26">
        <v>948.35020665368256</v>
      </c>
      <c r="CO33" s="17">
        <v>51</v>
      </c>
      <c r="CP33" s="17">
        <v>17.95</v>
      </c>
      <c r="CQ33" s="17">
        <v>919.11</v>
      </c>
    </row>
    <row r="34" spans="1:98" ht="13.5" x14ac:dyDescent="0.15">
      <c r="A34" s="17">
        <v>31</v>
      </c>
      <c r="B34" s="21" t="s">
        <v>99</v>
      </c>
      <c r="C34" s="22">
        <v>4.7</v>
      </c>
      <c r="D34" s="22">
        <v>5.0999999999999996</v>
      </c>
      <c r="E34" s="22">
        <v>7.06</v>
      </c>
      <c r="F34" s="22">
        <f t="shared" si="12"/>
        <v>6.935416353759881</v>
      </c>
      <c r="G34" s="22">
        <f t="shared" si="13"/>
        <v>0.12458364624011864</v>
      </c>
      <c r="H34" s="22">
        <f t="shared" si="14"/>
        <v>1.7963398285753731</v>
      </c>
      <c r="I34" s="22">
        <v>57.17</v>
      </c>
      <c r="J34" s="22"/>
      <c r="K34" s="22">
        <f t="shared" si="15"/>
        <v>3.4561731808653708</v>
      </c>
      <c r="L34" s="22">
        <f t="shared" si="16"/>
        <v>197.58942075007326</v>
      </c>
      <c r="M34" s="22">
        <f t="shared" si="17"/>
        <v>47.337305859123823</v>
      </c>
      <c r="N34" s="26">
        <v>5</v>
      </c>
      <c r="O34" s="26">
        <v>5</v>
      </c>
      <c r="P34" s="26">
        <v>6.91</v>
      </c>
      <c r="Q34" s="26">
        <f t="shared" si="18"/>
        <v>7.0710678118654755</v>
      </c>
      <c r="R34" s="26">
        <f t="shared" si="19"/>
        <v>0.16106781186547536</v>
      </c>
      <c r="S34" s="26">
        <f t="shared" si="20"/>
        <v>2.277842840019134</v>
      </c>
      <c r="T34" s="26">
        <v>57.91</v>
      </c>
      <c r="U34" s="26"/>
      <c r="V34" s="26">
        <f t="shared" si="21"/>
        <v>3.5355339059327373</v>
      </c>
      <c r="W34" s="26">
        <f t="shared" si="22"/>
        <v>204.74276849256481</v>
      </c>
      <c r="X34" s="26">
        <f t="shared" si="23"/>
        <v>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R34" s="26"/>
      <c r="AS34" s="26"/>
      <c r="AT34" s="26"/>
      <c r="AU34" s="85"/>
      <c r="AV34" s="21" t="s">
        <v>99</v>
      </c>
      <c r="AW34" s="26">
        <f t="shared" si="50"/>
        <v>201.16609462131902</v>
      </c>
      <c r="AX34" s="26"/>
      <c r="AY34" s="26"/>
      <c r="AZ34" s="26"/>
      <c r="BA34" s="114"/>
      <c r="BB34" s="99">
        <v>60</v>
      </c>
      <c r="BC34" s="92" t="s">
        <v>99</v>
      </c>
      <c r="BD34" s="93">
        <v>5.75</v>
      </c>
      <c r="BE34" s="93">
        <f t="shared" si="2"/>
        <v>116.99269414087617</v>
      </c>
      <c r="BF34" s="93">
        <f t="shared" si="38"/>
        <v>4.7452203777579447</v>
      </c>
      <c r="BG34" s="93">
        <v>47.337305859123823</v>
      </c>
      <c r="BH34" s="93">
        <f t="shared" si="39"/>
        <v>1.7429200086176913</v>
      </c>
      <c r="BI34" s="93">
        <v>15.670000000000002</v>
      </c>
      <c r="BJ34" s="93">
        <f t="shared" si="3"/>
        <v>271.2842489964217</v>
      </c>
      <c r="BK34" s="94">
        <v>6.21</v>
      </c>
      <c r="BL34" s="94">
        <f t="shared" si="4"/>
        <v>115.33</v>
      </c>
      <c r="BM34" s="94">
        <f t="shared" si="40"/>
        <v>4.8582077013801577</v>
      </c>
      <c r="BN34" s="94">
        <v>45</v>
      </c>
      <c r="BO34" s="94">
        <f t="shared" si="41"/>
        <v>2.3126403712847052</v>
      </c>
      <c r="BP34" s="94">
        <v>19.670000000000002</v>
      </c>
      <c r="BQ34" s="94">
        <f t="shared" si="5"/>
        <v>281.33880798692491</v>
      </c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94"/>
      <c r="CG34" s="100"/>
      <c r="CH34" s="110">
        <v>60</v>
      </c>
      <c r="CI34" s="21" t="s">
        <v>99</v>
      </c>
      <c r="CJ34" s="99">
        <v>60</v>
      </c>
      <c r="CK34" s="26">
        <f t="shared" si="51"/>
        <v>17.670000000000002</v>
      </c>
      <c r="CL34" s="26">
        <v>612.69399999999996</v>
      </c>
      <c r="CM34" s="26">
        <f t="shared" si="52"/>
        <v>276.3115284916733</v>
      </c>
      <c r="CN34" s="26">
        <v>1108.701477901715</v>
      </c>
      <c r="CO34" s="17">
        <v>55</v>
      </c>
      <c r="CP34" s="17">
        <v>17.559999999999999</v>
      </c>
      <c r="CQ34" s="17">
        <v>1029.28</v>
      </c>
      <c r="CR34" s="26">
        <f>AVERAGE(CK34:CK39)</f>
        <v>17.556666666666668</v>
      </c>
      <c r="CS34" s="17" t="s">
        <v>200</v>
      </c>
      <c r="CT34" s="17" t="s">
        <v>207</v>
      </c>
    </row>
    <row r="35" spans="1:98" ht="13.5" x14ac:dyDescent="0.15">
      <c r="A35" s="17">
        <v>32</v>
      </c>
      <c r="B35" s="21" t="s">
        <v>100</v>
      </c>
      <c r="C35" s="22">
        <v>4.63</v>
      </c>
      <c r="D35" s="22">
        <v>5</v>
      </c>
      <c r="E35" s="22">
        <v>6.61</v>
      </c>
      <c r="F35" s="22">
        <f t="shared" si="12"/>
        <v>6.814462561347006</v>
      </c>
      <c r="G35" s="22">
        <f t="shared" si="13"/>
        <v>0.20446256134700569</v>
      </c>
      <c r="H35" s="22">
        <f t="shared" si="14"/>
        <v>3.0004209357133784</v>
      </c>
      <c r="I35" s="22">
        <v>57.46</v>
      </c>
      <c r="J35" s="22"/>
      <c r="K35" s="22">
        <f t="shared" si="15"/>
        <v>3.3971864679852271</v>
      </c>
      <c r="L35" s="22">
        <f t="shared" si="16"/>
        <v>195.20233445043115</v>
      </c>
      <c r="M35" s="22">
        <f t="shared" si="17"/>
        <v>47.200313185515249</v>
      </c>
      <c r="N35" s="26">
        <v>5</v>
      </c>
      <c r="O35" s="26">
        <v>5</v>
      </c>
      <c r="P35" s="26">
        <v>6.87</v>
      </c>
      <c r="Q35" s="26">
        <f t="shared" si="18"/>
        <v>7.0710678118654755</v>
      </c>
      <c r="R35" s="26">
        <f t="shared" si="19"/>
        <v>0.2010678118654754</v>
      </c>
      <c r="S35" s="26">
        <f t="shared" si="20"/>
        <v>2.8435282649683722</v>
      </c>
      <c r="T35" s="26">
        <v>58.93</v>
      </c>
      <c r="U35" s="26"/>
      <c r="V35" s="26">
        <f t="shared" si="21"/>
        <v>3.5355339059327373</v>
      </c>
      <c r="W35" s="26">
        <f t="shared" si="22"/>
        <v>208.34901307661622</v>
      </c>
      <c r="X35" s="26">
        <f t="shared" si="23"/>
        <v>45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R35" s="26"/>
      <c r="AS35" s="26"/>
      <c r="AT35" s="26"/>
      <c r="AU35" s="85"/>
      <c r="AV35" s="21" t="s">
        <v>100</v>
      </c>
      <c r="AW35" s="26">
        <f t="shared" si="50"/>
        <v>201.77567376352368</v>
      </c>
      <c r="AX35" s="26"/>
      <c r="AY35" s="26"/>
      <c r="AZ35" s="26"/>
      <c r="BA35" s="114"/>
      <c r="BB35" s="99">
        <v>60</v>
      </c>
      <c r="BC35" s="92" t="s">
        <v>100</v>
      </c>
      <c r="BD35" s="93">
        <v>5.79</v>
      </c>
      <c r="BE35" s="93">
        <f t="shared" si="2"/>
        <v>117.79968681448474</v>
      </c>
      <c r="BF35" s="93">
        <f t="shared" si="38"/>
        <v>4.8026187478471432</v>
      </c>
      <c r="BG35" s="93">
        <v>47.200313185515249</v>
      </c>
      <c r="BH35" s="93">
        <f t="shared" si="39"/>
        <v>1.6940879290576838</v>
      </c>
      <c r="BI35" s="93">
        <v>15</v>
      </c>
      <c r="BJ35" s="93">
        <f t="shared" si="3"/>
        <v>275.95847325129682</v>
      </c>
      <c r="BK35" s="94">
        <v>6.91</v>
      </c>
      <c r="BL35" s="94">
        <f t="shared" si="4"/>
        <v>117.33</v>
      </c>
      <c r="BM35" s="94">
        <f t="shared" si="40"/>
        <v>5.500038907119154</v>
      </c>
      <c r="BN35" s="94">
        <v>45</v>
      </c>
      <c r="BO35" s="94">
        <f t="shared" si="41"/>
        <v>2.3609587574854802</v>
      </c>
      <c r="BP35" s="94">
        <v>17.670000000000002</v>
      </c>
      <c r="BQ35" s="94">
        <f t="shared" si="5"/>
        <v>324.11729279653173</v>
      </c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94"/>
      <c r="CG35" s="100"/>
      <c r="CH35" s="110">
        <v>60</v>
      </c>
      <c r="CI35" s="21" t="s">
        <v>100</v>
      </c>
      <c r="CJ35" s="99">
        <v>60</v>
      </c>
      <c r="CK35" s="26">
        <f t="shared" si="51"/>
        <v>16.335000000000001</v>
      </c>
      <c r="CL35" s="26">
        <v>612.72799999999995</v>
      </c>
      <c r="CM35" s="26">
        <f t="shared" si="52"/>
        <v>300.03788302391428</v>
      </c>
      <c r="CN35" s="26">
        <v>1021.0843941182637</v>
      </c>
      <c r="CO35" s="17">
        <v>57</v>
      </c>
      <c r="CP35" s="17">
        <v>17.559999999999999</v>
      </c>
      <c r="CQ35" s="17">
        <v>1029.28</v>
      </c>
    </row>
    <row r="36" spans="1:98" ht="13.5" x14ac:dyDescent="0.15">
      <c r="A36" s="17">
        <v>33</v>
      </c>
      <c r="B36" s="21" t="s">
        <v>101</v>
      </c>
      <c r="C36" s="22">
        <v>4.8</v>
      </c>
      <c r="D36" s="22">
        <v>5</v>
      </c>
      <c r="E36" s="22">
        <v>6.82</v>
      </c>
      <c r="F36" s="22">
        <f t="shared" si="12"/>
        <v>6.9310893804653828</v>
      </c>
      <c r="G36" s="22">
        <f t="shared" si="13"/>
        <v>0.11108938046538253</v>
      </c>
      <c r="H36" s="22">
        <f t="shared" si="14"/>
        <v>1.6027694113782083</v>
      </c>
      <c r="I36" s="22">
        <v>57.76</v>
      </c>
      <c r="J36" s="22"/>
      <c r="K36" s="22">
        <f t="shared" si="15"/>
        <v>3.4626591409485674</v>
      </c>
      <c r="L36" s="22">
        <f t="shared" si="16"/>
        <v>200.00319198118925</v>
      </c>
      <c r="M36" s="22">
        <f t="shared" si="17"/>
        <v>46.169139327907423</v>
      </c>
      <c r="N36" s="26">
        <v>4.8</v>
      </c>
      <c r="O36" s="26">
        <v>5.2</v>
      </c>
      <c r="P36" s="26">
        <v>7.14</v>
      </c>
      <c r="Q36" s="26">
        <f t="shared" si="18"/>
        <v>7.0767224051816529</v>
      </c>
      <c r="R36" s="26">
        <f t="shared" si="19"/>
        <v>6.3277594818346827E-2</v>
      </c>
      <c r="S36" s="26">
        <f t="shared" si="20"/>
        <v>0.89416528154353336</v>
      </c>
      <c r="T36" s="26">
        <v>57.56</v>
      </c>
      <c r="U36" s="26"/>
      <c r="V36" s="26">
        <f t="shared" si="21"/>
        <v>3.5270565342119422</v>
      </c>
      <c r="W36" s="26">
        <f t="shared" si="22"/>
        <v>203.0173741092394</v>
      </c>
      <c r="X36" s="26">
        <f t="shared" si="23"/>
        <v>47.290610042638527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R36" s="26"/>
      <c r="AS36" s="26"/>
      <c r="AT36" s="26"/>
      <c r="AU36" s="85"/>
      <c r="AV36" s="21" t="s">
        <v>101</v>
      </c>
      <c r="AW36" s="26">
        <f t="shared" si="50"/>
        <v>201.51028304521432</v>
      </c>
      <c r="AX36" s="26"/>
      <c r="AY36" s="26"/>
      <c r="AZ36" s="26"/>
      <c r="BA36" s="114"/>
      <c r="BB36" s="99">
        <v>60</v>
      </c>
      <c r="BC36" s="92" t="s">
        <v>101</v>
      </c>
      <c r="BD36" s="93">
        <v>6.29</v>
      </c>
      <c r="BE36" s="93">
        <f t="shared" si="2"/>
        <v>118.50086067209257</v>
      </c>
      <c r="BF36" s="93">
        <f t="shared" si="38"/>
        <v>5.1632622908438979</v>
      </c>
      <c r="BG36" s="93">
        <v>46.169139327907423</v>
      </c>
      <c r="BH36" s="93">
        <f t="shared" si="39"/>
        <v>1.8922612047101173</v>
      </c>
      <c r="BI36" s="93">
        <v>15.329999999999998</v>
      </c>
      <c r="BJ36" s="93">
        <f t="shared" si="3"/>
        <v>298.23002991914353</v>
      </c>
      <c r="BK36" s="94">
        <v>7.21</v>
      </c>
      <c r="BL36" s="94">
        <f t="shared" si="4"/>
        <v>110.03938995736148</v>
      </c>
      <c r="BM36" s="94">
        <f t="shared" si="40"/>
        <v>5.6393547976708502</v>
      </c>
      <c r="BN36" s="94">
        <v>47.290610042638527</v>
      </c>
      <c r="BO36" s="94">
        <f t="shared" si="41"/>
        <v>2.9579839017330669</v>
      </c>
      <c r="BP36" s="94">
        <v>22.67</v>
      </c>
      <c r="BQ36" s="94">
        <f t="shared" si="5"/>
        <v>324.60126215393416</v>
      </c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94"/>
      <c r="CG36" s="100"/>
      <c r="CH36" s="110">
        <v>60</v>
      </c>
      <c r="CI36" s="21" t="s">
        <v>101</v>
      </c>
      <c r="CJ36" s="99">
        <v>60</v>
      </c>
      <c r="CK36" s="26">
        <f t="shared" si="51"/>
        <v>19</v>
      </c>
      <c r="CL36" s="26">
        <v>578.34699999999998</v>
      </c>
      <c r="CM36" s="26">
        <f t="shared" si="52"/>
        <v>311.41564603653887</v>
      </c>
      <c r="CN36" s="26">
        <v>928.57730072454626</v>
      </c>
      <c r="CO36" s="17">
        <v>59</v>
      </c>
      <c r="CP36" s="17">
        <v>17.559999999999999</v>
      </c>
      <c r="CQ36" s="17">
        <v>1029.28</v>
      </c>
    </row>
    <row r="37" spans="1:98" ht="13.5" x14ac:dyDescent="0.15">
      <c r="A37" s="17">
        <v>34</v>
      </c>
      <c r="B37" s="21" t="s">
        <v>102</v>
      </c>
      <c r="C37" s="22">
        <v>4.7</v>
      </c>
      <c r="D37" s="22">
        <v>5.0999999999999996</v>
      </c>
      <c r="E37" s="22">
        <v>6.9</v>
      </c>
      <c r="F37" s="22">
        <f t="shared" si="12"/>
        <v>6.935416353759881</v>
      </c>
      <c r="G37" s="22">
        <f t="shared" si="13"/>
        <v>3.5416353759880614E-2</v>
      </c>
      <c r="H37" s="22">
        <f t="shared" si="14"/>
        <v>0.51065937433850572</v>
      </c>
      <c r="I37" s="22">
        <v>57.68</v>
      </c>
      <c r="J37" s="22"/>
      <c r="K37" s="22">
        <f t="shared" si="15"/>
        <v>3.4561731808653708</v>
      </c>
      <c r="L37" s="22">
        <f t="shared" si="16"/>
        <v>199.35206907231458</v>
      </c>
      <c r="M37" s="22">
        <f t="shared" si="17"/>
        <v>47.337305859123823</v>
      </c>
      <c r="N37" s="26">
        <v>4.9000000000000004</v>
      </c>
      <c r="O37" s="26">
        <v>5.0999999999999996</v>
      </c>
      <c r="P37" s="26">
        <v>6.87</v>
      </c>
      <c r="Q37" s="26">
        <f t="shared" si="18"/>
        <v>7.0724818840347696</v>
      </c>
      <c r="R37" s="26">
        <f t="shared" si="19"/>
        <v>0.20248188403476952</v>
      </c>
      <c r="S37" s="26">
        <f t="shared" si="20"/>
        <v>2.8629537318695246</v>
      </c>
      <c r="T37" s="26">
        <v>58.86</v>
      </c>
      <c r="U37" s="26"/>
      <c r="V37" s="26">
        <f t="shared" si="21"/>
        <v>3.5334130804084141</v>
      </c>
      <c r="W37" s="26">
        <f t="shared" si="22"/>
        <v>207.97669391283924</v>
      </c>
      <c r="X37" s="26">
        <f t="shared" si="23"/>
        <v>46.145762838175102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R37" s="26"/>
      <c r="AS37" s="26"/>
      <c r="AT37" s="26"/>
      <c r="AU37" s="85"/>
      <c r="AV37" s="21" t="s">
        <v>102</v>
      </c>
      <c r="AW37" s="26">
        <f t="shared" si="50"/>
        <v>203.66438149257692</v>
      </c>
      <c r="AX37" s="26"/>
      <c r="AY37" s="26"/>
      <c r="AZ37" s="26"/>
      <c r="BA37" s="114"/>
      <c r="BB37" s="99">
        <v>60</v>
      </c>
      <c r="BC37" s="92" t="s">
        <v>102</v>
      </c>
      <c r="BD37" s="93">
        <v>6.14</v>
      </c>
      <c r="BE37" s="93">
        <f t="shared" si="2"/>
        <v>115.99269414087617</v>
      </c>
      <c r="BF37" s="93">
        <f t="shared" si="38"/>
        <v>5.0231808812961711</v>
      </c>
      <c r="BG37" s="93">
        <v>47.337305859123823</v>
      </c>
      <c r="BH37" s="93">
        <f t="shared" si="39"/>
        <v>1.9595195804400838</v>
      </c>
      <c r="BI37" s="93">
        <v>16.670000000000002</v>
      </c>
      <c r="BJ37" s="93">
        <f t="shared" si="3"/>
        <v>289.73707323316313</v>
      </c>
      <c r="BK37" s="94">
        <v>6.81</v>
      </c>
      <c r="BL37" s="94">
        <f t="shared" si="4"/>
        <v>115.8542371618249</v>
      </c>
      <c r="BM37" s="94">
        <f t="shared" si="40"/>
        <v>5.4569266713014128</v>
      </c>
      <c r="BN37" s="94">
        <v>46.145762838175102</v>
      </c>
      <c r="BO37" s="94">
        <f t="shared" si="41"/>
        <v>2.3384718674461284</v>
      </c>
      <c r="BP37" s="94">
        <v>18</v>
      </c>
      <c r="BQ37" s="94">
        <f t="shared" si="5"/>
        <v>321.19470387280114</v>
      </c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94"/>
      <c r="CG37" s="100"/>
      <c r="CH37" s="110">
        <v>60</v>
      </c>
      <c r="CI37" s="21" t="s">
        <v>102</v>
      </c>
      <c r="CJ37" s="99">
        <v>60</v>
      </c>
      <c r="CK37" s="26">
        <f t="shared" si="51"/>
        <v>17.335000000000001</v>
      </c>
      <c r="CL37" s="26">
        <v>636.55499999999995</v>
      </c>
      <c r="CM37" s="26">
        <f t="shared" si="52"/>
        <v>305.46588855298216</v>
      </c>
      <c r="CN37" s="26">
        <v>1041.9412180774341</v>
      </c>
      <c r="CO37" s="17">
        <v>61</v>
      </c>
      <c r="CP37" s="17">
        <v>17.559999999999999</v>
      </c>
      <c r="CQ37" s="17">
        <v>1029.28</v>
      </c>
    </row>
    <row r="38" spans="1:98" ht="13.5" x14ac:dyDescent="0.15">
      <c r="A38" s="17">
        <v>35</v>
      </c>
      <c r="B38" s="21" t="s">
        <v>103</v>
      </c>
      <c r="C38" s="22">
        <v>5</v>
      </c>
      <c r="D38" s="22">
        <v>4.4000000000000004</v>
      </c>
      <c r="E38" s="22">
        <v>6.38</v>
      </c>
      <c r="F38" s="22">
        <f t="shared" si="12"/>
        <v>6.6603303221386847</v>
      </c>
      <c r="G38" s="22">
        <f t="shared" si="13"/>
        <v>0.28033032213868481</v>
      </c>
      <c r="H38" s="22">
        <f t="shared" si="14"/>
        <v>4.2089552406564206</v>
      </c>
      <c r="I38" s="22">
        <v>57.28</v>
      </c>
      <c r="J38" s="22"/>
      <c r="K38" s="22">
        <f t="shared" si="15"/>
        <v>3.3031394744601235</v>
      </c>
      <c r="L38" s="22">
        <f t="shared" si="16"/>
        <v>189.20382909707587</v>
      </c>
      <c r="M38" s="22">
        <f t="shared" si="17"/>
        <v>41.347777219693675</v>
      </c>
      <c r="N38" s="26">
        <v>5.2</v>
      </c>
      <c r="O38" s="26">
        <v>5</v>
      </c>
      <c r="P38" s="26">
        <v>7.06</v>
      </c>
      <c r="Q38" s="26">
        <f t="shared" si="18"/>
        <v>7.2138755187485737</v>
      </c>
      <c r="R38" s="26">
        <f t="shared" si="19"/>
        <v>0.15387551874857408</v>
      </c>
      <c r="S38" s="26">
        <f t="shared" si="20"/>
        <v>2.1330492652480317</v>
      </c>
      <c r="T38" s="26">
        <v>58.56</v>
      </c>
      <c r="U38" s="26"/>
      <c r="V38" s="26">
        <f t="shared" si="21"/>
        <v>3.6041653245092795</v>
      </c>
      <c r="W38" s="26">
        <f t="shared" si="22"/>
        <v>211.05992140326342</v>
      </c>
      <c r="X38" s="26">
        <f t="shared" si="23"/>
        <v>43.876697285924571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R38" s="26"/>
      <c r="AS38" s="26"/>
      <c r="AT38" s="26"/>
      <c r="AU38" s="85"/>
      <c r="AV38" s="21" t="s">
        <v>103</v>
      </c>
      <c r="AW38" s="26">
        <f t="shared" si="50"/>
        <v>200.13187525016963</v>
      </c>
      <c r="AX38" s="26"/>
      <c r="AY38" s="26"/>
      <c r="AZ38" s="26"/>
      <c r="BA38" s="114"/>
      <c r="BB38" s="99">
        <v>60</v>
      </c>
      <c r="BC38" s="92" t="s">
        <v>103</v>
      </c>
      <c r="BD38" s="93">
        <v>5.0599999999999996</v>
      </c>
      <c r="BE38" s="93">
        <f t="shared" si="2"/>
        <v>121.32222278030632</v>
      </c>
      <c r="BF38" s="93">
        <f t="shared" si="38"/>
        <v>3.9130801525286447</v>
      </c>
      <c r="BG38" s="93">
        <v>41.347777219693675</v>
      </c>
      <c r="BH38" s="93">
        <f t="shared" si="39"/>
        <v>1.7643937852615541</v>
      </c>
      <c r="BI38" s="93">
        <v>17.329999999999998</v>
      </c>
      <c r="BJ38" s="93">
        <f t="shared" si="3"/>
        <v>224.14123113684079</v>
      </c>
      <c r="BK38" s="94">
        <v>7.23</v>
      </c>
      <c r="BL38" s="94">
        <f t="shared" si="4"/>
        <v>116.45330271407543</v>
      </c>
      <c r="BM38" s="94">
        <f t="shared" si="40"/>
        <v>5.5972174150209248</v>
      </c>
      <c r="BN38" s="94">
        <v>43.876697285924571</v>
      </c>
      <c r="BO38" s="94">
        <f t="shared" si="41"/>
        <v>2.7182402762285593</v>
      </c>
      <c r="BP38" s="94">
        <v>19.670000000000002</v>
      </c>
      <c r="BQ38" s="94">
        <f t="shared" si="5"/>
        <v>327.77305182362539</v>
      </c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94"/>
      <c r="CG38" s="100"/>
      <c r="CH38" s="110">
        <v>60</v>
      </c>
      <c r="CI38" s="21" t="s">
        <v>103</v>
      </c>
      <c r="CJ38" s="99">
        <v>60</v>
      </c>
      <c r="CK38" s="26">
        <f t="shared" si="51"/>
        <v>18.5</v>
      </c>
      <c r="CL38" s="26">
        <v>575.70500000000004</v>
      </c>
      <c r="CM38" s="26">
        <f t="shared" si="52"/>
        <v>275.95714148023308</v>
      </c>
      <c r="CN38" s="26">
        <v>1043.1058187367801</v>
      </c>
      <c r="CO38" s="17">
        <v>63</v>
      </c>
      <c r="CP38" s="17">
        <v>17.559999999999999</v>
      </c>
      <c r="CQ38" s="17">
        <v>1029.28</v>
      </c>
    </row>
    <row r="39" spans="1:98" ht="13.5" x14ac:dyDescent="0.15">
      <c r="A39" s="17">
        <v>36</v>
      </c>
      <c r="B39" s="21" t="s">
        <v>104</v>
      </c>
      <c r="C39" s="22">
        <v>4.8</v>
      </c>
      <c r="D39" s="22">
        <v>5</v>
      </c>
      <c r="E39" s="22">
        <v>6.83</v>
      </c>
      <c r="F39" s="22">
        <f t="shared" si="12"/>
        <v>6.9310893804653828</v>
      </c>
      <c r="G39" s="22">
        <f t="shared" si="13"/>
        <v>0.10108938046538274</v>
      </c>
      <c r="H39" s="22">
        <f t="shared" si="14"/>
        <v>1.4584919471720212</v>
      </c>
      <c r="I39" s="22">
        <v>57.47</v>
      </c>
      <c r="J39" s="22"/>
      <c r="K39" s="22">
        <f t="shared" si="15"/>
        <v>3.4626591409485674</v>
      </c>
      <c r="L39" s="22">
        <f t="shared" si="16"/>
        <v>198.99902083031415</v>
      </c>
      <c r="M39" s="22">
        <f t="shared" si="17"/>
        <v>46.169139327907423</v>
      </c>
      <c r="N39" s="26">
        <v>5</v>
      </c>
      <c r="O39" s="26">
        <v>4.95</v>
      </c>
      <c r="P39" s="26">
        <v>6.89</v>
      </c>
      <c r="Q39" s="26">
        <f t="shared" si="18"/>
        <v>7.035801304755557</v>
      </c>
      <c r="R39" s="26">
        <f t="shared" si="19"/>
        <v>0.1458013047555573</v>
      </c>
      <c r="S39" s="26">
        <f t="shared" si="20"/>
        <v>2.0722771783934402</v>
      </c>
      <c r="T39" s="26">
        <v>58.88</v>
      </c>
      <c r="U39" s="26"/>
      <c r="V39" s="26">
        <f t="shared" si="21"/>
        <v>3.517722989600526</v>
      </c>
      <c r="W39" s="26">
        <f t="shared" si="22"/>
        <v>207.12352962767898</v>
      </c>
      <c r="X39" s="26">
        <f t="shared" si="23"/>
        <v>44.712083933442905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R39" s="26"/>
      <c r="AS39" s="26"/>
      <c r="AT39" s="26"/>
      <c r="AU39" s="85"/>
      <c r="AV39" s="21" t="s">
        <v>104</v>
      </c>
      <c r="AW39" s="26">
        <f t="shared" si="50"/>
        <v>203.06127522899658</v>
      </c>
      <c r="AX39" s="26"/>
      <c r="AY39" s="26"/>
      <c r="AZ39" s="26"/>
      <c r="BA39" s="114"/>
      <c r="BB39" s="99">
        <v>60</v>
      </c>
      <c r="BC39" s="92" t="s">
        <v>104</v>
      </c>
      <c r="BD39" s="93">
        <v>5.85</v>
      </c>
      <c r="BE39" s="93">
        <f t="shared" si="2"/>
        <v>118.16086067209257</v>
      </c>
      <c r="BF39" s="93">
        <f t="shared" si="38"/>
        <v>4.7867413003513786</v>
      </c>
      <c r="BG39" s="93">
        <v>46.169139327907423</v>
      </c>
      <c r="BH39" s="93">
        <f t="shared" si="39"/>
        <v>1.7922152087925289</v>
      </c>
      <c r="BI39" s="93">
        <v>15.670000000000002</v>
      </c>
      <c r="BJ39" s="93">
        <f t="shared" si="3"/>
        <v>275.09402253119373</v>
      </c>
      <c r="BK39" s="94">
        <v>6.9</v>
      </c>
      <c r="BL39" s="94">
        <f t="shared" si="4"/>
        <v>117.9579160665571</v>
      </c>
      <c r="BM39" s="94">
        <f t="shared" si="40"/>
        <v>5.4958685460659176</v>
      </c>
      <c r="BN39" s="94">
        <v>44.712083933442905</v>
      </c>
      <c r="BO39" s="94">
        <f t="shared" si="41"/>
        <v>2.3269035763715551</v>
      </c>
      <c r="BP39" s="94">
        <v>17.329999999999998</v>
      </c>
      <c r="BQ39" s="94">
        <f t="shared" si="5"/>
        <v>323.59673999236122</v>
      </c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94"/>
      <c r="CG39" s="100"/>
      <c r="CH39" s="110">
        <v>60</v>
      </c>
      <c r="CI39" s="21" t="s">
        <v>104</v>
      </c>
      <c r="CJ39" s="99">
        <v>60</v>
      </c>
      <c r="CK39" s="26">
        <f t="shared" si="51"/>
        <v>16.5</v>
      </c>
      <c r="CL39" s="26">
        <v>618.00900000000001</v>
      </c>
      <c r="CM39" s="26">
        <f t="shared" si="52"/>
        <v>299.34538126177745</v>
      </c>
      <c r="CN39" s="26">
        <v>1032.267472100315</v>
      </c>
      <c r="CO39" s="17">
        <v>65</v>
      </c>
      <c r="CP39" s="17">
        <v>17.559999999999999</v>
      </c>
      <c r="CQ39" s="17">
        <v>1029.28</v>
      </c>
    </row>
    <row r="40" spans="1:98" ht="13.5" x14ac:dyDescent="0.15">
      <c r="A40" s="17">
        <v>37</v>
      </c>
      <c r="B40" s="21" t="s">
        <v>105</v>
      </c>
      <c r="C40" s="22">
        <v>4.5</v>
      </c>
      <c r="D40" s="22">
        <v>5</v>
      </c>
      <c r="E40" s="22">
        <v>6.5</v>
      </c>
      <c r="F40" s="22">
        <f t="shared" si="12"/>
        <v>6.7268120235368549</v>
      </c>
      <c r="G40" s="22">
        <f t="shared" si="13"/>
        <v>0.22681202353685492</v>
      </c>
      <c r="H40" s="22">
        <f t="shared" si="14"/>
        <v>3.3717609878683752</v>
      </c>
      <c r="I40" s="22">
        <v>52.23</v>
      </c>
      <c r="J40" s="22"/>
      <c r="K40" s="22">
        <f t="shared" si="15"/>
        <v>3.3448236581122486</v>
      </c>
      <c r="L40" s="22">
        <f t="shared" si="16"/>
        <v>174.70013966320272</v>
      </c>
      <c r="M40" s="22">
        <f t="shared" si="17"/>
        <v>48.012787504183343</v>
      </c>
      <c r="N40" s="26">
        <v>4.92</v>
      </c>
      <c r="O40" s="26">
        <v>4.6399999999999997</v>
      </c>
      <c r="P40" s="26">
        <v>6.68</v>
      </c>
      <c r="Q40" s="26">
        <f t="shared" si="18"/>
        <v>6.7628396402694628</v>
      </c>
      <c r="R40" s="26">
        <f t="shared" si="19"/>
        <v>8.2839640269463111E-2</v>
      </c>
      <c r="S40" s="26">
        <f t="shared" si="20"/>
        <v>1.2249239177015647</v>
      </c>
      <c r="T40" s="26">
        <v>51.38</v>
      </c>
      <c r="U40" s="26"/>
      <c r="V40" s="26">
        <f t="shared" si="21"/>
        <v>3.3756234384245127</v>
      </c>
      <c r="W40" s="26">
        <f t="shared" si="22"/>
        <v>173.43953226625146</v>
      </c>
      <c r="X40" s="26">
        <f t="shared" si="23"/>
        <v>43.322360533846528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R40" s="26"/>
      <c r="AS40" s="26"/>
      <c r="AT40" s="26"/>
      <c r="AU40" s="85"/>
      <c r="AV40" s="21" t="s">
        <v>105</v>
      </c>
      <c r="AW40" s="26">
        <f t="shared" si="50"/>
        <v>174.06983596472708</v>
      </c>
      <c r="AX40" s="26"/>
      <c r="AY40" s="26"/>
      <c r="AZ40" s="26"/>
      <c r="BA40" s="114"/>
      <c r="BB40" s="99">
        <v>75</v>
      </c>
      <c r="BC40" s="92" t="s">
        <v>105</v>
      </c>
      <c r="BD40" s="93">
        <v>6.66</v>
      </c>
      <c r="BE40" s="93">
        <f t="shared" si="2"/>
        <v>119.98721249581666</v>
      </c>
      <c r="BF40" s="93">
        <f t="shared" si="38"/>
        <v>5.7154228040531239</v>
      </c>
      <c r="BG40" s="93">
        <v>48.012787504183343</v>
      </c>
      <c r="BH40" s="93">
        <f t="shared" si="39"/>
        <v>1.5986984761399152</v>
      </c>
      <c r="BI40" s="93">
        <v>12</v>
      </c>
      <c r="BJ40" s="93">
        <f t="shared" si="3"/>
        <v>298.51653305569465</v>
      </c>
      <c r="BK40" s="94">
        <v>6.34</v>
      </c>
      <c r="BL40" s="94">
        <f t="shared" si="4"/>
        <v>118.67763946615347</v>
      </c>
      <c r="BM40" s="94">
        <f t="shared" si="40"/>
        <v>4.9580788648198073</v>
      </c>
      <c r="BN40" s="94">
        <v>43.322360533846528</v>
      </c>
      <c r="BO40" s="94">
        <f t="shared" si="41"/>
        <v>2.2330934805413616</v>
      </c>
      <c r="BP40" s="94">
        <v>18</v>
      </c>
      <c r="BQ40" s="94">
        <f t="shared" si="5"/>
        <v>254.74609207444172</v>
      </c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94"/>
      <c r="CG40" s="100"/>
      <c r="CH40" s="110">
        <v>75</v>
      </c>
      <c r="CI40" s="21" t="s">
        <v>105</v>
      </c>
      <c r="CJ40" s="99">
        <v>75</v>
      </c>
      <c r="CK40" s="26">
        <f t="shared" si="51"/>
        <v>15</v>
      </c>
      <c r="CL40" s="26">
        <v>580.59199999999998</v>
      </c>
      <c r="CM40" s="26">
        <f t="shared" si="52"/>
        <v>276.63131256506819</v>
      </c>
      <c r="CN40" s="26">
        <v>1049.3967487202581</v>
      </c>
      <c r="CO40" s="17">
        <v>71</v>
      </c>
      <c r="CP40" s="17">
        <v>16.25</v>
      </c>
      <c r="CQ40" s="17">
        <v>1024.28</v>
      </c>
      <c r="CR40" s="26">
        <f>AVERAGE(CK40:CK45)</f>
        <v>16.25</v>
      </c>
      <c r="CS40" s="17" t="s">
        <v>201</v>
      </c>
      <c r="CT40" s="17" t="s">
        <v>208</v>
      </c>
    </row>
    <row r="41" spans="1:98" ht="13.5" x14ac:dyDescent="0.15">
      <c r="A41" s="17">
        <v>38</v>
      </c>
      <c r="B41" s="21" t="s">
        <v>106</v>
      </c>
      <c r="C41" s="22">
        <v>4.82</v>
      </c>
      <c r="D41" s="22">
        <v>4.5</v>
      </c>
      <c r="E41" s="22">
        <v>6.69</v>
      </c>
      <c r="F41" s="22">
        <f t="shared" si="12"/>
        <v>6.5941185915935723</v>
      </c>
      <c r="G41" s="22">
        <f t="shared" si="13"/>
        <v>9.5881408406428115E-2</v>
      </c>
      <c r="H41" s="22">
        <f t="shared" si="14"/>
        <v>1.4540443438287765</v>
      </c>
      <c r="I41" s="22">
        <v>51.89</v>
      </c>
      <c r="J41" s="22"/>
      <c r="K41" s="22">
        <f t="shared" si="15"/>
        <v>3.2892948009232379</v>
      </c>
      <c r="L41" s="22">
        <f t="shared" si="16"/>
        <v>170.68150721990682</v>
      </c>
      <c r="M41" s="22">
        <f t="shared" si="17"/>
        <v>43.033535431704244</v>
      </c>
      <c r="N41" s="26">
        <v>5.46</v>
      </c>
      <c r="O41" s="26">
        <v>4.32</v>
      </c>
      <c r="P41" s="26">
        <v>6.62</v>
      </c>
      <c r="Q41" s="26">
        <f t="shared" si="18"/>
        <v>6.962327197137463</v>
      </c>
      <c r="R41" s="26">
        <f t="shared" si="19"/>
        <v>0.34232719713746285</v>
      </c>
      <c r="S41" s="26">
        <f t="shared" si="20"/>
        <v>4.9168501773115389</v>
      </c>
      <c r="T41" s="26">
        <v>52.75</v>
      </c>
      <c r="U41" s="26"/>
      <c r="V41" s="26">
        <f t="shared" si="21"/>
        <v>3.387832736401386</v>
      </c>
      <c r="W41" s="26">
        <f t="shared" si="22"/>
        <v>178.70817684517311</v>
      </c>
      <c r="X41" s="26">
        <f t="shared" si="23"/>
        <v>38.351354816731096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R41" s="26"/>
      <c r="AS41" s="26"/>
      <c r="AT41" s="26"/>
      <c r="AU41" s="85"/>
      <c r="AV41" s="21" t="s">
        <v>106</v>
      </c>
      <c r="AW41" s="26">
        <f t="shared" si="50"/>
        <v>174.69484203253995</v>
      </c>
      <c r="AX41" s="26"/>
      <c r="AY41" s="26"/>
      <c r="AZ41" s="26"/>
      <c r="BA41" s="114"/>
      <c r="BB41" s="99">
        <v>75</v>
      </c>
      <c r="BC41" s="92" t="s">
        <v>106</v>
      </c>
      <c r="BD41" s="93">
        <v>6.09</v>
      </c>
      <c r="BE41" s="93">
        <f t="shared" si="2"/>
        <v>118.96646456829575</v>
      </c>
      <c r="BF41" s="93">
        <f t="shared" si="38"/>
        <v>4.7502119660499105</v>
      </c>
      <c r="BG41" s="93">
        <v>43.033535431704244</v>
      </c>
      <c r="BH41" s="93">
        <f t="shared" si="39"/>
        <v>2.1509959519550228</v>
      </c>
      <c r="BI41" s="93">
        <v>18</v>
      </c>
      <c r="BJ41" s="93">
        <f t="shared" si="3"/>
        <v>246.48849891832987</v>
      </c>
      <c r="BK41" s="94">
        <v>6.16</v>
      </c>
      <c r="BL41" s="94">
        <f t="shared" si="4"/>
        <v>126.64864518326891</v>
      </c>
      <c r="BM41" s="94">
        <f t="shared" si="40"/>
        <v>4.7639510894492316</v>
      </c>
      <c r="BN41" s="94">
        <v>38.351354816731096</v>
      </c>
      <c r="BO41" s="94">
        <f t="shared" si="41"/>
        <v>1.9871662706850723</v>
      </c>
      <c r="BP41" s="94">
        <v>15</v>
      </c>
      <c r="BQ41" s="94">
        <f t="shared" si="5"/>
        <v>251.29841996844698</v>
      </c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94"/>
      <c r="CG41" s="100"/>
      <c r="CH41" s="110">
        <v>75</v>
      </c>
      <c r="CI41" s="21" t="s">
        <v>106</v>
      </c>
      <c r="CJ41" s="99">
        <v>75</v>
      </c>
      <c r="CK41" s="26">
        <f t="shared" si="51"/>
        <v>16.5</v>
      </c>
      <c r="CL41" s="26">
        <v>584.38199999999995</v>
      </c>
      <c r="CM41" s="26">
        <f t="shared" si="52"/>
        <v>248.89345944338842</v>
      </c>
      <c r="CN41" s="26">
        <v>1173.9601380182501</v>
      </c>
      <c r="CO41" s="17">
        <v>73</v>
      </c>
      <c r="CP41" s="17">
        <v>16.25</v>
      </c>
      <c r="CQ41" s="17">
        <v>1024.28</v>
      </c>
    </row>
    <row r="42" spans="1:98" ht="13.5" x14ac:dyDescent="0.15">
      <c r="A42" s="17">
        <v>39</v>
      </c>
      <c r="B42" s="21" t="s">
        <v>107</v>
      </c>
      <c r="C42" s="22">
        <v>4.62</v>
      </c>
      <c r="D42" s="22">
        <v>4.5999999999999996</v>
      </c>
      <c r="E42" s="22">
        <v>6.46</v>
      </c>
      <c r="F42" s="22">
        <f t="shared" si="12"/>
        <v>6.5195398610638158</v>
      </c>
      <c r="G42" s="22">
        <f t="shared" si="13"/>
        <v>5.9539861063815813E-2</v>
      </c>
      <c r="H42" s="22">
        <f t="shared" si="14"/>
        <v>0.91325250451188256</v>
      </c>
      <c r="I42" s="22">
        <v>51.68</v>
      </c>
      <c r="J42" s="22"/>
      <c r="K42" s="22">
        <f t="shared" si="15"/>
        <v>3.2597392535202991</v>
      </c>
      <c r="L42" s="22">
        <f t="shared" si="16"/>
        <v>168.46332462192905</v>
      </c>
      <c r="M42" s="22">
        <f t="shared" si="17"/>
        <v>44.87571433916164</v>
      </c>
      <c r="N42" s="26">
        <v>5.4</v>
      </c>
      <c r="O42" s="26">
        <v>4.5999999999999996</v>
      </c>
      <c r="P42" s="26">
        <v>6.8</v>
      </c>
      <c r="Q42" s="26">
        <f t="shared" si="18"/>
        <v>7.0936591403872793</v>
      </c>
      <c r="R42" s="26">
        <f t="shared" si="19"/>
        <v>0.29365914038727947</v>
      </c>
      <c r="S42" s="26">
        <f t="shared" si="20"/>
        <v>4.1397413461178392</v>
      </c>
      <c r="T42" s="26">
        <v>52.3</v>
      </c>
      <c r="U42" s="26"/>
      <c r="V42" s="26">
        <f t="shared" si="21"/>
        <v>3.501718860238872</v>
      </c>
      <c r="W42" s="26">
        <f t="shared" si="22"/>
        <v>183.13989639049299</v>
      </c>
      <c r="X42" s="26">
        <f t="shared" si="23"/>
        <v>40.426078740099136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R42" s="26"/>
      <c r="AS42" s="26"/>
      <c r="AT42" s="26"/>
      <c r="AU42" s="85"/>
      <c r="AV42" s="21" t="s">
        <v>107</v>
      </c>
      <c r="AW42" s="26">
        <f t="shared" si="50"/>
        <v>175.80161050621103</v>
      </c>
      <c r="AX42" s="26"/>
      <c r="AY42" s="26"/>
      <c r="AZ42" s="26"/>
      <c r="BA42" s="114"/>
      <c r="BB42" s="99">
        <v>75</v>
      </c>
      <c r="BC42" s="92" t="s">
        <v>107</v>
      </c>
      <c r="BD42" s="93">
        <v>6.47</v>
      </c>
      <c r="BE42" s="93">
        <f t="shared" si="2"/>
        <v>116.12428566083835</v>
      </c>
      <c r="BF42" s="93">
        <f t="shared" si="38"/>
        <v>5.0844704059805004</v>
      </c>
      <c r="BG42" s="93">
        <v>44.87571433916164</v>
      </c>
      <c r="BH42" s="93">
        <f t="shared" si="39"/>
        <v>2.3461012712654945</v>
      </c>
      <c r="BI42" s="93">
        <v>19</v>
      </c>
      <c r="BJ42" s="93">
        <f t="shared" si="3"/>
        <v>262.76543058107228</v>
      </c>
      <c r="BK42" s="94">
        <v>6.64</v>
      </c>
      <c r="BL42" s="94">
        <f t="shared" si="4"/>
        <v>124.57392125990086</v>
      </c>
      <c r="BM42" s="94">
        <f t="shared" si="40"/>
        <v>5.2293475298970646</v>
      </c>
      <c r="BN42" s="94">
        <v>40.426078740099136</v>
      </c>
      <c r="BO42" s="94">
        <f t="shared" si="41"/>
        <v>2.0871622926822373</v>
      </c>
      <c r="BP42" s="94">
        <v>15</v>
      </c>
      <c r="BQ42" s="94">
        <f t="shared" si="5"/>
        <v>273.49487581361649</v>
      </c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94"/>
      <c r="CG42" s="100"/>
      <c r="CH42" s="110">
        <v>75</v>
      </c>
      <c r="CI42" s="21" t="s">
        <v>107</v>
      </c>
      <c r="CJ42" s="99">
        <v>75</v>
      </c>
      <c r="CK42" s="26">
        <f t="shared" si="51"/>
        <v>17</v>
      </c>
      <c r="CL42" s="26">
        <v>557.74099999999999</v>
      </c>
      <c r="CM42" s="26">
        <f t="shared" si="52"/>
        <v>268.13015319734438</v>
      </c>
      <c r="CN42" s="26">
        <v>1040.0564676317874</v>
      </c>
      <c r="CO42" s="17">
        <v>75</v>
      </c>
      <c r="CP42" s="17">
        <v>16.25</v>
      </c>
      <c r="CQ42" s="17">
        <v>1024.28</v>
      </c>
    </row>
    <row r="43" spans="1:98" ht="13.5" x14ac:dyDescent="0.15">
      <c r="A43" s="17">
        <v>40</v>
      </c>
      <c r="B43" s="21" t="s">
        <v>108</v>
      </c>
      <c r="C43" s="22">
        <v>4.76</v>
      </c>
      <c r="D43" s="22">
        <v>4.66</v>
      </c>
      <c r="E43" s="22">
        <v>6.61</v>
      </c>
      <c r="F43" s="22">
        <f t="shared" si="12"/>
        <v>6.661321190274494</v>
      </c>
      <c r="G43" s="22">
        <f t="shared" si="13"/>
        <v>5.1321190274493667E-2</v>
      </c>
      <c r="H43" s="22">
        <f t="shared" si="14"/>
        <v>0.77043560591887428</v>
      </c>
      <c r="I43" s="22">
        <v>51.74</v>
      </c>
      <c r="J43" s="22"/>
      <c r="K43" s="22">
        <f t="shared" si="15"/>
        <v>3.3299099932885774</v>
      </c>
      <c r="L43" s="22">
        <f t="shared" si="16"/>
        <v>172.28954305275101</v>
      </c>
      <c r="M43" s="22">
        <f t="shared" si="17"/>
        <v>44.391787395173843</v>
      </c>
      <c r="N43" s="26">
        <v>4.8</v>
      </c>
      <c r="O43" s="26">
        <v>4.72</v>
      </c>
      <c r="P43" s="26">
        <v>6.51</v>
      </c>
      <c r="Q43" s="26">
        <f t="shared" si="18"/>
        <v>6.731894235651656</v>
      </c>
      <c r="R43" s="26">
        <f t="shared" si="19"/>
        <v>0.22189423565165622</v>
      </c>
      <c r="S43" s="26">
        <f t="shared" si="20"/>
        <v>3.2961634256895982</v>
      </c>
      <c r="T43" s="26">
        <v>52.36</v>
      </c>
      <c r="U43" s="26"/>
      <c r="V43" s="26">
        <f t="shared" si="21"/>
        <v>3.3654717687059548</v>
      </c>
      <c r="W43" s="26">
        <f t="shared" si="22"/>
        <v>176.21610180944378</v>
      </c>
      <c r="X43" s="26">
        <f t="shared" si="23"/>
        <v>44.518534194161646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R43" s="26"/>
      <c r="AS43" s="26"/>
      <c r="AT43" s="26"/>
      <c r="AU43" s="85"/>
      <c r="AV43" s="21" t="s">
        <v>108</v>
      </c>
      <c r="AW43" s="26">
        <f t="shared" si="50"/>
        <v>174.2528224310974</v>
      </c>
      <c r="AX43" s="26"/>
      <c r="AY43" s="26"/>
      <c r="AZ43" s="26"/>
      <c r="BA43" s="114"/>
      <c r="BB43" s="99">
        <v>75</v>
      </c>
      <c r="BC43" s="92" t="s">
        <v>108</v>
      </c>
      <c r="BD43" s="93">
        <v>5.96</v>
      </c>
      <c r="BE43" s="93">
        <f t="shared" si="2"/>
        <v>120.60821260482615</v>
      </c>
      <c r="BF43" s="93">
        <f t="shared" si="38"/>
        <v>4.8443511276932965</v>
      </c>
      <c r="BG43" s="93">
        <v>44.391787395173843</v>
      </c>
      <c r="BH43" s="93">
        <f t="shared" si="39"/>
        <v>1.7922818325902612</v>
      </c>
      <c r="BI43" s="93">
        <v>15</v>
      </c>
      <c r="BJ43" s="93">
        <f t="shared" si="3"/>
        <v>250.64672734685118</v>
      </c>
      <c r="BK43" s="94">
        <v>7.86</v>
      </c>
      <c r="BL43" s="94">
        <f t="shared" si="4"/>
        <v>116.48146580583835</v>
      </c>
      <c r="BM43" s="94">
        <f t="shared" si="40"/>
        <v>6.1569561608962191</v>
      </c>
      <c r="BN43" s="94">
        <v>44.518534194161646</v>
      </c>
      <c r="BO43" s="94">
        <f t="shared" si="41"/>
        <v>2.8589283055276606</v>
      </c>
      <c r="BP43" s="94">
        <v>19</v>
      </c>
      <c r="BQ43" s="94">
        <f t="shared" si="5"/>
        <v>322.37822458452604</v>
      </c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94"/>
      <c r="CG43" s="100"/>
      <c r="CH43" s="110">
        <v>75</v>
      </c>
      <c r="CI43" s="21" t="s">
        <v>108</v>
      </c>
      <c r="CJ43" s="99">
        <v>75</v>
      </c>
      <c r="CK43" s="26">
        <f t="shared" si="51"/>
        <v>17</v>
      </c>
      <c r="CL43" s="26">
        <v>504.86500000000001</v>
      </c>
      <c r="CM43" s="26">
        <f t="shared" si="52"/>
        <v>286.51247596568862</v>
      </c>
      <c r="CN43" s="26">
        <v>881.05238401635995</v>
      </c>
      <c r="CO43" s="17">
        <v>77</v>
      </c>
      <c r="CP43" s="17">
        <v>16.25</v>
      </c>
      <c r="CQ43" s="17">
        <v>1024.28</v>
      </c>
    </row>
    <row r="44" spans="1:98" ht="13.5" x14ac:dyDescent="0.15">
      <c r="A44" s="17">
        <v>41</v>
      </c>
      <c r="B44" s="21" t="s">
        <v>109</v>
      </c>
      <c r="C44" s="22">
        <v>4.7</v>
      </c>
      <c r="D44" s="22">
        <v>5</v>
      </c>
      <c r="E44" s="22">
        <v>6.67</v>
      </c>
      <c r="F44" s="22">
        <f t="shared" si="12"/>
        <v>6.8622153857191046</v>
      </c>
      <c r="G44" s="22">
        <f t="shared" si="13"/>
        <v>0.19221538571910468</v>
      </c>
      <c r="H44" s="22">
        <f t="shared" si="14"/>
        <v>2.8010689684722285</v>
      </c>
      <c r="I44" s="22">
        <v>52.31</v>
      </c>
      <c r="J44" s="22"/>
      <c r="K44" s="22">
        <f t="shared" si="15"/>
        <v>3.4245500438394343</v>
      </c>
      <c r="L44" s="22">
        <f t="shared" si="16"/>
        <v>179.13821279324083</v>
      </c>
      <c r="M44" s="22">
        <f t="shared" si="17"/>
        <v>46.771469740034078</v>
      </c>
      <c r="N44" s="26">
        <v>5</v>
      </c>
      <c r="O44" s="26">
        <v>4.9400000000000004</v>
      </c>
      <c r="P44" s="26">
        <v>6.72</v>
      </c>
      <c r="Q44" s="26">
        <f t="shared" si="18"/>
        <v>7.0287694513335692</v>
      </c>
      <c r="R44" s="26">
        <f t="shared" si="19"/>
        <v>0.30876945133356948</v>
      </c>
      <c r="S44" s="26">
        <f t="shared" si="20"/>
        <v>4.3929375329701079</v>
      </c>
      <c r="T44" s="26">
        <v>52.4</v>
      </c>
      <c r="U44" s="26"/>
      <c r="V44" s="26">
        <f t="shared" si="21"/>
        <v>3.5141286353208909</v>
      </c>
      <c r="W44" s="26">
        <f t="shared" si="22"/>
        <v>184.14034049081468</v>
      </c>
      <c r="X44" s="26">
        <f t="shared" si="23"/>
        <v>44.654154424626803</v>
      </c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R44" s="26"/>
      <c r="AS44" s="26"/>
      <c r="AT44" s="26"/>
      <c r="AU44" s="85"/>
      <c r="AV44" s="21" t="s">
        <v>109</v>
      </c>
      <c r="AW44" s="26">
        <f t="shared" si="50"/>
        <v>181.63927664202777</v>
      </c>
      <c r="AX44" s="26"/>
      <c r="AY44" s="26"/>
      <c r="AZ44" s="26"/>
      <c r="BA44" s="114"/>
      <c r="BB44" s="99">
        <v>75</v>
      </c>
      <c r="BC44" s="92" t="s">
        <v>109</v>
      </c>
      <c r="BD44" s="93">
        <v>6.53</v>
      </c>
      <c r="BE44" s="93">
        <f t="shared" si="2"/>
        <v>119.22853025996591</v>
      </c>
      <c r="BF44" s="93">
        <f t="shared" si="38"/>
        <v>5.4521060497433931</v>
      </c>
      <c r="BG44" s="93">
        <v>46.771469740034078</v>
      </c>
      <c r="BH44" s="93">
        <f t="shared" si="39"/>
        <v>1.8102302271226642</v>
      </c>
      <c r="BI44" s="93">
        <v>14</v>
      </c>
      <c r="BJ44" s="93">
        <f t="shared" si="3"/>
        <v>285.19966746207689</v>
      </c>
      <c r="BK44" s="94">
        <v>6.42</v>
      </c>
      <c r="BL44" s="94">
        <f t="shared" si="4"/>
        <v>120.3458455753732</v>
      </c>
      <c r="BM44" s="94">
        <f t="shared" si="40"/>
        <v>5.2284880955915467</v>
      </c>
      <c r="BN44" s="94">
        <v>44.654154424626803</v>
      </c>
      <c r="BO44" s="94">
        <f t="shared" si="41"/>
        <v>1.925416563624643</v>
      </c>
      <c r="BP44" s="94">
        <v>15</v>
      </c>
      <c r="BQ44" s="94">
        <f t="shared" si="5"/>
        <v>273.97277620899706</v>
      </c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94"/>
      <c r="CG44" s="100"/>
      <c r="CH44" s="110">
        <v>75</v>
      </c>
      <c r="CI44" s="21" t="s">
        <v>109</v>
      </c>
      <c r="CJ44" s="99">
        <v>75</v>
      </c>
      <c r="CK44" s="26">
        <f t="shared" si="51"/>
        <v>14.5</v>
      </c>
      <c r="CL44" s="26">
        <v>576.76700000000005</v>
      </c>
      <c r="CM44" s="26">
        <f t="shared" si="52"/>
        <v>279.586221835537</v>
      </c>
      <c r="CN44" s="26">
        <v>1031.4653494249724</v>
      </c>
      <c r="CO44" s="17">
        <v>79</v>
      </c>
      <c r="CP44" s="17">
        <v>16.25</v>
      </c>
      <c r="CQ44" s="17">
        <v>1024.28</v>
      </c>
    </row>
    <row r="45" spans="1:98" ht="13.5" x14ac:dyDescent="0.15">
      <c r="A45" s="17">
        <v>42</v>
      </c>
      <c r="B45" s="21" t="s">
        <v>110</v>
      </c>
      <c r="C45" s="22">
        <v>4.7</v>
      </c>
      <c r="D45" s="22">
        <v>4.4000000000000004</v>
      </c>
      <c r="E45" s="22">
        <v>6.68</v>
      </c>
      <c r="F45" s="22">
        <f t="shared" si="12"/>
        <v>6.4381674411279493</v>
      </c>
      <c r="G45" s="22">
        <f t="shared" si="13"/>
        <v>0.24183255887205046</v>
      </c>
      <c r="H45" s="22">
        <f t="shared" si="14"/>
        <v>3.7562328268629508</v>
      </c>
      <c r="I45" s="22">
        <v>53.51</v>
      </c>
      <c r="J45" s="22"/>
      <c r="K45" s="22">
        <f t="shared" si="15"/>
        <v>3.2120941539813268</v>
      </c>
      <c r="L45" s="22">
        <f t="shared" si="16"/>
        <v>171.87915817954078</v>
      </c>
      <c r="M45" s="22">
        <f t="shared" si="17"/>
        <v>43.111811993259074</v>
      </c>
      <c r="N45" s="26">
        <v>4.5</v>
      </c>
      <c r="O45" s="26">
        <v>4.4000000000000004</v>
      </c>
      <c r="P45" s="26">
        <v>6.5</v>
      </c>
      <c r="Q45" s="26">
        <f t="shared" si="18"/>
        <v>6.2936475910238254</v>
      </c>
      <c r="R45" s="26">
        <f t="shared" si="19"/>
        <v>0.20635240897617457</v>
      </c>
      <c r="S45" s="26">
        <f t="shared" si="20"/>
        <v>3.2787410796638836</v>
      </c>
      <c r="T45" s="26">
        <v>53.65</v>
      </c>
      <c r="U45" s="26"/>
      <c r="V45" s="26">
        <f t="shared" si="21"/>
        <v>3.146029343657454</v>
      </c>
      <c r="W45" s="26">
        <f t="shared" si="22"/>
        <v>168.78447428722239</v>
      </c>
      <c r="X45" s="26">
        <f t="shared" si="23"/>
        <v>44.356254285824626</v>
      </c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R45" s="26"/>
      <c r="AS45" s="26"/>
      <c r="AT45" s="26"/>
      <c r="AU45" s="85"/>
      <c r="AV45" s="21" t="s">
        <v>110</v>
      </c>
      <c r="AW45" s="26">
        <f t="shared" si="50"/>
        <v>170.33181623338157</v>
      </c>
      <c r="AX45" s="26"/>
      <c r="AY45" s="26"/>
      <c r="AZ45" s="26"/>
      <c r="BA45" s="114"/>
      <c r="BB45" s="99">
        <v>75</v>
      </c>
      <c r="BC45" s="92" t="s">
        <v>110</v>
      </c>
      <c r="BD45" s="93">
        <v>5.8</v>
      </c>
      <c r="BE45" s="93">
        <f t="shared" si="2"/>
        <v>119.88818800674093</v>
      </c>
      <c r="BF45" s="93">
        <f t="shared" si="38"/>
        <v>4.5719298347574204</v>
      </c>
      <c r="BG45" s="93">
        <v>43.111811993259074</v>
      </c>
      <c r="BH45" s="93">
        <f t="shared" si="39"/>
        <v>1.9558902763228683</v>
      </c>
      <c r="BI45" s="93">
        <v>17</v>
      </c>
      <c r="BJ45" s="93">
        <f t="shared" si="3"/>
        <v>244.64396545786957</v>
      </c>
      <c r="BK45" s="94">
        <v>7.58</v>
      </c>
      <c r="BL45" s="94">
        <f t="shared" si="4"/>
        <v>117.64374571417537</v>
      </c>
      <c r="BM45" s="94">
        <f t="shared" si="40"/>
        <v>5.9821799343152913</v>
      </c>
      <c r="BN45" s="94">
        <v>44.356254285824626</v>
      </c>
      <c r="BO45" s="94">
        <f t="shared" si="41"/>
        <v>2.6441834373782616</v>
      </c>
      <c r="BP45" s="94">
        <v>18</v>
      </c>
      <c r="BQ45" s="94">
        <f t="shared" si="5"/>
        <v>320.94395347601539</v>
      </c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94"/>
      <c r="CG45" s="100"/>
      <c r="CH45" s="110">
        <v>75</v>
      </c>
      <c r="CI45" s="21" t="s">
        <v>110</v>
      </c>
      <c r="CJ45" s="99">
        <v>75</v>
      </c>
      <c r="CK45" s="26">
        <f t="shared" si="51"/>
        <v>17.5</v>
      </c>
      <c r="CL45" s="26">
        <v>548.47199999999998</v>
      </c>
      <c r="CM45" s="26">
        <f t="shared" si="52"/>
        <v>282.79395946694251</v>
      </c>
      <c r="CN45" s="26">
        <v>969.73782791162159</v>
      </c>
      <c r="CO45" s="17">
        <v>81</v>
      </c>
      <c r="CP45" s="17">
        <v>16.25</v>
      </c>
      <c r="CQ45" s="17">
        <v>1024.28</v>
      </c>
    </row>
    <row r="46" spans="1:98" ht="13.5" x14ac:dyDescent="0.15">
      <c r="A46" s="17">
        <v>43</v>
      </c>
      <c r="B46" s="21" t="s">
        <v>111</v>
      </c>
      <c r="C46" s="22">
        <v>5</v>
      </c>
      <c r="D46" s="22">
        <v>5</v>
      </c>
      <c r="E46" s="22">
        <v>6.89</v>
      </c>
      <c r="F46" s="22">
        <f t="shared" si="12"/>
        <v>7.0710678118654755</v>
      </c>
      <c r="G46" s="22">
        <f t="shared" si="13"/>
        <v>0.18106781186547583</v>
      </c>
      <c r="H46" s="22">
        <f t="shared" si="14"/>
        <v>2.5606855524937591</v>
      </c>
      <c r="I46" s="22">
        <v>49.94</v>
      </c>
      <c r="J46" s="22"/>
      <c r="K46" s="22">
        <f t="shared" si="15"/>
        <v>3.5355339059327373</v>
      </c>
      <c r="L46" s="22">
        <f t="shared" si="16"/>
        <v>176.5645632622809</v>
      </c>
      <c r="M46" s="22">
        <f t="shared" si="17"/>
        <v>45</v>
      </c>
      <c r="N46" s="26">
        <v>5.12</v>
      </c>
      <c r="O46" s="26">
        <v>4.3</v>
      </c>
      <c r="P46" s="26">
        <v>6.71</v>
      </c>
      <c r="Q46" s="26">
        <f t="shared" si="18"/>
        <v>6.6861349074035292</v>
      </c>
      <c r="R46" s="26">
        <f t="shared" si="19"/>
        <v>2.3865092596470738E-2</v>
      </c>
      <c r="S46" s="26">
        <f t="shared" si="20"/>
        <v>0.35693405722407756</v>
      </c>
      <c r="T46" s="26">
        <v>49.98</v>
      </c>
      <c r="U46" s="26"/>
      <c r="V46" s="26">
        <f t="shared" si="21"/>
        <v>3.2927842924051345</v>
      </c>
      <c r="W46" s="26">
        <f t="shared" si="22"/>
        <v>164.57335893440862</v>
      </c>
      <c r="X46" s="26">
        <f t="shared" si="23"/>
        <v>40.02501000213681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R46" s="26"/>
      <c r="AS46" s="26"/>
      <c r="AT46" s="26"/>
      <c r="AU46" s="85"/>
      <c r="AV46" s="21" t="s">
        <v>111</v>
      </c>
      <c r="AW46" s="26">
        <f t="shared" si="50"/>
        <v>170.56896109834474</v>
      </c>
      <c r="AX46" s="26"/>
      <c r="AY46" s="26"/>
      <c r="AZ46" s="26"/>
      <c r="BA46" s="114"/>
      <c r="BB46" s="99">
        <v>90</v>
      </c>
      <c r="BC46" s="92" t="s">
        <v>111</v>
      </c>
      <c r="BD46" s="93">
        <v>7</v>
      </c>
      <c r="BE46" s="93">
        <f t="shared" si="2"/>
        <v>118</v>
      </c>
      <c r="BF46" s="93">
        <f t="shared" si="38"/>
        <v>5.6059357410770785</v>
      </c>
      <c r="BG46" s="93">
        <v>45</v>
      </c>
      <c r="BH46" s="93">
        <f t="shared" si="39"/>
        <v>2.3179200550650951</v>
      </c>
      <c r="BI46" s="93">
        <v>17</v>
      </c>
      <c r="BJ46" s="93">
        <f t="shared" si="3"/>
        <v>279.96043090938929</v>
      </c>
      <c r="BK46" s="94">
        <v>7.98</v>
      </c>
      <c r="BL46" s="94">
        <f t="shared" si="4"/>
        <v>117.97498999786319</v>
      </c>
      <c r="BM46" s="94">
        <f t="shared" si="40"/>
        <v>5.8111293218215172</v>
      </c>
      <c r="BN46" s="94">
        <v>40.02501000213681</v>
      </c>
      <c r="BO46" s="94">
        <f t="shared" si="41"/>
        <v>3.3848750142970752</v>
      </c>
      <c r="BP46" s="94">
        <v>22</v>
      </c>
      <c r="BQ46" s="94">
        <f t="shared" si="5"/>
        <v>290.4402435046394</v>
      </c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94"/>
      <c r="CG46" s="100"/>
      <c r="CH46" s="110">
        <v>90</v>
      </c>
      <c r="CI46" s="21" t="s">
        <v>111</v>
      </c>
      <c r="CJ46" s="99">
        <v>90</v>
      </c>
      <c r="CK46" s="26">
        <f t="shared" si="51"/>
        <v>19.5</v>
      </c>
      <c r="CL46" s="26">
        <v>571.57907999999998</v>
      </c>
      <c r="CM46" s="26">
        <f t="shared" si="52"/>
        <v>285.20033720701434</v>
      </c>
      <c r="CN46" s="26">
        <v>1002.0659260040003</v>
      </c>
      <c r="CO46" s="17">
        <v>85</v>
      </c>
      <c r="CP46" s="17">
        <v>17.25</v>
      </c>
      <c r="CQ46" s="17">
        <v>1032.76</v>
      </c>
      <c r="CR46" s="26">
        <f>AVERAGE(CK46:CK51)</f>
        <v>17.25</v>
      </c>
      <c r="CS46" s="17" t="s">
        <v>195</v>
      </c>
      <c r="CT46" s="17" t="s">
        <v>209</v>
      </c>
    </row>
    <row r="47" spans="1:98" ht="13.5" x14ac:dyDescent="0.15">
      <c r="A47" s="17">
        <v>44</v>
      </c>
      <c r="B47" s="21" t="s">
        <v>112</v>
      </c>
      <c r="C47" s="22">
        <v>4.63</v>
      </c>
      <c r="D47" s="22">
        <v>4.9000000000000004</v>
      </c>
      <c r="E47" s="22">
        <v>6.42</v>
      </c>
      <c r="F47" s="22">
        <f t="shared" si="12"/>
        <v>6.7414315987036462</v>
      </c>
      <c r="G47" s="22">
        <f t="shared" si="13"/>
        <v>0.32143159870364624</v>
      </c>
      <c r="H47" s="22">
        <f t="shared" si="14"/>
        <v>4.7680020778591956</v>
      </c>
      <c r="I47" s="22">
        <v>49.99</v>
      </c>
      <c r="J47" s="22"/>
      <c r="K47" s="22">
        <f t="shared" si="15"/>
        <v>3.3653089359183932</v>
      </c>
      <c r="L47" s="22">
        <f t="shared" si="16"/>
        <v>168.2317937065605</v>
      </c>
      <c r="M47" s="22">
        <f t="shared" si="17"/>
        <v>46.622846101968719</v>
      </c>
      <c r="N47" s="26">
        <v>5</v>
      </c>
      <c r="O47" s="26">
        <v>4.9000000000000004</v>
      </c>
      <c r="P47" s="26">
        <v>6.8</v>
      </c>
      <c r="Q47" s="26">
        <f t="shared" si="18"/>
        <v>7.0007142492748553</v>
      </c>
      <c r="R47" s="26">
        <f t="shared" si="19"/>
        <v>0.20071424927485548</v>
      </c>
      <c r="S47" s="26">
        <f t="shared" si="20"/>
        <v>2.8670538766190288</v>
      </c>
      <c r="T47" s="26">
        <v>50.01</v>
      </c>
      <c r="U47" s="26"/>
      <c r="V47" s="26">
        <f t="shared" si="21"/>
        <v>3.499642911798285</v>
      </c>
      <c r="W47" s="26">
        <f t="shared" si="22"/>
        <v>175.01714201903224</v>
      </c>
      <c r="X47" s="26">
        <f t="shared" si="23"/>
        <v>44.421274434392238</v>
      </c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R47" s="26"/>
      <c r="AS47" s="26"/>
      <c r="AT47" s="26"/>
      <c r="AU47" s="85"/>
      <c r="AV47" s="21" t="s">
        <v>112</v>
      </c>
      <c r="AW47" s="26">
        <f t="shared" si="50"/>
        <v>171.62446786279637</v>
      </c>
      <c r="AX47" s="26"/>
      <c r="AY47" s="26"/>
      <c r="AZ47" s="26"/>
      <c r="BA47" s="114"/>
      <c r="BB47" s="99">
        <v>90</v>
      </c>
      <c r="BC47" s="92" t="s">
        <v>112</v>
      </c>
      <c r="BD47" s="93">
        <v>5.67</v>
      </c>
      <c r="BE47" s="93">
        <f t="shared" si="2"/>
        <v>116.37715389803128</v>
      </c>
      <c r="BF47" s="93">
        <f t="shared" si="38"/>
        <v>4.6001586590976773</v>
      </c>
      <c r="BG47" s="93">
        <v>46.622846101968719</v>
      </c>
      <c r="BH47" s="93">
        <f t="shared" si="39"/>
        <v>1.8503939636942512</v>
      </c>
      <c r="BI47" s="93">
        <v>17</v>
      </c>
      <c r="BJ47" s="93">
        <f t="shared" si="3"/>
        <v>229.96193136829291</v>
      </c>
      <c r="BK47" s="94">
        <v>7.53</v>
      </c>
      <c r="BL47" s="94">
        <f t="shared" si="4"/>
        <v>117.57872556560775</v>
      </c>
      <c r="BM47" s="94">
        <f t="shared" si="40"/>
        <v>5.9460826286424497</v>
      </c>
      <c r="BN47" s="94">
        <v>44.421274434392238</v>
      </c>
      <c r="BO47" s="94">
        <f t="shared" si="41"/>
        <v>2.6251829522572789</v>
      </c>
      <c r="BP47" s="94">
        <v>18</v>
      </c>
      <c r="BQ47" s="94">
        <f t="shared" si="5"/>
        <v>297.36359225840891</v>
      </c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94"/>
      <c r="CG47" s="100"/>
      <c r="CH47" s="110">
        <v>90</v>
      </c>
      <c r="CI47" s="21" t="s">
        <v>112</v>
      </c>
      <c r="CJ47" s="99">
        <v>90</v>
      </c>
      <c r="CK47" s="26">
        <f t="shared" si="51"/>
        <v>17.5</v>
      </c>
      <c r="CL47" s="26">
        <v>501.33820000000003</v>
      </c>
      <c r="CM47" s="26">
        <f t="shared" si="52"/>
        <v>263.66276181335093</v>
      </c>
      <c r="CN47" s="26">
        <v>950.71863116358747</v>
      </c>
      <c r="CO47" s="17">
        <v>87</v>
      </c>
      <c r="CP47" s="17">
        <v>17.25</v>
      </c>
      <c r="CQ47" s="17">
        <v>1032.76</v>
      </c>
    </row>
    <row r="48" spans="1:98" ht="13.5" x14ac:dyDescent="0.15">
      <c r="A48" s="17">
        <v>45</v>
      </c>
      <c r="B48" s="21" t="s">
        <v>113</v>
      </c>
      <c r="C48" s="22">
        <v>4.8</v>
      </c>
      <c r="D48" s="22">
        <v>5</v>
      </c>
      <c r="E48" s="22">
        <v>6.85</v>
      </c>
      <c r="F48" s="22">
        <f t="shared" si="12"/>
        <v>6.9310893804653828</v>
      </c>
      <c r="G48" s="22">
        <f t="shared" si="13"/>
        <v>8.1089380465383165E-2</v>
      </c>
      <c r="H48" s="22">
        <f t="shared" si="14"/>
        <v>1.1699370187596467</v>
      </c>
      <c r="I48" s="22">
        <v>50.04</v>
      </c>
      <c r="J48" s="22"/>
      <c r="K48" s="22">
        <f t="shared" si="15"/>
        <v>3.4626591409485674</v>
      </c>
      <c r="L48" s="22">
        <f t="shared" si="16"/>
        <v>173.2714634130663</v>
      </c>
      <c r="M48" s="22">
        <f t="shared" si="17"/>
        <v>46.169139327907423</v>
      </c>
      <c r="N48" s="26">
        <v>4.7</v>
      </c>
      <c r="O48" s="26">
        <v>4.9000000000000004</v>
      </c>
      <c r="P48" s="26">
        <v>6.93</v>
      </c>
      <c r="Q48" s="26">
        <f t="shared" si="18"/>
        <v>6.7896980787071826</v>
      </c>
      <c r="R48" s="26">
        <f t="shared" si="19"/>
        <v>0.14030192129281716</v>
      </c>
      <c r="S48" s="26">
        <f t="shared" si="20"/>
        <v>2.0663941115851774</v>
      </c>
      <c r="T48" s="26">
        <v>49.99</v>
      </c>
      <c r="U48" s="26"/>
      <c r="V48" s="26">
        <f t="shared" si="21"/>
        <v>3.3919034002738915</v>
      </c>
      <c r="W48" s="26">
        <f t="shared" si="22"/>
        <v>169.56125097969183</v>
      </c>
      <c r="X48" s="26">
        <f t="shared" si="23"/>
        <v>46.193489423982037</v>
      </c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R48" s="26"/>
      <c r="AS48" s="26"/>
      <c r="AT48" s="26"/>
      <c r="AU48" s="85"/>
      <c r="AV48" s="21" t="s">
        <v>113</v>
      </c>
      <c r="AW48" s="26">
        <f t="shared" si="50"/>
        <v>171.41635719637907</v>
      </c>
      <c r="AX48" s="26"/>
      <c r="AY48" s="26"/>
      <c r="AZ48" s="26"/>
      <c r="BA48" s="114"/>
      <c r="BB48" s="99">
        <v>90</v>
      </c>
      <c r="BC48" s="92" t="s">
        <v>113</v>
      </c>
      <c r="BD48" s="93">
        <v>6.2</v>
      </c>
      <c r="BE48" s="93">
        <f t="shared" si="2"/>
        <v>115.83086067209257</v>
      </c>
      <c r="BF48" s="93">
        <f t="shared" si="38"/>
        <v>4.9690921231868312</v>
      </c>
      <c r="BG48" s="93">
        <v>46.169139327907423</v>
      </c>
      <c r="BH48" s="93">
        <f t="shared" si="39"/>
        <v>2.1285845591033574</v>
      </c>
      <c r="BI48" s="93">
        <v>18</v>
      </c>
      <c r="BJ48" s="93">
        <f t="shared" si="3"/>
        <v>248.65336984426904</v>
      </c>
      <c r="BK48" s="94">
        <v>6.26</v>
      </c>
      <c r="BL48" s="94">
        <f t="shared" si="4"/>
        <v>119.80651057601796</v>
      </c>
      <c r="BM48" s="94">
        <f t="shared" si="40"/>
        <v>5.2064998528789976</v>
      </c>
      <c r="BN48" s="94">
        <v>46.193489423982037</v>
      </c>
      <c r="BO48" s="94">
        <f t="shared" si="41"/>
        <v>1.7453214247218829</v>
      </c>
      <c r="BP48" s="94">
        <v>14</v>
      </c>
      <c r="BQ48" s="94">
        <f t="shared" si="5"/>
        <v>260.27292764542108</v>
      </c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94"/>
      <c r="CG48" s="100"/>
      <c r="CH48" s="110">
        <v>90</v>
      </c>
      <c r="CI48" s="21" t="s">
        <v>113</v>
      </c>
      <c r="CJ48" s="99">
        <v>90</v>
      </c>
      <c r="CK48" s="26">
        <f t="shared" si="51"/>
        <v>16</v>
      </c>
      <c r="CL48" s="26">
        <v>551.51509999999996</v>
      </c>
      <c r="CM48" s="26">
        <f t="shared" si="52"/>
        <v>254.46314874484506</v>
      </c>
      <c r="CN48" s="26">
        <v>1083.6836349789385</v>
      </c>
      <c r="CO48" s="17">
        <v>89</v>
      </c>
      <c r="CP48" s="17">
        <v>17.25</v>
      </c>
      <c r="CQ48" s="17">
        <v>1032.76</v>
      </c>
    </row>
    <row r="49" spans="1:95" ht="13.5" x14ac:dyDescent="0.15">
      <c r="A49" s="17">
        <v>46</v>
      </c>
      <c r="B49" s="21" t="s">
        <v>114</v>
      </c>
      <c r="C49" s="22">
        <v>4.9000000000000004</v>
      </c>
      <c r="D49" s="22">
        <v>5</v>
      </c>
      <c r="E49" s="22">
        <v>6.73</v>
      </c>
      <c r="F49" s="22">
        <f t="shared" si="12"/>
        <v>7.0007142492748553</v>
      </c>
      <c r="G49" s="22">
        <f t="shared" si="13"/>
        <v>0.27071424927485488</v>
      </c>
      <c r="H49" s="22">
        <f t="shared" si="14"/>
        <v>3.8669518514185306</v>
      </c>
      <c r="I49" s="22">
        <v>49.95</v>
      </c>
      <c r="J49" s="22"/>
      <c r="K49" s="22">
        <f t="shared" si="15"/>
        <v>3.499642911798285</v>
      </c>
      <c r="L49" s="22">
        <f t="shared" si="16"/>
        <v>174.80716344432435</v>
      </c>
      <c r="M49" s="22">
        <f t="shared" si="17"/>
        <v>45.578725565607762</v>
      </c>
      <c r="N49" s="26">
        <v>5.2</v>
      </c>
      <c r="O49" s="26">
        <v>4.95</v>
      </c>
      <c r="P49" s="26">
        <v>6.83</v>
      </c>
      <c r="Q49" s="26">
        <f t="shared" si="18"/>
        <v>7.1793105518566342</v>
      </c>
      <c r="R49" s="26">
        <f t="shared" si="19"/>
        <v>0.34931055185663418</v>
      </c>
      <c r="S49" s="26">
        <f t="shared" si="20"/>
        <v>4.8655166722980008</v>
      </c>
      <c r="T49" s="26">
        <v>49.98</v>
      </c>
      <c r="U49" s="26"/>
      <c r="V49" s="26">
        <f t="shared" si="21"/>
        <v>3.5853024902709363</v>
      </c>
      <c r="W49" s="26">
        <f t="shared" si="22"/>
        <v>179.19341846374138</v>
      </c>
      <c r="X49" s="26">
        <f t="shared" si="23"/>
        <v>43.589059179617266</v>
      </c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R49" s="26"/>
      <c r="AS49" s="26"/>
      <c r="AT49" s="26"/>
      <c r="AU49" s="85"/>
      <c r="AV49" s="21" t="s">
        <v>114</v>
      </c>
      <c r="AW49" s="26">
        <f t="shared" si="50"/>
        <v>177.00029095403286</v>
      </c>
      <c r="AX49" s="26"/>
      <c r="AY49" s="26"/>
      <c r="AZ49" s="26"/>
      <c r="BA49" s="114"/>
      <c r="BB49" s="99">
        <v>90</v>
      </c>
      <c r="BC49" s="92" t="s">
        <v>114</v>
      </c>
      <c r="BD49" s="93">
        <v>6.47</v>
      </c>
      <c r="BE49" s="93">
        <f t="shared" si="2"/>
        <v>117.42127443439225</v>
      </c>
      <c r="BF49" s="93">
        <f t="shared" si="38"/>
        <v>5.205864894984904</v>
      </c>
      <c r="BG49" s="93">
        <v>45.578725565607762</v>
      </c>
      <c r="BH49" s="93">
        <f t="shared" si="39"/>
        <v>2.1310840557422304</v>
      </c>
      <c r="BI49" s="93">
        <v>17</v>
      </c>
      <c r="BJ49" s="93">
        <f t="shared" si="3"/>
        <v>260.032951504496</v>
      </c>
      <c r="BK49" s="94">
        <v>6.61</v>
      </c>
      <c r="BL49" s="94">
        <f t="shared" si="4"/>
        <v>121.41094082038273</v>
      </c>
      <c r="BM49" s="94">
        <f t="shared" si="40"/>
        <v>5.3400482095714175</v>
      </c>
      <c r="BN49" s="94">
        <v>43.589059179617266</v>
      </c>
      <c r="BO49" s="94">
        <f t="shared" si="41"/>
        <v>2.0045594889682321</v>
      </c>
      <c r="BP49" s="94">
        <v>15</v>
      </c>
      <c r="BQ49" s="94">
        <f t="shared" si="5"/>
        <v>266.89560951437943</v>
      </c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94"/>
      <c r="CG49" s="100"/>
      <c r="CH49" s="110">
        <v>90</v>
      </c>
      <c r="CI49" s="21" t="s">
        <v>114</v>
      </c>
      <c r="CJ49" s="99">
        <v>90</v>
      </c>
      <c r="CK49" s="26">
        <f t="shared" si="51"/>
        <v>16</v>
      </c>
      <c r="CL49" s="26">
        <v>549.40609999999992</v>
      </c>
      <c r="CM49" s="26">
        <f t="shared" si="52"/>
        <v>263.46428050943769</v>
      </c>
      <c r="CN49" s="26">
        <v>1042.657659204621</v>
      </c>
      <c r="CO49" s="17">
        <v>91</v>
      </c>
      <c r="CP49" s="17">
        <v>17.25</v>
      </c>
      <c r="CQ49" s="17">
        <v>1032.76</v>
      </c>
    </row>
    <row r="50" spans="1:95" ht="13.5" x14ac:dyDescent="0.15">
      <c r="A50" s="17">
        <v>47</v>
      </c>
      <c r="B50" s="21" t="s">
        <v>115</v>
      </c>
      <c r="C50" s="22">
        <v>5.4</v>
      </c>
      <c r="D50" s="22">
        <v>5</v>
      </c>
      <c r="E50" s="22">
        <v>7.35</v>
      </c>
      <c r="F50" s="22">
        <f t="shared" si="12"/>
        <v>7.3593477971896402</v>
      </c>
      <c r="G50" s="22">
        <f t="shared" si="13"/>
        <v>9.3477971896405165E-3</v>
      </c>
      <c r="H50" s="22">
        <f t="shared" si="14"/>
        <v>0.12701936974918102</v>
      </c>
      <c r="I50" s="22">
        <v>50.01</v>
      </c>
      <c r="J50" s="22"/>
      <c r="K50" s="22">
        <f t="shared" si="15"/>
        <v>3.6688033700908464</v>
      </c>
      <c r="L50" s="22">
        <f t="shared" si="16"/>
        <v>183.47685653824323</v>
      </c>
      <c r="M50" s="22">
        <f t="shared" si="17"/>
        <v>42.797401838234194</v>
      </c>
      <c r="N50" s="26">
        <v>5.08</v>
      </c>
      <c r="O50" s="26">
        <v>4.3</v>
      </c>
      <c r="P50" s="26">
        <v>6.7</v>
      </c>
      <c r="Q50" s="26">
        <f t="shared" si="18"/>
        <v>6.6555540716006503</v>
      </c>
      <c r="R50" s="26">
        <f t="shared" si="19"/>
        <v>4.444592839934991E-2</v>
      </c>
      <c r="S50" s="26">
        <f t="shared" si="20"/>
        <v>0.66780207810197734</v>
      </c>
      <c r="T50" s="26">
        <v>50.07</v>
      </c>
      <c r="U50" s="26"/>
      <c r="V50" s="26">
        <f t="shared" si="21"/>
        <v>3.2820708486478498</v>
      </c>
      <c r="W50" s="26">
        <f t="shared" si="22"/>
        <v>164.33328739179785</v>
      </c>
      <c r="X50" s="26">
        <f t="shared" si="23"/>
        <v>40.246468734352064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R50" s="26"/>
      <c r="AS50" s="26"/>
      <c r="AT50" s="26"/>
      <c r="AU50" s="85"/>
      <c r="AV50" s="21" t="s">
        <v>115</v>
      </c>
      <c r="AW50" s="26">
        <f t="shared" si="50"/>
        <v>173.90507196502054</v>
      </c>
      <c r="AX50" s="26"/>
      <c r="AY50" s="26"/>
      <c r="AZ50" s="26"/>
      <c r="BA50" s="114"/>
      <c r="BB50" s="99">
        <v>90</v>
      </c>
      <c r="BC50" s="92" t="s">
        <v>115</v>
      </c>
      <c r="BD50" s="93">
        <v>8.16</v>
      </c>
      <c r="BE50" s="93">
        <f t="shared" si="2"/>
        <v>119.20259816176582</v>
      </c>
      <c r="BF50" s="93">
        <f t="shared" si="38"/>
        <v>6.3512084217787388</v>
      </c>
      <c r="BG50" s="93">
        <v>42.797401838234194</v>
      </c>
      <c r="BH50" s="93">
        <f t="shared" si="39"/>
        <v>2.888737321545507</v>
      </c>
      <c r="BI50" s="93">
        <v>18</v>
      </c>
      <c r="BJ50" s="93">
        <f t="shared" si="3"/>
        <v>317.62393317315474</v>
      </c>
      <c r="BK50" s="94">
        <v>6.6</v>
      </c>
      <c r="BL50" s="94">
        <f t="shared" si="4"/>
        <v>121.75353126564795</v>
      </c>
      <c r="BM50" s="94">
        <f t="shared" si="40"/>
        <v>5.0147107445325947</v>
      </c>
      <c r="BN50" s="94">
        <v>40.246468734352064</v>
      </c>
      <c r="BO50" s="94">
        <f t="shared" si="41"/>
        <v>2.398523688260437</v>
      </c>
      <c r="BP50" s="94">
        <v>18</v>
      </c>
      <c r="BQ50" s="94">
        <f t="shared" si="5"/>
        <v>251.08656697874702</v>
      </c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94"/>
      <c r="CG50" s="100"/>
      <c r="CH50" s="110">
        <v>90</v>
      </c>
      <c r="CI50" s="21" t="s">
        <v>115</v>
      </c>
      <c r="CJ50" s="99">
        <v>90</v>
      </c>
      <c r="CK50" s="26">
        <f t="shared" si="51"/>
        <v>18</v>
      </c>
      <c r="CL50" s="26">
        <v>598.71299999999997</v>
      </c>
      <c r="CM50" s="26">
        <f t="shared" si="52"/>
        <v>284.35525007595089</v>
      </c>
      <c r="CN50" s="26">
        <v>1052.7553119558802</v>
      </c>
      <c r="CO50" s="17">
        <v>93</v>
      </c>
      <c r="CP50" s="17">
        <v>17.25</v>
      </c>
      <c r="CQ50" s="17">
        <v>1032.76</v>
      </c>
    </row>
    <row r="51" spans="1:95" ht="13.5" x14ac:dyDescent="0.15">
      <c r="A51" s="17">
        <v>48</v>
      </c>
      <c r="B51" s="21" t="s">
        <v>116</v>
      </c>
      <c r="C51" s="22">
        <v>5.3</v>
      </c>
      <c r="D51" s="22">
        <v>4.5</v>
      </c>
      <c r="E51" s="22">
        <v>6.7</v>
      </c>
      <c r="F51" s="22">
        <f t="shared" si="12"/>
        <v>6.9526973183074787</v>
      </c>
      <c r="G51" s="22">
        <f t="shared" si="13"/>
        <v>0.25269731830747855</v>
      </c>
      <c r="H51" s="22">
        <f t="shared" si="14"/>
        <v>3.6345220673146406</v>
      </c>
      <c r="I51" s="22">
        <v>50.02</v>
      </c>
      <c r="J51" s="22"/>
      <c r="K51" s="22">
        <f t="shared" si="15"/>
        <v>3.4303233562605158</v>
      </c>
      <c r="L51" s="22">
        <f t="shared" si="16"/>
        <v>171.58477428015101</v>
      </c>
      <c r="M51" s="22">
        <f t="shared" si="17"/>
        <v>40.333141628561002</v>
      </c>
      <c r="N51" s="26">
        <v>5.6</v>
      </c>
      <c r="O51" s="26">
        <v>4.5</v>
      </c>
      <c r="P51" s="26">
        <v>6.97</v>
      </c>
      <c r="Q51" s="26">
        <f t="shared" si="18"/>
        <v>7.1840100222647241</v>
      </c>
      <c r="R51" s="26">
        <f t="shared" si="19"/>
        <v>0.21401002226472432</v>
      </c>
      <c r="S51" s="26">
        <f t="shared" si="20"/>
        <v>2.978977223047619</v>
      </c>
      <c r="T51" s="26">
        <v>50.06</v>
      </c>
      <c r="U51" s="26"/>
      <c r="V51" s="26">
        <f t="shared" si="21"/>
        <v>3.5077902065698709</v>
      </c>
      <c r="W51" s="26">
        <f t="shared" si="22"/>
        <v>175.59997774088774</v>
      </c>
      <c r="X51" s="26">
        <f t="shared" si="23"/>
        <v>38.784364100297346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R51" s="26"/>
      <c r="AS51" s="26"/>
      <c r="AT51" s="26"/>
      <c r="AU51" s="85"/>
      <c r="AV51" s="21" t="s">
        <v>116</v>
      </c>
      <c r="AW51" s="26">
        <f t="shared" si="50"/>
        <v>173.59237601051939</v>
      </c>
      <c r="AX51" s="26"/>
      <c r="AY51" s="26"/>
      <c r="AZ51" s="26"/>
      <c r="BA51" s="114"/>
      <c r="BB51" s="99">
        <v>90</v>
      </c>
      <c r="BC51" s="92" t="s">
        <v>116</v>
      </c>
      <c r="BD51" s="93">
        <v>7.92</v>
      </c>
      <c r="BE51" s="93">
        <f t="shared" si="2"/>
        <v>123.66685837143899</v>
      </c>
      <c r="BF51" s="93">
        <f t="shared" si="38"/>
        <v>6.1591043715007476</v>
      </c>
      <c r="BG51" s="93">
        <v>40.333141628561002</v>
      </c>
      <c r="BH51" s="93">
        <f t="shared" si="39"/>
        <v>2.6229888713943206</v>
      </c>
      <c r="BI51" s="93">
        <v>16</v>
      </c>
      <c r="BJ51" s="93">
        <f t="shared" si="3"/>
        <v>308.0784006624674</v>
      </c>
      <c r="BK51" s="94">
        <v>5.9</v>
      </c>
      <c r="BL51" s="94">
        <f t="shared" si="4"/>
        <v>124.21563589970265</v>
      </c>
      <c r="BM51" s="94">
        <f t="shared" si="40"/>
        <v>4.4692056969398681</v>
      </c>
      <c r="BN51" s="94">
        <v>38.784364100297346</v>
      </c>
      <c r="BO51" s="94">
        <f t="shared" si="41"/>
        <v>2.0860278363204197</v>
      </c>
      <c r="BP51" s="94">
        <v>17</v>
      </c>
      <c r="BQ51" s="94">
        <f t="shared" si="5"/>
        <v>223.72843718880981</v>
      </c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94"/>
      <c r="CG51" s="100"/>
      <c r="CH51" s="110">
        <v>90</v>
      </c>
      <c r="CI51" s="21" t="s">
        <v>116</v>
      </c>
      <c r="CJ51" s="99">
        <v>90</v>
      </c>
      <c r="CK51" s="26">
        <f t="shared" si="51"/>
        <v>16.5</v>
      </c>
      <c r="CL51" s="26">
        <v>566.20899999999995</v>
      </c>
      <c r="CM51" s="26">
        <f t="shared" si="52"/>
        <v>265.90341892563862</v>
      </c>
      <c r="CN51" s="26">
        <v>1064.6892061179994</v>
      </c>
      <c r="CO51" s="17">
        <v>95</v>
      </c>
      <c r="CP51" s="17">
        <v>17.25</v>
      </c>
      <c r="CQ51" s="17">
        <v>1032.76</v>
      </c>
    </row>
    <row r="52" spans="1:95" x14ac:dyDescent="0.15">
      <c r="C52" s="26"/>
      <c r="D52" s="26"/>
      <c r="E52" s="26"/>
      <c r="F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X52" s="26"/>
      <c r="AI52" s="26"/>
    </row>
  </sheetData>
  <mergeCells count="24">
    <mergeCell ref="CI1:CT1"/>
    <mergeCell ref="CM2:CM3"/>
    <mergeCell ref="DB2:DB3"/>
    <mergeCell ref="CI2:CI3"/>
    <mergeCell ref="CK2:CK3"/>
    <mergeCell ref="CL2:CL3"/>
    <mergeCell ref="CN2:CN3"/>
    <mergeCell ref="A1:AZ1"/>
    <mergeCell ref="BR2:BX2"/>
    <mergeCell ref="BK2:BQ2"/>
    <mergeCell ref="BD2:BJ2"/>
    <mergeCell ref="B2:B3"/>
    <mergeCell ref="C2:M2"/>
    <mergeCell ref="N2:X2"/>
    <mergeCell ref="Y2:AI2"/>
    <mergeCell ref="AJ2:AT2"/>
    <mergeCell ref="AV2:AV3"/>
    <mergeCell ref="BC1:CF1"/>
    <mergeCell ref="DD2:DD3"/>
    <mergeCell ref="CP2:CP3"/>
    <mergeCell ref="CQ2:CQ3"/>
    <mergeCell ref="BC2:BC3"/>
    <mergeCell ref="BY2:CD2"/>
    <mergeCell ref="DC2:DC3"/>
  </mergeCells>
  <phoneticPr fontId="1" type="noConversion"/>
  <conditionalFormatting sqref="R4:R51 G4:G51 AC4:AC51 AN4:AN51">
    <cfRule type="cellIs" dxfId="3" priority="3" operator="greaterThan">
      <formula>0.3</formula>
    </cfRule>
  </conditionalFormatting>
  <conditionalFormatting sqref="S4:S51 H4:H51 AD4:AD51 AO4:AO51">
    <cfRule type="cellIs" dxfId="2" priority="2" operator="greaterThan">
      <formula>3</formula>
    </cfRule>
  </conditionalFormatting>
  <conditionalFormatting sqref="BP4:BQ4 BP5:BP45 BQ5:BQ51">
    <cfRule type="cellIs" dxfId="1" priority="1" operator="greaterThan"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D50"/>
  <sheetViews>
    <sheetView workbookViewId="0">
      <selection activeCell="D3" sqref="D3"/>
    </sheetView>
  </sheetViews>
  <sheetFormatPr defaultRowHeight="13.5" x14ac:dyDescent="0.15"/>
  <cols>
    <col min="1" max="4" width="9.125" style="68" bestFit="1" customWidth="1"/>
    <col min="5" max="9" width="9.125" style="68" customWidth="1"/>
    <col min="10" max="10" width="15" style="68" bestFit="1" customWidth="1"/>
    <col min="11" max="11" width="8.5" style="68" bestFit="1" customWidth="1"/>
    <col min="12" max="12" width="13.25" style="68" customWidth="1"/>
    <col min="13" max="13" width="6.875" style="68" customWidth="1"/>
    <col min="14" max="14" width="10.875" style="68" customWidth="1"/>
    <col min="15" max="15" width="12.125" style="68" bestFit="1" customWidth="1"/>
    <col min="16" max="16" width="12.125" style="79" customWidth="1"/>
    <col min="17" max="17" width="12.625" style="68" customWidth="1"/>
    <col min="18" max="18" width="6.5" style="68" bestFit="1" customWidth="1"/>
    <col min="19" max="19" width="5.375" style="68" bestFit="1" customWidth="1"/>
    <col min="20" max="21" width="9.125" style="68" bestFit="1" customWidth="1"/>
    <col min="22" max="22" width="11.25" style="68" customWidth="1"/>
    <col min="23" max="23" width="9" style="68" customWidth="1"/>
    <col min="24" max="24" width="9.125" style="68" bestFit="1" customWidth="1"/>
    <col min="25" max="25" width="9.125" style="68" customWidth="1"/>
    <col min="26" max="26" width="9" style="68"/>
    <col min="27" max="30" width="9.125" style="68" bestFit="1" customWidth="1"/>
    <col min="31" max="16384" width="9" style="68"/>
  </cols>
  <sheetData>
    <row r="2" spans="1:30" s="64" customFormat="1" ht="40.5" x14ac:dyDescent="0.15">
      <c r="A2" s="64" t="s">
        <v>129</v>
      </c>
      <c r="B2" s="64" t="s">
        <v>132</v>
      </c>
      <c r="C2" s="64" t="s">
        <v>130</v>
      </c>
      <c r="D2" s="64" t="s">
        <v>172</v>
      </c>
      <c r="E2" s="66" t="s">
        <v>175</v>
      </c>
      <c r="F2" s="64" t="s">
        <v>173</v>
      </c>
      <c r="G2" s="67" t="s">
        <v>174</v>
      </c>
      <c r="H2" s="64" t="s">
        <v>173</v>
      </c>
      <c r="J2" s="65"/>
      <c r="K2" s="66" t="s">
        <v>147</v>
      </c>
      <c r="L2" s="66" t="s">
        <v>175</v>
      </c>
      <c r="M2" s="64" t="s">
        <v>173</v>
      </c>
      <c r="N2" s="67" t="s">
        <v>174</v>
      </c>
      <c r="O2" s="64" t="s">
        <v>173</v>
      </c>
      <c r="P2" s="80"/>
      <c r="Q2" s="67"/>
      <c r="R2" s="64" t="s">
        <v>136</v>
      </c>
      <c r="S2" s="64" t="s">
        <v>129</v>
      </c>
      <c r="T2" s="64" t="s">
        <v>132</v>
      </c>
      <c r="U2" s="64" t="s">
        <v>130</v>
      </c>
      <c r="V2" s="64" t="s">
        <v>135</v>
      </c>
      <c r="W2" s="64" t="s">
        <v>145</v>
      </c>
      <c r="X2" s="64" t="s">
        <v>146</v>
      </c>
      <c r="AA2" s="64" t="s">
        <v>129</v>
      </c>
      <c r="AB2" s="64" t="s">
        <v>132</v>
      </c>
      <c r="AC2" s="64" t="s">
        <v>130</v>
      </c>
      <c r="AD2" s="64" t="s">
        <v>131</v>
      </c>
    </row>
    <row r="3" spans="1:30" x14ac:dyDescent="0.15">
      <c r="A3" s="68">
        <v>0</v>
      </c>
      <c r="B3" s="69">
        <f>SIN(A3*PI()/180)</f>
        <v>0</v>
      </c>
      <c r="C3" s="70">
        <f>-25.5*(B3^1.5)+45</f>
        <v>45</v>
      </c>
      <c r="D3" s="71">
        <f>AVERAGE(K3:K4)</f>
        <v>310.87900000000002</v>
      </c>
      <c r="E3" s="71">
        <f>AVERAGE(L3:L4)</f>
        <v>228.71468639152135</v>
      </c>
      <c r="F3" s="71">
        <f>E3/D3</f>
        <v>0.73570323628010048</v>
      </c>
      <c r="G3" s="71">
        <f>AVERAGE(N3:N4)</f>
        <v>220.41389034943961</v>
      </c>
      <c r="H3" s="71">
        <f>G3/D3</f>
        <v>0.70900218525355396</v>
      </c>
      <c r="I3" s="71"/>
      <c r="J3" s="72" t="s">
        <v>148</v>
      </c>
      <c r="K3" s="73">
        <v>293.94600000000003</v>
      </c>
      <c r="L3" s="75">
        <v>232.26640554963527</v>
      </c>
      <c r="M3" s="71">
        <f>L3/K3</f>
        <v>0.79016692028343727</v>
      </c>
      <c r="N3" s="71">
        <v>229.6763014905803</v>
      </c>
      <c r="O3" s="71">
        <f>N3/K3</f>
        <v>0.78135542409347392</v>
      </c>
      <c r="P3" s="81"/>
      <c r="Q3" s="71"/>
      <c r="R3" s="68" t="s">
        <v>137</v>
      </c>
      <c r="S3" s="68">
        <v>0</v>
      </c>
      <c r="T3" s="69">
        <f>SIN(S3*PI()/180)</f>
        <v>0</v>
      </c>
      <c r="U3" s="70">
        <f>-25.5*(T3^1.5)+45</f>
        <v>45</v>
      </c>
      <c r="V3" s="71">
        <v>111.06811961503509</v>
      </c>
      <c r="W3" s="71">
        <f>0.58*956*V3*(T3^1.25+1)/1000</f>
        <v>61.585050964144656</v>
      </c>
      <c r="X3" s="71">
        <f>W3*4</f>
        <v>246.34020385657863</v>
      </c>
      <c r="Y3" s="71"/>
      <c r="AA3" s="68">
        <v>0</v>
      </c>
      <c r="AB3" s="69">
        <f>SIN(AA3*PI()/180)</f>
        <v>0</v>
      </c>
      <c r="AC3" s="70">
        <f>-25.5*(AB3^1.5)+45</f>
        <v>45</v>
      </c>
      <c r="AD3" s="71">
        <f>AVERAGE(X3:X8)</f>
        <v>245.61972076731936</v>
      </c>
    </row>
    <row r="4" spans="1:30" x14ac:dyDescent="0.15">
      <c r="A4" s="68">
        <v>15</v>
      </c>
      <c r="B4" s="69">
        <f t="shared" ref="B4:B10" si="0">SIN(A4*PI()/180)</f>
        <v>0.25881904510252074</v>
      </c>
      <c r="C4" s="70">
        <f t="shared" ref="C4:C7" si="1">-25.5*(B4^1.5)+45</f>
        <v>41.642356936510751</v>
      </c>
      <c r="D4" s="71">
        <f>AVERAGE(K6:K7)</f>
        <v>415.57849999999996</v>
      </c>
      <c r="E4" s="71">
        <f>AVERAGE(L6:L7)</f>
        <v>395.18110576488186</v>
      </c>
      <c r="F4" s="71">
        <f t="shared" ref="F4:F10" si="2">E4/D4</f>
        <v>0.95091807147117069</v>
      </c>
      <c r="G4" s="71">
        <f>AVERAGE(N6:N7)</f>
        <v>349.58916196619771</v>
      </c>
      <c r="H4" s="71">
        <f t="shared" ref="H4:H10" si="3">G4/D4</f>
        <v>0.84121089509249813</v>
      </c>
      <c r="I4" s="71"/>
      <c r="J4" s="72" t="s">
        <v>149</v>
      </c>
      <c r="K4" s="73">
        <v>327.81200000000001</v>
      </c>
      <c r="L4" s="75">
        <v>225.16296723340744</v>
      </c>
      <c r="M4" s="71">
        <f t="shared" ref="M4:M26" si="4">L4/K4</f>
        <v>0.68686615265276263</v>
      </c>
      <c r="N4" s="71">
        <v>211.15147920829892</v>
      </c>
      <c r="O4" s="71">
        <f t="shared" ref="O4:O26" si="5">N4/K4</f>
        <v>0.64412370263534868</v>
      </c>
      <c r="P4" s="81"/>
      <c r="Q4" s="71"/>
      <c r="R4" s="68" t="s">
        <v>76</v>
      </c>
      <c r="S4" s="68">
        <v>0</v>
      </c>
      <c r="T4" s="69">
        <f t="shared" ref="T4:T50" si="6">SIN(S4*PI()/180)</f>
        <v>0</v>
      </c>
      <c r="U4" s="70">
        <f t="shared" ref="U4:U50" si="7">-25.5*(T4^1.5)+45</f>
        <v>45</v>
      </c>
      <c r="V4" s="71">
        <v>107.44850758862282</v>
      </c>
      <c r="W4" s="71">
        <f t="shared" ref="W4:W50" si="8">0.58*956*V4*(T4^1.25+1)/1000</f>
        <v>59.578048487739579</v>
      </c>
      <c r="X4" s="71">
        <f t="shared" ref="X4:X26" si="9">W4*4</f>
        <v>238.31219395095832</v>
      </c>
      <c r="Y4" s="71"/>
      <c r="AA4" s="68">
        <v>15</v>
      </c>
      <c r="AB4" s="69">
        <f t="shared" ref="AB4:AB10" si="10">SIN(AA4*PI()/180)</f>
        <v>0.25881904510252074</v>
      </c>
      <c r="AC4" s="70">
        <f t="shared" ref="AC4:AC7" si="11">-25.5*(AB4^1.5)+45</f>
        <v>41.642356936510751</v>
      </c>
      <c r="AD4" s="71">
        <f>AVERAGE(X9:X14)</f>
        <v>393.61994613386986</v>
      </c>
    </row>
    <row r="5" spans="1:30" x14ac:dyDescent="0.15">
      <c r="A5" s="68">
        <v>30</v>
      </c>
      <c r="B5" s="69">
        <f t="shared" si="0"/>
        <v>0.49999999999999994</v>
      </c>
      <c r="C5" s="70">
        <f t="shared" si="1"/>
        <v>35.984388539871517</v>
      </c>
      <c r="D5" s="71">
        <f>AVERAGE(K9:K10)</f>
        <v>436.73399999999998</v>
      </c>
      <c r="E5" s="71">
        <f>AVERAGE(L9:L10)</f>
        <v>611.83336358406348</v>
      </c>
      <c r="F5" s="71">
        <f t="shared" si="2"/>
        <v>1.400929086318133</v>
      </c>
      <c r="G5" s="71">
        <f>AVERAGE(N9:N10)</f>
        <v>538.87418310655175</v>
      </c>
      <c r="H5" s="71">
        <f t="shared" si="3"/>
        <v>1.2338727534530212</v>
      </c>
      <c r="I5" s="71"/>
      <c r="J5" s="74" t="s">
        <v>150</v>
      </c>
      <c r="K5" s="76">
        <v>359.74700000000001</v>
      </c>
      <c r="L5" s="77">
        <v>284.36164261476677</v>
      </c>
      <c r="M5" s="78">
        <f t="shared" si="4"/>
        <v>0.79044896167241629</v>
      </c>
      <c r="N5" s="71">
        <v>232.29410519071934</v>
      </c>
      <c r="O5" s="71">
        <f t="shared" si="5"/>
        <v>0.64571519759919982</v>
      </c>
      <c r="P5" s="81"/>
      <c r="Q5" s="71"/>
      <c r="R5" s="68" t="s">
        <v>77</v>
      </c>
      <c r="S5" s="68">
        <v>0</v>
      </c>
      <c r="T5" s="69">
        <f t="shared" si="6"/>
        <v>0</v>
      </c>
      <c r="U5" s="70">
        <f t="shared" si="7"/>
        <v>45</v>
      </c>
      <c r="V5" s="71">
        <v>122.46883920717835</v>
      </c>
      <c r="W5" s="71">
        <f t="shared" si="8"/>
        <v>67.906521963596262</v>
      </c>
      <c r="X5" s="71">
        <f t="shared" si="9"/>
        <v>271.62608785438505</v>
      </c>
      <c r="Y5" s="71"/>
      <c r="AA5" s="68">
        <v>30</v>
      </c>
      <c r="AB5" s="69">
        <f t="shared" si="10"/>
        <v>0.49999999999999994</v>
      </c>
      <c r="AC5" s="70">
        <f t="shared" si="11"/>
        <v>35.984388539871517</v>
      </c>
      <c r="AD5" s="71">
        <f>AVERAGE(X15:X20)</f>
        <v>600.16892925452373</v>
      </c>
    </row>
    <row r="6" spans="1:30" x14ac:dyDescent="0.15">
      <c r="A6" s="68">
        <v>45</v>
      </c>
      <c r="B6" s="69">
        <f t="shared" si="0"/>
        <v>0.70710678118654746</v>
      </c>
      <c r="C6" s="70">
        <f t="shared" si="1"/>
        <v>29.83760928371531</v>
      </c>
      <c r="D6" s="71">
        <f>AVERAGE(K12:K13)</f>
        <v>404.40499999999997</v>
      </c>
      <c r="E6" s="71">
        <f>AVERAGE(L12:L13)</f>
        <v>584.94736203405432</v>
      </c>
      <c r="F6" s="71">
        <f t="shared" si="2"/>
        <v>1.4464394901993158</v>
      </c>
      <c r="G6" s="71">
        <f>AVERAGE(N12:N13)</f>
        <v>556.60630059888581</v>
      </c>
      <c r="H6" s="71">
        <f t="shared" si="3"/>
        <v>1.3763586023884122</v>
      </c>
      <c r="I6" s="71"/>
      <c r="J6" s="72" t="s">
        <v>151</v>
      </c>
      <c r="K6" s="73">
        <v>339.01299999999998</v>
      </c>
      <c r="L6" s="75">
        <v>389.26109958036551</v>
      </c>
      <c r="M6" s="71">
        <f t="shared" si="4"/>
        <v>1.1482187986312193</v>
      </c>
      <c r="N6" s="71">
        <v>328.41279159823256</v>
      </c>
      <c r="O6" s="71">
        <f t="shared" si="5"/>
        <v>0.9687321477295342</v>
      </c>
      <c r="P6" s="81"/>
      <c r="Q6" s="71"/>
      <c r="R6" s="68" t="s">
        <v>78</v>
      </c>
      <c r="S6" s="68">
        <v>0</v>
      </c>
      <c r="T6" s="69">
        <f t="shared" si="6"/>
        <v>0</v>
      </c>
      <c r="U6" s="70">
        <f t="shared" si="7"/>
        <v>45</v>
      </c>
      <c r="V6" s="71">
        <v>104.3323775616029</v>
      </c>
      <c r="W6" s="71">
        <f t="shared" si="8"/>
        <v>57.850216710357579</v>
      </c>
      <c r="X6" s="71">
        <f t="shared" si="9"/>
        <v>231.40086684143031</v>
      </c>
      <c r="Y6" s="71"/>
      <c r="AA6" s="68">
        <v>45</v>
      </c>
      <c r="AB6" s="69">
        <f t="shared" si="10"/>
        <v>0.70710678118654746</v>
      </c>
      <c r="AC6" s="70">
        <f t="shared" si="11"/>
        <v>29.83760928371531</v>
      </c>
      <c r="AD6" s="71">
        <f>AVERAGE(X21:X26)</f>
        <v>591.16771011210824</v>
      </c>
    </row>
    <row r="7" spans="1:30" x14ac:dyDescent="0.15">
      <c r="A7" s="68">
        <v>45</v>
      </c>
      <c r="B7" s="69">
        <f t="shared" si="0"/>
        <v>0.70710678118654746</v>
      </c>
      <c r="C7" s="70">
        <f t="shared" si="1"/>
        <v>29.83760928371531</v>
      </c>
      <c r="D7" s="71">
        <f>AVERAGE(K15:K16)</f>
        <v>565.66000000000008</v>
      </c>
      <c r="E7" s="71">
        <f>AVERAGE(L15:L16)</f>
        <v>454.21853706531238</v>
      </c>
      <c r="F7" s="71">
        <f t="shared" si="2"/>
        <v>0.8029886098810457</v>
      </c>
      <c r="G7" s="71">
        <f>AVERAGE(N15:N16)</f>
        <v>445.52658805260546</v>
      </c>
      <c r="H7" s="71">
        <f t="shared" si="3"/>
        <v>0.78762257902734045</v>
      </c>
      <c r="I7" s="71"/>
      <c r="J7" s="72" t="s">
        <v>152</v>
      </c>
      <c r="K7" s="73">
        <v>492.14400000000001</v>
      </c>
      <c r="L7" s="75">
        <v>401.10111194939822</v>
      </c>
      <c r="M7" s="71">
        <f t="shared" si="4"/>
        <v>0.81500762368208945</v>
      </c>
      <c r="N7" s="71">
        <v>370.7655323341628</v>
      </c>
      <c r="O7" s="71">
        <f t="shared" si="5"/>
        <v>0.7533679824079188</v>
      </c>
      <c r="P7" s="81"/>
      <c r="Q7" s="71"/>
      <c r="R7" s="68" t="s">
        <v>79</v>
      </c>
      <c r="S7" s="68">
        <v>0</v>
      </c>
      <c r="T7" s="69">
        <f t="shared" si="6"/>
        <v>0</v>
      </c>
      <c r="U7" s="70">
        <f t="shared" si="7"/>
        <v>45</v>
      </c>
      <c r="V7" s="71">
        <v>119.26561983348813</v>
      </c>
      <c r="W7" s="71">
        <f t="shared" si="8"/>
        <v>66.130400885272493</v>
      </c>
      <c r="X7" s="71">
        <f t="shared" si="9"/>
        <v>264.52160354108997</v>
      </c>
      <c r="Y7" s="71"/>
      <c r="AA7" s="68">
        <v>45</v>
      </c>
      <c r="AB7" s="69">
        <f t="shared" si="10"/>
        <v>0.70710678118654746</v>
      </c>
      <c r="AC7" s="70">
        <f t="shared" si="11"/>
        <v>29.83760928371531</v>
      </c>
      <c r="AD7" s="71">
        <f>AVERAGE(X27:X32)</f>
        <v>430.94254880194876</v>
      </c>
    </row>
    <row r="8" spans="1:30" x14ac:dyDescent="0.15">
      <c r="A8" s="68">
        <v>60</v>
      </c>
      <c r="B8" s="69">
        <f t="shared" si="0"/>
        <v>0.8660254037844386</v>
      </c>
      <c r="C8" s="70">
        <f>-25.5*(B8^1.5)+45</f>
        <v>24.448850053874764</v>
      </c>
      <c r="D8" s="71">
        <f>AVERAGE(K18:K19)</f>
        <v>401.35124999999999</v>
      </c>
      <c r="E8" s="71">
        <f>AVERAGE(L18:L19)</f>
        <v>427.33341732005067</v>
      </c>
      <c r="F8" s="71">
        <f t="shared" si="2"/>
        <v>1.064736729535664</v>
      </c>
      <c r="G8" s="71">
        <f>AVERAGE(N18:N19)</f>
        <v>422.41490624365565</v>
      </c>
      <c r="H8" s="71">
        <f t="shared" si="3"/>
        <v>1.0524818503583973</v>
      </c>
      <c r="I8" s="71"/>
      <c r="J8" s="74" t="s">
        <v>153</v>
      </c>
      <c r="K8" s="76">
        <v>530.46100000000001</v>
      </c>
      <c r="L8" s="77">
        <v>418.24638358136474</v>
      </c>
      <c r="M8" s="78">
        <f t="shared" si="4"/>
        <v>0.7884583100008572</v>
      </c>
      <c r="N8" s="71">
        <v>373.53817111761634</v>
      </c>
      <c r="O8" s="71">
        <f t="shared" si="5"/>
        <v>0.70417650141596899</v>
      </c>
      <c r="P8" s="81"/>
      <c r="Q8" s="71"/>
      <c r="R8" s="68" t="s">
        <v>80</v>
      </c>
      <c r="S8" s="68">
        <v>0</v>
      </c>
      <c r="T8" s="69">
        <f t="shared" si="6"/>
        <v>0</v>
      </c>
      <c r="U8" s="70">
        <f t="shared" si="7"/>
        <v>45</v>
      </c>
      <c r="V8" s="71">
        <v>99.876176128748497</v>
      </c>
      <c r="W8" s="71">
        <f t="shared" si="8"/>
        <v>55.379342139868463</v>
      </c>
      <c r="X8" s="71">
        <f t="shared" si="9"/>
        <v>221.51736855947385</v>
      </c>
      <c r="Y8" s="71"/>
      <c r="AA8" s="68">
        <v>60</v>
      </c>
      <c r="AB8" s="69">
        <f t="shared" si="10"/>
        <v>0.8660254037844386</v>
      </c>
      <c r="AC8" s="70">
        <f>-25.5*(AB8^1.5)+45</f>
        <v>24.448850053874764</v>
      </c>
      <c r="AD8" s="71">
        <f>AVERAGE(X33:X38)</f>
        <v>410.92170109611044</v>
      </c>
    </row>
    <row r="9" spans="1:30" x14ac:dyDescent="0.15">
      <c r="A9" s="68">
        <v>75</v>
      </c>
      <c r="B9" s="69">
        <f t="shared" si="0"/>
        <v>0.96592582628906831</v>
      </c>
      <c r="C9" s="70">
        <f>-25.5*(B9^1.5)+45</f>
        <v>20.792170739097894</v>
      </c>
      <c r="D9" s="71">
        <f>AVERAGE(K22:K23)</f>
        <v>403.03014999999999</v>
      </c>
      <c r="E9" s="71">
        <f>AVERAGE(L22:L23)</f>
        <v>396.93396823502701</v>
      </c>
      <c r="F9" s="71">
        <f t="shared" si="2"/>
        <v>0.98487412972708621</v>
      </c>
      <c r="G9" s="71">
        <f>AVERAGE(N22:N23)</f>
        <v>381.80014317751562</v>
      </c>
      <c r="H9" s="71">
        <f t="shared" si="3"/>
        <v>0.94732402322137843</v>
      </c>
      <c r="I9" s="71"/>
      <c r="J9" s="72" t="s">
        <v>154</v>
      </c>
      <c r="K9" s="73">
        <v>426.65499999999997</v>
      </c>
      <c r="L9" s="75">
        <v>611.14590605725164</v>
      </c>
      <c r="M9" s="71">
        <f t="shared" si="4"/>
        <v>1.4324123848478318</v>
      </c>
      <c r="N9" s="71">
        <v>525.86427480254633</v>
      </c>
      <c r="O9" s="71">
        <f t="shared" si="5"/>
        <v>1.2325280960085934</v>
      </c>
      <c r="P9" s="81"/>
      <c r="Q9" s="71"/>
      <c r="R9" s="68" t="s">
        <v>138</v>
      </c>
      <c r="S9" s="68">
        <v>15</v>
      </c>
      <c r="T9" s="69">
        <f t="shared" si="6"/>
        <v>0.25881904510252074</v>
      </c>
      <c r="U9" s="70">
        <f t="shared" si="7"/>
        <v>41.642356936510751</v>
      </c>
      <c r="V9" s="71">
        <v>150.29402102992452</v>
      </c>
      <c r="W9" s="71">
        <f t="shared" si="8"/>
        <v>98.719156542105097</v>
      </c>
      <c r="X9" s="71">
        <f t="shared" si="9"/>
        <v>394.87662616842039</v>
      </c>
      <c r="Y9" s="71"/>
      <c r="AA9" s="68">
        <v>75</v>
      </c>
      <c r="AB9" s="69">
        <f t="shared" si="10"/>
        <v>0.96592582628906831</v>
      </c>
      <c r="AC9" s="70">
        <f>-25.5*(AB9^1.5)+45</f>
        <v>20.792170739097894</v>
      </c>
      <c r="AD9" s="71">
        <f>AVERAGE(X39:X44)</f>
        <v>380.19153517908967</v>
      </c>
    </row>
    <row r="10" spans="1:30" x14ac:dyDescent="0.15">
      <c r="A10" s="68">
        <v>90</v>
      </c>
      <c r="B10" s="69">
        <f t="shared" si="0"/>
        <v>1</v>
      </c>
      <c r="C10" s="70">
        <f>-25.5*(B10^1.5)+45</f>
        <v>19.5</v>
      </c>
      <c r="D10" s="71">
        <f>AVERAGE(K24:K25)</f>
        <v>366.80279999999999</v>
      </c>
      <c r="E10" s="71">
        <f>AVERAGE(L24:L25)</f>
        <v>374.17310827864418</v>
      </c>
      <c r="F10" s="71">
        <f t="shared" si="2"/>
        <v>1.02009338063571</v>
      </c>
      <c r="G10" s="71">
        <f>AVERAGE(N24:N25)</f>
        <v>357.87210771619937</v>
      </c>
      <c r="H10" s="71">
        <f t="shared" si="3"/>
        <v>0.9756526060220897</v>
      </c>
      <c r="I10" s="71"/>
      <c r="J10" s="72" t="s">
        <v>155</v>
      </c>
      <c r="K10" s="73">
        <v>446.81299999999999</v>
      </c>
      <c r="L10" s="75">
        <v>612.52082111087532</v>
      </c>
      <c r="M10" s="71">
        <f t="shared" si="4"/>
        <v>1.3708661590215041</v>
      </c>
      <c r="N10" s="71">
        <v>551.88409141055718</v>
      </c>
      <c r="O10" s="71">
        <f t="shared" si="5"/>
        <v>1.2351567465820315</v>
      </c>
      <c r="P10" s="81"/>
      <c r="Q10" s="71"/>
      <c r="R10" s="68" t="s">
        <v>82</v>
      </c>
      <c r="S10" s="68">
        <v>15</v>
      </c>
      <c r="T10" s="69">
        <f t="shared" si="6"/>
        <v>0.25881904510252074</v>
      </c>
      <c r="U10" s="70">
        <f t="shared" si="7"/>
        <v>41.642356936510751</v>
      </c>
      <c r="V10" s="71">
        <v>152.52422270229056</v>
      </c>
      <c r="W10" s="71">
        <f t="shared" si="8"/>
        <v>100.18404267999698</v>
      </c>
      <c r="X10" s="71">
        <f t="shared" si="9"/>
        <v>400.73617071998791</v>
      </c>
      <c r="Y10" s="71"/>
      <c r="AA10" s="68">
        <v>90</v>
      </c>
      <c r="AB10" s="69">
        <f t="shared" si="10"/>
        <v>1</v>
      </c>
      <c r="AC10" s="70">
        <f>-25.5*(AB10^1.5)+45</f>
        <v>19.5</v>
      </c>
      <c r="AD10" s="71">
        <f>AVERAGE(X45:X50)</f>
        <v>383.7399070068609</v>
      </c>
    </row>
    <row r="11" spans="1:30" x14ac:dyDescent="0.15">
      <c r="J11" s="74" t="s">
        <v>156</v>
      </c>
      <c r="K11" s="76">
        <v>633.47</v>
      </c>
      <c r="L11" s="77">
        <v>687.64704322752777</v>
      </c>
      <c r="M11" s="78">
        <f t="shared" si="4"/>
        <v>1.0855242446012088</v>
      </c>
      <c r="N11" s="71">
        <v>565.63762818785847</v>
      </c>
      <c r="O11" s="71">
        <f t="shared" si="5"/>
        <v>0.89291936190799637</v>
      </c>
      <c r="P11" s="81"/>
      <c r="Q11" s="71"/>
      <c r="R11" s="68" t="s">
        <v>83</v>
      </c>
      <c r="S11" s="68">
        <v>15</v>
      </c>
      <c r="T11" s="69">
        <f t="shared" si="6"/>
        <v>0.25881904510252074</v>
      </c>
      <c r="U11" s="70">
        <f t="shared" si="7"/>
        <v>41.642356936510751</v>
      </c>
      <c r="V11" s="71">
        <v>151.26485830143051</v>
      </c>
      <c r="W11" s="71">
        <f t="shared" si="8"/>
        <v>99.356841500734461</v>
      </c>
      <c r="X11" s="71">
        <f t="shared" si="9"/>
        <v>397.42736600293784</v>
      </c>
      <c r="Y11" s="71"/>
    </row>
    <row r="12" spans="1:30" x14ac:dyDescent="0.15">
      <c r="J12" s="72" t="s">
        <v>157</v>
      </c>
      <c r="K12" s="73">
        <v>427.73599999999999</v>
      </c>
      <c r="L12" s="75">
        <v>596.71756366625596</v>
      </c>
      <c r="M12" s="71">
        <f t="shared" si="4"/>
        <v>1.3950604196659995</v>
      </c>
      <c r="N12" s="71">
        <v>565.49685276792547</v>
      </c>
      <c r="O12" s="71">
        <f t="shared" si="5"/>
        <v>1.3220698112104792</v>
      </c>
      <c r="P12" s="81"/>
      <c r="Q12" s="71"/>
      <c r="R12" s="68" t="s">
        <v>84</v>
      </c>
      <c r="S12" s="68">
        <v>15</v>
      </c>
      <c r="T12" s="69">
        <f t="shared" si="6"/>
        <v>0.25881904510252074</v>
      </c>
      <c r="U12" s="70">
        <f t="shared" si="7"/>
        <v>41.642356936510751</v>
      </c>
      <c r="V12" s="71">
        <v>150.74818432727804</v>
      </c>
      <c r="W12" s="71">
        <f t="shared" si="8"/>
        <v>99.017469258338778</v>
      </c>
      <c r="X12" s="71">
        <f t="shared" si="9"/>
        <v>396.06987703335511</v>
      </c>
      <c r="Y12" s="71"/>
    </row>
    <row r="13" spans="1:30" x14ac:dyDescent="0.15">
      <c r="J13" s="72" t="s">
        <v>158</v>
      </c>
      <c r="K13" s="73">
        <v>381.07400000000001</v>
      </c>
      <c r="L13" s="75">
        <v>573.17716040185257</v>
      </c>
      <c r="M13" s="71">
        <f t="shared" si="4"/>
        <v>1.5041098589823829</v>
      </c>
      <c r="N13" s="71">
        <v>547.71574842984614</v>
      </c>
      <c r="O13" s="71">
        <f t="shared" si="5"/>
        <v>1.437294983204958</v>
      </c>
      <c r="P13" s="81"/>
      <c r="Q13" s="71"/>
      <c r="R13" s="68" t="s">
        <v>85</v>
      </c>
      <c r="S13" s="68">
        <v>15</v>
      </c>
      <c r="T13" s="69">
        <f t="shared" si="6"/>
        <v>0.25881904510252074</v>
      </c>
      <c r="U13" s="70">
        <f t="shared" si="7"/>
        <v>41.642356936510751</v>
      </c>
      <c r="V13" s="71">
        <v>150.55177901198164</v>
      </c>
      <c r="W13" s="71">
        <f t="shared" si="8"/>
        <v>98.888462349523778</v>
      </c>
      <c r="X13" s="71">
        <f t="shared" si="9"/>
        <v>395.55384939809511</v>
      </c>
      <c r="Y13" s="71"/>
    </row>
    <row r="14" spans="1:30" x14ac:dyDescent="0.15">
      <c r="J14" s="74" t="s">
        <v>159</v>
      </c>
      <c r="K14" s="76">
        <v>673.31399999999996</v>
      </c>
      <c r="L14" s="77">
        <v>684.68306071872769</v>
      </c>
      <c r="M14" s="78">
        <f t="shared" si="4"/>
        <v>1.0168852284650665</v>
      </c>
      <c r="N14" s="71">
        <v>646.8173797874141</v>
      </c>
      <c r="O14" s="71">
        <f t="shared" si="5"/>
        <v>0.9606474539181038</v>
      </c>
      <c r="P14" s="81"/>
      <c r="Q14" s="71"/>
      <c r="R14" s="68" t="s">
        <v>86</v>
      </c>
      <c r="S14" s="68">
        <v>15</v>
      </c>
      <c r="T14" s="69">
        <f t="shared" si="6"/>
        <v>0.25881904510252074</v>
      </c>
      <c r="U14" s="70">
        <f t="shared" si="7"/>
        <v>41.642356936510751</v>
      </c>
      <c r="V14" s="71">
        <v>143.51123033771856</v>
      </c>
      <c r="W14" s="71">
        <f t="shared" si="8"/>
        <v>94.263946870105613</v>
      </c>
      <c r="X14" s="71">
        <f t="shared" si="9"/>
        <v>377.05578748042245</v>
      </c>
      <c r="Y14" s="71"/>
    </row>
    <row r="15" spans="1:30" x14ac:dyDescent="0.15">
      <c r="J15" s="72" t="s">
        <v>160</v>
      </c>
      <c r="K15" s="73">
        <v>570.23</v>
      </c>
      <c r="L15" s="75">
        <v>452.09658020338708</v>
      </c>
      <c r="M15" s="71">
        <f t="shared" si="4"/>
        <v>0.79283198043488956</v>
      </c>
      <c r="N15" s="71">
        <v>438.91221931911537</v>
      </c>
      <c r="O15" s="71">
        <f t="shared" si="5"/>
        <v>0.76971085232119563</v>
      </c>
      <c r="P15" s="81"/>
      <c r="Q15" s="71"/>
      <c r="R15" s="68" t="s">
        <v>139</v>
      </c>
      <c r="S15" s="68">
        <v>30</v>
      </c>
      <c r="T15" s="69">
        <f t="shared" si="6"/>
        <v>0.49999999999999994</v>
      </c>
      <c r="U15" s="70">
        <f t="shared" si="7"/>
        <v>35.984388539871517</v>
      </c>
      <c r="V15" s="71">
        <v>184.96252998138743</v>
      </c>
      <c r="W15" s="71">
        <f t="shared" si="8"/>
        <v>145.67836083457689</v>
      </c>
      <c r="X15" s="71">
        <f t="shared" si="9"/>
        <v>582.71344333830757</v>
      </c>
      <c r="Y15" s="71"/>
    </row>
    <row r="16" spans="1:30" x14ac:dyDescent="0.15">
      <c r="J16" s="72" t="s">
        <v>161</v>
      </c>
      <c r="K16" s="73">
        <v>561.09</v>
      </c>
      <c r="L16" s="75">
        <v>456.34049392723773</v>
      </c>
      <c r="M16" s="71">
        <f t="shared" si="4"/>
        <v>0.81331068799521944</v>
      </c>
      <c r="N16" s="71">
        <v>452.14095678609556</v>
      </c>
      <c r="O16" s="71">
        <f t="shared" si="5"/>
        <v>0.80582608277833423</v>
      </c>
      <c r="P16" s="81"/>
      <c r="Q16" s="71"/>
      <c r="R16" s="68" t="s">
        <v>88</v>
      </c>
      <c r="S16" s="68">
        <v>30</v>
      </c>
      <c r="T16" s="69">
        <f t="shared" si="6"/>
        <v>0.49999999999999994</v>
      </c>
      <c r="U16" s="70">
        <f t="shared" si="7"/>
        <v>35.984388539871517</v>
      </c>
      <c r="V16" s="71">
        <v>186.99336419831354</v>
      </c>
      <c r="W16" s="71">
        <f t="shared" si="8"/>
        <v>147.2778664202668</v>
      </c>
      <c r="X16" s="71">
        <f t="shared" si="9"/>
        <v>589.11146568106722</v>
      </c>
      <c r="Y16" s="71"/>
    </row>
    <row r="17" spans="10:25" x14ac:dyDescent="0.15">
      <c r="J17" s="74" t="s">
        <v>162</v>
      </c>
      <c r="K17" s="76">
        <v>619.91800000000001</v>
      </c>
      <c r="L17" s="77">
        <v>501.26824862370881</v>
      </c>
      <c r="M17" s="78">
        <f t="shared" si="4"/>
        <v>0.80860411961535039</v>
      </c>
      <c r="N17" s="71">
        <v>475.28408906731386</v>
      </c>
      <c r="O17" s="71">
        <f t="shared" si="5"/>
        <v>0.76668864118692126</v>
      </c>
      <c r="P17" s="81"/>
      <c r="Q17" s="71"/>
      <c r="R17" s="68" t="s">
        <v>89</v>
      </c>
      <c r="S17" s="68">
        <v>30</v>
      </c>
      <c r="T17" s="69">
        <f t="shared" si="6"/>
        <v>0.49999999999999994</v>
      </c>
      <c r="U17" s="70">
        <f t="shared" si="7"/>
        <v>35.984388539871517</v>
      </c>
      <c r="V17" s="71">
        <v>192.69199894363777</v>
      </c>
      <c r="W17" s="71">
        <f t="shared" si="8"/>
        <v>151.766168828205</v>
      </c>
      <c r="X17" s="71">
        <f t="shared" si="9"/>
        <v>607.06467531281999</v>
      </c>
      <c r="Y17" s="71"/>
    </row>
    <row r="18" spans="10:25" x14ac:dyDescent="0.15">
      <c r="J18" s="72" t="s">
        <v>163</v>
      </c>
      <c r="K18" s="73">
        <v>413.9</v>
      </c>
      <c r="L18" s="75">
        <v>435.44140691697197</v>
      </c>
      <c r="M18" s="71">
        <f t="shared" si="4"/>
        <v>1.0520449551026141</v>
      </c>
      <c r="N18" s="71">
        <v>433.70310369717208</v>
      </c>
      <c r="O18" s="71">
        <f t="shared" si="5"/>
        <v>1.0478451406068425</v>
      </c>
      <c r="P18" s="81"/>
      <c r="Q18" s="71"/>
      <c r="R18" s="68" t="s">
        <v>90</v>
      </c>
      <c r="S18" s="68">
        <v>30</v>
      </c>
      <c r="T18" s="69">
        <f t="shared" si="6"/>
        <v>0.49999999999999994</v>
      </c>
      <c r="U18" s="70">
        <f t="shared" si="7"/>
        <v>35.984388539871517</v>
      </c>
      <c r="V18" s="71">
        <v>191.19013349928889</v>
      </c>
      <c r="W18" s="71">
        <f t="shared" si="8"/>
        <v>150.58328440210607</v>
      </c>
      <c r="X18" s="71">
        <f t="shared" si="9"/>
        <v>602.33313760842429</v>
      </c>
      <c r="Y18" s="71"/>
    </row>
    <row r="19" spans="10:25" x14ac:dyDescent="0.15">
      <c r="J19" s="72" t="s">
        <v>164</v>
      </c>
      <c r="K19" s="73">
        <v>388.80250000000001</v>
      </c>
      <c r="L19" s="75">
        <v>419.22542772312943</v>
      </c>
      <c r="M19" s="71">
        <f t="shared" si="4"/>
        <v>1.0782477677564559</v>
      </c>
      <c r="N19" s="71">
        <v>411.12670879013922</v>
      </c>
      <c r="O19" s="71">
        <f t="shared" si="5"/>
        <v>1.0574178632857021</v>
      </c>
      <c r="P19" s="81"/>
      <c r="Q19" s="71"/>
      <c r="R19" s="68" t="s">
        <v>91</v>
      </c>
      <c r="S19" s="68">
        <v>30</v>
      </c>
      <c r="T19" s="69">
        <f t="shared" si="6"/>
        <v>0.49999999999999994</v>
      </c>
      <c r="U19" s="70">
        <f t="shared" si="7"/>
        <v>35.984388539871517</v>
      </c>
      <c r="V19" s="71">
        <v>197.48868418528946</v>
      </c>
      <c r="W19" s="71">
        <f t="shared" si="8"/>
        <v>155.54408667736905</v>
      </c>
      <c r="X19" s="71">
        <f t="shared" si="9"/>
        <v>622.17634670947621</v>
      </c>
      <c r="Y19" s="71"/>
    </row>
    <row r="20" spans="10:25" x14ac:dyDescent="0.15">
      <c r="J20" s="74" t="s">
        <v>165</v>
      </c>
      <c r="K20" s="76">
        <v>429.78229999999996</v>
      </c>
      <c r="L20" s="77">
        <v>401.56520027469992</v>
      </c>
      <c r="M20" s="78">
        <f t="shared" si="4"/>
        <v>0.93434559839877063</v>
      </c>
      <c r="N20" s="71">
        <v>399.71190979632939</v>
      </c>
      <c r="O20" s="71">
        <f t="shared" si="5"/>
        <v>0.93003343738522837</v>
      </c>
      <c r="P20" s="81"/>
      <c r="Q20" s="71"/>
      <c r="R20" s="68" t="s">
        <v>92</v>
      </c>
      <c r="S20" s="68">
        <v>30</v>
      </c>
      <c r="T20" s="69">
        <f t="shared" si="6"/>
        <v>0.49999999999999994</v>
      </c>
      <c r="U20" s="70">
        <f t="shared" si="7"/>
        <v>35.984388539871517</v>
      </c>
      <c r="V20" s="71">
        <v>189.69236493379387</v>
      </c>
      <c r="W20" s="71">
        <f t="shared" si="8"/>
        <v>149.40362671926172</v>
      </c>
      <c r="X20" s="71">
        <f t="shared" si="9"/>
        <v>597.61450687704689</v>
      </c>
      <c r="Y20" s="71"/>
    </row>
    <row r="21" spans="10:25" x14ac:dyDescent="0.15">
      <c r="J21" s="72" t="s">
        <v>166</v>
      </c>
      <c r="K21" s="73">
        <v>421.50640000000004</v>
      </c>
      <c r="L21" s="75">
        <v>410.53461819367891</v>
      </c>
      <c r="M21" s="71">
        <f t="shared" si="4"/>
        <v>0.97397007066483188</v>
      </c>
      <c r="N21" s="71">
        <v>402.05955795892709</v>
      </c>
      <c r="O21" s="71">
        <f t="shared" si="5"/>
        <v>0.95386347148922779</v>
      </c>
      <c r="P21" s="81"/>
      <c r="Q21" s="71"/>
      <c r="R21" s="68" t="s">
        <v>140</v>
      </c>
      <c r="S21" s="68">
        <v>45</v>
      </c>
      <c r="T21" s="69">
        <f t="shared" si="6"/>
        <v>0.70710678118654746</v>
      </c>
      <c r="U21" s="70">
        <f t="shared" si="7"/>
        <v>29.83760928371531</v>
      </c>
      <c r="V21" s="71">
        <v>162.77153307637545</v>
      </c>
      <c r="W21" s="71">
        <f t="shared" si="8"/>
        <v>148.77575271788237</v>
      </c>
      <c r="X21" s="71">
        <f t="shared" si="9"/>
        <v>595.10301087152948</v>
      </c>
      <c r="Y21" s="71"/>
    </row>
    <row r="22" spans="10:25" x14ac:dyDescent="0.15">
      <c r="J22" s="72" t="s">
        <v>167</v>
      </c>
      <c r="K22" s="73">
        <v>357.05799999999999</v>
      </c>
      <c r="L22" s="75">
        <v>403.92471756741355</v>
      </c>
      <c r="M22" s="71">
        <f t="shared" si="4"/>
        <v>1.1312579960886286</v>
      </c>
      <c r="N22" s="71">
        <v>390.16081375981094</v>
      </c>
      <c r="O22" s="71">
        <f t="shared" si="5"/>
        <v>1.0927099064012316</v>
      </c>
      <c r="P22" s="81"/>
      <c r="Q22" s="71"/>
      <c r="R22" s="68" t="s">
        <v>70</v>
      </c>
      <c r="S22" s="68">
        <v>45</v>
      </c>
      <c r="T22" s="69">
        <f t="shared" si="6"/>
        <v>0.70710678118654746</v>
      </c>
      <c r="U22" s="70">
        <f t="shared" si="7"/>
        <v>29.83760928371531</v>
      </c>
      <c r="V22" s="71">
        <v>161.68127548647485</v>
      </c>
      <c r="W22" s="71">
        <f t="shared" si="8"/>
        <v>147.77924005668049</v>
      </c>
      <c r="X22" s="71">
        <f t="shared" si="9"/>
        <v>591.11696022672197</v>
      </c>
      <c r="Y22" s="71"/>
    </row>
    <row r="23" spans="10:25" x14ac:dyDescent="0.15">
      <c r="J23" s="74" t="s">
        <v>168</v>
      </c>
      <c r="K23" s="76">
        <v>449.00229999999999</v>
      </c>
      <c r="L23" s="77">
        <v>389.94321890264041</v>
      </c>
      <c r="M23" s="78">
        <f t="shared" si="4"/>
        <v>0.86846597200646947</v>
      </c>
      <c r="N23" s="71">
        <v>373.43947259522031</v>
      </c>
      <c r="O23" s="71">
        <f t="shared" si="5"/>
        <v>0.83170948700089131</v>
      </c>
      <c r="P23" s="81"/>
      <c r="Q23" s="71"/>
      <c r="R23" s="68" t="s">
        <v>71</v>
      </c>
      <c r="S23" s="68">
        <v>45</v>
      </c>
      <c r="T23" s="69">
        <f t="shared" si="6"/>
        <v>0.70710678118654746</v>
      </c>
      <c r="U23" s="70">
        <f t="shared" si="7"/>
        <v>29.83760928371531</v>
      </c>
      <c r="V23" s="71">
        <v>159.64350270315691</v>
      </c>
      <c r="W23" s="71">
        <f t="shared" si="8"/>
        <v>145.9166835397256</v>
      </c>
      <c r="X23" s="71">
        <f t="shared" si="9"/>
        <v>583.66673415890239</v>
      </c>
      <c r="Y23" s="71"/>
    </row>
    <row r="24" spans="10:25" x14ac:dyDescent="0.15">
      <c r="J24" s="72" t="s">
        <v>169</v>
      </c>
      <c r="K24" s="73">
        <v>404.29329999999999</v>
      </c>
      <c r="L24" s="75">
        <v>370.85492281227391</v>
      </c>
      <c r="M24" s="71">
        <f t="shared" si="4"/>
        <v>0.91729178497955299</v>
      </c>
      <c r="N24" s="71">
        <v>364.05854051644479</v>
      </c>
      <c r="O24" s="71">
        <f t="shared" si="5"/>
        <v>0.90048126079864499</v>
      </c>
      <c r="P24" s="81"/>
      <c r="Q24" s="71"/>
      <c r="R24" s="68" t="s">
        <v>72</v>
      </c>
      <c r="S24" s="68">
        <v>45</v>
      </c>
      <c r="T24" s="69">
        <f t="shared" si="6"/>
        <v>0.70710678118654746</v>
      </c>
      <c r="U24" s="70">
        <f t="shared" si="7"/>
        <v>29.83760928371531</v>
      </c>
      <c r="V24" s="71">
        <v>160.27705446976856</v>
      </c>
      <c r="W24" s="71">
        <f t="shared" si="8"/>
        <v>146.4957598633427</v>
      </c>
      <c r="X24" s="71">
        <f t="shared" si="9"/>
        <v>585.98303945337079</v>
      </c>
      <c r="Y24" s="71"/>
    </row>
    <row r="25" spans="10:25" x14ac:dyDescent="0.15">
      <c r="J25" s="72" t="s">
        <v>170</v>
      </c>
      <c r="K25" s="73">
        <v>329.31229999999999</v>
      </c>
      <c r="L25" s="75">
        <v>377.49129374501445</v>
      </c>
      <c r="M25" s="71">
        <f t="shared" si="4"/>
        <v>1.146301834899621</v>
      </c>
      <c r="N25" s="71">
        <v>351.68567491595394</v>
      </c>
      <c r="O25" s="71">
        <f t="shared" si="5"/>
        <v>1.0679396879981524</v>
      </c>
      <c r="P25" s="81"/>
      <c r="Q25" s="71"/>
      <c r="R25" s="68" t="s">
        <v>73</v>
      </c>
      <c r="S25" s="68">
        <v>45</v>
      </c>
      <c r="T25" s="69">
        <f t="shared" si="6"/>
        <v>0.70710678118654746</v>
      </c>
      <c r="U25" s="70">
        <f t="shared" si="7"/>
        <v>29.83760928371531</v>
      </c>
      <c r="V25" s="71">
        <v>160.08546022494752</v>
      </c>
      <c r="W25" s="71">
        <f t="shared" si="8"/>
        <v>146.32063969674525</v>
      </c>
      <c r="X25" s="71">
        <f t="shared" si="9"/>
        <v>585.28255878698099</v>
      </c>
      <c r="Y25" s="71"/>
    </row>
    <row r="26" spans="10:25" x14ac:dyDescent="0.15">
      <c r="J26" s="74" t="s">
        <v>171</v>
      </c>
      <c r="K26" s="76">
        <v>396.07120000000003</v>
      </c>
      <c r="L26" s="77">
        <v>403.03956744293328</v>
      </c>
      <c r="M26" s="78">
        <f t="shared" si="4"/>
        <v>1.0175937241660924</v>
      </c>
      <c r="N26" s="71">
        <v>369.87269793427242</v>
      </c>
      <c r="O26" s="71">
        <f t="shared" si="5"/>
        <v>0.93385405940717825</v>
      </c>
      <c r="P26" s="81"/>
      <c r="Q26" s="71"/>
      <c r="R26" s="68" t="s">
        <v>74</v>
      </c>
      <c r="S26" s="68">
        <v>45</v>
      </c>
      <c r="T26" s="69">
        <f t="shared" si="6"/>
        <v>0.70710678118654746</v>
      </c>
      <c r="U26" s="70">
        <f t="shared" si="7"/>
        <v>29.83760928371531</v>
      </c>
      <c r="V26" s="71">
        <v>165.71211307663191</v>
      </c>
      <c r="W26" s="71">
        <f t="shared" si="8"/>
        <v>151.46348929378613</v>
      </c>
      <c r="X26" s="71">
        <f t="shared" si="9"/>
        <v>605.8539571751445</v>
      </c>
      <c r="Y26" s="71"/>
    </row>
    <row r="27" spans="10:25" x14ac:dyDescent="0.15">
      <c r="R27" s="68" t="s">
        <v>141</v>
      </c>
      <c r="S27" s="68">
        <v>45</v>
      </c>
      <c r="T27" s="69">
        <f t="shared" si="6"/>
        <v>0.70710678118654746</v>
      </c>
      <c r="U27" s="70">
        <f t="shared" si="7"/>
        <v>29.83760928371531</v>
      </c>
      <c r="V27" s="71">
        <v>230.13099652601034</v>
      </c>
      <c r="W27" s="71">
        <f t="shared" si="8"/>
        <v>210.34336646450635</v>
      </c>
      <c r="X27" s="71">
        <f>W27*2</f>
        <v>420.68673292901269</v>
      </c>
      <c r="Y27" s="71"/>
    </row>
    <row r="28" spans="10:25" x14ac:dyDescent="0.15">
      <c r="R28" s="68" t="s">
        <v>94</v>
      </c>
      <c r="S28" s="68">
        <v>45</v>
      </c>
      <c r="T28" s="69">
        <f t="shared" si="6"/>
        <v>0.70710678118654746</v>
      </c>
      <c r="U28" s="70">
        <f t="shared" si="7"/>
        <v>29.83760928371531</v>
      </c>
      <c r="V28" s="71">
        <v>238.96453483108141</v>
      </c>
      <c r="W28" s="71">
        <f t="shared" si="8"/>
        <v>218.41736002874057</v>
      </c>
      <c r="X28" s="71">
        <f t="shared" ref="X28:X50" si="12">W28*2</f>
        <v>436.83472005748115</v>
      </c>
      <c r="Y28" s="71"/>
    </row>
    <row r="29" spans="10:25" x14ac:dyDescent="0.15">
      <c r="R29" s="68" t="s">
        <v>95</v>
      </c>
      <c r="S29" s="68">
        <v>45</v>
      </c>
      <c r="T29" s="69">
        <f t="shared" si="6"/>
        <v>0.70710678118654746</v>
      </c>
      <c r="U29" s="70">
        <f t="shared" si="7"/>
        <v>29.83760928371531</v>
      </c>
      <c r="V29" s="71">
        <v>240.87193779946875</v>
      </c>
      <c r="W29" s="71">
        <f t="shared" si="8"/>
        <v>220.1607564752494</v>
      </c>
      <c r="X29" s="71">
        <f t="shared" si="12"/>
        <v>440.3215129504988</v>
      </c>
      <c r="Y29" s="71"/>
    </row>
    <row r="30" spans="10:25" x14ac:dyDescent="0.15">
      <c r="R30" s="68" t="s">
        <v>96</v>
      </c>
      <c r="S30" s="68">
        <v>45</v>
      </c>
      <c r="T30" s="69">
        <f t="shared" si="6"/>
        <v>0.70710678118654746</v>
      </c>
      <c r="U30" s="70">
        <f t="shared" si="7"/>
        <v>29.83760928371531</v>
      </c>
      <c r="V30" s="71">
        <v>242.52626422940904</v>
      </c>
      <c r="W30" s="71">
        <f t="shared" si="8"/>
        <v>221.67283696748123</v>
      </c>
      <c r="X30" s="71">
        <f t="shared" si="12"/>
        <v>443.34567393496246</v>
      </c>
      <c r="Y30" s="71"/>
    </row>
    <row r="31" spans="10:25" x14ac:dyDescent="0.15">
      <c r="R31" s="68" t="s">
        <v>97</v>
      </c>
      <c r="S31" s="68">
        <v>45</v>
      </c>
      <c r="T31" s="69">
        <f t="shared" si="6"/>
        <v>0.70710678118654746</v>
      </c>
      <c r="U31" s="70">
        <f t="shared" si="7"/>
        <v>29.83760928371531</v>
      </c>
      <c r="V31" s="71">
        <v>229.58099805621774</v>
      </c>
      <c r="W31" s="71">
        <f t="shared" si="8"/>
        <v>209.8406591741678</v>
      </c>
      <c r="X31" s="71">
        <f>W31*2</f>
        <v>419.68131834833559</v>
      </c>
      <c r="Y31" s="71"/>
    </row>
    <row r="32" spans="10:25" x14ac:dyDescent="0.15">
      <c r="R32" s="68" t="s">
        <v>98</v>
      </c>
      <c r="S32" s="68">
        <v>45</v>
      </c>
      <c r="T32" s="69">
        <f t="shared" si="6"/>
        <v>0.70710678118654746</v>
      </c>
      <c r="U32" s="70">
        <f t="shared" si="7"/>
        <v>29.83760928371531</v>
      </c>
      <c r="V32" s="71">
        <v>232.37308122015241</v>
      </c>
      <c r="W32" s="71">
        <f t="shared" si="8"/>
        <v>212.3926672957009</v>
      </c>
      <c r="X32" s="71">
        <f t="shared" si="12"/>
        <v>424.78533459140181</v>
      </c>
      <c r="Y32" s="71"/>
    </row>
    <row r="33" spans="18:25" x14ac:dyDescent="0.15">
      <c r="R33" s="68" t="s">
        <v>142</v>
      </c>
      <c r="S33" s="68">
        <v>60</v>
      </c>
      <c r="T33" s="69">
        <f t="shared" si="6"/>
        <v>0.8660254037844386</v>
      </c>
      <c r="U33" s="70">
        <f t="shared" si="7"/>
        <v>24.448850053874764</v>
      </c>
      <c r="V33" s="71">
        <v>201.16609462131902</v>
      </c>
      <c r="W33" s="71">
        <f t="shared" si="8"/>
        <v>204.72928210269126</v>
      </c>
      <c r="X33" s="71">
        <f t="shared" si="12"/>
        <v>409.45856420538252</v>
      </c>
      <c r="Y33" s="71"/>
    </row>
    <row r="34" spans="18:25" x14ac:dyDescent="0.15">
      <c r="R34" s="68" t="s">
        <v>100</v>
      </c>
      <c r="S34" s="68">
        <v>60</v>
      </c>
      <c r="T34" s="69">
        <f t="shared" si="6"/>
        <v>0.8660254037844386</v>
      </c>
      <c r="U34" s="70">
        <f t="shared" si="7"/>
        <v>24.448850053874764</v>
      </c>
      <c r="V34" s="71">
        <v>201.77567376352368</v>
      </c>
      <c r="W34" s="71">
        <f t="shared" si="8"/>
        <v>205.34965851554185</v>
      </c>
      <c r="X34" s="71">
        <f t="shared" si="12"/>
        <v>410.69931703108369</v>
      </c>
      <c r="Y34" s="71"/>
    </row>
    <row r="35" spans="18:25" x14ac:dyDescent="0.15">
      <c r="R35" s="68" t="s">
        <v>101</v>
      </c>
      <c r="S35" s="68">
        <v>60</v>
      </c>
      <c r="T35" s="69">
        <f t="shared" si="6"/>
        <v>0.8660254037844386</v>
      </c>
      <c r="U35" s="70">
        <f t="shared" si="7"/>
        <v>24.448850053874764</v>
      </c>
      <c r="V35" s="71">
        <v>201.51028304521432</v>
      </c>
      <c r="W35" s="71">
        <f t="shared" si="8"/>
        <v>205.07956702055873</v>
      </c>
      <c r="X35" s="71">
        <f t="shared" si="12"/>
        <v>410.15913404111745</v>
      </c>
      <c r="Y35" s="71"/>
    </row>
    <row r="36" spans="18:25" x14ac:dyDescent="0.15">
      <c r="R36" s="68" t="s">
        <v>102</v>
      </c>
      <c r="S36" s="68">
        <v>60</v>
      </c>
      <c r="T36" s="69">
        <f t="shared" si="6"/>
        <v>0.8660254037844386</v>
      </c>
      <c r="U36" s="70">
        <f t="shared" si="7"/>
        <v>24.448850053874764</v>
      </c>
      <c r="V36" s="71">
        <v>203.66438149257692</v>
      </c>
      <c r="W36" s="71">
        <f t="shared" si="8"/>
        <v>207.27182029036163</v>
      </c>
      <c r="X36" s="71">
        <f t="shared" si="12"/>
        <v>414.54364058072326</v>
      </c>
      <c r="Y36" s="71"/>
    </row>
    <row r="37" spans="18:25" x14ac:dyDescent="0.15">
      <c r="R37" s="68" t="s">
        <v>103</v>
      </c>
      <c r="S37" s="68">
        <v>60</v>
      </c>
      <c r="T37" s="69">
        <f t="shared" si="6"/>
        <v>0.8660254037844386</v>
      </c>
      <c r="U37" s="70">
        <f t="shared" si="7"/>
        <v>24.448850053874764</v>
      </c>
      <c r="V37" s="71">
        <v>200.13187525016963</v>
      </c>
      <c r="W37" s="71">
        <f t="shared" si="8"/>
        <v>203.67674395111712</v>
      </c>
      <c r="X37" s="71">
        <f t="shared" si="12"/>
        <v>407.35348790223424</v>
      </c>
      <c r="Y37" s="71"/>
    </row>
    <row r="38" spans="18:25" x14ac:dyDescent="0.15">
      <c r="R38" s="68" t="s">
        <v>104</v>
      </c>
      <c r="S38" s="68">
        <v>60</v>
      </c>
      <c r="T38" s="69">
        <f t="shared" si="6"/>
        <v>0.8660254037844386</v>
      </c>
      <c r="U38" s="70">
        <f t="shared" si="7"/>
        <v>24.448850053874764</v>
      </c>
      <c r="V38" s="71">
        <v>203.06127522899658</v>
      </c>
      <c r="W38" s="71">
        <f t="shared" si="8"/>
        <v>206.65803140806076</v>
      </c>
      <c r="X38" s="71">
        <f t="shared" si="12"/>
        <v>413.31606281612153</v>
      </c>
      <c r="Y38" s="71"/>
    </row>
    <row r="39" spans="18:25" x14ac:dyDescent="0.15">
      <c r="R39" s="68" t="s">
        <v>143</v>
      </c>
      <c r="S39" s="68">
        <v>75</v>
      </c>
      <c r="T39" s="69">
        <f t="shared" si="6"/>
        <v>0.96592582628906831</v>
      </c>
      <c r="U39" s="70">
        <f t="shared" si="7"/>
        <v>20.792170739097894</v>
      </c>
      <c r="V39" s="71">
        <v>174.06983596472708</v>
      </c>
      <c r="W39" s="71">
        <f t="shared" si="8"/>
        <v>188.94317226363083</v>
      </c>
      <c r="X39" s="71">
        <f t="shared" si="12"/>
        <v>377.88634452726166</v>
      </c>
      <c r="Y39" s="71"/>
    </row>
    <row r="40" spans="18:25" x14ac:dyDescent="0.15">
      <c r="R40" s="68" t="s">
        <v>106</v>
      </c>
      <c r="S40" s="68">
        <v>75</v>
      </c>
      <c r="T40" s="69">
        <f t="shared" si="6"/>
        <v>0.96592582628906831</v>
      </c>
      <c r="U40" s="70">
        <f t="shared" si="7"/>
        <v>20.792170739097894</v>
      </c>
      <c r="V40" s="71">
        <v>174.69484203253995</v>
      </c>
      <c r="W40" s="71">
        <f t="shared" si="8"/>
        <v>189.62158175647667</v>
      </c>
      <c r="X40" s="71">
        <f t="shared" si="12"/>
        <v>379.24316351295334</v>
      </c>
      <c r="Y40" s="71"/>
    </row>
    <row r="41" spans="18:25" x14ac:dyDescent="0.15">
      <c r="R41" s="68" t="s">
        <v>107</v>
      </c>
      <c r="S41" s="68">
        <v>75</v>
      </c>
      <c r="T41" s="69">
        <f t="shared" si="6"/>
        <v>0.96592582628906831</v>
      </c>
      <c r="U41" s="70">
        <f t="shared" si="7"/>
        <v>20.792170739097894</v>
      </c>
      <c r="V41" s="71">
        <v>175.80161050621103</v>
      </c>
      <c r="W41" s="71">
        <f t="shared" si="8"/>
        <v>190.82291767557965</v>
      </c>
      <c r="X41" s="71">
        <f t="shared" si="12"/>
        <v>381.64583535115929</v>
      </c>
      <c r="Y41" s="71"/>
    </row>
    <row r="42" spans="18:25" x14ac:dyDescent="0.15">
      <c r="R42" s="68" t="s">
        <v>108</v>
      </c>
      <c r="S42" s="68">
        <v>75</v>
      </c>
      <c r="T42" s="69">
        <f t="shared" si="6"/>
        <v>0.96592582628906831</v>
      </c>
      <c r="U42" s="70">
        <f t="shared" si="7"/>
        <v>20.792170739097894</v>
      </c>
      <c r="V42" s="71">
        <v>174.2528224310974</v>
      </c>
      <c r="W42" s="71">
        <f t="shared" si="8"/>
        <v>189.14179394466882</v>
      </c>
      <c r="X42" s="71">
        <f t="shared" si="12"/>
        <v>378.28358788933764</v>
      </c>
      <c r="Y42" s="71"/>
    </row>
    <row r="43" spans="18:25" x14ac:dyDescent="0.15">
      <c r="R43" s="68" t="s">
        <v>109</v>
      </c>
      <c r="S43" s="68">
        <v>75</v>
      </c>
      <c r="T43" s="69">
        <f t="shared" si="6"/>
        <v>0.96592582628906831</v>
      </c>
      <c r="U43" s="70">
        <f t="shared" si="7"/>
        <v>20.792170739097894</v>
      </c>
      <c r="V43" s="71">
        <v>181.63927664202777</v>
      </c>
      <c r="W43" s="71">
        <f t="shared" si="8"/>
        <v>197.15938115418419</v>
      </c>
      <c r="X43" s="71">
        <f t="shared" si="12"/>
        <v>394.31876230836838</v>
      </c>
      <c r="Y43" s="71"/>
    </row>
    <row r="44" spans="18:25" x14ac:dyDescent="0.15">
      <c r="R44" s="68" t="s">
        <v>110</v>
      </c>
      <c r="S44" s="68">
        <v>75</v>
      </c>
      <c r="T44" s="69">
        <f t="shared" si="6"/>
        <v>0.96592582628906831</v>
      </c>
      <c r="U44" s="70">
        <f t="shared" si="7"/>
        <v>20.792170739097894</v>
      </c>
      <c r="V44" s="71">
        <v>170.33181623338157</v>
      </c>
      <c r="W44" s="71">
        <f t="shared" si="8"/>
        <v>184.88575874272891</v>
      </c>
      <c r="X44" s="71">
        <f t="shared" si="12"/>
        <v>369.77151748545782</v>
      </c>
      <c r="Y44" s="71"/>
    </row>
    <row r="45" spans="18:25" x14ac:dyDescent="0.15">
      <c r="R45" s="68" t="s">
        <v>144</v>
      </c>
      <c r="S45" s="68">
        <v>90</v>
      </c>
      <c r="T45" s="69">
        <f t="shared" si="6"/>
        <v>1</v>
      </c>
      <c r="U45" s="70">
        <f t="shared" si="7"/>
        <v>19.5</v>
      </c>
      <c r="V45" s="71">
        <v>170.56896109834474</v>
      </c>
      <c r="W45" s="71">
        <f t="shared" si="8"/>
        <v>189.1541550996204</v>
      </c>
      <c r="X45" s="71">
        <f t="shared" si="12"/>
        <v>378.30831019924079</v>
      </c>
      <c r="Y45" s="71"/>
    </row>
    <row r="46" spans="18:25" x14ac:dyDescent="0.15">
      <c r="R46" s="68" t="s">
        <v>112</v>
      </c>
      <c r="S46" s="68">
        <v>90</v>
      </c>
      <c r="T46" s="69">
        <f t="shared" si="6"/>
        <v>1</v>
      </c>
      <c r="U46" s="70">
        <f t="shared" si="7"/>
        <v>19.5</v>
      </c>
      <c r="V46" s="71">
        <v>171.62446786279637</v>
      </c>
      <c r="W46" s="71">
        <f t="shared" si="8"/>
        <v>190.32466988112668</v>
      </c>
      <c r="X46" s="71">
        <f t="shared" si="12"/>
        <v>380.64933976225336</v>
      </c>
      <c r="Y46" s="71"/>
    </row>
    <row r="47" spans="18:25" x14ac:dyDescent="0.15">
      <c r="R47" s="68" t="s">
        <v>113</v>
      </c>
      <c r="S47" s="68">
        <v>90</v>
      </c>
      <c r="T47" s="69">
        <f t="shared" si="6"/>
        <v>1</v>
      </c>
      <c r="U47" s="70">
        <f t="shared" si="7"/>
        <v>19.5</v>
      </c>
      <c r="V47" s="71">
        <v>171.41635719637907</v>
      </c>
      <c r="W47" s="71">
        <f t="shared" si="8"/>
        <v>190.09388347649653</v>
      </c>
      <c r="X47" s="71">
        <f t="shared" si="12"/>
        <v>380.18776695299306</v>
      </c>
      <c r="Y47" s="71"/>
    </row>
    <row r="48" spans="18:25" x14ac:dyDescent="0.15">
      <c r="R48" s="68" t="s">
        <v>114</v>
      </c>
      <c r="S48" s="68">
        <v>90</v>
      </c>
      <c r="T48" s="69">
        <f t="shared" si="6"/>
        <v>1</v>
      </c>
      <c r="U48" s="70">
        <f t="shared" si="7"/>
        <v>19.5</v>
      </c>
      <c r="V48" s="71">
        <v>177.00029095403286</v>
      </c>
      <c r="W48" s="71">
        <f t="shared" si="8"/>
        <v>196.2862426563843</v>
      </c>
      <c r="X48" s="71">
        <f t="shared" si="12"/>
        <v>392.57248531276861</v>
      </c>
      <c r="Y48" s="71"/>
    </row>
    <row r="49" spans="18:25" x14ac:dyDescent="0.15">
      <c r="R49" s="68" t="s">
        <v>115</v>
      </c>
      <c r="S49" s="68">
        <v>90</v>
      </c>
      <c r="T49" s="69">
        <f t="shared" si="6"/>
        <v>1</v>
      </c>
      <c r="U49" s="70">
        <f t="shared" si="7"/>
        <v>19.5</v>
      </c>
      <c r="V49" s="71">
        <v>173.90507196502054</v>
      </c>
      <c r="W49" s="71">
        <f t="shared" si="8"/>
        <v>192.8537686063292</v>
      </c>
      <c r="X49" s="71">
        <f t="shared" si="12"/>
        <v>385.70753721265839</v>
      </c>
      <c r="Y49" s="71"/>
    </row>
    <row r="50" spans="18:25" x14ac:dyDescent="0.15">
      <c r="R50" s="68" t="s">
        <v>116</v>
      </c>
      <c r="S50" s="68">
        <v>90</v>
      </c>
      <c r="T50" s="69">
        <f t="shared" si="6"/>
        <v>1</v>
      </c>
      <c r="U50" s="70">
        <f t="shared" si="7"/>
        <v>19.5</v>
      </c>
      <c r="V50" s="71">
        <v>173.59237601051939</v>
      </c>
      <c r="W50" s="71">
        <f t="shared" si="8"/>
        <v>192.5070013006256</v>
      </c>
      <c r="X50" s="71">
        <f t="shared" si="12"/>
        <v>385.01400260125121</v>
      </c>
      <c r="Y50" s="7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90"/>
  <sheetViews>
    <sheetView topLeftCell="A58" workbookViewId="0">
      <selection activeCell="L81" sqref="L81"/>
    </sheetView>
  </sheetViews>
  <sheetFormatPr defaultRowHeight="11.25" x14ac:dyDescent="0.15"/>
  <cols>
    <col min="1" max="1" width="5.25" style="21" bestFit="1" customWidth="1"/>
    <col min="2" max="2" width="4.5" style="17" customWidth="1"/>
    <col min="3" max="3" width="5.625" style="17" bestFit="1" customWidth="1"/>
    <col min="4" max="4" width="5.125" style="17" bestFit="1" customWidth="1"/>
    <col min="5" max="5" width="5.25" style="17" bestFit="1" customWidth="1"/>
    <col min="6" max="6" width="5.25" style="17" customWidth="1"/>
    <col min="7" max="7" width="4.5" style="17" customWidth="1"/>
    <col min="8" max="8" width="5.625" style="17" bestFit="1" customWidth="1"/>
    <col min="9" max="9" width="5.125" style="17" bestFit="1" customWidth="1"/>
    <col min="10" max="10" width="5.25" style="17" bestFit="1" customWidth="1"/>
    <col min="11" max="11" width="5.625" style="17" customWidth="1"/>
    <col min="12" max="12" width="4.25" style="17" customWidth="1"/>
    <col min="13" max="14" width="6" style="17" bestFit="1" customWidth="1"/>
    <col min="15" max="15" width="5.625" style="17" bestFit="1" customWidth="1"/>
    <col min="16" max="16" width="5.625" style="17" customWidth="1"/>
    <col min="17" max="18" width="5.625" style="17" bestFit="1" customWidth="1"/>
    <col min="19" max="19" width="5.125" style="17" bestFit="1" customWidth="1"/>
    <col min="20" max="20" width="5.625" style="17" bestFit="1" customWidth="1"/>
    <col min="21" max="21" width="5.625" style="17" customWidth="1"/>
    <col min="22" max="22" width="9" style="17"/>
    <col min="23" max="24" width="5.25" style="17" bestFit="1" customWidth="1"/>
    <col min="25" max="25" width="7.5" style="17" bestFit="1" customWidth="1"/>
    <col min="26" max="26" width="6.75" style="17" bestFit="1" customWidth="1"/>
    <col min="27" max="16384" width="9" style="17"/>
  </cols>
  <sheetData>
    <row r="1" spans="1:26" x14ac:dyDescent="0.15">
      <c r="A1" s="136" t="s">
        <v>68</v>
      </c>
      <c r="B1" s="161" t="s">
        <v>5</v>
      </c>
      <c r="C1" s="161"/>
      <c r="D1" s="161"/>
      <c r="E1" s="161"/>
      <c r="F1" s="161"/>
      <c r="G1" s="161" t="s">
        <v>65</v>
      </c>
      <c r="H1" s="161"/>
      <c r="I1" s="161"/>
      <c r="J1" s="161"/>
      <c r="K1" s="161"/>
    </row>
    <row r="2" spans="1:26" ht="33.75" x14ac:dyDescent="0.15">
      <c r="A2" s="137"/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19" t="s">
        <v>59</v>
      </c>
      <c r="H2" s="19" t="s">
        <v>60</v>
      </c>
      <c r="I2" s="19" t="s">
        <v>61</v>
      </c>
      <c r="J2" s="19" t="s">
        <v>62</v>
      </c>
      <c r="K2" s="19" t="s">
        <v>63</v>
      </c>
    </row>
    <row r="3" spans="1:26" x14ac:dyDescent="0.15">
      <c r="A3" s="59" t="s">
        <v>75</v>
      </c>
      <c r="B3" s="20">
        <v>5.6</v>
      </c>
      <c r="C3" s="20">
        <v>5</v>
      </c>
      <c r="D3" s="20">
        <v>7.71</v>
      </c>
      <c r="E3" s="20">
        <v>29.1</v>
      </c>
      <c r="F3" s="20">
        <v>56.18</v>
      </c>
      <c r="G3" s="20">
        <v>5.0999999999999996</v>
      </c>
      <c r="H3" s="20">
        <v>5.0999999999999996</v>
      </c>
      <c r="I3" s="20">
        <v>7.22</v>
      </c>
      <c r="J3" s="20">
        <v>27.95</v>
      </c>
      <c r="K3" s="20">
        <v>63.03</v>
      </c>
      <c r="M3" s="60">
        <f>F3-E3</f>
        <v>27.08</v>
      </c>
      <c r="N3" s="60">
        <f>K3-J3</f>
        <v>35.08</v>
      </c>
      <c r="W3" s="23"/>
      <c r="X3" s="23"/>
      <c r="Y3" s="24"/>
      <c r="Z3" s="25"/>
    </row>
    <row r="4" spans="1:26" x14ac:dyDescent="0.15">
      <c r="A4" s="59" t="s">
        <v>76</v>
      </c>
      <c r="B4" s="20">
        <v>5.0999999999999996</v>
      </c>
      <c r="C4" s="20">
        <v>5.3</v>
      </c>
      <c r="D4" s="20">
        <v>7.49</v>
      </c>
      <c r="E4" s="20">
        <v>30.71</v>
      </c>
      <c r="F4" s="20">
        <v>48.4</v>
      </c>
      <c r="G4" s="20">
        <v>5.0999999999999996</v>
      </c>
      <c r="H4" s="20">
        <v>4.5999999999999996</v>
      </c>
      <c r="I4" s="20">
        <v>6.94</v>
      </c>
      <c r="J4" s="20">
        <v>31.73</v>
      </c>
      <c r="K4" s="20">
        <v>51.58</v>
      </c>
      <c r="M4" s="60">
        <f t="shared" ref="M4:M52" si="0">F4-E4</f>
        <v>17.689999999999998</v>
      </c>
      <c r="N4" s="60">
        <f t="shared" ref="N4:N52" si="1">K4-J4</f>
        <v>19.849999999999998</v>
      </c>
      <c r="W4" s="23"/>
      <c r="X4" s="23"/>
      <c r="Y4" s="24"/>
      <c r="Z4" s="25"/>
    </row>
    <row r="5" spans="1:26" x14ac:dyDescent="0.15">
      <c r="A5" s="59" t="s">
        <v>77</v>
      </c>
      <c r="B5" s="20">
        <v>5.5</v>
      </c>
      <c r="C5" s="20">
        <v>5.2</v>
      </c>
      <c r="D5" s="20">
        <v>7.81</v>
      </c>
      <c r="E5" s="20">
        <v>34.090000000000003</v>
      </c>
      <c r="F5" s="20">
        <v>51.2</v>
      </c>
      <c r="G5" s="20">
        <v>5</v>
      </c>
      <c r="H5" s="20">
        <v>6.1</v>
      </c>
      <c r="I5" s="20">
        <v>7.91</v>
      </c>
      <c r="J5" s="20">
        <v>35</v>
      </c>
      <c r="K5" s="20">
        <v>49.46</v>
      </c>
      <c r="M5" s="60">
        <f t="shared" si="0"/>
        <v>17.11</v>
      </c>
      <c r="N5" s="60">
        <f t="shared" si="1"/>
        <v>14.46</v>
      </c>
      <c r="W5" s="23"/>
      <c r="X5" s="23"/>
      <c r="Y5" s="24"/>
      <c r="Z5" s="25"/>
    </row>
    <row r="6" spans="1:26" x14ac:dyDescent="0.15">
      <c r="A6" s="59" t="s">
        <v>78</v>
      </c>
      <c r="B6" s="20">
        <v>4.9000000000000004</v>
      </c>
      <c r="C6" s="20">
        <v>4.2</v>
      </c>
      <c r="D6" s="20">
        <v>6.21</v>
      </c>
      <c r="E6" s="20">
        <v>31.75</v>
      </c>
      <c r="F6" s="20">
        <v>52.98</v>
      </c>
      <c r="G6" s="20">
        <v>4.4000000000000004</v>
      </c>
      <c r="H6" s="20">
        <v>4.0999999999999996</v>
      </c>
      <c r="I6" s="20">
        <v>5.9</v>
      </c>
      <c r="J6" s="20">
        <v>32.6</v>
      </c>
      <c r="K6" s="20">
        <v>50.99</v>
      </c>
      <c r="M6" s="60">
        <f t="shared" si="0"/>
        <v>21.229999999999997</v>
      </c>
      <c r="N6" s="60">
        <f t="shared" si="1"/>
        <v>18.39</v>
      </c>
      <c r="W6" s="23"/>
      <c r="X6" s="23"/>
      <c r="Y6" s="24"/>
      <c r="Z6" s="25"/>
    </row>
    <row r="7" spans="1:26" x14ac:dyDescent="0.15">
      <c r="A7" s="59" t="s">
        <v>79</v>
      </c>
      <c r="B7" s="20">
        <v>5</v>
      </c>
      <c r="C7" s="20">
        <v>5.3</v>
      </c>
      <c r="D7" s="20">
        <v>7.17</v>
      </c>
      <c r="E7" s="20">
        <v>33.520000000000003</v>
      </c>
      <c r="F7" s="20">
        <v>57.94</v>
      </c>
      <c r="G7" s="20">
        <v>4.8</v>
      </c>
      <c r="H7" s="20">
        <v>4.9000000000000004</v>
      </c>
      <c r="I7" s="20">
        <v>7.13</v>
      </c>
      <c r="J7" s="20">
        <v>31.8</v>
      </c>
      <c r="K7" s="20">
        <v>54.27</v>
      </c>
      <c r="M7" s="60">
        <f t="shared" si="0"/>
        <v>24.419999999999995</v>
      </c>
      <c r="N7" s="60">
        <f t="shared" si="1"/>
        <v>22.470000000000002</v>
      </c>
      <c r="W7" s="23"/>
      <c r="X7" s="23"/>
      <c r="Y7" s="24"/>
      <c r="Z7" s="25"/>
    </row>
    <row r="8" spans="1:26" x14ac:dyDescent="0.15">
      <c r="A8" s="59" t="s">
        <v>80</v>
      </c>
      <c r="B8" s="20">
        <v>4.8</v>
      </c>
      <c r="C8" s="20">
        <v>4.5999999999999996</v>
      </c>
      <c r="D8" s="20">
        <v>6.63</v>
      </c>
      <c r="E8" s="20">
        <v>33.020000000000003</v>
      </c>
      <c r="F8" s="20">
        <v>55.39</v>
      </c>
      <c r="G8" s="20">
        <v>5.2</v>
      </c>
      <c r="H8" s="20">
        <v>4.3</v>
      </c>
      <c r="I8" s="20">
        <v>6.74</v>
      </c>
      <c r="J8" s="20">
        <v>31.73</v>
      </c>
      <c r="K8" s="20">
        <v>52.13</v>
      </c>
      <c r="M8" s="60">
        <f t="shared" si="0"/>
        <v>22.369999999999997</v>
      </c>
      <c r="N8" s="60">
        <f t="shared" si="1"/>
        <v>20.400000000000002</v>
      </c>
      <c r="W8" s="23"/>
      <c r="X8" s="23"/>
      <c r="Y8" s="24"/>
      <c r="Z8" s="25"/>
    </row>
    <row r="9" spans="1:26" x14ac:dyDescent="0.15">
      <c r="A9" s="59" t="s">
        <v>81</v>
      </c>
      <c r="B9" s="20">
        <v>4.8</v>
      </c>
      <c r="C9" s="20">
        <v>4</v>
      </c>
      <c r="D9" s="20">
        <v>6.28</v>
      </c>
      <c r="E9" s="20">
        <v>51.24</v>
      </c>
      <c r="F9" s="20">
        <v>61.58</v>
      </c>
      <c r="G9" s="20">
        <v>4.9000000000000004</v>
      </c>
      <c r="H9" s="20">
        <v>4</v>
      </c>
      <c r="I9" s="20">
        <v>6.2</v>
      </c>
      <c r="J9" s="20">
        <v>47.87</v>
      </c>
      <c r="K9" s="20">
        <v>56.28</v>
      </c>
      <c r="M9" s="60">
        <f t="shared" si="0"/>
        <v>10.339999999999996</v>
      </c>
      <c r="N9" s="60">
        <f t="shared" si="1"/>
        <v>8.4100000000000037</v>
      </c>
      <c r="W9" s="23"/>
      <c r="X9" s="23"/>
      <c r="Y9" s="24"/>
      <c r="Z9" s="25"/>
    </row>
    <row r="10" spans="1:26" x14ac:dyDescent="0.15">
      <c r="A10" s="59" t="s">
        <v>82</v>
      </c>
      <c r="B10" s="20">
        <v>5.2</v>
      </c>
      <c r="C10" s="20">
        <v>3.6</v>
      </c>
      <c r="D10" s="20">
        <v>6.3</v>
      </c>
      <c r="E10" s="20">
        <v>50.73</v>
      </c>
      <c r="F10" s="20">
        <v>62</v>
      </c>
      <c r="G10" s="20">
        <v>4.8</v>
      </c>
      <c r="H10" s="20">
        <v>3.5</v>
      </c>
      <c r="I10" s="20">
        <v>6</v>
      </c>
      <c r="J10" s="20">
        <v>49.81</v>
      </c>
      <c r="K10" s="20">
        <v>63.03</v>
      </c>
      <c r="M10" s="60">
        <f t="shared" si="0"/>
        <v>11.270000000000003</v>
      </c>
      <c r="N10" s="60">
        <f t="shared" si="1"/>
        <v>13.219999999999999</v>
      </c>
      <c r="W10" s="23"/>
      <c r="X10" s="23"/>
      <c r="Y10" s="24"/>
      <c r="Z10" s="25"/>
    </row>
    <row r="11" spans="1:26" x14ac:dyDescent="0.15">
      <c r="A11" s="59" t="s">
        <v>83</v>
      </c>
      <c r="B11" s="20">
        <v>4.4000000000000004</v>
      </c>
      <c r="C11" s="20">
        <v>4.4000000000000004</v>
      </c>
      <c r="D11" s="20">
        <v>6.1</v>
      </c>
      <c r="E11" s="20">
        <v>49.99</v>
      </c>
      <c r="F11" s="20">
        <v>58.26</v>
      </c>
      <c r="G11" s="20">
        <v>4.4000000000000004</v>
      </c>
      <c r="H11" s="20">
        <v>3.9</v>
      </c>
      <c r="I11" s="20">
        <v>5.8</v>
      </c>
      <c r="J11" s="20">
        <v>51.45</v>
      </c>
      <c r="K11" s="20">
        <v>57</v>
      </c>
      <c r="M11" s="60">
        <f t="shared" si="0"/>
        <v>8.269999999999996</v>
      </c>
      <c r="N11" s="60">
        <f t="shared" si="1"/>
        <v>5.5499999999999972</v>
      </c>
      <c r="W11" s="23"/>
      <c r="X11" s="23"/>
      <c r="Y11" s="24"/>
      <c r="Z11" s="25"/>
    </row>
    <row r="12" spans="1:26" x14ac:dyDescent="0.15">
      <c r="A12" s="59" t="s">
        <v>84</v>
      </c>
      <c r="B12" s="20">
        <v>4.9000000000000004</v>
      </c>
      <c r="C12" s="20">
        <v>4</v>
      </c>
      <c r="D12" s="20">
        <v>6.3</v>
      </c>
      <c r="E12" s="20">
        <v>49.71</v>
      </c>
      <c r="F12" s="20">
        <v>62.53</v>
      </c>
      <c r="G12" s="20">
        <v>4.5999999999999996</v>
      </c>
      <c r="H12" s="20">
        <v>4.4000000000000004</v>
      </c>
      <c r="I12" s="20">
        <v>6.5</v>
      </c>
      <c r="J12" s="20">
        <v>51.6</v>
      </c>
      <c r="K12" s="20">
        <v>67.41</v>
      </c>
      <c r="M12" s="60">
        <f t="shared" si="0"/>
        <v>12.82</v>
      </c>
      <c r="N12" s="60">
        <f t="shared" si="1"/>
        <v>15.809999999999995</v>
      </c>
      <c r="W12" s="23"/>
      <c r="X12" s="23"/>
      <c r="Y12" s="24"/>
      <c r="Z12" s="25"/>
    </row>
    <row r="13" spans="1:26" x14ac:dyDescent="0.15">
      <c r="A13" s="59" t="s">
        <v>85</v>
      </c>
      <c r="B13" s="20">
        <v>4.2</v>
      </c>
      <c r="C13" s="20">
        <v>4.5</v>
      </c>
      <c r="D13" s="20">
        <v>6.1</v>
      </c>
      <c r="E13" s="20">
        <v>52.85</v>
      </c>
      <c r="F13" s="20">
        <v>65.319999999999993</v>
      </c>
      <c r="G13" s="20">
        <v>5</v>
      </c>
      <c r="H13" s="20">
        <v>3.5</v>
      </c>
      <c r="I13" s="20">
        <v>6.1</v>
      </c>
      <c r="J13" s="20">
        <v>49.87</v>
      </c>
      <c r="K13" s="20">
        <v>62.66</v>
      </c>
      <c r="M13" s="60">
        <f t="shared" si="0"/>
        <v>12.469999999999992</v>
      </c>
      <c r="N13" s="60">
        <f t="shared" si="1"/>
        <v>12.79</v>
      </c>
      <c r="W13" s="23"/>
      <c r="X13" s="23"/>
      <c r="Y13" s="24"/>
      <c r="Z13" s="25"/>
    </row>
    <row r="14" spans="1:26" x14ac:dyDescent="0.15">
      <c r="A14" s="59" t="s">
        <v>86</v>
      </c>
      <c r="B14" s="20">
        <v>4.9000000000000004</v>
      </c>
      <c r="C14" s="20">
        <v>3.7</v>
      </c>
      <c r="D14" s="20">
        <v>6.2</v>
      </c>
      <c r="E14" s="20">
        <v>47.02</v>
      </c>
      <c r="F14" s="20">
        <v>56.8</v>
      </c>
      <c r="G14" s="20">
        <v>5.3</v>
      </c>
      <c r="H14" s="20">
        <v>3.5</v>
      </c>
      <c r="I14" s="20">
        <v>6.3</v>
      </c>
      <c r="J14" s="20">
        <v>47.75</v>
      </c>
      <c r="K14" s="20">
        <v>59.35</v>
      </c>
      <c r="M14" s="60">
        <f t="shared" si="0"/>
        <v>9.779999999999994</v>
      </c>
      <c r="N14" s="60">
        <f t="shared" si="1"/>
        <v>11.600000000000001</v>
      </c>
      <c r="W14" s="23"/>
      <c r="X14" s="23"/>
      <c r="Y14" s="24"/>
      <c r="Z14" s="25"/>
    </row>
    <row r="15" spans="1:26" x14ac:dyDescent="0.15">
      <c r="A15" s="59" t="s">
        <v>87</v>
      </c>
      <c r="B15" s="20">
        <v>4.2</v>
      </c>
      <c r="C15" s="20">
        <v>3.8</v>
      </c>
      <c r="D15" s="20">
        <v>5.8</v>
      </c>
      <c r="E15" s="20">
        <v>60.62</v>
      </c>
      <c r="F15" s="20">
        <v>81.91</v>
      </c>
      <c r="G15" s="20">
        <v>4.3</v>
      </c>
      <c r="H15" s="20">
        <v>4.3</v>
      </c>
      <c r="I15" s="20">
        <v>6.1</v>
      </c>
      <c r="J15" s="20">
        <v>62.4</v>
      </c>
      <c r="K15" s="20">
        <v>79.98</v>
      </c>
      <c r="M15" s="60">
        <f t="shared" si="0"/>
        <v>21.29</v>
      </c>
      <c r="N15" s="60">
        <f t="shared" si="1"/>
        <v>17.580000000000005</v>
      </c>
      <c r="W15" s="23"/>
      <c r="X15" s="23"/>
      <c r="Y15" s="24"/>
      <c r="Z15" s="25"/>
    </row>
    <row r="16" spans="1:26" x14ac:dyDescent="0.15">
      <c r="A16" s="59" t="s">
        <v>88</v>
      </c>
      <c r="B16" s="20">
        <v>4.5</v>
      </c>
      <c r="C16" s="20">
        <v>4.2</v>
      </c>
      <c r="D16" s="20">
        <v>6.1</v>
      </c>
      <c r="E16" s="20">
        <v>62.66</v>
      </c>
      <c r="F16" s="20">
        <v>78.94</v>
      </c>
      <c r="G16" s="20">
        <v>4.8</v>
      </c>
      <c r="H16" s="20">
        <v>3.8</v>
      </c>
      <c r="I16" s="20">
        <v>6.1</v>
      </c>
      <c r="J16" s="20">
        <v>60.81</v>
      </c>
      <c r="K16" s="20">
        <v>76.55</v>
      </c>
      <c r="M16" s="60">
        <f t="shared" si="0"/>
        <v>16.28</v>
      </c>
      <c r="N16" s="60">
        <f t="shared" si="1"/>
        <v>15.739999999999995</v>
      </c>
      <c r="W16" s="23"/>
      <c r="X16" s="23"/>
      <c r="Y16" s="24"/>
      <c r="Z16" s="25"/>
    </row>
    <row r="17" spans="1:26" x14ac:dyDescent="0.15">
      <c r="A17" s="59" t="s">
        <v>89</v>
      </c>
      <c r="B17" s="20">
        <v>5</v>
      </c>
      <c r="C17" s="20">
        <v>3.6</v>
      </c>
      <c r="D17" s="20">
        <v>6.2</v>
      </c>
      <c r="E17" s="20">
        <v>62.05</v>
      </c>
      <c r="F17" s="20">
        <v>85.63</v>
      </c>
      <c r="G17" s="20">
        <v>4.7</v>
      </c>
      <c r="H17" s="20">
        <v>4.2</v>
      </c>
      <c r="I17" s="20">
        <v>6.2</v>
      </c>
      <c r="J17" s="20">
        <v>61.32</v>
      </c>
      <c r="K17" s="20">
        <v>87</v>
      </c>
      <c r="M17" s="60">
        <f t="shared" si="0"/>
        <v>23.58</v>
      </c>
      <c r="N17" s="60">
        <f t="shared" si="1"/>
        <v>25.68</v>
      </c>
      <c r="W17" s="23"/>
      <c r="X17" s="23"/>
      <c r="Y17" s="24"/>
      <c r="Z17" s="25"/>
    </row>
    <row r="18" spans="1:26" x14ac:dyDescent="0.15">
      <c r="A18" s="59" t="s">
        <v>90</v>
      </c>
      <c r="B18" s="20">
        <v>4.5</v>
      </c>
      <c r="C18" s="20">
        <v>4</v>
      </c>
      <c r="D18" s="20">
        <v>6.2</v>
      </c>
      <c r="E18" s="20">
        <v>61.48</v>
      </c>
      <c r="F18" s="20">
        <v>74.44</v>
      </c>
      <c r="G18" s="20">
        <v>5.5</v>
      </c>
      <c r="H18" s="20">
        <v>4</v>
      </c>
      <c r="I18" s="20">
        <v>6.9</v>
      </c>
      <c r="J18" s="20">
        <v>61.84</v>
      </c>
      <c r="K18" s="20">
        <v>73</v>
      </c>
      <c r="M18" s="60">
        <f t="shared" si="0"/>
        <v>12.96</v>
      </c>
      <c r="N18" s="60">
        <f t="shared" si="1"/>
        <v>11.159999999999997</v>
      </c>
      <c r="W18" s="23"/>
      <c r="X18" s="23"/>
      <c r="Y18" s="24"/>
      <c r="Z18" s="25"/>
    </row>
    <row r="19" spans="1:26" x14ac:dyDescent="0.15">
      <c r="A19" s="59" t="s">
        <v>91</v>
      </c>
      <c r="B19" s="20">
        <v>4.5999999999999996</v>
      </c>
      <c r="C19" s="20">
        <v>4.4000000000000004</v>
      </c>
      <c r="D19" s="20">
        <v>6.5</v>
      </c>
      <c r="E19" s="20">
        <v>62.38</v>
      </c>
      <c r="F19" s="20">
        <v>75.989999999999995</v>
      </c>
      <c r="G19" s="20">
        <v>4.9000000000000004</v>
      </c>
      <c r="H19" s="20">
        <v>4.3</v>
      </c>
      <c r="I19" s="20">
        <v>6.4</v>
      </c>
      <c r="J19" s="20">
        <v>60.33</v>
      </c>
      <c r="K19" s="20">
        <v>69.12</v>
      </c>
      <c r="M19" s="60">
        <f t="shared" si="0"/>
        <v>13.609999999999992</v>
      </c>
      <c r="N19" s="60">
        <f t="shared" si="1"/>
        <v>8.7900000000000063</v>
      </c>
      <c r="W19" s="23"/>
      <c r="X19" s="23"/>
      <c r="Y19" s="24"/>
      <c r="Z19" s="25"/>
    </row>
    <row r="20" spans="1:26" x14ac:dyDescent="0.15">
      <c r="A20" s="59" t="s">
        <v>92</v>
      </c>
      <c r="B20" s="20">
        <v>4.5999999999999996</v>
      </c>
      <c r="C20" s="20">
        <v>4.2</v>
      </c>
      <c r="D20" s="20">
        <v>6.2</v>
      </c>
      <c r="E20" s="20">
        <v>62.2</v>
      </c>
      <c r="F20" s="20">
        <v>77.260000000000005</v>
      </c>
      <c r="G20" s="20">
        <v>5</v>
      </c>
      <c r="H20" s="20">
        <v>4</v>
      </c>
      <c r="I20" s="20">
        <v>6.3</v>
      </c>
      <c r="J20" s="20">
        <v>60.35</v>
      </c>
      <c r="K20" s="20">
        <v>75.64</v>
      </c>
      <c r="M20" s="60">
        <f t="shared" si="0"/>
        <v>15.060000000000002</v>
      </c>
      <c r="N20" s="60">
        <f t="shared" si="1"/>
        <v>15.29</v>
      </c>
      <c r="W20" s="23"/>
      <c r="X20" s="23"/>
      <c r="Y20" s="24"/>
      <c r="Z20" s="25"/>
    </row>
    <row r="21" spans="1:26" x14ac:dyDescent="0.15">
      <c r="A21" s="59" t="s">
        <v>69</v>
      </c>
      <c r="B21" s="20">
        <v>4.9000000000000004</v>
      </c>
      <c r="C21" s="20">
        <v>4.4000000000000004</v>
      </c>
      <c r="D21" s="20">
        <v>6.6</v>
      </c>
      <c r="E21" s="20">
        <v>53.14</v>
      </c>
      <c r="F21" s="20">
        <v>69.540000000000006</v>
      </c>
      <c r="G21" s="20">
        <v>4.9000000000000004</v>
      </c>
      <c r="H21" s="20">
        <v>4.2</v>
      </c>
      <c r="I21" s="20">
        <v>6.5</v>
      </c>
      <c r="J21" s="20">
        <v>49.02</v>
      </c>
      <c r="K21" s="20" t="s">
        <v>122</v>
      </c>
      <c r="M21" s="60">
        <f t="shared" si="0"/>
        <v>16.400000000000006</v>
      </c>
      <c r="N21" s="60"/>
      <c r="W21" s="23"/>
      <c r="X21" s="23"/>
      <c r="Y21" s="24"/>
      <c r="Z21" s="25"/>
    </row>
    <row r="22" spans="1:26" x14ac:dyDescent="0.15">
      <c r="A22" s="59" t="s">
        <v>70</v>
      </c>
      <c r="B22" s="20">
        <v>4.4000000000000004</v>
      </c>
      <c r="C22" s="20">
        <v>4.3</v>
      </c>
      <c r="D22" s="20">
        <v>6</v>
      </c>
      <c r="E22" s="20">
        <v>51.02</v>
      </c>
      <c r="F22" s="20">
        <v>66.2</v>
      </c>
      <c r="G22" s="20">
        <v>4.5999999999999996</v>
      </c>
      <c r="H22" s="20">
        <v>4.5</v>
      </c>
      <c r="I22" s="20">
        <v>6.3</v>
      </c>
      <c r="J22" s="20">
        <v>51.14</v>
      </c>
      <c r="K22" s="20">
        <v>71.53</v>
      </c>
      <c r="M22" s="60">
        <f t="shared" si="0"/>
        <v>15.18</v>
      </c>
      <c r="N22" s="60">
        <f t="shared" si="1"/>
        <v>20.39</v>
      </c>
      <c r="W22" s="23"/>
      <c r="X22" s="23"/>
      <c r="Y22" s="24"/>
      <c r="Z22" s="25"/>
    </row>
    <row r="23" spans="1:26" x14ac:dyDescent="0.15">
      <c r="A23" s="59" t="s">
        <v>71</v>
      </c>
      <c r="B23" s="20">
        <v>5</v>
      </c>
      <c r="C23" s="20">
        <v>4.0999999999999996</v>
      </c>
      <c r="D23" s="20">
        <v>6.3</v>
      </c>
      <c r="E23" s="20">
        <v>48.94</v>
      </c>
      <c r="F23" s="20">
        <v>66.3</v>
      </c>
      <c r="G23" s="20">
        <v>5.4</v>
      </c>
      <c r="H23" s="20">
        <v>4</v>
      </c>
      <c r="I23" s="20">
        <v>6.6</v>
      </c>
      <c r="J23" s="20">
        <v>48.77</v>
      </c>
      <c r="K23" s="20" t="s">
        <v>123</v>
      </c>
      <c r="M23" s="60">
        <f t="shared" si="0"/>
        <v>17.36</v>
      </c>
      <c r="N23" s="60"/>
      <c r="W23" s="23"/>
      <c r="X23" s="23"/>
      <c r="Y23" s="24"/>
      <c r="Z23" s="25"/>
    </row>
    <row r="24" spans="1:26" x14ac:dyDescent="0.15">
      <c r="A24" s="59" t="s">
        <v>72</v>
      </c>
      <c r="B24" s="20">
        <v>5.4</v>
      </c>
      <c r="C24" s="20">
        <v>3.7</v>
      </c>
      <c r="D24" s="20">
        <v>6.3</v>
      </c>
      <c r="E24" s="20">
        <v>52.32</v>
      </c>
      <c r="F24" s="20">
        <v>68.92</v>
      </c>
      <c r="G24" s="20">
        <v>4.8</v>
      </c>
      <c r="H24" s="20">
        <v>4.3</v>
      </c>
      <c r="I24" s="20">
        <v>6.4</v>
      </c>
      <c r="J24" s="20">
        <v>49.9</v>
      </c>
      <c r="K24" s="20" t="s">
        <v>124</v>
      </c>
      <c r="M24" s="60">
        <f t="shared" si="0"/>
        <v>16.600000000000001</v>
      </c>
      <c r="N24" s="60"/>
      <c r="W24" s="23"/>
      <c r="X24" s="23"/>
      <c r="Y24" s="24"/>
      <c r="Z24" s="25"/>
    </row>
    <row r="25" spans="1:26" x14ac:dyDescent="0.15">
      <c r="A25" s="59" t="s">
        <v>73</v>
      </c>
      <c r="B25" s="20">
        <v>4.9000000000000004</v>
      </c>
      <c r="C25" s="20">
        <v>4.4000000000000004</v>
      </c>
      <c r="D25" s="20">
        <v>6.3</v>
      </c>
      <c r="E25" s="20">
        <v>48.74</v>
      </c>
      <c r="F25" s="20">
        <v>65</v>
      </c>
      <c r="G25" s="20">
        <v>4.7</v>
      </c>
      <c r="H25" s="20">
        <v>4.4000000000000004</v>
      </c>
      <c r="I25" s="20">
        <v>6.5</v>
      </c>
      <c r="J25" s="20">
        <v>51</v>
      </c>
      <c r="K25" s="20">
        <v>66.45</v>
      </c>
      <c r="M25" s="60">
        <f t="shared" si="0"/>
        <v>16.259999999999998</v>
      </c>
      <c r="N25" s="60">
        <f t="shared" si="1"/>
        <v>15.450000000000003</v>
      </c>
      <c r="W25" s="23"/>
      <c r="X25" s="23"/>
      <c r="Y25" s="24"/>
      <c r="Z25" s="25"/>
    </row>
    <row r="26" spans="1:26" x14ac:dyDescent="0.15">
      <c r="A26" s="59" t="s">
        <v>74</v>
      </c>
      <c r="B26" s="20">
        <v>5.2</v>
      </c>
      <c r="C26" s="20">
        <v>3.7</v>
      </c>
      <c r="D26" s="20">
        <v>6.4</v>
      </c>
      <c r="E26" s="20">
        <v>51.71</v>
      </c>
      <c r="F26" s="20">
        <v>64.400000000000006</v>
      </c>
      <c r="G26" s="20">
        <v>4.9000000000000004</v>
      </c>
      <c r="H26" s="20">
        <v>4.3</v>
      </c>
      <c r="I26" s="20">
        <v>6.3</v>
      </c>
      <c r="J26" s="20">
        <v>50.6</v>
      </c>
      <c r="K26" s="20">
        <v>68.33</v>
      </c>
      <c r="M26" s="60">
        <f t="shared" si="0"/>
        <v>12.690000000000005</v>
      </c>
      <c r="N26" s="60">
        <f t="shared" si="1"/>
        <v>17.729999999999997</v>
      </c>
      <c r="W26" s="23"/>
      <c r="X26" s="23"/>
      <c r="Y26" s="24"/>
      <c r="Z26" s="25"/>
    </row>
    <row r="27" spans="1:26" x14ac:dyDescent="0.15">
      <c r="A27" s="136" t="s">
        <v>68</v>
      </c>
      <c r="B27" s="161" t="s">
        <v>66</v>
      </c>
      <c r="C27" s="161"/>
      <c r="D27" s="161"/>
      <c r="E27" s="161"/>
      <c r="F27" s="161"/>
      <c r="G27" s="161" t="s">
        <v>67</v>
      </c>
      <c r="H27" s="161"/>
      <c r="I27" s="161"/>
      <c r="J27" s="161"/>
      <c r="K27" s="161"/>
      <c r="L27" s="26"/>
      <c r="M27" s="60">
        <f>AVERAGE(M3:M26)</f>
        <v>16.338333333333335</v>
      </c>
      <c r="N27" s="60">
        <f>AVERAGE(N3:N26)</f>
        <v>16.468571428571426</v>
      </c>
      <c r="O27" s="26"/>
      <c r="P27" s="26"/>
      <c r="Q27" s="26"/>
      <c r="R27" s="26"/>
      <c r="S27" s="26"/>
      <c r="T27" s="26"/>
      <c r="W27" s="23"/>
      <c r="X27" s="23"/>
      <c r="Y27" s="24"/>
      <c r="Z27" s="25"/>
    </row>
    <row r="28" spans="1:26" ht="33.75" x14ac:dyDescent="0.15">
      <c r="A28" s="137"/>
      <c r="B28" s="19" t="s">
        <v>59</v>
      </c>
      <c r="C28" s="19" t="s">
        <v>60</v>
      </c>
      <c r="D28" s="19" t="s">
        <v>61</v>
      </c>
      <c r="E28" s="19" t="s">
        <v>62</v>
      </c>
      <c r="F28" s="19" t="s">
        <v>63</v>
      </c>
      <c r="G28" s="19" t="s">
        <v>59</v>
      </c>
      <c r="H28" s="19" t="s">
        <v>60</v>
      </c>
      <c r="I28" s="19" t="s">
        <v>61</v>
      </c>
      <c r="J28" s="19" t="s">
        <v>62</v>
      </c>
      <c r="K28" s="19" t="s">
        <v>63</v>
      </c>
      <c r="L28" s="26"/>
      <c r="M28" s="60"/>
      <c r="N28" s="60"/>
      <c r="O28" s="26"/>
      <c r="P28" s="26"/>
      <c r="Q28" s="26"/>
      <c r="R28" s="26"/>
      <c r="S28" s="26"/>
      <c r="T28" s="26"/>
      <c r="W28" s="23"/>
      <c r="X28" s="23"/>
      <c r="Y28" s="24"/>
      <c r="Z28" s="25"/>
    </row>
    <row r="29" spans="1:26" x14ac:dyDescent="0.15">
      <c r="A29" s="59" t="s">
        <v>75</v>
      </c>
      <c r="B29" s="20">
        <v>5.4</v>
      </c>
      <c r="C29" s="20">
        <v>5</v>
      </c>
      <c r="D29" s="20">
        <v>7.47</v>
      </c>
      <c r="E29" s="20">
        <v>30.28</v>
      </c>
      <c r="F29" s="20">
        <v>37.71</v>
      </c>
      <c r="G29" s="20">
        <v>5.7</v>
      </c>
      <c r="H29" s="20">
        <v>5.2</v>
      </c>
      <c r="I29" s="20">
        <v>7.68</v>
      </c>
      <c r="J29" s="20">
        <v>32.24</v>
      </c>
      <c r="K29" s="19">
        <v>53.34</v>
      </c>
      <c r="L29" s="26"/>
      <c r="M29" s="60">
        <f t="shared" si="0"/>
        <v>7.43</v>
      </c>
      <c r="N29" s="60">
        <f t="shared" si="1"/>
        <v>21.1</v>
      </c>
      <c r="O29" s="26"/>
      <c r="P29" s="26"/>
      <c r="Q29" s="26"/>
      <c r="R29" s="26"/>
      <c r="S29" s="26"/>
      <c r="T29" s="26"/>
      <c r="W29" s="23"/>
      <c r="X29" s="23"/>
      <c r="Y29" s="24"/>
      <c r="Z29" s="25"/>
    </row>
    <row r="30" spans="1:26" x14ac:dyDescent="0.15">
      <c r="A30" s="59" t="s">
        <v>76</v>
      </c>
      <c r="B30" s="20">
        <v>4.7</v>
      </c>
      <c r="C30" s="20">
        <v>3.7</v>
      </c>
      <c r="D30" s="20">
        <v>5.8</v>
      </c>
      <c r="E30" s="20">
        <v>28.88</v>
      </c>
      <c r="F30" s="20">
        <v>45.71</v>
      </c>
      <c r="G30" s="20">
        <v>5.4</v>
      </c>
      <c r="H30" s="20">
        <v>5</v>
      </c>
      <c r="I30" s="20">
        <v>7.54</v>
      </c>
      <c r="J30" s="20">
        <v>33.96</v>
      </c>
      <c r="K30" s="19">
        <v>51.16</v>
      </c>
      <c r="L30" s="26"/>
      <c r="M30" s="60">
        <f t="shared" si="0"/>
        <v>16.830000000000002</v>
      </c>
      <c r="N30" s="60">
        <f t="shared" si="1"/>
        <v>17.199999999999996</v>
      </c>
      <c r="O30" s="26"/>
      <c r="P30" s="26"/>
      <c r="Q30" s="26"/>
      <c r="R30" s="26"/>
      <c r="S30" s="26"/>
      <c r="T30" s="26"/>
      <c r="W30" s="23"/>
      <c r="X30" s="23"/>
      <c r="Y30" s="24"/>
      <c r="Z30" s="25"/>
    </row>
    <row r="31" spans="1:26" x14ac:dyDescent="0.15">
      <c r="A31" s="59" t="s">
        <v>77</v>
      </c>
      <c r="B31" s="20">
        <v>5.0999999999999996</v>
      </c>
      <c r="C31" s="20">
        <v>5.3</v>
      </c>
      <c r="D31" s="20">
        <v>7.29</v>
      </c>
      <c r="E31" s="20">
        <v>31.24</v>
      </c>
      <c r="F31" s="20">
        <v>45.7</v>
      </c>
      <c r="G31" s="20">
        <v>5.5</v>
      </c>
      <c r="H31" s="20">
        <v>4.8</v>
      </c>
      <c r="I31" s="20">
        <v>7</v>
      </c>
      <c r="J31" s="20">
        <v>30.67</v>
      </c>
      <c r="K31" s="19">
        <v>50.14</v>
      </c>
      <c r="L31" s="26"/>
      <c r="M31" s="60">
        <f t="shared" si="0"/>
        <v>14.460000000000004</v>
      </c>
      <c r="N31" s="60">
        <f t="shared" si="1"/>
        <v>19.47</v>
      </c>
      <c r="O31" s="26"/>
      <c r="P31" s="26"/>
      <c r="Q31" s="26"/>
      <c r="R31" s="26"/>
      <c r="S31" s="26"/>
      <c r="T31" s="26"/>
      <c r="W31" s="23"/>
      <c r="X31" s="23"/>
      <c r="Y31" s="24"/>
      <c r="Z31" s="25"/>
    </row>
    <row r="32" spans="1:26" x14ac:dyDescent="0.15">
      <c r="A32" s="59" t="s">
        <v>78</v>
      </c>
      <c r="B32" s="20">
        <v>4.7</v>
      </c>
      <c r="C32" s="20">
        <v>4.3</v>
      </c>
      <c r="D32" s="20">
        <v>6.2</v>
      </c>
      <c r="E32" s="20">
        <v>33.94</v>
      </c>
      <c r="F32" s="20">
        <v>53.61</v>
      </c>
      <c r="G32" s="20">
        <v>4.5999999999999996</v>
      </c>
      <c r="H32" s="20">
        <v>4.4000000000000004</v>
      </c>
      <c r="I32" s="20">
        <v>6.2</v>
      </c>
      <c r="J32" s="20">
        <v>34.79</v>
      </c>
      <c r="K32" s="19">
        <v>57.34</v>
      </c>
      <c r="L32" s="26"/>
      <c r="M32" s="60">
        <f t="shared" si="0"/>
        <v>19.670000000000002</v>
      </c>
      <c r="N32" s="60">
        <f t="shared" si="1"/>
        <v>22.550000000000004</v>
      </c>
      <c r="O32" s="26"/>
      <c r="P32" s="26"/>
      <c r="Q32" s="26"/>
      <c r="R32" s="26"/>
      <c r="S32" s="26"/>
      <c r="T32" s="26"/>
      <c r="W32" s="23"/>
      <c r="X32" s="23"/>
      <c r="Y32" s="24"/>
      <c r="Z32" s="25"/>
    </row>
    <row r="33" spans="1:26" x14ac:dyDescent="0.15">
      <c r="A33" s="59" t="s">
        <v>79</v>
      </c>
      <c r="B33" s="20">
        <v>5.2</v>
      </c>
      <c r="C33" s="20">
        <v>4.9000000000000004</v>
      </c>
      <c r="D33" s="20">
        <v>7.24</v>
      </c>
      <c r="E33" s="20">
        <v>33.64</v>
      </c>
      <c r="F33" s="20">
        <v>48.83</v>
      </c>
      <c r="G33" s="20">
        <v>5.2</v>
      </c>
      <c r="H33" s="20">
        <v>5</v>
      </c>
      <c r="I33" s="20">
        <v>7.47</v>
      </c>
      <c r="J33" s="20">
        <v>35</v>
      </c>
      <c r="K33" s="19">
        <v>56.91</v>
      </c>
      <c r="L33" s="26"/>
      <c r="M33" s="60">
        <f t="shared" si="0"/>
        <v>15.189999999999998</v>
      </c>
      <c r="N33" s="60">
        <f t="shared" si="1"/>
        <v>21.909999999999997</v>
      </c>
      <c r="O33" s="26"/>
      <c r="P33" s="26"/>
      <c r="Q33" s="26"/>
      <c r="R33" s="26"/>
      <c r="S33" s="26"/>
      <c r="T33" s="26"/>
      <c r="W33" s="23"/>
      <c r="X33" s="23"/>
      <c r="Y33" s="24"/>
      <c r="Z33" s="25"/>
    </row>
    <row r="34" spans="1:26" x14ac:dyDescent="0.15">
      <c r="A34" s="59" t="s">
        <v>80</v>
      </c>
      <c r="B34" s="20">
        <v>5</v>
      </c>
      <c r="C34" s="20">
        <v>3.7</v>
      </c>
      <c r="D34" s="20">
        <v>6.35</v>
      </c>
      <c r="E34" s="20">
        <v>31.98</v>
      </c>
      <c r="F34" s="20">
        <v>51.52</v>
      </c>
      <c r="G34" s="20">
        <v>3.8</v>
      </c>
      <c r="H34" s="20">
        <v>4.2</v>
      </c>
      <c r="I34" s="20">
        <v>5.8</v>
      </c>
      <c r="J34" s="20">
        <v>31.79</v>
      </c>
      <c r="K34" s="19">
        <v>52.72</v>
      </c>
      <c r="L34" s="26"/>
      <c r="M34" s="60">
        <f t="shared" si="0"/>
        <v>19.540000000000003</v>
      </c>
      <c r="N34" s="60">
        <f t="shared" si="1"/>
        <v>20.93</v>
      </c>
      <c r="O34" s="26"/>
      <c r="P34" s="26"/>
      <c r="Q34" s="26"/>
      <c r="R34" s="26"/>
      <c r="S34" s="26"/>
      <c r="T34" s="26"/>
      <c r="W34" s="23"/>
      <c r="X34" s="23"/>
      <c r="Y34" s="24"/>
      <c r="Z34" s="25"/>
    </row>
    <row r="35" spans="1:26" x14ac:dyDescent="0.15">
      <c r="A35" s="59" t="s">
        <v>81</v>
      </c>
      <c r="B35" s="20">
        <v>4.7</v>
      </c>
      <c r="C35" s="20">
        <v>4</v>
      </c>
      <c r="D35" s="20">
        <v>6.2</v>
      </c>
      <c r="E35" s="20">
        <v>47.87</v>
      </c>
      <c r="F35" s="20">
        <v>56.61</v>
      </c>
      <c r="G35" s="20">
        <v>4.5</v>
      </c>
      <c r="H35" s="20">
        <v>3.9</v>
      </c>
      <c r="I35" s="20">
        <v>6</v>
      </c>
      <c r="J35" s="20">
        <v>50.75</v>
      </c>
      <c r="K35" s="19">
        <v>62.88</v>
      </c>
      <c r="L35" s="26"/>
      <c r="M35" s="60">
        <f t="shared" si="0"/>
        <v>8.740000000000002</v>
      </c>
      <c r="N35" s="60">
        <f t="shared" si="1"/>
        <v>12.130000000000003</v>
      </c>
      <c r="O35" s="26"/>
      <c r="P35" s="26"/>
      <c r="Q35" s="26"/>
      <c r="R35" s="26"/>
      <c r="S35" s="26"/>
      <c r="T35" s="26"/>
      <c r="W35" s="23"/>
      <c r="X35" s="23"/>
      <c r="Y35" s="24"/>
      <c r="Z35" s="25"/>
    </row>
    <row r="36" spans="1:26" x14ac:dyDescent="0.15">
      <c r="A36" s="59" t="s">
        <v>82</v>
      </c>
      <c r="B36" s="20">
        <v>4</v>
      </c>
      <c r="C36" s="20">
        <v>4.4000000000000004</v>
      </c>
      <c r="D36" s="20">
        <v>5.9</v>
      </c>
      <c r="E36" s="20">
        <v>48.62</v>
      </c>
      <c r="F36" s="20">
        <v>60.73</v>
      </c>
      <c r="G36" s="20">
        <v>5.2</v>
      </c>
      <c r="H36" s="20">
        <v>4.5</v>
      </c>
      <c r="I36" s="20">
        <v>6.8</v>
      </c>
      <c r="J36" s="20">
        <v>51.48</v>
      </c>
      <c r="K36" s="19">
        <v>58.66</v>
      </c>
      <c r="L36" s="26"/>
      <c r="M36" s="60">
        <f t="shared" si="0"/>
        <v>12.11</v>
      </c>
      <c r="N36" s="60">
        <f t="shared" si="1"/>
        <v>7.18</v>
      </c>
      <c r="O36" s="26"/>
      <c r="P36" s="26"/>
      <c r="Q36" s="26"/>
      <c r="R36" s="26"/>
      <c r="S36" s="26"/>
      <c r="T36" s="26"/>
      <c r="W36" s="23"/>
      <c r="X36" s="23"/>
      <c r="Y36" s="24"/>
      <c r="Z36" s="25"/>
    </row>
    <row r="37" spans="1:26" x14ac:dyDescent="0.15">
      <c r="A37" s="59" t="s">
        <v>83</v>
      </c>
      <c r="B37" s="20">
        <v>4.8</v>
      </c>
      <c r="C37" s="20">
        <v>3.8</v>
      </c>
      <c r="D37" s="20">
        <v>6.1</v>
      </c>
      <c r="E37" s="20">
        <v>48.38</v>
      </c>
      <c r="F37" s="20">
        <v>61.68</v>
      </c>
      <c r="G37" s="20">
        <v>4.3</v>
      </c>
      <c r="H37" s="20">
        <v>4.5</v>
      </c>
      <c r="I37" s="20">
        <v>6.2</v>
      </c>
      <c r="J37" s="20">
        <v>49.93</v>
      </c>
      <c r="K37" s="19">
        <v>58.75</v>
      </c>
      <c r="L37" s="26"/>
      <c r="M37" s="60">
        <f t="shared" si="0"/>
        <v>13.299999999999997</v>
      </c>
      <c r="N37" s="60">
        <f t="shared" si="1"/>
        <v>8.82</v>
      </c>
      <c r="O37" s="26"/>
      <c r="P37" s="26"/>
      <c r="Q37" s="26"/>
      <c r="R37" s="26"/>
      <c r="S37" s="26"/>
      <c r="T37" s="26"/>
      <c r="W37" s="23"/>
      <c r="X37" s="23"/>
      <c r="Y37" s="24"/>
      <c r="Z37" s="25"/>
    </row>
    <row r="38" spans="1:26" x14ac:dyDescent="0.15">
      <c r="A38" s="59" t="s">
        <v>84</v>
      </c>
      <c r="B38" s="20">
        <v>4.5</v>
      </c>
      <c r="C38" s="20">
        <v>4.2</v>
      </c>
      <c r="D38" s="20">
        <v>6.1</v>
      </c>
      <c r="E38" s="20">
        <v>50.34</v>
      </c>
      <c r="F38" s="20">
        <v>62.37</v>
      </c>
      <c r="G38" s="20">
        <v>4.7</v>
      </c>
      <c r="H38" s="20">
        <v>3.2</v>
      </c>
      <c r="I38" s="20">
        <v>5.7</v>
      </c>
      <c r="J38" s="20">
        <v>49.27</v>
      </c>
      <c r="K38" s="19">
        <v>59.87</v>
      </c>
      <c r="L38" s="26"/>
      <c r="M38" s="60">
        <f t="shared" si="0"/>
        <v>12.029999999999994</v>
      </c>
      <c r="N38" s="60">
        <f t="shared" si="1"/>
        <v>10.599999999999994</v>
      </c>
      <c r="O38" s="26"/>
      <c r="P38" s="26"/>
      <c r="Q38" s="26"/>
      <c r="R38" s="26"/>
      <c r="S38" s="26"/>
      <c r="T38" s="26"/>
      <c r="W38" s="23"/>
      <c r="X38" s="23"/>
      <c r="Y38" s="24"/>
      <c r="Z38" s="25"/>
    </row>
    <row r="39" spans="1:26" x14ac:dyDescent="0.15">
      <c r="A39" s="59" t="s">
        <v>85</v>
      </c>
      <c r="B39" s="20">
        <v>4.8</v>
      </c>
      <c r="C39" s="20">
        <v>3.6</v>
      </c>
      <c r="D39" s="20">
        <v>6</v>
      </c>
      <c r="E39" s="20">
        <v>51.51</v>
      </c>
      <c r="F39" s="20" t="s">
        <v>125</v>
      </c>
      <c r="G39" s="20">
        <v>4.2</v>
      </c>
      <c r="H39" s="20">
        <v>4.4000000000000004</v>
      </c>
      <c r="I39" s="20">
        <v>6.2</v>
      </c>
      <c r="J39" s="20">
        <v>48.91</v>
      </c>
      <c r="K39" s="19" t="s">
        <v>128</v>
      </c>
      <c r="L39" s="26"/>
      <c r="M39" s="60"/>
      <c r="N39" s="60"/>
      <c r="O39" s="26"/>
      <c r="P39" s="26"/>
      <c r="Q39" s="26"/>
      <c r="R39" s="26"/>
      <c r="S39" s="26"/>
      <c r="T39" s="26"/>
      <c r="W39" s="23"/>
      <c r="X39" s="23"/>
      <c r="Y39" s="24"/>
      <c r="Z39" s="25"/>
    </row>
    <row r="40" spans="1:26" x14ac:dyDescent="0.15">
      <c r="A40" s="59" t="s">
        <v>86</v>
      </c>
      <c r="B40" s="20">
        <v>5.3</v>
      </c>
      <c r="C40" s="20">
        <v>3.3</v>
      </c>
      <c r="D40" s="20">
        <v>6.2</v>
      </c>
      <c r="E40" s="20">
        <v>46.95</v>
      </c>
      <c r="F40" s="20">
        <v>60.75</v>
      </c>
      <c r="G40" s="20">
        <v>4.5</v>
      </c>
      <c r="H40" s="20">
        <v>4.4000000000000004</v>
      </c>
      <c r="I40" s="20">
        <v>6.3</v>
      </c>
      <c r="J40" s="20">
        <v>52.2</v>
      </c>
      <c r="K40" s="19">
        <v>71.040000000000006</v>
      </c>
      <c r="L40" s="26"/>
      <c r="M40" s="60">
        <f t="shared" si="0"/>
        <v>13.799999999999997</v>
      </c>
      <c r="N40" s="60">
        <f t="shared" si="1"/>
        <v>18.840000000000003</v>
      </c>
      <c r="O40" s="26"/>
      <c r="P40" s="26"/>
      <c r="Q40" s="26"/>
      <c r="R40" s="26"/>
      <c r="S40" s="26"/>
      <c r="T40" s="26"/>
      <c r="W40" s="23"/>
      <c r="X40" s="23"/>
      <c r="Y40" s="24"/>
      <c r="Z40" s="25"/>
    </row>
    <row r="41" spans="1:26" x14ac:dyDescent="0.15">
      <c r="A41" s="59" t="s">
        <v>87</v>
      </c>
      <c r="B41" s="20">
        <v>4.7</v>
      </c>
      <c r="C41" s="20">
        <v>4.3</v>
      </c>
      <c r="D41" s="20">
        <v>6.3</v>
      </c>
      <c r="E41" s="20">
        <v>61.46</v>
      </c>
      <c r="F41" s="20">
        <v>77.849999999999994</v>
      </c>
      <c r="G41" s="20">
        <v>5</v>
      </c>
      <c r="H41" s="20">
        <v>4</v>
      </c>
      <c r="I41" s="20">
        <v>6.4</v>
      </c>
      <c r="J41" s="20">
        <v>59.01</v>
      </c>
      <c r="K41" s="19">
        <v>83.19</v>
      </c>
      <c r="L41" s="26"/>
      <c r="M41" s="60">
        <f t="shared" si="0"/>
        <v>16.389999999999993</v>
      </c>
      <c r="N41" s="60">
        <f t="shared" si="1"/>
        <v>24.18</v>
      </c>
      <c r="O41" s="26"/>
      <c r="P41" s="26"/>
      <c r="Q41" s="26"/>
      <c r="R41" s="26"/>
      <c r="S41" s="26"/>
      <c r="T41" s="26"/>
      <c r="W41" s="23"/>
      <c r="X41" s="23"/>
      <c r="Y41" s="24"/>
      <c r="Z41" s="25"/>
    </row>
    <row r="42" spans="1:26" x14ac:dyDescent="0.15">
      <c r="A42" s="59" t="s">
        <v>88</v>
      </c>
      <c r="B42" s="20">
        <v>5</v>
      </c>
      <c r="C42" s="20">
        <v>4</v>
      </c>
      <c r="D42" s="20">
        <v>6.3</v>
      </c>
      <c r="E42" s="20">
        <v>60.18</v>
      </c>
      <c r="F42" s="20">
        <v>84.33</v>
      </c>
      <c r="G42" s="20">
        <v>4.4000000000000004</v>
      </c>
      <c r="H42" s="20">
        <v>4.5</v>
      </c>
      <c r="I42" s="20">
        <v>6.2</v>
      </c>
      <c r="J42" s="20">
        <v>59.26</v>
      </c>
      <c r="K42" s="19">
        <v>76.02</v>
      </c>
      <c r="L42" s="26"/>
      <c r="M42" s="60">
        <f t="shared" si="0"/>
        <v>24.15</v>
      </c>
      <c r="N42" s="60">
        <f t="shared" si="1"/>
        <v>16.759999999999998</v>
      </c>
      <c r="O42" s="26"/>
      <c r="P42" s="26"/>
      <c r="Q42" s="26"/>
      <c r="R42" s="26"/>
      <c r="S42" s="26"/>
      <c r="T42" s="26"/>
      <c r="W42" s="23"/>
      <c r="X42" s="23"/>
      <c r="Y42" s="24"/>
      <c r="Z42" s="25"/>
    </row>
    <row r="43" spans="1:26" x14ac:dyDescent="0.15">
      <c r="A43" s="59" t="s">
        <v>89</v>
      </c>
      <c r="B43" s="20">
        <v>4.4000000000000004</v>
      </c>
      <c r="C43" s="20">
        <v>4.4000000000000004</v>
      </c>
      <c r="D43" s="20">
        <v>6.3</v>
      </c>
      <c r="E43" s="20">
        <v>62.52</v>
      </c>
      <c r="F43" s="20">
        <v>79.28</v>
      </c>
      <c r="G43" s="20">
        <v>5.3</v>
      </c>
      <c r="H43" s="20">
        <v>4</v>
      </c>
      <c r="I43" s="20">
        <v>6.4</v>
      </c>
      <c r="J43" s="20">
        <v>63.56</v>
      </c>
      <c r="K43" s="19">
        <v>83.73</v>
      </c>
      <c r="L43" s="26"/>
      <c r="M43" s="60">
        <f t="shared" si="0"/>
        <v>16.759999999999998</v>
      </c>
      <c r="N43" s="60">
        <f t="shared" si="1"/>
        <v>20.170000000000002</v>
      </c>
      <c r="O43" s="26"/>
      <c r="P43" s="26"/>
      <c r="Q43" s="26"/>
      <c r="R43" s="26"/>
      <c r="S43" s="26"/>
      <c r="T43" s="26"/>
      <c r="W43" s="23"/>
      <c r="X43" s="23"/>
      <c r="Y43" s="24"/>
      <c r="Z43" s="25"/>
    </row>
    <row r="44" spans="1:26" x14ac:dyDescent="0.15">
      <c r="A44" s="59" t="s">
        <v>90</v>
      </c>
      <c r="B44" s="20">
        <v>4.9000000000000004</v>
      </c>
      <c r="C44" s="20">
        <v>4</v>
      </c>
      <c r="D44" s="20">
        <v>6.4</v>
      </c>
      <c r="E44" s="20">
        <v>61.52</v>
      </c>
      <c r="F44" s="20">
        <v>77.069999999999993</v>
      </c>
      <c r="G44" s="20">
        <v>4.3</v>
      </c>
      <c r="H44" s="20">
        <v>4.2</v>
      </c>
      <c r="I44" s="20">
        <v>6</v>
      </c>
      <c r="J44" s="20">
        <v>63.33</v>
      </c>
      <c r="K44" s="19">
        <v>85.23</v>
      </c>
      <c r="L44" s="26"/>
      <c r="M44" s="60">
        <f t="shared" si="0"/>
        <v>15.54999999999999</v>
      </c>
      <c r="N44" s="60">
        <f t="shared" si="1"/>
        <v>21.900000000000006</v>
      </c>
      <c r="O44" s="26"/>
      <c r="P44" s="26"/>
      <c r="Q44" s="26"/>
      <c r="R44" s="26"/>
      <c r="S44" s="26"/>
      <c r="T44" s="26"/>
      <c r="W44" s="23"/>
      <c r="X44" s="23"/>
      <c r="Y44" s="24"/>
      <c r="Z44" s="25"/>
    </row>
    <row r="45" spans="1:26" x14ac:dyDescent="0.15">
      <c r="A45" s="59" t="s">
        <v>91</v>
      </c>
      <c r="B45" s="20">
        <v>5.5</v>
      </c>
      <c r="C45" s="20">
        <v>4.2</v>
      </c>
      <c r="D45" s="20">
        <v>6.7</v>
      </c>
      <c r="E45" s="20">
        <v>59.86</v>
      </c>
      <c r="F45" s="20">
        <v>79.569999999999993</v>
      </c>
      <c r="G45" s="20">
        <v>4.7</v>
      </c>
      <c r="H45" s="20">
        <v>4.0999999999999996</v>
      </c>
      <c r="I45" s="20">
        <v>6.3</v>
      </c>
      <c r="J45" s="20">
        <v>63.7</v>
      </c>
      <c r="K45" s="19">
        <v>77.14</v>
      </c>
      <c r="L45" s="26"/>
      <c r="M45" s="60">
        <f t="shared" si="0"/>
        <v>19.709999999999994</v>
      </c>
      <c r="N45" s="60">
        <f t="shared" si="1"/>
        <v>13.439999999999998</v>
      </c>
      <c r="O45" s="26"/>
      <c r="P45" s="26"/>
      <c r="Q45" s="26"/>
      <c r="R45" s="26"/>
      <c r="S45" s="26"/>
      <c r="T45" s="26"/>
      <c r="W45" s="23"/>
      <c r="X45" s="23"/>
      <c r="Y45" s="24"/>
      <c r="Z45" s="25"/>
    </row>
    <row r="46" spans="1:26" x14ac:dyDescent="0.15">
      <c r="A46" s="59" t="s">
        <v>92</v>
      </c>
      <c r="B46" s="20">
        <v>5.5</v>
      </c>
      <c r="C46" s="20">
        <v>4.0999999999999996</v>
      </c>
      <c r="D46" s="20">
        <v>6.9</v>
      </c>
      <c r="E46" s="20">
        <v>57.18</v>
      </c>
      <c r="F46" s="20">
        <v>76.290000000000006</v>
      </c>
      <c r="G46" s="20">
        <v>4.5999999999999996</v>
      </c>
      <c r="H46" s="20">
        <v>4.2</v>
      </c>
      <c r="I46" s="20">
        <v>6.2</v>
      </c>
      <c r="J46" s="20">
        <v>61.06</v>
      </c>
      <c r="K46" s="19">
        <v>76.239999999999995</v>
      </c>
      <c r="L46" s="26"/>
      <c r="M46" s="60">
        <f t="shared" si="0"/>
        <v>19.110000000000007</v>
      </c>
      <c r="N46" s="60">
        <f t="shared" si="1"/>
        <v>15.179999999999993</v>
      </c>
      <c r="O46" s="26"/>
      <c r="P46" s="26"/>
      <c r="Q46" s="26"/>
      <c r="R46" s="26"/>
      <c r="S46" s="26"/>
      <c r="T46" s="26"/>
      <c r="W46" s="23"/>
      <c r="X46" s="23"/>
      <c r="Y46" s="24"/>
      <c r="Z46" s="25"/>
    </row>
    <row r="47" spans="1:26" x14ac:dyDescent="0.15">
      <c r="A47" s="59" t="s">
        <v>69</v>
      </c>
      <c r="B47" s="20">
        <v>5.5</v>
      </c>
      <c r="C47" s="20">
        <v>4.0999999999999996</v>
      </c>
      <c r="D47" s="20">
        <v>6.92</v>
      </c>
      <c r="E47" s="20">
        <v>52.34</v>
      </c>
      <c r="F47" s="20">
        <v>67.930000000000007</v>
      </c>
      <c r="G47" s="20">
        <v>4.5</v>
      </c>
      <c r="H47" s="20">
        <v>4.0999999999999996</v>
      </c>
      <c r="I47" s="20">
        <v>6.2</v>
      </c>
      <c r="J47" s="20">
        <v>49.08</v>
      </c>
      <c r="K47" s="19">
        <v>69.45</v>
      </c>
      <c r="L47" s="26"/>
      <c r="M47" s="60">
        <f t="shared" si="0"/>
        <v>15.590000000000003</v>
      </c>
      <c r="N47" s="60">
        <f t="shared" si="1"/>
        <v>20.370000000000005</v>
      </c>
      <c r="O47" s="26"/>
      <c r="P47" s="26"/>
      <c r="Q47" s="26"/>
      <c r="R47" s="26"/>
      <c r="S47" s="26"/>
      <c r="T47" s="26"/>
      <c r="W47" s="23"/>
      <c r="X47" s="23"/>
      <c r="Y47" s="24"/>
      <c r="Z47" s="25"/>
    </row>
    <row r="48" spans="1:26" x14ac:dyDescent="0.15">
      <c r="A48" s="59" t="s">
        <v>70</v>
      </c>
      <c r="B48" s="20">
        <v>4.5</v>
      </c>
      <c r="C48" s="20">
        <v>4.5</v>
      </c>
      <c r="D48" s="20">
        <v>6.27</v>
      </c>
      <c r="E48" s="20">
        <v>52.88</v>
      </c>
      <c r="F48" s="20">
        <v>67.77</v>
      </c>
      <c r="G48" s="20">
        <v>4.8</v>
      </c>
      <c r="H48" s="20">
        <v>4</v>
      </c>
      <c r="I48" s="20">
        <v>6.3</v>
      </c>
      <c r="J48" s="20">
        <v>51.11</v>
      </c>
      <c r="K48" s="19">
        <v>74.78</v>
      </c>
      <c r="L48" s="26"/>
      <c r="M48" s="60">
        <f t="shared" si="0"/>
        <v>14.889999999999993</v>
      </c>
      <c r="N48" s="60">
        <f t="shared" si="1"/>
        <v>23.67</v>
      </c>
      <c r="O48" s="26"/>
      <c r="P48" s="26"/>
      <c r="Q48" s="26"/>
      <c r="R48" s="26"/>
      <c r="S48" s="26"/>
      <c r="T48" s="26"/>
      <c r="W48" s="23"/>
      <c r="X48" s="23"/>
      <c r="Y48" s="24"/>
      <c r="Z48" s="25"/>
    </row>
    <row r="49" spans="1:26" x14ac:dyDescent="0.15">
      <c r="A49" s="59" t="s">
        <v>71</v>
      </c>
      <c r="B49" s="20">
        <v>5</v>
      </c>
      <c r="C49" s="20">
        <v>4</v>
      </c>
      <c r="D49" s="20">
        <v>6.4</v>
      </c>
      <c r="E49" s="20">
        <v>50.43</v>
      </c>
      <c r="F49" s="20" t="s">
        <v>126</v>
      </c>
      <c r="G49" s="20">
        <v>4.5999999999999996</v>
      </c>
      <c r="H49" s="20">
        <v>4.5999999999999996</v>
      </c>
      <c r="I49" s="20">
        <v>6.5</v>
      </c>
      <c r="J49" s="20">
        <v>52</v>
      </c>
      <c r="K49" s="19">
        <v>67.47</v>
      </c>
      <c r="L49" s="26"/>
      <c r="M49" s="60"/>
      <c r="N49" s="60">
        <f t="shared" si="1"/>
        <v>15.469999999999999</v>
      </c>
      <c r="O49" s="26"/>
      <c r="P49" s="26"/>
      <c r="Q49" s="26"/>
      <c r="R49" s="26"/>
      <c r="S49" s="26"/>
      <c r="T49" s="26"/>
      <c r="W49" s="23"/>
      <c r="X49" s="23"/>
      <c r="Y49" s="24"/>
      <c r="Z49" s="25"/>
    </row>
    <row r="50" spans="1:26" x14ac:dyDescent="0.15">
      <c r="A50" s="59" t="s">
        <v>72</v>
      </c>
      <c r="B50" s="20">
        <v>4.5999999999999996</v>
      </c>
      <c r="C50" s="20">
        <v>4.3</v>
      </c>
      <c r="D50" s="20">
        <v>6.2</v>
      </c>
      <c r="E50" s="20">
        <v>51.31</v>
      </c>
      <c r="F50" s="20">
        <v>63.68</v>
      </c>
      <c r="G50" s="20">
        <v>4.9000000000000004</v>
      </c>
      <c r="H50" s="20">
        <v>4</v>
      </c>
      <c r="I50" s="20">
        <v>6.4</v>
      </c>
      <c r="J50" s="20">
        <v>51.77</v>
      </c>
      <c r="K50" s="19">
        <v>70.86</v>
      </c>
      <c r="L50" s="26"/>
      <c r="M50" s="60">
        <f t="shared" si="0"/>
        <v>12.369999999999997</v>
      </c>
      <c r="N50" s="60">
        <f t="shared" si="1"/>
        <v>19.089999999999996</v>
      </c>
      <c r="O50" s="26"/>
      <c r="P50" s="26"/>
      <c r="Q50" s="26"/>
      <c r="R50" s="26"/>
      <c r="S50" s="26"/>
      <c r="T50" s="26"/>
      <c r="W50" s="23"/>
      <c r="X50" s="23"/>
      <c r="Y50" s="24"/>
      <c r="Z50" s="25"/>
    </row>
    <row r="51" spans="1:26" x14ac:dyDescent="0.15">
      <c r="A51" s="59" t="s">
        <v>73</v>
      </c>
      <c r="B51" s="20">
        <v>5</v>
      </c>
      <c r="C51" s="20">
        <v>4.3</v>
      </c>
      <c r="D51" s="20">
        <v>6.38</v>
      </c>
      <c r="E51" s="20">
        <v>49.98</v>
      </c>
      <c r="F51" s="20" t="s">
        <v>127</v>
      </c>
      <c r="G51" s="20">
        <v>4.9000000000000004</v>
      </c>
      <c r="H51" s="20">
        <v>4.0999999999999996</v>
      </c>
      <c r="I51" s="20">
        <v>6.2</v>
      </c>
      <c r="J51" s="20">
        <v>48.98</v>
      </c>
      <c r="K51" s="19">
        <v>75.599999999999994</v>
      </c>
      <c r="L51" s="26"/>
      <c r="M51" s="60"/>
      <c r="N51" s="60">
        <f t="shared" si="1"/>
        <v>26.619999999999997</v>
      </c>
      <c r="O51" s="26"/>
      <c r="P51" s="26"/>
      <c r="Q51" s="26"/>
      <c r="R51" s="26"/>
      <c r="S51" s="26"/>
      <c r="T51" s="26"/>
      <c r="W51" s="23"/>
      <c r="X51" s="23"/>
      <c r="Y51" s="24"/>
      <c r="Z51" s="25"/>
    </row>
    <row r="52" spans="1:26" x14ac:dyDescent="0.15">
      <c r="A52" s="59" t="s">
        <v>74</v>
      </c>
      <c r="B52" s="20">
        <v>5.0999999999999996</v>
      </c>
      <c r="C52" s="20">
        <v>4.5</v>
      </c>
      <c r="D52" s="20">
        <v>6.6</v>
      </c>
      <c r="E52" s="20">
        <v>50.42</v>
      </c>
      <c r="F52" s="20">
        <v>67.3</v>
      </c>
      <c r="G52" s="20">
        <v>4.9000000000000004</v>
      </c>
      <c r="H52" s="20">
        <v>4.5999999999999996</v>
      </c>
      <c r="I52" s="20">
        <v>6.5</v>
      </c>
      <c r="J52" s="20">
        <v>51.67</v>
      </c>
      <c r="K52" s="19">
        <v>66</v>
      </c>
      <c r="L52" s="26"/>
      <c r="M52" s="60">
        <f t="shared" si="0"/>
        <v>16.879999999999995</v>
      </c>
      <c r="N52" s="60">
        <f t="shared" si="1"/>
        <v>14.329999999999998</v>
      </c>
      <c r="O52" s="26"/>
      <c r="P52" s="26"/>
      <c r="Q52" s="26"/>
      <c r="R52" s="26"/>
      <c r="S52" s="26"/>
      <c r="T52" s="26"/>
      <c r="W52" s="23"/>
      <c r="X52" s="23"/>
      <c r="Y52" s="24"/>
      <c r="Z52" s="25"/>
    </row>
    <row r="53" spans="1:26" x14ac:dyDescent="0.15">
      <c r="A53" s="55"/>
      <c r="B53" s="56"/>
      <c r="C53" s="57"/>
      <c r="D53" s="57"/>
      <c r="E53" s="58"/>
      <c r="F53" s="56"/>
      <c r="G53" s="57"/>
      <c r="H53" s="57"/>
      <c r="I53" s="58"/>
      <c r="J53" s="26"/>
      <c r="K53" s="26"/>
      <c r="L53" s="26"/>
      <c r="M53" s="60">
        <f>AVERAGE(M29:M52)</f>
        <v>15.452380952380953</v>
      </c>
      <c r="N53" s="60">
        <f>AVERAGE(N29:N52)</f>
        <v>17.909130434782607</v>
      </c>
      <c r="O53" s="26"/>
      <c r="P53" s="26"/>
      <c r="Q53" s="26"/>
      <c r="R53" s="26"/>
      <c r="S53" s="26"/>
      <c r="T53" s="26"/>
      <c r="W53" s="23"/>
      <c r="X53" s="23"/>
      <c r="Y53" s="24"/>
      <c r="Z53" s="25"/>
    </row>
    <row r="54" spans="1:26" x14ac:dyDescent="0.15">
      <c r="A54" s="55"/>
      <c r="B54" s="56"/>
      <c r="C54" s="57"/>
      <c r="D54" s="57"/>
      <c r="E54" s="58"/>
      <c r="F54" s="56"/>
      <c r="G54" s="57"/>
      <c r="H54" s="57"/>
      <c r="I54" s="58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W54" s="23"/>
      <c r="X54" s="23"/>
      <c r="Y54" s="24"/>
      <c r="Z54" s="25"/>
    </row>
    <row r="55" spans="1:26" x14ac:dyDescent="0.15">
      <c r="A55" s="55"/>
      <c r="B55" s="56"/>
      <c r="C55" s="57"/>
      <c r="D55" s="57"/>
      <c r="E55" s="58"/>
      <c r="F55" s="56"/>
      <c r="G55" s="57"/>
      <c r="H55" s="57"/>
      <c r="I55" s="58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W55" s="23"/>
      <c r="X55" s="23"/>
      <c r="Y55" s="24"/>
      <c r="Z55" s="25"/>
    </row>
    <row r="56" spans="1:26" x14ac:dyDescent="0.15">
      <c r="A56" s="55"/>
      <c r="B56" s="56"/>
      <c r="C56" s="57"/>
      <c r="D56" s="57"/>
      <c r="E56" s="58"/>
      <c r="F56" s="56"/>
      <c r="G56" s="57"/>
      <c r="H56" s="57"/>
      <c r="I56" s="58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W56" s="23"/>
      <c r="X56" s="23"/>
      <c r="Y56" s="24"/>
      <c r="Z56" s="25"/>
    </row>
    <row r="57" spans="1:26" x14ac:dyDescent="0.15">
      <c r="A57" s="55"/>
      <c r="B57" s="56"/>
      <c r="C57" s="57"/>
      <c r="D57" s="57"/>
      <c r="E57" s="58"/>
      <c r="F57" s="56"/>
      <c r="G57" s="57"/>
      <c r="H57" s="57"/>
      <c r="I57" s="58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W57" s="23"/>
      <c r="X57" s="23"/>
      <c r="Y57" s="24"/>
      <c r="Z57" s="25"/>
    </row>
    <row r="58" spans="1:26" x14ac:dyDescent="0.15">
      <c r="A58" s="55"/>
      <c r="B58" s="56"/>
      <c r="C58" s="57"/>
      <c r="D58" s="57"/>
      <c r="E58" s="58"/>
      <c r="F58" s="56"/>
      <c r="G58" s="57"/>
      <c r="H58" s="57"/>
      <c r="I58" s="58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W58" s="23"/>
      <c r="X58" s="23"/>
      <c r="Y58" s="24"/>
      <c r="Z58" s="25"/>
    </row>
    <row r="59" spans="1:26" x14ac:dyDescent="0.15">
      <c r="A59" s="55"/>
      <c r="B59" s="56"/>
      <c r="C59" s="57"/>
      <c r="D59" s="57"/>
      <c r="E59" s="58"/>
      <c r="F59" s="56"/>
      <c r="G59" s="57"/>
      <c r="H59" s="57"/>
      <c r="I59" s="58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W59" s="23"/>
      <c r="X59" s="23"/>
      <c r="Y59" s="24"/>
      <c r="Z59" s="25"/>
    </row>
    <row r="60" spans="1:26" x14ac:dyDescent="0.15">
      <c r="A60" s="55"/>
      <c r="B60" s="56"/>
      <c r="C60" s="57"/>
      <c r="D60" s="57"/>
      <c r="E60" s="58"/>
      <c r="F60" s="56"/>
      <c r="G60" s="57"/>
      <c r="H60" s="57"/>
      <c r="I60" s="58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W60" s="23"/>
      <c r="X60" s="23"/>
      <c r="Y60" s="24"/>
      <c r="Z60" s="25"/>
    </row>
    <row r="61" spans="1:26" x14ac:dyDescent="0.15">
      <c r="A61" s="55"/>
      <c r="B61" s="56"/>
      <c r="C61" s="57"/>
      <c r="D61" s="57"/>
      <c r="E61" s="58"/>
      <c r="F61" s="56"/>
      <c r="G61" s="57"/>
      <c r="H61" s="57"/>
      <c r="I61" s="58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W61" s="23"/>
      <c r="X61" s="23"/>
      <c r="Y61" s="24"/>
      <c r="Z61" s="25"/>
    </row>
    <row r="62" spans="1:26" x14ac:dyDescent="0.15">
      <c r="A62" s="55"/>
      <c r="B62" s="56"/>
      <c r="C62" s="57"/>
      <c r="D62" s="57"/>
      <c r="E62" s="58"/>
      <c r="F62" s="56"/>
      <c r="G62" s="57"/>
      <c r="H62" s="57"/>
      <c r="I62" s="58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W62" s="23"/>
      <c r="X62" s="23"/>
      <c r="Y62" s="24"/>
      <c r="Z62" s="25"/>
    </row>
    <row r="63" spans="1:26" x14ac:dyDescent="0.15">
      <c r="A63" s="55"/>
      <c r="B63" s="56"/>
      <c r="C63" s="57"/>
      <c r="D63" s="57"/>
      <c r="E63" s="58"/>
      <c r="F63" s="56"/>
      <c r="G63" s="57"/>
      <c r="H63" s="57"/>
      <c r="I63" s="58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W63" s="23"/>
      <c r="X63" s="23"/>
      <c r="Y63" s="24"/>
      <c r="Z63" s="25"/>
    </row>
    <row r="64" spans="1:26" x14ac:dyDescent="0.15">
      <c r="A64" s="55"/>
      <c r="B64" s="56"/>
      <c r="C64" s="57"/>
      <c r="D64" s="57"/>
      <c r="E64" s="58"/>
      <c r="F64" s="56"/>
      <c r="G64" s="57"/>
      <c r="H64" s="57"/>
      <c r="I64" s="5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W64" s="23"/>
      <c r="X64" s="23"/>
      <c r="Y64" s="24"/>
      <c r="Z64" s="25"/>
    </row>
    <row r="65" spans="1:25" x14ac:dyDescent="0.15">
      <c r="A65" s="136" t="s">
        <v>68</v>
      </c>
      <c r="B65" s="138" t="s">
        <v>5</v>
      </c>
      <c r="C65" s="139"/>
      <c r="D65" s="139"/>
      <c r="E65" s="140"/>
      <c r="F65" s="138" t="s">
        <v>65</v>
      </c>
      <c r="G65" s="139"/>
      <c r="H65" s="139"/>
      <c r="I65" s="140"/>
      <c r="K65" s="26"/>
      <c r="L65" s="26"/>
      <c r="M65" s="26"/>
      <c r="N65" s="26"/>
      <c r="O65" s="26"/>
      <c r="P65" s="26"/>
      <c r="Q65" s="26"/>
      <c r="R65" s="26"/>
      <c r="S65" s="26"/>
      <c r="V65" s="23"/>
      <c r="W65" s="23"/>
      <c r="X65" s="24"/>
      <c r="Y65" s="25"/>
    </row>
    <row r="66" spans="1:25" ht="33.75" x14ac:dyDescent="0.15">
      <c r="A66" s="137"/>
      <c r="B66" s="19" t="s">
        <v>59</v>
      </c>
      <c r="C66" s="19" t="s">
        <v>60</v>
      </c>
      <c r="D66" s="19" t="s">
        <v>61</v>
      </c>
      <c r="E66" s="19" t="s">
        <v>62</v>
      </c>
      <c r="F66" s="19" t="s">
        <v>59</v>
      </c>
      <c r="G66" s="19" t="s">
        <v>60</v>
      </c>
      <c r="H66" s="19" t="s">
        <v>61</v>
      </c>
      <c r="I66" s="19" t="s">
        <v>62</v>
      </c>
      <c r="J66" s="19"/>
      <c r="K66" s="26"/>
      <c r="L66" s="26"/>
      <c r="M66" s="26"/>
      <c r="N66" s="26"/>
      <c r="O66" s="26"/>
      <c r="P66" s="26"/>
      <c r="Q66" s="26"/>
      <c r="R66" s="26"/>
      <c r="S66" s="26"/>
      <c r="V66" s="23"/>
      <c r="W66" s="23"/>
      <c r="X66" s="24"/>
      <c r="Y66" s="25"/>
    </row>
    <row r="67" spans="1:25" x14ac:dyDescent="0.15">
      <c r="A67" s="21" t="s">
        <v>93</v>
      </c>
      <c r="B67" s="26">
        <v>4.7</v>
      </c>
      <c r="C67" s="26">
        <v>4.5</v>
      </c>
      <c r="D67" s="26">
        <v>6.49</v>
      </c>
      <c r="E67" s="26">
        <v>69.02</v>
      </c>
      <c r="F67" s="26">
        <v>4.5999999999999996</v>
      </c>
      <c r="G67" s="26">
        <v>5</v>
      </c>
      <c r="H67" s="26">
        <v>6.67</v>
      </c>
      <c r="I67" s="26">
        <v>69.69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V67" s="23"/>
      <c r="W67" s="23"/>
      <c r="X67" s="24"/>
      <c r="Y67" s="25"/>
    </row>
    <row r="68" spans="1:25" x14ac:dyDescent="0.15">
      <c r="A68" s="21" t="s">
        <v>94</v>
      </c>
      <c r="B68" s="26">
        <v>4.5999999999999996</v>
      </c>
      <c r="C68" s="26">
        <v>5</v>
      </c>
      <c r="D68" s="26">
        <v>6.64</v>
      </c>
      <c r="E68" s="26">
        <v>69.45</v>
      </c>
      <c r="F68" s="26">
        <v>4.7</v>
      </c>
      <c r="G68" s="26">
        <v>5.2</v>
      </c>
      <c r="H68" s="26">
        <v>6.96</v>
      </c>
      <c r="I68" s="26">
        <v>69.64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V68" s="23"/>
      <c r="W68" s="23"/>
      <c r="X68" s="24"/>
      <c r="Y68" s="25"/>
    </row>
    <row r="69" spans="1:25" x14ac:dyDescent="0.15">
      <c r="A69" s="21" t="s">
        <v>95</v>
      </c>
      <c r="B69" s="26">
        <v>4.5</v>
      </c>
      <c r="C69" s="26">
        <v>4.9000000000000004</v>
      </c>
      <c r="D69" s="26">
        <v>6.49</v>
      </c>
      <c r="E69" s="26">
        <v>68.989999999999995</v>
      </c>
      <c r="F69" s="26">
        <v>5</v>
      </c>
      <c r="G69" s="26">
        <v>5.2</v>
      </c>
      <c r="H69" s="26">
        <v>6.95</v>
      </c>
      <c r="I69" s="26">
        <v>70.22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V69" s="23"/>
      <c r="W69" s="23"/>
      <c r="X69" s="24"/>
      <c r="Y69" s="25"/>
    </row>
    <row r="70" spans="1:25" x14ac:dyDescent="0.15">
      <c r="A70" s="21" t="s">
        <v>96</v>
      </c>
      <c r="B70" s="26">
        <v>4.8</v>
      </c>
      <c r="C70" s="26">
        <v>4.9000000000000004</v>
      </c>
      <c r="D70" s="26">
        <v>6.91</v>
      </c>
      <c r="E70" s="26">
        <v>69.25</v>
      </c>
      <c r="F70" s="26">
        <v>4.9000000000000004</v>
      </c>
      <c r="G70" s="26">
        <v>5</v>
      </c>
      <c r="H70" s="26">
        <v>6.74</v>
      </c>
      <c r="I70" s="26">
        <v>70.75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5" x14ac:dyDescent="0.15">
      <c r="A71" s="21" t="s">
        <v>97</v>
      </c>
      <c r="B71" s="26">
        <v>4.5999999999999996</v>
      </c>
      <c r="C71" s="26">
        <v>5</v>
      </c>
      <c r="D71" s="26">
        <v>6.94</v>
      </c>
      <c r="E71" s="26">
        <v>68.27</v>
      </c>
      <c r="F71" s="26">
        <v>4.4000000000000004</v>
      </c>
      <c r="G71" s="26">
        <v>5</v>
      </c>
      <c r="H71" s="26">
        <v>6.54</v>
      </c>
      <c r="I71" s="26">
        <v>69.040000000000006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25" x14ac:dyDescent="0.15">
      <c r="A72" s="21" t="s">
        <v>98</v>
      </c>
      <c r="B72" s="26">
        <v>4.8</v>
      </c>
      <c r="C72" s="26">
        <v>5</v>
      </c>
      <c r="D72" s="26">
        <v>6.65</v>
      </c>
      <c r="E72" s="26">
        <v>68.8</v>
      </c>
      <c r="F72" s="26">
        <v>4.4000000000000004</v>
      </c>
      <c r="G72" s="26">
        <v>4.9000000000000004</v>
      </c>
      <c r="H72" s="26">
        <v>6.49</v>
      </c>
      <c r="I72" s="26">
        <v>69.19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25" x14ac:dyDescent="0.15">
      <c r="A73" s="21" t="s">
        <v>99</v>
      </c>
      <c r="B73" s="26">
        <v>4.7</v>
      </c>
      <c r="C73" s="26">
        <v>5.0999999999999996</v>
      </c>
      <c r="D73" s="26">
        <v>7.06</v>
      </c>
      <c r="E73" s="26">
        <v>57.17</v>
      </c>
      <c r="F73" s="26">
        <v>5</v>
      </c>
      <c r="G73" s="26">
        <v>5</v>
      </c>
      <c r="H73" s="26">
        <v>6.91</v>
      </c>
      <c r="I73" s="26">
        <v>57.91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25" x14ac:dyDescent="0.15">
      <c r="A74" s="21" t="s">
        <v>100</v>
      </c>
      <c r="B74" s="26">
        <v>4.63</v>
      </c>
      <c r="C74" s="26">
        <v>5</v>
      </c>
      <c r="D74" s="26">
        <v>6.61</v>
      </c>
      <c r="E74" s="26">
        <v>57.46</v>
      </c>
      <c r="F74" s="26">
        <v>5</v>
      </c>
      <c r="G74" s="26">
        <v>5</v>
      </c>
      <c r="H74" s="26">
        <v>6.87</v>
      </c>
      <c r="I74" s="26">
        <v>58.93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25" x14ac:dyDescent="0.15">
      <c r="A75" s="21" t="s">
        <v>101</v>
      </c>
      <c r="B75" s="26">
        <v>4.6399999999999997</v>
      </c>
      <c r="C75" s="26">
        <v>5</v>
      </c>
      <c r="D75" s="26">
        <v>6.82</v>
      </c>
      <c r="E75" s="26">
        <v>57.76</v>
      </c>
      <c r="F75" s="26">
        <v>4.8</v>
      </c>
      <c r="G75" s="26">
        <v>5.2</v>
      </c>
      <c r="H75" s="26">
        <v>7.14</v>
      </c>
      <c r="I75" s="26">
        <v>57.56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25" x14ac:dyDescent="0.15">
      <c r="A76" s="21" t="s">
        <v>102</v>
      </c>
      <c r="B76" s="26">
        <v>4.7</v>
      </c>
      <c r="C76" s="26">
        <v>5.0999999999999996</v>
      </c>
      <c r="D76" s="26">
        <v>6.9</v>
      </c>
      <c r="E76" s="26">
        <v>57.68</v>
      </c>
      <c r="F76" s="26">
        <v>4.9000000000000004</v>
      </c>
      <c r="G76" s="26">
        <v>5.0999999999999996</v>
      </c>
      <c r="H76" s="26">
        <v>6.87</v>
      </c>
      <c r="I76" s="26">
        <v>58.86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25" x14ac:dyDescent="0.15">
      <c r="A77" s="21" t="s">
        <v>103</v>
      </c>
      <c r="B77" s="26">
        <v>5</v>
      </c>
      <c r="C77" s="26">
        <v>4.4000000000000004</v>
      </c>
      <c r="D77" s="26">
        <v>6.38</v>
      </c>
      <c r="E77" s="26">
        <v>57.28</v>
      </c>
      <c r="F77" s="26">
        <v>5.2</v>
      </c>
      <c r="G77" s="26">
        <v>5</v>
      </c>
      <c r="H77" s="26">
        <v>7.06</v>
      </c>
      <c r="I77" s="26">
        <v>58.56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25" x14ac:dyDescent="0.15">
      <c r="A78" s="21" t="s">
        <v>104</v>
      </c>
      <c r="B78" s="26">
        <v>4.8</v>
      </c>
      <c r="C78" s="26">
        <v>5</v>
      </c>
      <c r="D78" s="26">
        <v>6.83</v>
      </c>
      <c r="E78" s="26">
        <v>57.47</v>
      </c>
      <c r="F78" s="26">
        <v>5</v>
      </c>
      <c r="G78" s="26">
        <v>4.95</v>
      </c>
      <c r="H78" s="26">
        <v>6.89</v>
      </c>
      <c r="I78" s="26">
        <v>58.88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25" x14ac:dyDescent="0.15">
      <c r="A79" s="21" t="s">
        <v>105</v>
      </c>
      <c r="B79" s="26">
        <v>4.5</v>
      </c>
      <c r="C79" s="26">
        <v>5</v>
      </c>
      <c r="D79" s="26">
        <v>6.5</v>
      </c>
      <c r="E79" s="26">
        <v>52.23</v>
      </c>
      <c r="F79" s="26">
        <v>4.92</v>
      </c>
      <c r="G79" s="26">
        <v>4.6399999999999997</v>
      </c>
      <c r="H79" s="26">
        <v>6.68</v>
      </c>
      <c r="I79" s="26">
        <v>51.38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25" x14ac:dyDescent="0.15">
      <c r="A80" s="21" t="s">
        <v>106</v>
      </c>
      <c r="B80" s="26">
        <v>4.82</v>
      </c>
      <c r="C80" s="26">
        <v>4.5</v>
      </c>
      <c r="D80" s="26">
        <v>6.69</v>
      </c>
      <c r="E80" s="26">
        <v>51.89</v>
      </c>
      <c r="F80" s="26">
        <v>5.46</v>
      </c>
      <c r="G80" s="26">
        <v>4.32</v>
      </c>
      <c r="H80" s="26">
        <v>6.62</v>
      </c>
      <c r="I80" s="26">
        <v>52.75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 x14ac:dyDescent="0.15">
      <c r="A81" s="21" t="s">
        <v>107</v>
      </c>
      <c r="B81" s="26">
        <v>4.62</v>
      </c>
      <c r="C81" s="26">
        <v>4.5999999999999996</v>
      </c>
      <c r="D81" s="26">
        <v>6.46</v>
      </c>
      <c r="E81" s="26">
        <v>51.68</v>
      </c>
      <c r="F81" s="26">
        <v>5.4</v>
      </c>
      <c r="G81" s="26">
        <v>4.5999999999999996</v>
      </c>
      <c r="H81" s="26">
        <v>6.8</v>
      </c>
      <c r="I81" s="26">
        <v>52.3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 x14ac:dyDescent="0.15">
      <c r="A82" s="21" t="s">
        <v>108</v>
      </c>
      <c r="B82" s="26">
        <v>4.76</v>
      </c>
      <c r="C82" s="26">
        <v>4.66</v>
      </c>
      <c r="D82" s="26">
        <v>6.61</v>
      </c>
      <c r="E82" s="26">
        <v>51.74</v>
      </c>
      <c r="F82" s="26">
        <v>4.8</v>
      </c>
      <c r="G82" s="26">
        <v>4.72</v>
      </c>
      <c r="H82" s="26">
        <v>6.51</v>
      </c>
      <c r="I82" s="26">
        <v>52.36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 x14ac:dyDescent="0.15">
      <c r="A83" s="21" t="s">
        <v>109</v>
      </c>
      <c r="B83" s="26">
        <v>4.7</v>
      </c>
      <c r="C83" s="26">
        <v>5</v>
      </c>
      <c r="D83" s="26">
        <v>6.67</v>
      </c>
      <c r="E83" s="26">
        <v>52.31</v>
      </c>
      <c r="F83" s="26">
        <v>5</v>
      </c>
      <c r="G83" s="26">
        <v>4.9400000000000004</v>
      </c>
      <c r="H83" s="26">
        <v>6.72</v>
      </c>
      <c r="I83" s="26">
        <v>52.4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 x14ac:dyDescent="0.15">
      <c r="A84" s="21" t="s">
        <v>110</v>
      </c>
      <c r="B84" s="26">
        <v>4.7</v>
      </c>
      <c r="C84" s="26">
        <v>4.4000000000000004</v>
      </c>
      <c r="D84" s="26">
        <v>6.68</v>
      </c>
      <c r="E84" s="26">
        <v>53.51</v>
      </c>
      <c r="F84" s="26">
        <v>4.5</v>
      </c>
      <c r="G84" s="26">
        <v>4.4000000000000004</v>
      </c>
      <c r="H84" s="26">
        <v>6.5</v>
      </c>
      <c r="I84" s="26">
        <v>53.65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 x14ac:dyDescent="0.15">
      <c r="A85" s="21" t="s">
        <v>111</v>
      </c>
      <c r="B85" s="26">
        <v>5</v>
      </c>
      <c r="C85" s="26">
        <v>5</v>
      </c>
      <c r="D85" s="26">
        <v>6.89</v>
      </c>
      <c r="E85" s="26">
        <v>49.94</v>
      </c>
      <c r="F85" s="26">
        <v>5.12</v>
      </c>
      <c r="G85" s="26">
        <v>4.3</v>
      </c>
      <c r="H85" s="26">
        <v>6.71</v>
      </c>
      <c r="I85" s="26">
        <v>49.98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 x14ac:dyDescent="0.15">
      <c r="A86" s="21" t="s">
        <v>112</v>
      </c>
      <c r="B86" s="26">
        <v>4.63</v>
      </c>
      <c r="C86" s="26">
        <v>4.9000000000000004</v>
      </c>
      <c r="D86" s="26">
        <v>6.42</v>
      </c>
      <c r="E86" s="26">
        <v>49.99</v>
      </c>
      <c r="F86" s="26">
        <v>5</v>
      </c>
      <c r="G86" s="26">
        <v>4.9000000000000004</v>
      </c>
      <c r="H86" s="26">
        <v>6.8</v>
      </c>
      <c r="I86" s="26">
        <v>50.01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 x14ac:dyDescent="0.15">
      <c r="A87" s="21" t="s">
        <v>113</v>
      </c>
      <c r="B87" s="26">
        <v>4.8</v>
      </c>
      <c r="C87" s="26">
        <v>5</v>
      </c>
      <c r="D87" s="26">
        <v>6.85</v>
      </c>
      <c r="E87" s="26">
        <v>50.04</v>
      </c>
      <c r="F87" s="26">
        <v>4.7</v>
      </c>
      <c r="G87" s="26">
        <v>4.9000000000000004</v>
      </c>
      <c r="H87" s="26">
        <v>6.93</v>
      </c>
      <c r="I87" s="26">
        <v>49.99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 x14ac:dyDescent="0.15">
      <c r="A88" s="21" t="s">
        <v>114</v>
      </c>
      <c r="B88" s="26">
        <v>4.9000000000000004</v>
      </c>
      <c r="C88" s="26">
        <v>5</v>
      </c>
      <c r="D88" s="26">
        <v>6.73</v>
      </c>
      <c r="E88" s="26">
        <v>49.95</v>
      </c>
      <c r="F88" s="26">
        <v>5.2</v>
      </c>
      <c r="G88" s="26">
        <v>4.95</v>
      </c>
      <c r="H88" s="26">
        <v>6.83</v>
      </c>
      <c r="I88" s="26">
        <v>49.98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 x14ac:dyDescent="0.15">
      <c r="A89" s="21" t="s">
        <v>115</v>
      </c>
      <c r="B89" s="26">
        <v>5.4</v>
      </c>
      <c r="C89" s="26">
        <v>5</v>
      </c>
      <c r="D89" s="26">
        <v>7.35</v>
      </c>
      <c r="E89" s="26">
        <v>50.01</v>
      </c>
      <c r="F89" s="26">
        <v>5.08</v>
      </c>
      <c r="G89" s="26">
        <v>4.3</v>
      </c>
      <c r="H89" s="26">
        <v>6.7</v>
      </c>
      <c r="I89" s="26">
        <v>50.07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 x14ac:dyDescent="0.15">
      <c r="A90" s="21" t="s">
        <v>116</v>
      </c>
      <c r="B90" s="26">
        <v>5.3</v>
      </c>
      <c r="C90" s="26">
        <v>4.5</v>
      </c>
      <c r="D90" s="26">
        <v>6.7</v>
      </c>
      <c r="E90" s="26">
        <v>50.02</v>
      </c>
      <c r="F90" s="26">
        <v>5.6</v>
      </c>
      <c r="G90" s="26">
        <v>4.5</v>
      </c>
      <c r="H90" s="26">
        <v>6.97</v>
      </c>
      <c r="I90" s="26">
        <v>50.06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</row>
  </sheetData>
  <mergeCells count="9">
    <mergeCell ref="A65:A66"/>
    <mergeCell ref="B65:E65"/>
    <mergeCell ref="F65:I65"/>
    <mergeCell ref="A27:A28"/>
    <mergeCell ref="A1:A2"/>
    <mergeCell ref="B1:F1"/>
    <mergeCell ref="G1:K1"/>
    <mergeCell ref="B27:F27"/>
    <mergeCell ref="G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88"/>
  <sheetViews>
    <sheetView tabSelected="1" workbookViewId="0">
      <selection activeCell="V28" sqref="V28"/>
    </sheetView>
  </sheetViews>
  <sheetFormatPr defaultRowHeight="11.25" x14ac:dyDescent="0.15"/>
  <cols>
    <col min="1" max="1" width="5.25" style="104" bestFit="1" customWidth="1"/>
    <col min="2" max="3" width="6.75" style="104" bestFit="1" customWidth="1"/>
    <col min="4" max="4" width="7.25" style="104" customWidth="1"/>
    <col min="5" max="5" width="8.25" style="113" bestFit="1" customWidth="1"/>
    <col min="6" max="7" width="6.75" style="104" bestFit="1" customWidth="1"/>
    <col min="8" max="8" width="6.375" style="104" customWidth="1"/>
    <col min="9" max="9" width="8.25" style="113" bestFit="1" customWidth="1"/>
    <col min="10" max="16384" width="9" style="104"/>
  </cols>
  <sheetData>
    <row r="1" spans="1:17" x14ac:dyDescent="0.15">
      <c r="A1" s="164" t="s">
        <v>68</v>
      </c>
      <c r="B1" s="161" t="s">
        <v>183</v>
      </c>
      <c r="C1" s="161"/>
      <c r="D1" s="161"/>
      <c r="E1" s="161"/>
      <c r="F1" s="161" t="s">
        <v>65</v>
      </c>
      <c r="G1" s="161"/>
      <c r="H1" s="161"/>
      <c r="I1" s="161"/>
      <c r="J1" s="161" t="s">
        <v>66</v>
      </c>
      <c r="K1" s="161"/>
      <c r="L1" s="161"/>
      <c r="M1" s="161"/>
      <c r="N1" s="161" t="s">
        <v>67</v>
      </c>
      <c r="O1" s="161"/>
      <c r="P1" s="161"/>
      <c r="Q1" s="161"/>
    </row>
    <row r="2" spans="1:17" ht="22.5" x14ac:dyDescent="0.15">
      <c r="A2" s="165"/>
      <c r="B2" s="19" t="s">
        <v>178</v>
      </c>
      <c r="C2" s="19" t="s">
        <v>192</v>
      </c>
      <c r="D2" s="19" t="s">
        <v>193</v>
      </c>
      <c r="E2" s="111" t="s">
        <v>182</v>
      </c>
      <c r="F2" s="19" t="s">
        <v>178</v>
      </c>
      <c r="G2" s="19" t="s">
        <v>179</v>
      </c>
      <c r="H2" s="19" t="s">
        <v>193</v>
      </c>
      <c r="I2" s="111" t="s">
        <v>182</v>
      </c>
      <c r="J2" s="19" t="s">
        <v>178</v>
      </c>
      <c r="K2" s="19" t="s">
        <v>179</v>
      </c>
      <c r="L2" s="19" t="s">
        <v>193</v>
      </c>
      <c r="M2" s="111" t="s">
        <v>182</v>
      </c>
      <c r="N2" s="19" t="s">
        <v>178</v>
      </c>
      <c r="O2" s="19" t="s">
        <v>179</v>
      </c>
      <c r="P2" s="19" t="s">
        <v>193</v>
      </c>
      <c r="Q2" s="111" t="s">
        <v>182</v>
      </c>
    </row>
    <row r="3" spans="1:17" x14ac:dyDescent="0.15">
      <c r="A3" s="21" t="s">
        <v>75</v>
      </c>
      <c r="B3" s="26">
        <v>7.99</v>
      </c>
      <c r="C3" s="26">
        <v>5.3769715840111232</v>
      </c>
      <c r="D3" s="26">
        <v>5.1894427596295891</v>
      </c>
      <c r="E3" s="112">
        <v>40</v>
      </c>
      <c r="F3" s="26">
        <v>7.26</v>
      </c>
      <c r="G3" s="26">
        <v>5.14414448016921</v>
      </c>
      <c r="H3" s="26">
        <v>5.462870849787989</v>
      </c>
      <c r="I3" s="112">
        <v>48.67</v>
      </c>
      <c r="J3" s="26">
        <v>6.95</v>
      </c>
      <c r="K3" s="26">
        <v>4.738486382290124</v>
      </c>
      <c r="L3" s="26">
        <v>5.4959288850752221</v>
      </c>
      <c r="M3" s="112">
        <v>52</v>
      </c>
      <c r="N3" s="26">
        <v>6.33</v>
      </c>
      <c r="O3" s="26">
        <v>4.508585554331094</v>
      </c>
      <c r="P3" s="26">
        <v>6.1348323501557722</v>
      </c>
      <c r="Q3" s="112">
        <v>66.5</v>
      </c>
    </row>
    <row r="4" spans="1:17" x14ac:dyDescent="0.15">
      <c r="A4" s="21" t="s">
        <v>76</v>
      </c>
      <c r="B4" s="26">
        <v>6.2</v>
      </c>
      <c r="C4" s="26">
        <v>4.4699980284196519</v>
      </c>
      <c r="D4" s="26">
        <v>4.1508877551217003</v>
      </c>
      <c r="E4" s="112">
        <v>42</v>
      </c>
      <c r="F4" s="26">
        <v>6.22</v>
      </c>
      <c r="G4" s="26">
        <v>4.1683775792262994</v>
      </c>
      <c r="H4" s="26">
        <v>4.4768881868498323</v>
      </c>
      <c r="I4" s="112">
        <v>46</v>
      </c>
      <c r="J4" s="26">
        <v>6.08</v>
      </c>
      <c r="K4" s="26">
        <v>3.9100824996444437</v>
      </c>
      <c r="L4" s="26">
        <v>5.8472440318023526</v>
      </c>
      <c r="M4" s="112">
        <v>67.67</v>
      </c>
      <c r="N4" s="26">
        <v>6.78</v>
      </c>
      <c r="O4" s="26">
        <v>4.7237266592048233</v>
      </c>
      <c r="P4" s="26">
        <v>6.0212230320320845</v>
      </c>
      <c r="Q4" s="112">
        <v>60</v>
      </c>
    </row>
    <row r="5" spans="1:17" x14ac:dyDescent="0.15">
      <c r="A5" s="21" t="s">
        <v>77</v>
      </c>
      <c r="B5" s="26">
        <v>6.88</v>
      </c>
      <c r="C5" s="26">
        <v>4.839422151402438</v>
      </c>
      <c r="D5" s="26">
        <v>6.0380286684014433</v>
      </c>
      <c r="E5" s="112">
        <v>59</v>
      </c>
      <c r="F5" s="26">
        <v>7.05</v>
      </c>
      <c r="G5" s="26">
        <v>6.1188154402243775</v>
      </c>
      <c r="H5" s="26">
        <v>7.246075273007909</v>
      </c>
      <c r="I5" s="112">
        <v>66.33</v>
      </c>
      <c r="J5" s="26">
        <v>6.68</v>
      </c>
      <c r="K5" s="26">
        <v>4.8143093232939487</v>
      </c>
      <c r="L5" s="26">
        <v>4.7243466409051686</v>
      </c>
      <c r="M5" s="112">
        <v>45</v>
      </c>
      <c r="N5" s="26">
        <v>6.3</v>
      </c>
      <c r="O5" s="26">
        <v>4.1504654181925957</v>
      </c>
      <c r="P5" s="26">
        <v>4.4890085175124428</v>
      </c>
      <c r="Q5" s="112">
        <v>45.33</v>
      </c>
    </row>
    <row r="6" spans="1:17" x14ac:dyDescent="0.15">
      <c r="A6" s="21" t="s">
        <v>78</v>
      </c>
      <c r="B6" s="26">
        <v>6.15</v>
      </c>
      <c r="C6" s="26">
        <v>4.095950483411535</v>
      </c>
      <c r="D6" s="26">
        <v>5.5399849298535733</v>
      </c>
      <c r="E6" s="112">
        <v>61.67</v>
      </c>
      <c r="F6" s="26">
        <v>6.01</v>
      </c>
      <c r="G6" s="26">
        <v>4.114820279718959</v>
      </c>
      <c r="H6" s="26">
        <v>4.7776696968227625</v>
      </c>
      <c r="I6" s="112">
        <v>52.33</v>
      </c>
      <c r="J6" s="26">
        <v>6.47</v>
      </c>
      <c r="K6" s="26">
        <v>4.3786811865470057</v>
      </c>
      <c r="L6" s="26">
        <v>5.0885860819537712</v>
      </c>
      <c r="M6" s="112">
        <v>51.67</v>
      </c>
      <c r="N6" s="26">
        <v>5.0199999999999996</v>
      </c>
      <c r="O6" s="26">
        <v>3.504530208223593</v>
      </c>
      <c r="P6" s="26">
        <v>4.1188489082701123</v>
      </c>
      <c r="Q6" s="112">
        <v>54.33</v>
      </c>
    </row>
    <row r="7" spans="1:17" x14ac:dyDescent="0.15">
      <c r="A7" s="21" t="s">
        <v>79</v>
      </c>
      <c r="B7" s="26">
        <v>7.26</v>
      </c>
      <c r="C7" s="26">
        <v>5.3038826129098045</v>
      </c>
      <c r="D7" s="26">
        <v>5.475416675205957</v>
      </c>
      <c r="E7" s="112">
        <v>48.67</v>
      </c>
      <c r="F7" s="26">
        <v>6.12</v>
      </c>
      <c r="G7" s="26">
        <v>4.3763473484803761</v>
      </c>
      <c r="H7" s="26">
        <v>4.4804638963266807</v>
      </c>
      <c r="I7" s="112">
        <v>47</v>
      </c>
      <c r="J7" s="26">
        <v>5.45</v>
      </c>
      <c r="K7" s="26">
        <v>4.1811049413172992</v>
      </c>
      <c r="L7" s="26">
        <v>5.840446510444985</v>
      </c>
      <c r="M7" s="112">
        <v>73.33</v>
      </c>
      <c r="N7" s="26">
        <v>6.16</v>
      </c>
      <c r="O7" s="26">
        <v>4.5212096111314111</v>
      </c>
      <c r="P7" s="26">
        <v>5.9277058003118466</v>
      </c>
      <c r="Q7" s="112">
        <v>65.33</v>
      </c>
    </row>
    <row r="8" spans="1:17" x14ac:dyDescent="0.15">
      <c r="A8" s="21" t="s">
        <v>80</v>
      </c>
      <c r="B8" s="26">
        <v>6.57</v>
      </c>
      <c r="C8" s="26">
        <v>4.7563539400534829</v>
      </c>
      <c r="D8" s="26">
        <v>6.1429050266666456</v>
      </c>
      <c r="E8" s="112">
        <v>63.33</v>
      </c>
      <c r="F8" s="26">
        <v>5.45</v>
      </c>
      <c r="G8" s="26">
        <v>3.5037735982900822</v>
      </c>
      <c r="H8" s="26">
        <v>4.6626937215624071</v>
      </c>
      <c r="I8" s="112">
        <v>58</v>
      </c>
      <c r="J8" s="26">
        <v>5.68</v>
      </c>
      <c r="K8" s="26">
        <v>3.3891491994728637</v>
      </c>
      <c r="L8" s="26">
        <v>4.2999973881885749</v>
      </c>
      <c r="M8" s="112">
        <v>49</v>
      </c>
      <c r="N8" s="26">
        <v>5.9</v>
      </c>
      <c r="O8" s="26">
        <v>4.4760227237033252</v>
      </c>
      <c r="P8" s="26">
        <v>4.9037032797220181</v>
      </c>
      <c r="Q8" s="112">
        <v>54.33</v>
      </c>
    </row>
    <row r="9" spans="1:17" x14ac:dyDescent="0.15">
      <c r="A9" s="21" t="s">
        <v>81</v>
      </c>
      <c r="B9" s="26">
        <v>7.15</v>
      </c>
      <c r="C9" s="26">
        <v>4.5806777237957377</v>
      </c>
      <c r="D9" s="26">
        <v>5.3173850368775932</v>
      </c>
      <c r="E9" s="112">
        <v>48</v>
      </c>
      <c r="F9" s="26">
        <v>5.29</v>
      </c>
      <c r="G9" s="26">
        <v>3.5548950395601544</v>
      </c>
      <c r="H9" s="26">
        <v>2.8952788835277419</v>
      </c>
      <c r="I9" s="112">
        <v>31</v>
      </c>
      <c r="J9" s="26">
        <v>6.19</v>
      </c>
      <c r="K9" s="26">
        <v>4.0505895729782351</v>
      </c>
      <c r="L9" s="26">
        <v>4.1550899996131774</v>
      </c>
      <c r="M9" s="112">
        <v>41.67</v>
      </c>
      <c r="N9" s="26">
        <v>7.03</v>
      </c>
      <c r="O9" s="26">
        <v>4.7799190970251599</v>
      </c>
      <c r="P9" s="26">
        <v>4.0282350290473659</v>
      </c>
      <c r="Q9" s="112">
        <v>33.5</v>
      </c>
    </row>
    <row r="10" spans="1:17" x14ac:dyDescent="0.15">
      <c r="A10" s="21" t="s">
        <v>82</v>
      </c>
      <c r="B10" s="26">
        <v>6.3</v>
      </c>
      <c r="C10" s="26">
        <v>3.7771507965951034</v>
      </c>
      <c r="D10" s="26">
        <v>3.9935106175981594</v>
      </c>
      <c r="E10" s="112">
        <v>37</v>
      </c>
      <c r="F10" s="26">
        <v>6.87</v>
      </c>
      <c r="G10" s="26">
        <v>4.2868435329977981</v>
      </c>
      <c r="H10" s="26">
        <v>4.1389711057920273</v>
      </c>
      <c r="I10" s="112">
        <v>34.67</v>
      </c>
      <c r="J10" s="26">
        <v>7.3</v>
      </c>
      <c r="K10" s="26">
        <v>5.4538960966766989</v>
      </c>
      <c r="L10" s="26">
        <v>4.1567841210323708</v>
      </c>
      <c r="M10" s="112">
        <v>34.33</v>
      </c>
      <c r="N10" s="26">
        <v>5.97</v>
      </c>
      <c r="O10" s="26">
        <v>3.9127392314841463</v>
      </c>
      <c r="P10" s="26">
        <v>4.7329062332949654</v>
      </c>
      <c r="Q10" s="112">
        <v>52.33</v>
      </c>
    </row>
    <row r="11" spans="1:17" x14ac:dyDescent="0.15">
      <c r="A11" s="21" t="s">
        <v>83</v>
      </c>
      <c r="B11" s="26">
        <v>6.8250000000000002</v>
      </c>
      <c r="C11" s="26">
        <v>4.8817882133294868</v>
      </c>
      <c r="D11" s="26">
        <v>4.0901072808572794</v>
      </c>
      <c r="E11" s="112">
        <v>36.33</v>
      </c>
      <c r="F11" s="26">
        <v>5.58</v>
      </c>
      <c r="G11" s="26">
        <v>3.7273017114474376</v>
      </c>
      <c r="H11" s="26">
        <v>3.7359093619584058</v>
      </c>
      <c r="I11" s="112">
        <v>41.67</v>
      </c>
      <c r="J11" s="26">
        <v>6.04</v>
      </c>
      <c r="K11" s="26">
        <v>3.7953856382089231</v>
      </c>
      <c r="L11" s="26">
        <v>4.1443603195086522</v>
      </c>
      <c r="M11" s="112">
        <v>42.67</v>
      </c>
      <c r="N11" s="26">
        <v>6.08</v>
      </c>
      <c r="O11" s="26">
        <v>4.4063671532958715</v>
      </c>
      <c r="P11" s="26">
        <v>4.5056361062710364</v>
      </c>
      <c r="Q11" s="112">
        <v>47.67</v>
      </c>
    </row>
    <row r="12" spans="1:17" x14ac:dyDescent="0.15">
      <c r="A12" s="21" t="s">
        <v>84</v>
      </c>
      <c r="B12" s="26">
        <v>6.28</v>
      </c>
      <c r="C12" s="26">
        <v>4.3917270052753876</v>
      </c>
      <c r="D12" s="26">
        <v>2.9898126196722461</v>
      </c>
      <c r="E12" s="112">
        <v>25.5</v>
      </c>
      <c r="F12" s="26">
        <v>7.13</v>
      </c>
      <c r="G12" s="26">
        <v>4.9802437243220066</v>
      </c>
      <c r="H12" s="26">
        <v>4.4358271776619471</v>
      </c>
      <c r="I12" s="112">
        <v>38</v>
      </c>
      <c r="J12" s="26">
        <v>7.8</v>
      </c>
      <c r="K12" s="26">
        <v>5.348481821724933</v>
      </c>
      <c r="L12" s="26">
        <v>6.2329826605923975</v>
      </c>
      <c r="M12" s="112">
        <v>52.67</v>
      </c>
      <c r="N12" s="26">
        <v>7.45</v>
      </c>
      <c r="O12" s="26">
        <v>4.234843039098978</v>
      </c>
      <c r="P12" s="26">
        <v>5.5628625585091136</v>
      </c>
      <c r="Q12" s="112">
        <v>47.67</v>
      </c>
    </row>
    <row r="13" spans="1:17" x14ac:dyDescent="0.15">
      <c r="A13" s="21" t="s">
        <v>85</v>
      </c>
      <c r="B13" s="26">
        <v>5.45</v>
      </c>
      <c r="C13" s="26">
        <v>4.0287646112663875</v>
      </c>
      <c r="D13" s="26">
        <v>3.1214020362756476</v>
      </c>
      <c r="E13" s="112">
        <v>34.5</v>
      </c>
      <c r="F13" s="26">
        <v>6.66</v>
      </c>
      <c r="G13" s="26">
        <v>4.0159885612175916</v>
      </c>
      <c r="H13" s="26">
        <v>4.214543941208218</v>
      </c>
      <c r="I13" s="112">
        <v>37</v>
      </c>
      <c r="J13" s="26">
        <v>6.96</v>
      </c>
      <c r="K13" s="26">
        <v>4.3399750774560655</v>
      </c>
      <c r="L13" s="26">
        <v>4.3863030536809449</v>
      </c>
      <c r="M13" s="112">
        <v>37.33</v>
      </c>
      <c r="N13" s="26">
        <v>8</v>
      </c>
      <c r="O13" s="26">
        <v>5.8536141208527841</v>
      </c>
      <c r="P13" s="26">
        <v>6.4054128633375358</v>
      </c>
      <c r="Q13" s="112">
        <v>52.33</v>
      </c>
    </row>
    <row r="14" spans="1:17" x14ac:dyDescent="0.15">
      <c r="A14" s="21" t="s">
        <v>86</v>
      </c>
      <c r="B14" s="26">
        <v>6.32</v>
      </c>
      <c r="C14" s="26">
        <v>3.9185374760776046</v>
      </c>
      <c r="D14" s="26">
        <v>4.1213127728897678</v>
      </c>
      <c r="E14" s="112">
        <v>39.33</v>
      </c>
      <c r="F14" s="26">
        <v>6.13</v>
      </c>
      <c r="G14" s="26">
        <v>4.0079480402024625</v>
      </c>
      <c r="H14" s="26">
        <v>2.958252806119499</v>
      </c>
      <c r="I14" s="112">
        <v>24</v>
      </c>
      <c r="J14" s="26">
        <v>6.69</v>
      </c>
      <c r="K14" s="26">
        <v>3.8940936115513014</v>
      </c>
      <c r="L14" s="26">
        <v>4.0480860861865677</v>
      </c>
      <c r="M14" s="112">
        <v>33.33</v>
      </c>
      <c r="N14" s="26">
        <v>7.01</v>
      </c>
      <c r="O14" s="26">
        <v>4.9008880772307899</v>
      </c>
      <c r="P14" s="26">
        <v>4.9853601318223593</v>
      </c>
      <c r="Q14" s="112">
        <v>45.33</v>
      </c>
    </row>
    <row r="15" spans="1:17" x14ac:dyDescent="0.15">
      <c r="A15" s="21" t="s">
        <v>87</v>
      </c>
      <c r="B15" s="26">
        <v>6.61</v>
      </c>
      <c r="C15" s="26">
        <v>4.4804595870329607</v>
      </c>
      <c r="D15" s="26">
        <v>4.2630961622847368</v>
      </c>
      <c r="E15" s="112">
        <v>39.67</v>
      </c>
      <c r="F15" s="26">
        <v>7.13</v>
      </c>
      <c r="G15" s="26">
        <v>5.1247367605396192</v>
      </c>
      <c r="H15" s="26">
        <v>4.1227171263940221</v>
      </c>
      <c r="I15" s="112">
        <v>34.67</v>
      </c>
      <c r="J15" s="26">
        <v>7.12</v>
      </c>
      <c r="K15" s="26">
        <v>4.9300406541420241</v>
      </c>
      <c r="L15" s="26">
        <v>4.1546557433743692</v>
      </c>
      <c r="M15" s="112">
        <v>34.67</v>
      </c>
      <c r="N15" s="26">
        <v>6.21</v>
      </c>
      <c r="O15" s="26">
        <v>4.3871534775729737</v>
      </c>
      <c r="P15" s="26">
        <v>2.8003637475002896</v>
      </c>
      <c r="Q15" s="112">
        <v>23.5</v>
      </c>
    </row>
    <row r="16" spans="1:17" x14ac:dyDescent="0.15">
      <c r="A16" s="21" t="s">
        <v>88</v>
      </c>
      <c r="B16" s="26">
        <v>6.36</v>
      </c>
      <c r="C16" s="26">
        <v>4.6795223680871683</v>
      </c>
      <c r="D16" s="26">
        <v>2.8984298865437848</v>
      </c>
      <c r="E16" s="112">
        <v>25</v>
      </c>
      <c r="F16" s="26">
        <v>5.84</v>
      </c>
      <c r="G16" s="26">
        <v>4.0731370416261061</v>
      </c>
      <c r="H16" s="26">
        <v>2.7212733931875448</v>
      </c>
      <c r="I16" s="112">
        <v>24.5</v>
      </c>
      <c r="J16" s="26">
        <v>6.47</v>
      </c>
      <c r="K16" s="26">
        <v>4.4019982460082456</v>
      </c>
      <c r="L16" s="26">
        <v>3.3081949409150631</v>
      </c>
      <c r="M16" s="112">
        <v>28</v>
      </c>
      <c r="N16" s="26">
        <v>6.43</v>
      </c>
      <c r="O16" s="26">
        <v>5.1308385111706176</v>
      </c>
      <c r="P16" s="26">
        <v>2.2174846250507056</v>
      </c>
      <c r="Q16" s="112">
        <v>18</v>
      </c>
    </row>
    <row r="17" spans="1:17" x14ac:dyDescent="0.15">
      <c r="A17" s="21" t="s">
        <v>89</v>
      </c>
      <c r="B17" s="26">
        <v>5.55</v>
      </c>
      <c r="C17" s="26">
        <v>3.6475988743714312</v>
      </c>
      <c r="D17" s="26">
        <v>2.8340952290438319</v>
      </c>
      <c r="E17" s="112">
        <v>27</v>
      </c>
      <c r="F17" s="26">
        <v>6.96</v>
      </c>
      <c r="G17" s="26">
        <v>4.7511015156853622</v>
      </c>
      <c r="H17" s="26">
        <v>4.1577579696538862</v>
      </c>
      <c r="I17" s="112">
        <v>35.67</v>
      </c>
      <c r="J17" s="26">
        <v>6.11</v>
      </c>
      <c r="K17" s="26">
        <v>4.9241335799005999</v>
      </c>
      <c r="L17" s="26">
        <v>1.957999627389331</v>
      </c>
      <c r="M17" s="112">
        <v>16.329999999999998</v>
      </c>
      <c r="N17" s="26">
        <v>6.14</v>
      </c>
      <c r="O17" s="26">
        <v>4.5887296672072875</v>
      </c>
      <c r="P17" s="26">
        <v>2.1850982014581657</v>
      </c>
      <c r="Q17" s="112">
        <v>16.670000000000002</v>
      </c>
    </row>
    <row r="18" spans="1:17" x14ac:dyDescent="0.15">
      <c r="A18" s="21" t="s">
        <v>90</v>
      </c>
      <c r="B18" s="26">
        <v>8.3000000000000007</v>
      </c>
      <c r="C18" s="26">
        <v>5.618123907985594</v>
      </c>
      <c r="D18" s="26">
        <v>5.1279995273991608</v>
      </c>
      <c r="E18" s="112">
        <v>37.33</v>
      </c>
      <c r="F18" s="26">
        <v>7.78</v>
      </c>
      <c r="G18" s="26">
        <v>4.8018276164917264</v>
      </c>
      <c r="H18" s="26">
        <v>4.8366338310394994</v>
      </c>
      <c r="I18" s="112">
        <v>36.33</v>
      </c>
      <c r="J18" s="26">
        <v>6.89</v>
      </c>
      <c r="K18" s="26">
        <v>4.5129842647036469</v>
      </c>
      <c r="L18" s="26">
        <v>4.1614339527308761</v>
      </c>
      <c r="M18" s="112">
        <v>35.67</v>
      </c>
      <c r="N18" s="26">
        <v>5.92</v>
      </c>
      <c r="O18" s="26">
        <v>4.7297122587305571</v>
      </c>
      <c r="P18" s="26">
        <v>1.9417255224509806</v>
      </c>
      <c r="Q18" s="112">
        <v>16.670000000000002</v>
      </c>
    </row>
    <row r="19" spans="1:17" x14ac:dyDescent="0.15">
      <c r="A19" s="21" t="s">
        <v>91</v>
      </c>
      <c r="B19" s="26">
        <v>6.19</v>
      </c>
      <c r="C19" s="26">
        <v>4.858256109615291</v>
      </c>
      <c r="D19" s="26">
        <v>2.1719249356999861</v>
      </c>
      <c r="E19" s="112">
        <v>18</v>
      </c>
      <c r="F19" s="26">
        <v>5.36</v>
      </c>
      <c r="G19" s="26">
        <v>4.2510695752853644</v>
      </c>
      <c r="H19" s="26">
        <v>1.6680937414882482</v>
      </c>
      <c r="I19" s="112">
        <v>15</v>
      </c>
      <c r="J19" s="26">
        <v>6.34</v>
      </c>
      <c r="K19" s="26">
        <v>4.0228601372354147</v>
      </c>
      <c r="L19" s="26">
        <v>3.8651198438506911</v>
      </c>
      <c r="M19" s="112">
        <v>35.67</v>
      </c>
      <c r="N19" s="26">
        <v>7.09</v>
      </c>
      <c r="O19" s="26">
        <v>4.731202251084861</v>
      </c>
      <c r="P19" s="26">
        <v>4.5293331053178481</v>
      </c>
      <c r="Q19" s="112">
        <v>39</v>
      </c>
    </row>
    <row r="20" spans="1:17" x14ac:dyDescent="0.15">
      <c r="A20" s="21" t="s">
        <v>92</v>
      </c>
      <c r="B20" s="26">
        <v>5.59</v>
      </c>
      <c r="C20" s="26">
        <v>4.1455050918402643</v>
      </c>
      <c r="D20" s="26">
        <v>2.4022712125499011</v>
      </c>
      <c r="E20" s="112">
        <v>23</v>
      </c>
      <c r="F20" s="26">
        <v>5.61</v>
      </c>
      <c r="G20" s="26">
        <v>3.8776354292731807</v>
      </c>
      <c r="H20" s="26">
        <v>2.7210772626020345</v>
      </c>
      <c r="I20" s="112">
        <v>26</v>
      </c>
      <c r="J20" s="26">
        <v>5.68</v>
      </c>
      <c r="K20" s="26">
        <v>3.8316017206333912</v>
      </c>
      <c r="L20" s="26">
        <v>2.7771420997514782</v>
      </c>
      <c r="M20" s="112">
        <v>25.67</v>
      </c>
      <c r="N20" s="26">
        <v>7.28</v>
      </c>
      <c r="O20" s="26">
        <v>5.0503405773019407</v>
      </c>
      <c r="P20" s="26">
        <v>4.1884071287098426</v>
      </c>
      <c r="Q20" s="112">
        <v>34</v>
      </c>
    </row>
    <row r="21" spans="1:17" x14ac:dyDescent="0.15">
      <c r="A21" s="21" t="s">
        <v>69</v>
      </c>
      <c r="B21" s="26">
        <v>4.63</v>
      </c>
      <c r="C21" s="26">
        <v>3.6917253778114043</v>
      </c>
      <c r="D21" s="26">
        <v>1.4301041014083116</v>
      </c>
      <c r="E21" s="112">
        <v>15</v>
      </c>
      <c r="F21" s="26">
        <v>5.39</v>
      </c>
      <c r="G21" s="26">
        <v>4.2857926060733567</v>
      </c>
      <c r="H21" s="26">
        <v>1.629955384238764</v>
      </c>
      <c r="I21" s="112">
        <v>14.33</v>
      </c>
      <c r="J21" s="26">
        <v>6.8</v>
      </c>
      <c r="K21" s="26">
        <v>4.324047244714043</v>
      </c>
      <c r="L21" s="26">
        <v>3.9752908560031304</v>
      </c>
      <c r="M21" s="112">
        <v>33.33</v>
      </c>
      <c r="N21" s="26">
        <v>6.44</v>
      </c>
      <c r="O21" s="26">
        <v>4.4635867897835473</v>
      </c>
      <c r="P21" s="26">
        <v>3.7060774042914106</v>
      </c>
      <c r="Q21" s="112">
        <v>34</v>
      </c>
    </row>
    <row r="22" spans="1:17" x14ac:dyDescent="0.15">
      <c r="A22" s="21" t="s">
        <v>70</v>
      </c>
      <c r="B22" s="26">
        <v>7.22</v>
      </c>
      <c r="C22" s="26">
        <v>5.1294137159085009</v>
      </c>
      <c r="D22" s="26">
        <v>4.2439870271977131</v>
      </c>
      <c r="E22" s="112">
        <v>35.33</v>
      </c>
      <c r="F22" s="26">
        <v>6.54</v>
      </c>
      <c r="G22" s="26">
        <v>4.7987607502726268</v>
      </c>
      <c r="H22" s="26">
        <v>3.22165099087966</v>
      </c>
      <c r="I22" s="112">
        <v>28</v>
      </c>
      <c r="J22" s="26">
        <v>6.71</v>
      </c>
      <c r="K22" s="26">
        <v>4.8389890742339183</v>
      </c>
      <c r="L22" s="26">
        <v>3.7940208083893259</v>
      </c>
      <c r="M22" s="112">
        <v>33.67</v>
      </c>
      <c r="N22" s="26">
        <v>6.12</v>
      </c>
      <c r="O22" s="26">
        <v>4.5643098171994341</v>
      </c>
      <c r="P22" s="26">
        <v>2.359984779483256</v>
      </c>
      <c r="Q22" s="112">
        <v>19.329999999999998</v>
      </c>
    </row>
    <row r="23" spans="1:17" x14ac:dyDescent="0.15">
      <c r="A23" s="21" t="s">
        <v>71</v>
      </c>
      <c r="B23" s="26">
        <v>6.05</v>
      </c>
      <c r="C23" s="26">
        <v>4.2554810439551378</v>
      </c>
      <c r="D23" s="26">
        <v>2.8363064118688661</v>
      </c>
      <c r="E23" s="112">
        <v>25</v>
      </c>
      <c r="F23" s="26">
        <v>6.4</v>
      </c>
      <c r="G23" s="26">
        <v>4.6969315165992631</v>
      </c>
      <c r="H23" s="26">
        <v>2.3951837934828348</v>
      </c>
      <c r="I23" s="112">
        <v>17.670000000000002</v>
      </c>
      <c r="J23" s="26">
        <v>6</v>
      </c>
      <c r="K23" s="26">
        <v>4.357740802768018</v>
      </c>
      <c r="L23" s="26">
        <v>2.4623488445547945</v>
      </c>
      <c r="M23" s="112">
        <v>20.67</v>
      </c>
      <c r="N23" s="26">
        <v>5.82</v>
      </c>
      <c r="O23" s="26">
        <v>4.6324495570815447</v>
      </c>
      <c r="P23" s="26">
        <v>1.9885354513119384</v>
      </c>
      <c r="Q23" s="112">
        <v>17.670000000000002</v>
      </c>
    </row>
    <row r="24" spans="1:17" x14ac:dyDescent="0.15">
      <c r="A24" s="21" t="s">
        <v>72</v>
      </c>
      <c r="B24" s="26">
        <v>6.93</v>
      </c>
      <c r="C24" s="26">
        <v>4.8572906913148666</v>
      </c>
      <c r="D24" s="26">
        <v>2.8445066751470738</v>
      </c>
      <c r="E24" s="112">
        <v>19.329999999999998</v>
      </c>
      <c r="F24" s="26">
        <v>6.57</v>
      </c>
      <c r="G24" s="26">
        <v>5.0033292757255845</v>
      </c>
      <c r="H24" s="26">
        <v>2.4820513849069274</v>
      </c>
      <c r="I24" s="112">
        <v>19.329999999999998</v>
      </c>
      <c r="J24" s="26">
        <v>5.17</v>
      </c>
      <c r="K24" s="26">
        <v>3.988255527051229</v>
      </c>
      <c r="L24" s="26">
        <v>1.9216467206084602</v>
      </c>
      <c r="M24" s="112">
        <v>19.21</v>
      </c>
      <c r="N24" s="26">
        <v>6.26</v>
      </c>
      <c r="O24" s="26">
        <v>4.5021781981887052</v>
      </c>
      <c r="P24" s="26">
        <v>2.7049709640546973</v>
      </c>
      <c r="Q24" s="112">
        <v>22.33</v>
      </c>
    </row>
    <row r="25" spans="1:17" x14ac:dyDescent="0.15">
      <c r="A25" s="21" t="s">
        <v>73</v>
      </c>
      <c r="B25" s="26">
        <v>6.57</v>
      </c>
      <c r="C25" s="26">
        <v>4.9155531396974297</v>
      </c>
      <c r="D25" s="26">
        <v>2.6761121762403457</v>
      </c>
      <c r="E25" s="112">
        <v>21.33</v>
      </c>
      <c r="F25" s="26">
        <v>5.65</v>
      </c>
      <c r="G25" s="26">
        <v>4.1239784865436402</v>
      </c>
      <c r="H25" s="26">
        <v>2.6764509726949988</v>
      </c>
      <c r="I25" s="112">
        <v>26.33</v>
      </c>
      <c r="J25" s="26">
        <v>7.17</v>
      </c>
      <c r="K25" s="26">
        <v>5.0068771213217307</v>
      </c>
      <c r="L25" s="26">
        <v>3.6439666294021502</v>
      </c>
      <c r="M25" s="112">
        <v>28.33</v>
      </c>
      <c r="N25" s="26">
        <v>6.7</v>
      </c>
      <c r="O25" s="26">
        <v>4.4263854845701989</v>
      </c>
      <c r="P25" s="26">
        <v>4.0864166357823084</v>
      </c>
      <c r="Q25" s="112">
        <v>36.33</v>
      </c>
    </row>
    <row r="26" spans="1:17" x14ac:dyDescent="0.15">
      <c r="A26" s="21" t="s">
        <v>74</v>
      </c>
      <c r="B26" s="26">
        <v>6.73</v>
      </c>
      <c r="C26" s="26">
        <v>4.1240190433594348</v>
      </c>
      <c r="D26" s="26">
        <v>4.1479264367353785</v>
      </c>
      <c r="E26" s="112">
        <v>35.67</v>
      </c>
      <c r="F26" s="26">
        <v>7.05</v>
      </c>
      <c r="G26" s="26">
        <v>5.0539956268639479</v>
      </c>
      <c r="H26" s="26">
        <v>3.3192235950702602</v>
      </c>
      <c r="I26" s="112">
        <v>25.67</v>
      </c>
      <c r="J26" s="26">
        <v>5.62</v>
      </c>
      <c r="K26" s="26">
        <v>3.9464335266799648</v>
      </c>
      <c r="L26" s="26">
        <v>2.8917871365594188</v>
      </c>
      <c r="M26" s="112">
        <v>29</v>
      </c>
      <c r="N26" s="26">
        <v>5.66</v>
      </c>
      <c r="O26" s="26">
        <v>4.379722105297688</v>
      </c>
      <c r="P26" s="26">
        <v>2.0833185771276508</v>
      </c>
      <c r="Q26" s="112">
        <v>19</v>
      </c>
    </row>
    <row r="27" spans="1:17" x14ac:dyDescent="0.15">
      <c r="A27" s="136" t="s">
        <v>68</v>
      </c>
      <c r="B27" s="162" t="s">
        <v>66</v>
      </c>
      <c r="C27" s="162"/>
      <c r="D27" s="162"/>
      <c r="E27" s="163"/>
      <c r="F27" s="162" t="s">
        <v>67</v>
      </c>
      <c r="G27" s="162"/>
      <c r="H27" s="162"/>
      <c r="I27" s="163"/>
    </row>
    <row r="28" spans="1:17" ht="22.5" x14ac:dyDescent="0.15">
      <c r="A28" s="137"/>
      <c r="B28" s="19" t="s">
        <v>178</v>
      </c>
      <c r="C28" s="19" t="s">
        <v>179</v>
      </c>
      <c r="D28" s="19" t="s">
        <v>193</v>
      </c>
      <c r="E28" s="111" t="s">
        <v>182</v>
      </c>
      <c r="F28" s="19" t="s">
        <v>178</v>
      </c>
      <c r="G28" s="19" t="s">
        <v>179</v>
      </c>
      <c r="H28" s="19" t="s">
        <v>193</v>
      </c>
      <c r="I28" s="111" t="s">
        <v>182</v>
      </c>
    </row>
    <row r="29" spans="1:17" x14ac:dyDescent="0.15">
      <c r="A29" s="21" t="s">
        <v>75</v>
      </c>
      <c r="B29" s="26">
        <v>6.95</v>
      </c>
      <c r="C29" s="26">
        <v>4.738486382290124</v>
      </c>
      <c r="D29" s="26">
        <v>5.4959288850752221</v>
      </c>
      <c r="E29" s="112">
        <v>52</v>
      </c>
      <c r="F29" s="26">
        <v>6.33</v>
      </c>
      <c r="G29" s="26">
        <v>4.508585554331094</v>
      </c>
      <c r="H29" s="26">
        <v>6.1348323501557722</v>
      </c>
      <c r="I29" s="112">
        <v>66.5</v>
      </c>
    </row>
    <row r="30" spans="1:17" x14ac:dyDescent="0.15">
      <c r="A30" s="21" t="s">
        <v>76</v>
      </c>
      <c r="B30" s="26">
        <v>6.08</v>
      </c>
      <c r="C30" s="26">
        <v>3.9100824996444437</v>
      </c>
      <c r="D30" s="26">
        <v>5.8472440318023526</v>
      </c>
      <c r="E30" s="112">
        <v>67.67</v>
      </c>
      <c r="F30" s="26">
        <v>6.78</v>
      </c>
      <c r="G30" s="26">
        <v>4.7237266592048233</v>
      </c>
      <c r="H30" s="26">
        <v>6.0212230320320845</v>
      </c>
      <c r="I30" s="112">
        <v>60</v>
      </c>
    </row>
    <row r="31" spans="1:17" x14ac:dyDescent="0.15">
      <c r="A31" s="21" t="s">
        <v>77</v>
      </c>
      <c r="B31" s="26">
        <v>6.68</v>
      </c>
      <c r="C31" s="26">
        <v>4.8143093232939487</v>
      </c>
      <c r="D31" s="26">
        <v>4.7243466409051686</v>
      </c>
      <c r="E31" s="112">
        <v>45</v>
      </c>
      <c r="F31" s="26">
        <v>6.3</v>
      </c>
      <c r="G31" s="26">
        <v>4.1504654181925957</v>
      </c>
      <c r="H31" s="26">
        <v>4.4890085175124428</v>
      </c>
      <c r="I31" s="112">
        <v>45.33</v>
      </c>
    </row>
    <row r="32" spans="1:17" x14ac:dyDescent="0.15">
      <c r="A32" s="21" t="s">
        <v>78</v>
      </c>
      <c r="B32" s="26">
        <v>6.47</v>
      </c>
      <c r="C32" s="26">
        <v>4.3786811865470057</v>
      </c>
      <c r="D32" s="26">
        <v>5.0885860819537712</v>
      </c>
      <c r="E32" s="112">
        <v>51.67</v>
      </c>
      <c r="F32" s="26">
        <v>5.0199999999999996</v>
      </c>
      <c r="G32" s="26">
        <v>3.504530208223593</v>
      </c>
      <c r="H32" s="26">
        <v>4.1188489082701123</v>
      </c>
      <c r="I32" s="112">
        <v>54.33</v>
      </c>
    </row>
    <row r="33" spans="1:9" x14ac:dyDescent="0.15">
      <c r="A33" s="21" t="s">
        <v>79</v>
      </c>
      <c r="B33" s="26">
        <v>5.45</v>
      </c>
      <c r="C33" s="26">
        <v>4.1811049413172992</v>
      </c>
      <c r="D33" s="26">
        <v>5.840446510444985</v>
      </c>
      <c r="E33" s="112">
        <v>73.33</v>
      </c>
      <c r="F33" s="26">
        <v>6.16</v>
      </c>
      <c r="G33" s="26">
        <v>4.5212096111314111</v>
      </c>
      <c r="H33" s="26">
        <v>5.9277058003118466</v>
      </c>
      <c r="I33" s="112">
        <v>65.33</v>
      </c>
    </row>
    <row r="34" spans="1:9" x14ac:dyDescent="0.15">
      <c r="A34" s="21" t="s">
        <v>80</v>
      </c>
      <c r="B34" s="26">
        <v>5.68</v>
      </c>
      <c r="C34" s="26">
        <v>3.3891491994728637</v>
      </c>
      <c r="D34" s="26">
        <v>4.2999973881885749</v>
      </c>
      <c r="E34" s="112">
        <v>49</v>
      </c>
      <c r="F34" s="26">
        <v>5.9</v>
      </c>
      <c r="G34" s="26">
        <v>4.4760227237033252</v>
      </c>
      <c r="H34" s="26">
        <v>4.9037032797220181</v>
      </c>
      <c r="I34" s="112">
        <v>54.33</v>
      </c>
    </row>
    <row r="35" spans="1:9" x14ac:dyDescent="0.15">
      <c r="A35" s="21" t="s">
        <v>81</v>
      </c>
      <c r="B35" s="26">
        <v>6.19</v>
      </c>
      <c r="C35" s="26">
        <v>4.0505895729782351</v>
      </c>
      <c r="D35" s="26">
        <v>4.1550899996131774</v>
      </c>
      <c r="E35" s="112">
        <v>41.67</v>
      </c>
      <c r="F35" s="26">
        <v>7.03</v>
      </c>
      <c r="G35" s="26">
        <v>4.7799190970251599</v>
      </c>
      <c r="H35" s="26">
        <v>4.0282350290473659</v>
      </c>
      <c r="I35" s="112">
        <v>33.5</v>
      </c>
    </row>
    <row r="36" spans="1:9" x14ac:dyDescent="0.15">
      <c r="A36" s="21" t="s">
        <v>82</v>
      </c>
      <c r="B36" s="26">
        <v>7.3</v>
      </c>
      <c r="C36" s="26">
        <v>5.4538960966766989</v>
      </c>
      <c r="D36" s="26">
        <v>4.1567841210323708</v>
      </c>
      <c r="E36" s="112">
        <v>34.33</v>
      </c>
      <c r="F36" s="26">
        <v>5.97</v>
      </c>
      <c r="G36" s="26">
        <v>3.9127392314841463</v>
      </c>
      <c r="H36" s="26">
        <v>4.7329062332949654</v>
      </c>
      <c r="I36" s="112">
        <v>52.33</v>
      </c>
    </row>
    <row r="37" spans="1:9" x14ac:dyDescent="0.15">
      <c r="A37" s="21" t="s">
        <v>83</v>
      </c>
      <c r="B37" s="26">
        <v>6.04</v>
      </c>
      <c r="C37" s="26">
        <v>3.7953856382089231</v>
      </c>
      <c r="D37" s="26">
        <v>4.1443603195086522</v>
      </c>
      <c r="E37" s="112">
        <v>42.67</v>
      </c>
      <c r="F37" s="26">
        <v>6.08</v>
      </c>
      <c r="G37" s="26">
        <v>4.4063671532958715</v>
      </c>
      <c r="H37" s="26">
        <v>4.5056361062710364</v>
      </c>
      <c r="I37" s="112">
        <v>47.67</v>
      </c>
    </row>
    <row r="38" spans="1:9" x14ac:dyDescent="0.15">
      <c r="A38" s="21" t="s">
        <v>84</v>
      </c>
      <c r="B38" s="26">
        <v>7.8</v>
      </c>
      <c r="C38" s="26">
        <v>5.348481821724933</v>
      </c>
      <c r="D38" s="26">
        <v>6.2329826605923975</v>
      </c>
      <c r="E38" s="112">
        <v>52.67</v>
      </c>
      <c r="F38" s="26">
        <v>7.45</v>
      </c>
      <c r="G38" s="26">
        <v>4.234843039098978</v>
      </c>
      <c r="H38" s="26">
        <v>5.5628625585091136</v>
      </c>
      <c r="I38" s="112">
        <v>47.67</v>
      </c>
    </row>
    <row r="39" spans="1:9" x14ac:dyDescent="0.15">
      <c r="A39" s="21" t="s">
        <v>85</v>
      </c>
      <c r="B39" s="26">
        <v>6.96</v>
      </c>
      <c r="C39" s="26">
        <v>4.3399750774560655</v>
      </c>
      <c r="D39" s="26">
        <v>4.3863030536809449</v>
      </c>
      <c r="E39" s="112">
        <v>37.33</v>
      </c>
      <c r="F39" s="26">
        <v>8</v>
      </c>
      <c r="G39" s="26">
        <v>5.8536141208527841</v>
      </c>
      <c r="H39" s="26">
        <v>6.4054128633375358</v>
      </c>
      <c r="I39" s="112">
        <v>52.33</v>
      </c>
    </row>
    <row r="40" spans="1:9" x14ac:dyDescent="0.15">
      <c r="A40" s="21" t="s">
        <v>86</v>
      </c>
      <c r="B40" s="26">
        <v>6.69</v>
      </c>
      <c r="C40" s="26">
        <v>3.8940936115513014</v>
      </c>
      <c r="D40" s="26">
        <v>4.0480860861865677</v>
      </c>
      <c r="E40" s="112">
        <v>33.33</v>
      </c>
      <c r="F40" s="26">
        <v>7.01</v>
      </c>
      <c r="G40" s="26">
        <v>4.9008880772307899</v>
      </c>
      <c r="H40" s="26">
        <v>4.9853601318223593</v>
      </c>
      <c r="I40" s="112">
        <v>45.33</v>
      </c>
    </row>
    <row r="41" spans="1:9" x14ac:dyDescent="0.15">
      <c r="A41" s="21" t="s">
        <v>87</v>
      </c>
      <c r="B41" s="26">
        <v>7.12</v>
      </c>
      <c r="C41" s="26">
        <v>4.9300406541420241</v>
      </c>
      <c r="D41" s="26">
        <v>4.1546557433743692</v>
      </c>
      <c r="E41" s="112">
        <v>34.67</v>
      </c>
      <c r="F41" s="26">
        <v>6.21</v>
      </c>
      <c r="G41" s="26">
        <v>4.3871534775729737</v>
      </c>
      <c r="H41" s="26">
        <v>2.8003637475002896</v>
      </c>
      <c r="I41" s="112">
        <v>23.5</v>
      </c>
    </row>
    <row r="42" spans="1:9" x14ac:dyDescent="0.15">
      <c r="A42" s="21" t="s">
        <v>88</v>
      </c>
      <c r="B42" s="26">
        <v>6.47</v>
      </c>
      <c r="C42" s="26">
        <v>4.4019982460082456</v>
      </c>
      <c r="D42" s="26">
        <v>3.3081949409150631</v>
      </c>
      <c r="E42" s="112">
        <v>28</v>
      </c>
      <c r="F42" s="26">
        <v>6.43</v>
      </c>
      <c r="G42" s="26">
        <v>5.1308385111706176</v>
      </c>
      <c r="H42" s="26">
        <v>2.2174846250507056</v>
      </c>
      <c r="I42" s="112">
        <v>18</v>
      </c>
    </row>
    <row r="43" spans="1:9" x14ac:dyDescent="0.15">
      <c r="A43" s="21" t="s">
        <v>89</v>
      </c>
      <c r="B43" s="26">
        <v>6.11</v>
      </c>
      <c r="C43" s="26">
        <v>4.9241335799005999</v>
      </c>
      <c r="D43" s="26">
        <v>1.957999627389331</v>
      </c>
      <c r="E43" s="112">
        <v>16.329999999999998</v>
      </c>
      <c r="F43" s="26">
        <v>6.14</v>
      </c>
      <c r="G43" s="26">
        <v>4.5887296672072875</v>
      </c>
      <c r="H43" s="26">
        <v>2.1850982014581657</v>
      </c>
      <c r="I43" s="112">
        <v>16.670000000000002</v>
      </c>
    </row>
    <row r="44" spans="1:9" x14ac:dyDescent="0.15">
      <c r="A44" s="21" t="s">
        <v>90</v>
      </c>
      <c r="B44" s="26">
        <v>6.89</v>
      </c>
      <c r="C44" s="26">
        <v>4.5129842647036469</v>
      </c>
      <c r="D44" s="26">
        <v>4.1614339527308761</v>
      </c>
      <c r="E44" s="112">
        <v>35.67</v>
      </c>
      <c r="F44" s="26">
        <v>5.92</v>
      </c>
      <c r="G44" s="26">
        <v>4.7297122587305571</v>
      </c>
      <c r="H44" s="26">
        <v>1.9417255224509806</v>
      </c>
      <c r="I44" s="112">
        <v>16.670000000000002</v>
      </c>
    </row>
    <row r="45" spans="1:9" x14ac:dyDescent="0.15">
      <c r="A45" s="21" t="s">
        <v>91</v>
      </c>
      <c r="B45" s="26">
        <v>6.34</v>
      </c>
      <c r="C45" s="26">
        <v>4.0228601372354147</v>
      </c>
      <c r="D45" s="26">
        <v>3.8651198438506911</v>
      </c>
      <c r="E45" s="112">
        <v>35.67</v>
      </c>
      <c r="F45" s="26">
        <v>7.09</v>
      </c>
      <c r="G45" s="26">
        <v>4.731202251084861</v>
      </c>
      <c r="H45" s="26">
        <v>4.5293331053178481</v>
      </c>
      <c r="I45" s="112">
        <v>39</v>
      </c>
    </row>
    <row r="46" spans="1:9" x14ac:dyDescent="0.15">
      <c r="A46" s="21" t="s">
        <v>92</v>
      </c>
      <c r="B46" s="26">
        <v>5.68</v>
      </c>
      <c r="C46" s="26">
        <v>3.8316017206333912</v>
      </c>
      <c r="D46" s="26">
        <v>2.7771420997514782</v>
      </c>
      <c r="E46" s="112">
        <v>25.67</v>
      </c>
      <c r="F46" s="26">
        <v>7.28</v>
      </c>
      <c r="G46" s="26">
        <v>5.0503405773019407</v>
      </c>
      <c r="H46" s="26">
        <v>4.1884071287098426</v>
      </c>
      <c r="I46" s="112">
        <v>34</v>
      </c>
    </row>
    <row r="47" spans="1:9" x14ac:dyDescent="0.15">
      <c r="A47" s="21" t="s">
        <v>69</v>
      </c>
      <c r="B47" s="26">
        <v>6.8</v>
      </c>
      <c r="C47" s="26">
        <v>4.324047244714043</v>
      </c>
      <c r="D47" s="26">
        <v>3.9752908560031304</v>
      </c>
      <c r="E47" s="112">
        <v>33.33</v>
      </c>
      <c r="F47" s="26">
        <v>6.44</v>
      </c>
      <c r="G47" s="26">
        <v>4.4635867897835473</v>
      </c>
      <c r="H47" s="26">
        <v>3.7060774042914106</v>
      </c>
      <c r="I47" s="112">
        <v>34</v>
      </c>
    </row>
    <row r="48" spans="1:9" x14ac:dyDescent="0.15">
      <c r="A48" s="21" t="s">
        <v>70</v>
      </c>
      <c r="B48" s="26">
        <v>6.71</v>
      </c>
      <c r="C48" s="26">
        <v>4.8389890742339183</v>
      </c>
      <c r="D48" s="26">
        <v>3.7940208083893259</v>
      </c>
      <c r="E48" s="112">
        <v>33.67</v>
      </c>
      <c r="F48" s="26">
        <v>6.12</v>
      </c>
      <c r="G48" s="26">
        <v>4.5643098171994341</v>
      </c>
      <c r="H48" s="26">
        <v>2.359984779483256</v>
      </c>
      <c r="I48" s="112">
        <v>19.329999999999998</v>
      </c>
    </row>
    <row r="49" spans="1:9" x14ac:dyDescent="0.15">
      <c r="A49" s="21" t="s">
        <v>71</v>
      </c>
      <c r="B49" s="26">
        <v>6</v>
      </c>
      <c r="C49" s="26">
        <v>4.357740802768018</v>
      </c>
      <c r="D49" s="26">
        <v>2.4623488445547945</v>
      </c>
      <c r="E49" s="112">
        <v>20.67</v>
      </c>
      <c r="F49" s="26">
        <v>5.82</v>
      </c>
      <c r="G49" s="26">
        <v>4.6324495570815447</v>
      </c>
      <c r="H49" s="26">
        <v>1.9885354513119384</v>
      </c>
      <c r="I49" s="112">
        <v>17.670000000000002</v>
      </c>
    </row>
    <row r="50" spans="1:9" x14ac:dyDescent="0.15">
      <c r="A50" s="21" t="s">
        <v>72</v>
      </c>
      <c r="B50" s="26">
        <v>5.17</v>
      </c>
      <c r="C50" s="26">
        <v>3.988255527051229</v>
      </c>
      <c r="D50" s="26">
        <v>1.9216467206084602</v>
      </c>
      <c r="E50" s="112">
        <v>19.21</v>
      </c>
      <c r="F50" s="26">
        <v>6.26</v>
      </c>
      <c r="G50" s="26">
        <v>4.5021781981887052</v>
      </c>
      <c r="H50" s="26">
        <v>2.7049709640546973</v>
      </c>
      <c r="I50" s="112">
        <v>22.33</v>
      </c>
    </row>
    <row r="51" spans="1:9" x14ac:dyDescent="0.15">
      <c r="A51" s="21" t="s">
        <v>73</v>
      </c>
      <c r="B51" s="26">
        <v>7.17</v>
      </c>
      <c r="C51" s="26">
        <v>5.0068771213217307</v>
      </c>
      <c r="D51" s="26">
        <v>3.6439666294021502</v>
      </c>
      <c r="E51" s="112">
        <v>28.33</v>
      </c>
      <c r="F51" s="26">
        <v>6.7</v>
      </c>
      <c r="G51" s="26">
        <v>4.4263854845701989</v>
      </c>
      <c r="H51" s="26">
        <v>4.0864166357823084</v>
      </c>
      <c r="I51" s="112">
        <v>36.33</v>
      </c>
    </row>
    <row r="52" spans="1:9" x14ac:dyDescent="0.15">
      <c r="A52" s="21" t="s">
        <v>74</v>
      </c>
      <c r="B52" s="26">
        <v>5.62</v>
      </c>
      <c r="C52" s="26">
        <v>3.9464335266799648</v>
      </c>
      <c r="D52" s="26">
        <v>2.8917871365594188</v>
      </c>
      <c r="E52" s="112">
        <v>29</v>
      </c>
      <c r="F52" s="26">
        <v>5.66</v>
      </c>
      <c r="G52" s="26">
        <v>4.379722105297688</v>
      </c>
      <c r="H52" s="26">
        <v>2.0833185771276508</v>
      </c>
      <c r="I52" s="112">
        <v>19</v>
      </c>
    </row>
    <row r="63" spans="1:9" x14ac:dyDescent="0.15">
      <c r="A63" s="136" t="s">
        <v>68</v>
      </c>
      <c r="B63" s="139" t="s">
        <v>183</v>
      </c>
      <c r="C63" s="139"/>
      <c r="D63" s="139"/>
      <c r="E63" s="140"/>
      <c r="F63" s="139" t="s">
        <v>65</v>
      </c>
      <c r="G63" s="139"/>
      <c r="H63" s="139"/>
      <c r="I63" s="140"/>
    </row>
    <row r="64" spans="1:9" ht="22.5" x14ac:dyDescent="0.15">
      <c r="A64" s="137"/>
      <c r="B64" s="19" t="s">
        <v>178</v>
      </c>
      <c r="C64" s="19" t="s">
        <v>179</v>
      </c>
      <c r="D64" s="19" t="s">
        <v>193</v>
      </c>
      <c r="E64" s="111" t="s">
        <v>182</v>
      </c>
      <c r="F64" s="19" t="s">
        <v>178</v>
      </c>
      <c r="G64" s="19" t="s">
        <v>179</v>
      </c>
      <c r="H64" s="19" t="s">
        <v>193</v>
      </c>
      <c r="I64" s="111" t="s">
        <v>182</v>
      </c>
    </row>
    <row r="65" spans="1:9" x14ac:dyDescent="0.15">
      <c r="A65" s="21" t="s">
        <v>93</v>
      </c>
      <c r="B65" s="26">
        <v>6.12</v>
      </c>
      <c r="C65" s="26">
        <v>4.9333063999751658</v>
      </c>
      <c r="D65" s="26">
        <v>1.8859336332898586</v>
      </c>
      <c r="E65" s="112">
        <v>15.33</v>
      </c>
      <c r="F65" s="26">
        <v>6.43</v>
      </c>
      <c r="G65" s="26">
        <v>5.2188507941429503</v>
      </c>
      <c r="H65" s="26">
        <v>2.1525111883369634</v>
      </c>
      <c r="I65" s="112">
        <v>17.670000000000002</v>
      </c>
    </row>
    <row r="66" spans="1:9" x14ac:dyDescent="0.15">
      <c r="A66" s="21" t="s">
        <v>94</v>
      </c>
      <c r="B66" s="26">
        <v>6.23</v>
      </c>
      <c r="C66" s="26">
        <v>5.0165649313117768</v>
      </c>
      <c r="D66" s="26">
        <v>2.1821171181123566</v>
      </c>
      <c r="E66" s="112">
        <v>18.670000000000002</v>
      </c>
      <c r="F66" s="26">
        <v>7.01</v>
      </c>
      <c r="G66" s="26">
        <v>5.7588865213469314</v>
      </c>
      <c r="H66" s="26">
        <v>2.2267783367968184</v>
      </c>
      <c r="I66" s="112">
        <v>16.670000000000002</v>
      </c>
    </row>
    <row r="67" spans="1:9" x14ac:dyDescent="0.15">
      <c r="A67" s="21" t="s">
        <v>95</v>
      </c>
      <c r="B67" s="26">
        <v>5.97</v>
      </c>
      <c r="C67" s="26">
        <v>4.901981564195113</v>
      </c>
      <c r="D67" s="26">
        <v>1.871324396595929</v>
      </c>
      <c r="E67" s="112">
        <v>16.329999999999998</v>
      </c>
      <c r="F67" s="26">
        <v>6.81</v>
      </c>
      <c r="G67" s="26">
        <v>5.2423581772194634</v>
      </c>
      <c r="H67" s="26">
        <v>2.8801563815174229</v>
      </c>
      <c r="I67" s="112">
        <v>23.33</v>
      </c>
    </row>
    <row r="68" spans="1:9" x14ac:dyDescent="0.15">
      <c r="A68" s="21" t="s">
        <v>96</v>
      </c>
      <c r="B68" s="26">
        <v>6</v>
      </c>
      <c r="C68" s="26">
        <v>4.9867876828445246</v>
      </c>
      <c r="D68" s="26">
        <v>1.6497661399413681</v>
      </c>
      <c r="E68" s="112">
        <v>13.67</v>
      </c>
      <c r="F68" s="26">
        <v>6.99</v>
      </c>
      <c r="G68" s="26">
        <v>5.4829018280492319</v>
      </c>
      <c r="H68" s="26">
        <v>2.6256358977268359</v>
      </c>
      <c r="I68" s="112">
        <v>20</v>
      </c>
    </row>
    <row r="69" spans="1:9" x14ac:dyDescent="0.15">
      <c r="A69" s="21" t="s">
        <v>97</v>
      </c>
      <c r="B69" s="26">
        <v>6.42</v>
      </c>
      <c r="C69" s="26">
        <v>5.2107343854428843</v>
      </c>
      <c r="D69" s="26">
        <v>2.1491635815121786</v>
      </c>
      <c r="E69" s="112">
        <v>17.670000000000002</v>
      </c>
      <c r="F69" s="26">
        <v>7.01</v>
      </c>
      <c r="G69" s="26">
        <v>5.7318470032256643</v>
      </c>
      <c r="H69" s="26">
        <v>2.3594062091945731</v>
      </c>
      <c r="I69" s="112">
        <v>18</v>
      </c>
    </row>
    <row r="70" spans="1:9" x14ac:dyDescent="0.15">
      <c r="A70" s="21" t="s">
        <v>98</v>
      </c>
      <c r="B70" s="26">
        <v>5.94</v>
      </c>
      <c r="C70" s="26">
        <v>4.7475529059579209</v>
      </c>
      <c r="D70" s="26">
        <v>2.0697004825134666</v>
      </c>
      <c r="E70" s="112">
        <v>18.329999999999998</v>
      </c>
      <c r="F70" s="26">
        <v>6.74</v>
      </c>
      <c r="G70" s="26">
        <v>5.4184332479166866</v>
      </c>
      <c r="H70" s="26">
        <v>2.4512600391151405</v>
      </c>
      <c r="I70" s="112">
        <v>19.670000000000002</v>
      </c>
    </row>
    <row r="71" spans="1:9" x14ac:dyDescent="0.15">
      <c r="A71" s="21" t="s">
        <v>99</v>
      </c>
      <c r="B71" s="26">
        <v>5.75</v>
      </c>
      <c r="C71" s="26">
        <v>4.7452203777579447</v>
      </c>
      <c r="D71" s="26">
        <v>1.7429200086176913</v>
      </c>
      <c r="E71" s="112">
        <v>15.670000000000002</v>
      </c>
      <c r="F71" s="26">
        <v>6.21</v>
      </c>
      <c r="G71" s="26">
        <v>4.8582077013801577</v>
      </c>
      <c r="H71" s="26">
        <v>2.3126403712847052</v>
      </c>
      <c r="I71" s="112">
        <v>19.670000000000002</v>
      </c>
    </row>
    <row r="72" spans="1:9" x14ac:dyDescent="0.15">
      <c r="A72" s="21" t="s">
        <v>100</v>
      </c>
      <c r="B72" s="26">
        <v>5.79</v>
      </c>
      <c r="C72" s="26">
        <v>4.8026187478471432</v>
      </c>
      <c r="D72" s="26">
        <v>1.6940879290576838</v>
      </c>
      <c r="E72" s="112">
        <v>15</v>
      </c>
      <c r="F72" s="26">
        <v>6.91</v>
      </c>
      <c r="G72" s="26">
        <v>5.500038907119154</v>
      </c>
      <c r="H72" s="26">
        <v>2.3609587574854802</v>
      </c>
      <c r="I72" s="112">
        <v>17.670000000000002</v>
      </c>
    </row>
    <row r="73" spans="1:9" x14ac:dyDescent="0.15">
      <c r="A73" s="21" t="s">
        <v>101</v>
      </c>
      <c r="B73" s="26">
        <v>6.29</v>
      </c>
      <c r="C73" s="26">
        <v>5.1632622908438979</v>
      </c>
      <c r="D73" s="26">
        <v>1.8922612047101173</v>
      </c>
      <c r="E73" s="112">
        <v>15.329999999999998</v>
      </c>
      <c r="F73" s="26">
        <v>7.21</v>
      </c>
      <c r="G73" s="26">
        <v>5.6393547976708502</v>
      </c>
      <c r="H73" s="26">
        <v>2.9579839017330669</v>
      </c>
      <c r="I73" s="112">
        <v>22.67</v>
      </c>
    </row>
    <row r="74" spans="1:9" x14ac:dyDescent="0.15">
      <c r="A74" s="21" t="s">
        <v>102</v>
      </c>
      <c r="B74" s="26">
        <v>6.14</v>
      </c>
      <c r="C74" s="26">
        <v>5.0231808812961711</v>
      </c>
      <c r="D74" s="26">
        <v>1.9595195804400838</v>
      </c>
      <c r="E74" s="112">
        <v>16.670000000000002</v>
      </c>
      <c r="F74" s="26">
        <v>6.81</v>
      </c>
      <c r="G74" s="26">
        <v>5.4569266713014128</v>
      </c>
      <c r="H74" s="26">
        <v>2.3384718674461284</v>
      </c>
      <c r="I74" s="112">
        <v>18</v>
      </c>
    </row>
    <row r="75" spans="1:9" x14ac:dyDescent="0.15">
      <c r="A75" s="21" t="s">
        <v>103</v>
      </c>
      <c r="B75" s="26">
        <v>5.0599999999999996</v>
      </c>
      <c r="C75" s="26">
        <v>3.9130801525286447</v>
      </c>
      <c r="D75" s="26">
        <v>1.7643937852615541</v>
      </c>
      <c r="E75" s="112">
        <v>17.329999999999998</v>
      </c>
      <c r="F75" s="26">
        <v>7.23</v>
      </c>
      <c r="G75" s="26">
        <v>5.5972174150209248</v>
      </c>
      <c r="H75" s="26">
        <v>2.7182402762285593</v>
      </c>
      <c r="I75" s="112">
        <v>19.670000000000002</v>
      </c>
    </row>
    <row r="76" spans="1:9" x14ac:dyDescent="0.15">
      <c r="A76" s="21" t="s">
        <v>104</v>
      </c>
      <c r="B76" s="26">
        <v>5.85</v>
      </c>
      <c r="C76" s="26">
        <v>4.7867413003513786</v>
      </c>
      <c r="D76" s="26">
        <v>1.7922152087925289</v>
      </c>
      <c r="E76" s="112">
        <v>15.670000000000002</v>
      </c>
      <c r="F76" s="26">
        <v>6.9</v>
      </c>
      <c r="G76" s="26">
        <v>5.4958685460659176</v>
      </c>
      <c r="H76" s="26">
        <v>2.3269035763715551</v>
      </c>
      <c r="I76" s="112">
        <v>17.329999999999998</v>
      </c>
    </row>
    <row r="77" spans="1:9" x14ac:dyDescent="0.15">
      <c r="A77" s="21" t="s">
        <v>105</v>
      </c>
      <c r="B77" s="26">
        <v>6.66</v>
      </c>
      <c r="C77" s="26">
        <v>5.7154228040531239</v>
      </c>
      <c r="D77" s="26">
        <v>1.5986984761399152</v>
      </c>
      <c r="E77" s="112">
        <v>12</v>
      </c>
      <c r="F77" s="26">
        <v>6.34</v>
      </c>
      <c r="G77" s="26">
        <v>4.9580788648198073</v>
      </c>
      <c r="H77" s="26">
        <v>2.2330934805413616</v>
      </c>
      <c r="I77" s="112">
        <v>18</v>
      </c>
    </row>
    <row r="78" spans="1:9" x14ac:dyDescent="0.15">
      <c r="A78" s="21" t="s">
        <v>106</v>
      </c>
      <c r="B78" s="26">
        <v>6.09</v>
      </c>
      <c r="C78" s="26">
        <v>4.7502119660499105</v>
      </c>
      <c r="D78" s="26">
        <v>2.1509959519550228</v>
      </c>
      <c r="E78" s="112">
        <v>18</v>
      </c>
      <c r="F78" s="26">
        <v>6.16</v>
      </c>
      <c r="G78" s="26">
        <v>4.7639510894492316</v>
      </c>
      <c r="H78" s="26">
        <v>1.9871662706850723</v>
      </c>
      <c r="I78" s="112">
        <v>15</v>
      </c>
    </row>
    <row r="79" spans="1:9" x14ac:dyDescent="0.15">
      <c r="A79" s="21" t="s">
        <v>107</v>
      </c>
      <c r="B79" s="26">
        <v>6.47</v>
      </c>
      <c r="C79" s="26">
        <v>5.0844704059805004</v>
      </c>
      <c r="D79" s="26">
        <v>2.3461012712654945</v>
      </c>
      <c r="E79" s="112">
        <v>19</v>
      </c>
      <c r="F79" s="26">
        <v>6.64</v>
      </c>
      <c r="G79" s="26">
        <v>5.2293475298970646</v>
      </c>
      <c r="H79" s="26">
        <v>2.0871622926822373</v>
      </c>
      <c r="I79" s="112">
        <v>15</v>
      </c>
    </row>
    <row r="80" spans="1:9" x14ac:dyDescent="0.15">
      <c r="A80" s="21" t="s">
        <v>108</v>
      </c>
      <c r="B80" s="26">
        <v>5.96</v>
      </c>
      <c r="C80" s="26">
        <v>4.8443511276932965</v>
      </c>
      <c r="D80" s="26">
        <v>1.7922818325902612</v>
      </c>
      <c r="E80" s="112">
        <v>15</v>
      </c>
      <c r="F80" s="26">
        <v>7.86</v>
      </c>
      <c r="G80" s="26">
        <v>6.1569561608962191</v>
      </c>
      <c r="H80" s="26">
        <v>2.8589283055276606</v>
      </c>
      <c r="I80" s="112">
        <v>19</v>
      </c>
    </row>
    <row r="81" spans="1:9" x14ac:dyDescent="0.15">
      <c r="A81" s="21" t="s">
        <v>109</v>
      </c>
      <c r="B81" s="26">
        <v>6.53</v>
      </c>
      <c r="C81" s="26">
        <v>5.4521060497433931</v>
      </c>
      <c r="D81" s="26">
        <v>1.8102302271226642</v>
      </c>
      <c r="E81" s="112">
        <v>14</v>
      </c>
      <c r="F81" s="26">
        <v>6.42</v>
      </c>
      <c r="G81" s="26">
        <v>5.2284880955915467</v>
      </c>
      <c r="H81" s="26">
        <v>1.925416563624643</v>
      </c>
      <c r="I81" s="112">
        <v>15</v>
      </c>
    </row>
    <row r="82" spans="1:9" x14ac:dyDescent="0.15">
      <c r="A82" s="21" t="s">
        <v>110</v>
      </c>
      <c r="B82" s="26">
        <v>5.8</v>
      </c>
      <c r="C82" s="26">
        <v>4.5719298347574204</v>
      </c>
      <c r="D82" s="26">
        <v>1.9558902763228683</v>
      </c>
      <c r="E82" s="112">
        <v>17</v>
      </c>
      <c r="F82" s="26">
        <v>7.58</v>
      </c>
      <c r="G82" s="26">
        <v>5.9821799343152913</v>
      </c>
      <c r="H82" s="26">
        <v>2.6441834373782616</v>
      </c>
      <c r="I82" s="112">
        <v>18</v>
      </c>
    </row>
    <row r="83" spans="1:9" x14ac:dyDescent="0.15">
      <c r="A83" s="21" t="s">
        <v>111</v>
      </c>
      <c r="B83" s="26">
        <v>7</v>
      </c>
      <c r="C83" s="26">
        <v>5.6059357410770785</v>
      </c>
      <c r="D83" s="26">
        <v>2.3179200550650951</v>
      </c>
      <c r="E83" s="112">
        <v>17</v>
      </c>
      <c r="F83" s="26">
        <v>7.98</v>
      </c>
      <c r="G83" s="26">
        <v>5.8111293218215172</v>
      </c>
      <c r="H83" s="26">
        <v>3.3848750142970752</v>
      </c>
      <c r="I83" s="112">
        <v>22</v>
      </c>
    </row>
    <row r="84" spans="1:9" x14ac:dyDescent="0.15">
      <c r="A84" s="21" t="s">
        <v>112</v>
      </c>
      <c r="B84" s="26">
        <v>5.67</v>
      </c>
      <c r="C84" s="26">
        <v>4.6001586590976773</v>
      </c>
      <c r="D84" s="26">
        <v>1.8503939636942512</v>
      </c>
      <c r="E84" s="112">
        <v>17</v>
      </c>
      <c r="F84" s="26">
        <v>7.53</v>
      </c>
      <c r="G84" s="26">
        <v>5.9460826286424497</v>
      </c>
      <c r="H84" s="26">
        <v>2.6251829522572789</v>
      </c>
      <c r="I84" s="112">
        <v>18</v>
      </c>
    </row>
    <row r="85" spans="1:9" x14ac:dyDescent="0.15">
      <c r="A85" s="21" t="s">
        <v>113</v>
      </c>
      <c r="B85" s="26">
        <v>6.2</v>
      </c>
      <c r="C85" s="26">
        <v>4.9690921231868312</v>
      </c>
      <c r="D85" s="26">
        <v>2.1285845591033574</v>
      </c>
      <c r="E85" s="112">
        <v>18</v>
      </c>
      <c r="F85" s="26">
        <v>6.26</v>
      </c>
      <c r="G85" s="26">
        <v>5.2064998528789976</v>
      </c>
      <c r="H85" s="26">
        <v>1.7453214247218829</v>
      </c>
      <c r="I85" s="112">
        <v>14</v>
      </c>
    </row>
    <row r="86" spans="1:9" x14ac:dyDescent="0.15">
      <c r="A86" s="21" t="s">
        <v>114</v>
      </c>
      <c r="B86" s="26">
        <v>6.47</v>
      </c>
      <c r="C86" s="26">
        <v>5.205864894984904</v>
      </c>
      <c r="D86" s="26">
        <v>2.1310840557422304</v>
      </c>
      <c r="E86" s="112">
        <v>17</v>
      </c>
      <c r="F86" s="26">
        <v>6.61</v>
      </c>
      <c r="G86" s="26">
        <v>5.3400482095714175</v>
      </c>
      <c r="H86" s="26">
        <v>2.0045594889682321</v>
      </c>
      <c r="I86" s="112">
        <v>15</v>
      </c>
    </row>
    <row r="87" spans="1:9" x14ac:dyDescent="0.15">
      <c r="A87" s="21" t="s">
        <v>115</v>
      </c>
      <c r="B87" s="26">
        <v>8.16</v>
      </c>
      <c r="C87" s="26">
        <v>6.3512084217787388</v>
      </c>
      <c r="D87" s="26">
        <v>2.888737321545507</v>
      </c>
      <c r="E87" s="112">
        <v>18</v>
      </c>
      <c r="F87" s="26">
        <v>6.6</v>
      </c>
      <c r="G87" s="26">
        <v>5.0147107445325947</v>
      </c>
      <c r="H87" s="26">
        <v>2.398523688260437</v>
      </c>
      <c r="I87" s="112">
        <v>18</v>
      </c>
    </row>
    <row r="88" spans="1:9" x14ac:dyDescent="0.15">
      <c r="A88" s="21" t="s">
        <v>116</v>
      </c>
      <c r="B88" s="26">
        <v>7.92</v>
      </c>
      <c r="C88" s="26">
        <v>6.1591043715007476</v>
      </c>
      <c r="D88" s="26">
        <v>2.6229888713943206</v>
      </c>
      <c r="E88" s="112">
        <v>16</v>
      </c>
      <c r="F88" s="26">
        <v>5.9</v>
      </c>
      <c r="G88" s="26">
        <v>4.4692056969398681</v>
      </c>
      <c r="H88" s="26">
        <v>2.0860278363204197</v>
      </c>
      <c r="I88" s="112">
        <v>17</v>
      </c>
    </row>
  </sheetData>
  <mergeCells count="11">
    <mergeCell ref="J1:M1"/>
    <mergeCell ref="N1:Q1"/>
    <mergeCell ref="A63:A64"/>
    <mergeCell ref="B63:E63"/>
    <mergeCell ref="F63:I63"/>
    <mergeCell ref="A1:A2"/>
    <mergeCell ref="B1:E1"/>
    <mergeCell ref="F1:I1"/>
    <mergeCell ref="A27:A28"/>
    <mergeCell ref="B27:E27"/>
    <mergeCell ref="F27:I27"/>
  </mergeCells>
  <phoneticPr fontId="1" type="noConversion"/>
  <conditionalFormatting sqref="I3:I26 I65:I82">
    <cfRule type="cellIs" dxfId="0" priority="1" operator="greaterThan">
      <formula>0.3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46" workbookViewId="0">
      <selection activeCell="Q61" sqref="Q61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1" t="s">
        <v>15</v>
      </c>
      <c r="C1" s="116" t="s">
        <v>5</v>
      </c>
      <c r="D1" s="116"/>
      <c r="E1" s="116"/>
      <c r="F1" s="116"/>
      <c r="H1" s="116" t="s">
        <v>6</v>
      </c>
      <c r="I1" s="116"/>
      <c r="J1" s="116"/>
      <c r="K1" s="116"/>
      <c r="L1" s="121" t="s">
        <v>15</v>
      </c>
      <c r="N1" s="116" t="s">
        <v>5</v>
      </c>
      <c r="O1" s="116"/>
      <c r="P1" s="116"/>
      <c r="Q1" s="116"/>
      <c r="S1" s="116" t="s">
        <v>6</v>
      </c>
      <c r="T1" s="116"/>
      <c r="U1" s="116"/>
      <c r="V1" s="116"/>
    </row>
    <row r="2" spans="1:22" ht="17.100000000000001" customHeight="1" x14ac:dyDescent="0.15">
      <c r="A2" s="122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2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G3" s="1">
        <v>1</v>
      </c>
      <c r="L3" s="122"/>
      <c r="M3" s="1">
        <v>1</v>
      </c>
      <c r="N3" s="1">
        <v>7.37</v>
      </c>
      <c r="P3" s="1">
        <v>108</v>
      </c>
      <c r="Q3" s="1">
        <f>P3-45</f>
        <v>63</v>
      </c>
      <c r="R3" s="1">
        <v>1</v>
      </c>
      <c r="S3" s="1">
        <v>4.8899999999999997</v>
      </c>
      <c r="U3" s="1">
        <v>76</v>
      </c>
      <c r="V3" s="1">
        <f>U3-45</f>
        <v>31</v>
      </c>
    </row>
    <row r="4" spans="1:22" ht="17.100000000000001" customHeight="1" x14ac:dyDescent="0.15">
      <c r="A4" s="122"/>
      <c r="B4" s="1">
        <v>2</v>
      </c>
      <c r="G4" s="1">
        <v>2</v>
      </c>
      <c r="L4" s="122"/>
      <c r="M4" s="1">
        <v>2</v>
      </c>
      <c r="N4" s="1">
        <v>7.04</v>
      </c>
      <c r="P4" s="1">
        <v>85</v>
      </c>
      <c r="Q4" s="1">
        <f t="shared" ref="Q4:Q5" si="0">P4-45</f>
        <v>40</v>
      </c>
      <c r="R4" s="1">
        <v>2</v>
      </c>
      <c r="S4" s="1">
        <v>5.69</v>
      </c>
    </row>
    <row r="5" spans="1:22" ht="17.100000000000001" customHeight="1" x14ac:dyDescent="0.15">
      <c r="A5" s="122"/>
      <c r="B5" s="1">
        <v>3</v>
      </c>
      <c r="G5" s="1">
        <v>3</v>
      </c>
      <c r="L5" s="122"/>
      <c r="M5" s="1">
        <v>3</v>
      </c>
      <c r="N5" s="1">
        <v>7.05</v>
      </c>
      <c r="P5" s="1">
        <v>86</v>
      </c>
      <c r="Q5" s="1">
        <f t="shared" si="0"/>
        <v>41</v>
      </c>
      <c r="R5" s="1">
        <v>3</v>
      </c>
    </row>
    <row r="6" spans="1:22" ht="17.100000000000001" customHeight="1" x14ac:dyDescent="0.15">
      <c r="A6" s="122"/>
      <c r="B6" s="1" t="s">
        <v>0</v>
      </c>
      <c r="G6" s="1" t="s">
        <v>0</v>
      </c>
      <c r="L6" s="122"/>
      <c r="M6" s="1" t="s">
        <v>0</v>
      </c>
      <c r="N6" s="1">
        <f>AVERAGE(N3:N5)</f>
        <v>7.1533333333333333</v>
      </c>
      <c r="O6" s="1" t="e">
        <f t="shared" ref="O6:Q6" si="1">AVERAGE(O3:O5)</f>
        <v>#DIV/0!</v>
      </c>
      <c r="P6" s="1">
        <f t="shared" si="1"/>
        <v>93</v>
      </c>
      <c r="Q6" s="1">
        <f t="shared" si="1"/>
        <v>48</v>
      </c>
      <c r="R6" s="1" t="s">
        <v>0</v>
      </c>
      <c r="S6" s="1">
        <f>AVERAGE(S3:S5)</f>
        <v>5.29</v>
      </c>
      <c r="T6" s="1" t="e">
        <f t="shared" ref="T6:V6" si="2">AVERAGE(T3:T5)</f>
        <v>#DIV/0!</v>
      </c>
      <c r="U6" s="1">
        <f t="shared" si="2"/>
        <v>76</v>
      </c>
      <c r="V6" s="1">
        <f t="shared" si="2"/>
        <v>31</v>
      </c>
    </row>
    <row r="7" spans="1:22" ht="17.100000000000001" customHeight="1" x14ac:dyDescent="0.15">
      <c r="A7" s="122"/>
      <c r="C7" s="116" t="s">
        <v>7</v>
      </c>
      <c r="D7" s="116"/>
      <c r="E7" s="116"/>
      <c r="F7" s="116"/>
      <c r="H7" s="116" t="s">
        <v>8</v>
      </c>
      <c r="I7" s="116"/>
      <c r="J7" s="116"/>
      <c r="K7" s="116"/>
      <c r="L7" s="122"/>
      <c r="N7" s="116" t="s">
        <v>7</v>
      </c>
      <c r="O7" s="116"/>
      <c r="P7" s="116"/>
      <c r="Q7" s="116"/>
      <c r="S7" s="116" t="s">
        <v>8</v>
      </c>
      <c r="T7" s="116"/>
      <c r="U7" s="116"/>
      <c r="V7" s="116"/>
    </row>
    <row r="8" spans="1:22" ht="17.100000000000001" customHeight="1" x14ac:dyDescent="0.15">
      <c r="A8" s="122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2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G9" s="1">
        <v>1</v>
      </c>
      <c r="L9" s="122"/>
      <c r="M9" s="1">
        <v>1</v>
      </c>
      <c r="N9" s="1">
        <v>6.57</v>
      </c>
      <c r="P9" s="1">
        <v>91</v>
      </c>
      <c r="Q9" s="1">
        <f>P9-45</f>
        <v>46</v>
      </c>
      <c r="R9" s="1">
        <v>1</v>
      </c>
      <c r="S9" s="1">
        <v>7.04</v>
      </c>
      <c r="U9" s="1">
        <v>77</v>
      </c>
      <c r="V9" s="1">
        <f>U9-45</f>
        <v>32</v>
      </c>
    </row>
    <row r="10" spans="1:22" ht="17.100000000000001" customHeight="1" x14ac:dyDescent="0.15">
      <c r="A10" s="122"/>
      <c r="B10" s="1">
        <v>2</v>
      </c>
      <c r="G10" s="1">
        <v>2</v>
      </c>
      <c r="L10" s="122"/>
      <c r="M10" s="1">
        <v>2</v>
      </c>
      <c r="N10" s="1">
        <v>5.93</v>
      </c>
      <c r="P10" s="1">
        <v>94</v>
      </c>
      <c r="Q10" s="1">
        <f t="shared" ref="Q10:Q11" si="3">P10-45</f>
        <v>49</v>
      </c>
      <c r="R10" s="1">
        <v>2</v>
      </c>
      <c r="S10" s="1">
        <v>7.05</v>
      </c>
      <c r="U10" s="1">
        <v>80</v>
      </c>
      <c r="V10" s="1">
        <f t="shared" ref="V10" si="4">U10-45</f>
        <v>35</v>
      </c>
    </row>
    <row r="11" spans="1:22" ht="17.100000000000001" customHeight="1" x14ac:dyDescent="0.15">
      <c r="A11" s="122"/>
      <c r="B11" s="1">
        <v>3</v>
      </c>
      <c r="G11" s="1">
        <v>3</v>
      </c>
      <c r="L11" s="122"/>
      <c r="M11" s="1">
        <v>3</v>
      </c>
      <c r="N11" s="1">
        <v>6.08</v>
      </c>
      <c r="P11" s="1">
        <v>75</v>
      </c>
      <c r="Q11" s="1">
        <f t="shared" si="3"/>
        <v>30</v>
      </c>
      <c r="R11" s="1">
        <v>3</v>
      </c>
      <c r="S11" s="1">
        <v>7.01</v>
      </c>
    </row>
    <row r="12" spans="1:22" ht="17.100000000000001" customHeight="1" x14ac:dyDescent="0.15">
      <c r="A12" s="123"/>
      <c r="B12" s="1" t="s">
        <v>0</v>
      </c>
      <c r="G12" s="1" t="s">
        <v>0</v>
      </c>
      <c r="L12" s="123"/>
      <c r="M12" s="1" t="s">
        <v>0</v>
      </c>
      <c r="N12" s="1">
        <f>AVERAGE(N9:N11)</f>
        <v>6.1933333333333325</v>
      </c>
      <c r="O12" s="1" t="e">
        <f t="shared" ref="O12:Q12" si="5">AVERAGE(O9:O11)</f>
        <v>#DIV/0!</v>
      </c>
      <c r="P12" s="1">
        <f t="shared" si="5"/>
        <v>86.666666666666671</v>
      </c>
      <c r="Q12" s="1">
        <f t="shared" si="5"/>
        <v>41.666666666666664</v>
      </c>
      <c r="R12" s="1" t="s">
        <v>0</v>
      </c>
      <c r="S12" s="1">
        <f>AVERAGE(S9:S11)</f>
        <v>7.0333333333333341</v>
      </c>
      <c r="T12" s="1" t="e">
        <f t="shared" ref="T12:V12" si="6">AVERAGE(T9:T11)</f>
        <v>#DIV/0!</v>
      </c>
      <c r="U12" s="1">
        <f t="shared" si="6"/>
        <v>78.5</v>
      </c>
      <c r="V12" s="1">
        <f t="shared" si="6"/>
        <v>33.5</v>
      </c>
    </row>
    <row r="13" spans="1:22" ht="17.100000000000001" customHeight="1" x14ac:dyDescent="0.15">
      <c r="A13" s="121" t="s">
        <v>16</v>
      </c>
      <c r="C13" s="116" t="s">
        <v>5</v>
      </c>
      <c r="D13" s="116"/>
      <c r="E13" s="116"/>
      <c r="F13" s="116"/>
      <c r="H13" s="116" t="s">
        <v>6</v>
      </c>
      <c r="I13" s="116"/>
      <c r="J13" s="116"/>
      <c r="K13" s="116"/>
      <c r="L13" s="121" t="s">
        <v>16</v>
      </c>
      <c r="N13" s="116" t="s">
        <v>5</v>
      </c>
      <c r="O13" s="116"/>
      <c r="P13" s="116"/>
      <c r="Q13" s="116"/>
      <c r="S13" s="116" t="s">
        <v>6</v>
      </c>
      <c r="T13" s="116"/>
      <c r="U13" s="116"/>
      <c r="V13" s="116"/>
    </row>
    <row r="14" spans="1:22" ht="17.100000000000001" customHeight="1" x14ac:dyDescent="0.15">
      <c r="A14" s="122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2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G15" s="1">
        <v>1</v>
      </c>
      <c r="L15" s="122"/>
      <c r="M15" s="1">
        <v>1</v>
      </c>
      <c r="N15" s="1">
        <v>5.73</v>
      </c>
      <c r="P15" s="1">
        <v>79</v>
      </c>
      <c r="Q15" s="1">
        <f>P15-45</f>
        <v>34</v>
      </c>
      <c r="R15" s="1">
        <v>1</v>
      </c>
      <c r="S15" s="1">
        <v>6.87</v>
      </c>
      <c r="U15" s="1">
        <v>89</v>
      </c>
      <c r="V15" s="1">
        <f>U15-45</f>
        <v>44</v>
      </c>
    </row>
    <row r="16" spans="1:22" ht="17.100000000000001" customHeight="1" x14ac:dyDescent="0.15">
      <c r="A16" s="122"/>
      <c r="B16" s="1">
        <v>2</v>
      </c>
      <c r="G16" s="1">
        <v>2</v>
      </c>
      <c r="L16" s="122"/>
      <c r="M16" s="1">
        <v>2</v>
      </c>
      <c r="N16" s="1">
        <v>6.86</v>
      </c>
      <c r="P16" s="1">
        <v>82</v>
      </c>
      <c r="Q16" s="1">
        <f t="shared" ref="Q16:Q17" si="7">P16-45</f>
        <v>37</v>
      </c>
      <c r="R16" s="1">
        <v>2</v>
      </c>
      <c r="U16" s="1">
        <v>80</v>
      </c>
      <c r="V16" s="1">
        <f t="shared" ref="V16:V17" si="8">U16-45</f>
        <v>35</v>
      </c>
    </row>
    <row r="17" spans="1:22" ht="17.100000000000001" customHeight="1" x14ac:dyDescent="0.15">
      <c r="A17" s="122"/>
      <c r="B17" s="1">
        <v>3</v>
      </c>
      <c r="G17" s="1">
        <v>3</v>
      </c>
      <c r="L17" s="122"/>
      <c r="M17" s="1">
        <v>3</v>
      </c>
      <c r="P17" s="1">
        <v>85</v>
      </c>
      <c r="Q17" s="1">
        <f t="shared" si="7"/>
        <v>40</v>
      </c>
      <c r="R17" s="1">
        <v>3</v>
      </c>
      <c r="U17" s="1">
        <v>70</v>
      </c>
      <c r="V17" s="1">
        <f t="shared" si="8"/>
        <v>25</v>
      </c>
    </row>
    <row r="18" spans="1:22" ht="17.100000000000001" customHeight="1" x14ac:dyDescent="0.15">
      <c r="A18" s="122"/>
      <c r="B18" s="1" t="s">
        <v>0</v>
      </c>
      <c r="G18" s="1" t="s">
        <v>0</v>
      </c>
      <c r="L18" s="122"/>
      <c r="M18" s="1" t="s">
        <v>0</v>
      </c>
      <c r="N18" s="1">
        <f>AVERAGE(N15:N17)</f>
        <v>6.2949999999999999</v>
      </c>
      <c r="O18" s="1" t="e">
        <f t="shared" ref="O18:Q18" si="9">AVERAGE(O15:O17)</f>
        <v>#DIV/0!</v>
      </c>
      <c r="P18" s="1">
        <f t="shared" si="9"/>
        <v>82</v>
      </c>
      <c r="Q18" s="1">
        <f t="shared" si="9"/>
        <v>37</v>
      </c>
      <c r="R18" s="1" t="s">
        <v>0</v>
      </c>
      <c r="S18" s="1">
        <f>AVERAGE(S15:S17)</f>
        <v>6.87</v>
      </c>
      <c r="T18" s="1" t="e">
        <f t="shared" ref="T18:V18" si="10">AVERAGE(T15:T17)</f>
        <v>#DIV/0!</v>
      </c>
      <c r="U18" s="1">
        <f t="shared" si="10"/>
        <v>79.666666666666671</v>
      </c>
      <c r="V18" s="1">
        <f t="shared" si="10"/>
        <v>34.666666666666664</v>
      </c>
    </row>
    <row r="19" spans="1:22" ht="17.100000000000001" customHeight="1" x14ac:dyDescent="0.15">
      <c r="A19" s="122"/>
      <c r="C19" s="116" t="s">
        <v>7</v>
      </c>
      <c r="D19" s="116"/>
      <c r="E19" s="116"/>
      <c r="F19" s="116"/>
      <c r="H19" s="116" t="s">
        <v>8</v>
      </c>
      <c r="I19" s="116"/>
      <c r="J19" s="116"/>
      <c r="K19" s="116"/>
      <c r="L19" s="122"/>
      <c r="N19" s="124" t="s">
        <v>7</v>
      </c>
      <c r="O19" s="125"/>
      <c r="P19" s="125"/>
      <c r="Q19" s="126"/>
      <c r="S19" s="124" t="s">
        <v>8</v>
      </c>
      <c r="T19" s="125"/>
      <c r="U19" s="125"/>
      <c r="V19" s="126"/>
    </row>
    <row r="20" spans="1:22" ht="17.100000000000001" customHeight="1" x14ac:dyDescent="0.15">
      <c r="A20" s="122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2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G21" s="1">
        <v>1</v>
      </c>
      <c r="L21" s="122"/>
      <c r="M21" s="1">
        <v>1</v>
      </c>
      <c r="N21" s="1">
        <v>7.68</v>
      </c>
      <c r="P21" s="1">
        <v>85</v>
      </c>
      <c r="Q21" s="1">
        <f>P21-45</f>
        <v>40</v>
      </c>
      <c r="R21" s="1">
        <v>1</v>
      </c>
      <c r="S21" s="1">
        <v>5.52</v>
      </c>
      <c r="U21" s="1">
        <v>113</v>
      </c>
      <c r="V21" s="1">
        <f>U21-45</f>
        <v>68</v>
      </c>
    </row>
    <row r="22" spans="1:22" ht="17.100000000000001" customHeight="1" x14ac:dyDescent="0.15">
      <c r="A22" s="122"/>
      <c r="B22" s="1">
        <v>2</v>
      </c>
      <c r="G22" s="1">
        <v>2</v>
      </c>
      <c r="L22" s="122"/>
      <c r="M22" s="1">
        <v>2</v>
      </c>
      <c r="N22" s="1">
        <v>7.19</v>
      </c>
      <c r="P22" s="1">
        <v>82</v>
      </c>
      <c r="Q22" s="1">
        <f t="shared" ref="Q22:Q23" si="11">P22-45</f>
        <v>37</v>
      </c>
      <c r="R22" s="1">
        <v>2</v>
      </c>
      <c r="S22" s="1">
        <v>5.97</v>
      </c>
      <c r="U22" s="1">
        <v>90</v>
      </c>
      <c r="V22" s="1">
        <f t="shared" ref="V22:V23" si="12">U22-45</f>
        <v>45</v>
      </c>
    </row>
    <row r="23" spans="1:22" ht="17.100000000000001" customHeight="1" x14ac:dyDescent="0.15">
      <c r="A23" s="122"/>
      <c r="B23" s="1">
        <v>3</v>
      </c>
      <c r="G23" s="1">
        <v>3</v>
      </c>
      <c r="L23" s="122"/>
      <c r="M23" s="1">
        <v>3</v>
      </c>
      <c r="N23" s="1">
        <v>7.02</v>
      </c>
      <c r="P23" s="1">
        <v>71</v>
      </c>
      <c r="Q23" s="1">
        <f t="shared" si="11"/>
        <v>26</v>
      </c>
      <c r="R23" s="1">
        <v>3</v>
      </c>
      <c r="S23" s="1">
        <v>6.41</v>
      </c>
      <c r="U23" s="1">
        <v>89</v>
      </c>
      <c r="V23" s="1">
        <f t="shared" si="12"/>
        <v>44</v>
      </c>
    </row>
    <row r="24" spans="1:22" ht="17.100000000000001" customHeight="1" x14ac:dyDescent="0.15">
      <c r="A24" s="123"/>
      <c r="B24" s="1" t="s">
        <v>0</v>
      </c>
      <c r="G24" s="1" t="s">
        <v>0</v>
      </c>
      <c r="L24" s="123"/>
      <c r="M24" s="1" t="s">
        <v>0</v>
      </c>
      <c r="N24" s="1">
        <f>AVERAGE(N21:N23)</f>
        <v>7.2966666666666669</v>
      </c>
      <c r="O24" s="1" t="e">
        <f t="shared" ref="O24:Q24" si="13">AVERAGE(O21:O23)</f>
        <v>#DIV/0!</v>
      </c>
      <c r="P24" s="1">
        <f t="shared" si="13"/>
        <v>79.333333333333329</v>
      </c>
      <c r="Q24" s="1">
        <f t="shared" si="13"/>
        <v>34.333333333333336</v>
      </c>
      <c r="R24" s="1" t="s">
        <v>0</v>
      </c>
      <c r="S24" s="1">
        <f>AVERAGE(S21:S23)</f>
        <v>5.9666666666666659</v>
      </c>
      <c r="T24" s="1" t="e">
        <f t="shared" ref="T24:V24" si="14">AVERAGE(T21:T23)</f>
        <v>#DIV/0!</v>
      </c>
      <c r="U24" s="1">
        <f t="shared" si="14"/>
        <v>97.333333333333329</v>
      </c>
      <c r="V24" s="1">
        <f t="shared" si="14"/>
        <v>52.333333333333336</v>
      </c>
    </row>
    <row r="25" spans="1:22" ht="17.100000000000001" customHeight="1" x14ac:dyDescent="0.15">
      <c r="A25" s="121" t="s">
        <v>17</v>
      </c>
      <c r="C25" s="116" t="s">
        <v>5</v>
      </c>
      <c r="D25" s="116"/>
      <c r="E25" s="116"/>
      <c r="F25" s="116"/>
      <c r="H25" s="116" t="s">
        <v>6</v>
      </c>
      <c r="I25" s="116"/>
      <c r="J25" s="116"/>
      <c r="K25" s="116"/>
      <c r="L25" s="121" t="s">
        <v>17</v>
      </c>
      <c r="N25" s="116" t="s">
        <v>5</v>
      </c>
      <c r="O25" s="116"/>
      <c r="P25" s="116"/>
      <c r="Q25" s="116"/>
      <c r="S25" s="116" t="s">
        <v>6</v>
      </c>
      <c r="T25" s="116"/>
      <c r="U25" s="116"/>
      <c r="V25" s="116"/>
    </row>
    <row r="26" spans="1:22" ht="17.100000000000001" customHeight="1" x14ac:dyDescent="0.15">
      <c r="A26" s="122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2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G27" s="1">
        <v>1</v>
      </c>
      <c r="L27" s="122"/>
      <c r="M27" s="1">
        <v>1</v>
      </c>
      <c r="N27" s="1">
        <v>6.52</v>
      </c>
      <c r="P27" s="1">
        <v>76</v>
      </c>
      <c r="Q27" s="1">
        <f>P27-45</f>
        <v>31</v>
      </c>
      <c r="R27" s="1">
        <v>1</v>
      </c>
      <c r="S27" s="1">
        <v>5.45</v>
      </c>
      <c r="U27" s="1">
        <v>80</v>
      </c>
      <c r="V27" s="1">
        <f>U27-45</f>
        <v>35</v>
      </c>
    </row>
    <row r="28" spans="1:22" ht="17.100000000000001" customHeight="1" x14ac:dyDescent="0.15">
      <c r="A28" s="122"/>
      <c r="B28" s="1">
        <v>2</v>
      </c>
      <c r="G28" s="1">
        <v>2</v>
      </c>
      <c r="L28" s="122"/>
      <c r="M28" s="1">
        <v>2</v>
      </c>
      <c r="N28" s="1">
        <v>7.13</v>
      </c>
      <c r="P28" s="1">
        <v>79</v>
      </c>
      <c r="Q28" s="1">
        <f t="shared" ref="Q28:Q29" si="15">P28-45</f>
        <v>34</v>
      </c>
      <c r="R28" s="1">
        <v>2</v>
      </c>
      <c r="S28" s="1">
        <v>5.85</v>
      </c>
      <c r="U28" s="1">
        <v>81</v>
      </c>
      <c r="V28" s="1">
        <f t="shared" ref="V28:V29" si="16">U28-45</f>
        <v>36</v>
      </c>
    </row>
    <row r="29" spans="1:22" ht="17.100000000000001" customHeight="1" x14ac:dyDescent="0.15">
      <c r="A29" s="122"/>
      <c r="B29" s="1">
        <v>3</v>
      </c>
      <c r="G29" s="1">
        <v>3</v>
      </c>
      <c r="L29" s="122"/>
      <c r="M29" s="1">
        <v>3</v>
      </c>
      <c r="P29" s="1">
        <v>89</v>
      </c>
      <c r="Q29" s="1">
        <f t="shared" si="15"/>
        <v>44</v>
      </c>
      <c r="R29" s="1">
        <v>3</v>
      </c>
      <c r="S29" s="1">
        <v>5.45</v>
      </c>
      <c r="U29" s="1">
        <v>99</v>
      </c>
      <c r="V29" s="1">
        <f t="shared" si="16"/>
        <v>54</v>
      </c>
    </row>
    <row r="30" spans="1:22" ht="17.100000000000001" customHeight="1" x14ac:dyDescent="0.15">
      <c r="A30" s="122"/>
      <c r="B30" s="1" t="s">
        <v>0</v>
      </c>
      <c r="G30" s="1" t="s">
        <v>0</v>
      </c>
      <c r="L30" s="122"/>
      <c r="M30" s="1" t="s">
        <v>0</v>
      </c>
      <c r="N30" s="1">
        <f>AVERAGE(N27:N29)</f>
        <v>6.8249999999999993</v>
      </c>
      <c r="O30" s="1" t="e">
        <f t="shared" ref="O30:Q30" si="17">AVERAGE(O27:O29)</f>
        <v>#DIV/0!</v>
      </c>
      <c r="P30" s="1">
        <f t="shared" si="17"/>
        <v>81.333333333333329</v>
      </c>
      <c r="Q30" s="1">
        <f t="shared" si="17"/>
        <v>36.333333333333336</v>
      </c>
      <c r="R30" s="1" t="s">
        <v>0</v>
      </c>
      <c r="S30" s="1">
        <f>AVERAGE(S27:S29)</f>
        <v>5.583333333333333</v>
      </c>
      <c r="T30" s="1" t="e">
        <f t="shared" ref="T30:V30" si="18">AVERAGE(T27:T29)</f>
        <v>#DIV/0!</v>
      </c>
      <c r="U30" s="1">
        <f t="shared" si="18"/>
        <v>86.666666666666671</v>
      </c>
      <c r="V30" s="1">
        <f t="shared" si="18"/>
        <v>41.666666666666664</v>
      </c>
    </row>
    <row r="31" spans="1:22" ht="17.100000000000001" customHeight="1" x14ac:dyDescent="0.15">
      <c r="A31" s="122"/>
      <c r="C31" s="116" t="s">
        <v>7</v>
      </c>
      <c r="D31" s="116"/>
      <c r="E31" s="116"/>
      <c r="F31" s="116"/>
      <c r="H31" s="116" t="s">
        <v>8</v>
      </c>
      <c r="I31" s="116"/>
      <c r="J31" s="116"/>
      <c r="K31" s="116"/>
      <c r="L31" s="122"/>
      <c r="N31" s="116" t="s">
        <v>7</v>
      </c>
      <c r="O31" s="116"/>
      <c r="P31" s="116"/>
      <c r="Q31" s="116"/>
      <c r="S31" s="116" t="s">
        <v>8</v>
      </c>
      <c r="T31" s="116"/>
      <c r="U31" s="116"/>
      <c r="V31" s="116"/>
    </row>
    <row r="32" spans="1:22" ht="17.100000000000001" customHeight="1" x14ac:dyDescent="0.15">
      <c r="A32" s="122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2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G33" s="1">
        <v>1</v>
      </c>
      <c r="L33" s="122"/>
      <c r="M33" s="1">
        <v>1</v>
      </c>
      <c r="N33" s="1">
        <v>7.23</v>
      </c>
      <c r="P33" s="1">
        <v>91</v>
      </c>
      <c r="Q33" s="1">
        <f>P33-45</f>
        <v>46</v>
      </c>
      <c r="R33" s="1">
        <v>1</v>
      </c>
      <c r="S33" s="1">
        <v>6.16</v>
      </c>
      <c r="U33" s="1">
        <v>110</v>
      </c>
      <c r="V33" s="1">
        <f>U33-45</f>
        <v>65</v>
      </c>
    </row>
    <row r="34" spans="1:22" ht="17.100000000000001" customHeight="1" x14ac:dyDescent="0.15">
      <c r="A34" s="122"/>
      <c r="B34" s="1">
        <v>2</v>
      </c>
      <c r="G34" s="1">
        <v>2</v>
      </c>
      <c r="L34" s="122"/>
      <c r="M34" s="1">
        <v>2</v>
      </c>
      <c r="N34" s="1">
        <v>5.79</v>
      </c>
      <c r="P34" s="1">
        <v>87</v>
      </c>
      <c r="Q34" s="1">
        <f t="shared" ref="Q34:Q35" si="19">P34-45</f>
        <v>42</v>
      </c>
      <c r="R34" s="1">
        <v>2</v>
      </c>
      <c r="S34" s="1">
        <v>6.32</v>
      </c>
      <c r="U34" s="1">
        <v>78</v>
      </c>
      <c r="V34" s="1">
        <f t="shared" ref="V34:V35" si="20">U34-45</f>
        <v>33</v>
      </c>
    </row>
    <row r="35" spans="1:22" ht="17.100000000000001" customHeight="1" x14ac:dyDescent="0.15">
      <c r="A35" s="122"/>
      <c r="B35" s="1">
        <v>3</v>
      </c>
      <c r="G35" s="1">
        <v>3</v>
      </c>
      <c r="L35" s="122"/>
      <c r="M35" s="1">
        <v>3</v>
      </c>
      <c r="N35" s="1">
        <v>5.0999999999999996</v>
      </c>
      <c r="P35" s="1">
        <v>85</v>
      </c>
      <c r="Q35" s="1">
        <f t="shared" si="19"/>
        <v>40</v>
      </c>
      <c r="R35" s="1">
        <v>3</v>
      </c>
      <c r="S35" s="1">
        <v>5.77</v>
      </c>
      <c r="U35" s="1">
        <v>90</v>
      </c>
      <c r="V35" s="1">
        <f t="shared" si="20"/>
        <v>45</v>
      </c>
    </row>
    <row r="36" spans="1:22" ht="17.100000000000001" customHeight="1" x14ac:dyDescent="0.15">
      <c r="A36" s="123"/>
      <c r="B36" s="1" t="s">
        <v>0</v>
      </c>
      <c r="G36" s="1" t="s">
        <v>0</v>
      </c>
      <c r="L36" s="123"/>
      <c r="M36" s="1" t="s">
        <v>0</v>
      </c>
      <c r="N36" s="1">
        <f>AVERAGE(N33:N35)</f>
        <v>6.0399999999999991</v>
      </c>
      <c r="O36" s="1" t="e">
        <f t="shared" ref="O36:Q36" si="21">AVERAGE(O33:O35)</f>
        <v>#DIV/0!</v>
      </c>
      <c r="P36" s="1">
        <f t="shared" si="21"/>
        <v>87.666666666666671</v>
      </c>
      <c r="Q36" s="1">
        <f t="shared" si="21"/>
        <v>42.666666666666664</v>
      </c>
      <c r="R36" s="1" t="s">
        <v>0</v>
      </c>
      <c r="S36" s="1">
        <f>AVERAGE(S33:S35)</f>
        <v>6.083333333333333</v>
      </c>
      <c r="T36" s="1" t="e">
        <f t="shared" ref="T36:V36" si="22">AVERAGE(T33:T35)</f>
        <v>#DIV/0!</v>
      </c>
      <c r="U36" s="1">
        <f t="shared" si="22"/>
        <v>92.666666666666671</v>
      </c>
      <c r="V36" s="1">
        <f t="shared" si="22"/>
        <v>47.666666666666664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1" t="s">
        <v>18</v>
      </c>
      <c r="C45" s="116" t="s">
        <v>5</v>
      </c>
      <c r="D45" s="116"/>
      <c r="E45" s="116"/>
      <c r="F45" s="116"/>
      <c r="H45" s="116" t="s">
        <v>6</v>
      </c>
      <c r="I45" s="116"/>
      <c r="J45" s="116"/>
      <c r="K45" s="116"/>
      <c r="L45" s="121" t="s">
        <v>18</v>
      </c>
      <c r="N45" s="116" t="s">
        <v>5</v>
      </c>
      <c r="O45" s="116"/>
      <c r="P45" s="116"/>
      <c r="Q45" s="116"/>
      <c r="S45" s="116" t="s">
        <v>6</v>
      </c>
      <c r="T45" s="116"/>
      <c r="U45" s="116"/>
      <c r="V45" s="116"/>
    </row>
    <row r="46" spans="1:22" ht="17.100000000000001" customHeight="1" x14ac:dyDescent="0.15">
      <c r="A46" s="122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2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2"/>
      <c r="B47" s="1">
        <v>1</v>
      </c>
      <c r="G47" s="1">
        <v>1</v>
      </c>
      <c r="L47" s="122"/>
      <c r="M47" s="1">
        <v>1</v>
      </c>
      <c r="N47" s="1">
        <v>6.33</v>
      </c>
      <c r="P47" s="1">
        <v>70</v>
      </c>
      <c r="Q47" s="1">
        <f>P47-45</f>
        <v>25</v>
      </c>
      <c r="R47" s="1">
        <v>1</v>
      </c>
      <c r="S47" s="1">
        <v>6.94</v>
      </c>
      <c r="U47" s="1">
        <v>83</v>
      </c>
      <c r="V47" s="1">
        <f>U47-45</f>
        <v>38</v>
      </c>
    </row>
    <row r="48" spans="1:22" ht="17.100000000000001" customHeight="1" x14ac:dyDescent="0.15">
      <c r="A48" s="122"/>
      <c r="B48" s="1">
        <v>2</v>
      </c>
      <c r="G48" s="1">
        <v>2</v>
      </c>
      <c r="L48" s="122"/>
      <c r="M48" s="1">
        <v>2</v>
      </c>
      <c r="N48" s="1">
        <v>6.33</v>
      </c>
      <c r="P48" s="1">
        <v>71</v>
      </c>
      <c r="Q48" s="1">
        <f t="shared" ref="Q48" si="23">P48-45</f>
        <v>26</v>
      </c>
      <c r="R48" s="1">
        <v>2</v>
      </c>
      <c r="S48" s="1">
        <v>6.94</v>
      </c>
      <c r="U48" s="1">
        <v>86</v>
      </c>
      <c r="V48" s="1">
        <f t="shared" ref="V48:V49" si="24">U48-45</f>
        <v>41</v>
      </c>
    </row>
    <row r="49" spans="1:22" ht="17.100000000000001" customHeight="1" x14ac:dyDescent="0.15">
      <c r="A49" s="122"/>
      <c r="B49" s="1">
        <v>3</v>
      </c>
      <c r="G49" s="1">
        <v>3</v>
      </c>
      <c r="L49" s="122"/>
      <c r="M49" s="1">
        <v>3</v>
      </c>
      <c r="N49" s="1">
        <v>6.19</v>
      </c>
      <c r="R49" s="1">
        <v>3</v>
      </c>
      <c r="S49" s="1">
        <v>7.5</v>
      </c>
      <c r="U49" s="1">
        <v>80</v>
      </c>
      <c r="V49" s="1">
        <f t="shared" si="24"/>
        <v>35</v>
      </c>
    </row>
    <row r="50" spans="1:22" ht="17.100000000000001" customHeight="1" x14ac:dyDescent="0.15">
      <c r="A50" s="122"/>
      <c r="B50" s="1" t="s">
        <v>0</v>
      </c>
      <c r="G50" s="1" t="s">
        <v>0</v>
      </c>
      <c r="L50" s="122"/>
      <c r="M50" s="1" t="s">
        <v>0</v>
      </c>
      <c r="N50" s="1">
        <f>AVERAGE(N47:N49)</f>
        <v>6.2833333333333341</v>
      </c>
      <c r="O50" s="1" t="e">
        <f t="shared" ref="O50:Q50" si="25">AVERAGE(O47:O49)</f>
        <v>#DIV/0!</v>
      </c>
      <c r="P50" s="1">
        <f t="shared" si="25"/>
        <v>70.5</v>
      </c>
      <c r="Q50" s="1">
        <f t="shared" si="25"/>
        <v>25.5</v>
      </c>
      <c r="R50" s="1" t="s">
        <v>0</v>
      </c>
      <c r="S50" s="1">
        <f>AVERAGE(S47:S49)</f>
        <v>7.1266666666666678</v>
      </c>
      <c r="T50" s="1" t="e">
        <f t="shared" ref="T50:V50" si="26">AVERAGE(T47:T49)</f>
        <v>#DIV/0!</v>
      </c>
      <c r="U50" s="1">
        <f t="shared" si="26"/>
        <v>83</v>
      </c>
      <c r="V50" s="1">
        <f t="shared" si="26"/>
        <v>38</v>
      </c>
    </row>
    <row r="51" spans="1:22" ht="17.100000000000001" customHeight="1" x14ac:dyDescent="0.15">
      <c r="A51" s="122"/>
      <c r="C51" s="116" t="s">
        <v>7</v>
      </c>
      <c r="D51" s="116"/>
      <c r="E51" s="116"/>
      <c r="F51" s="116"/>
      <c r="H51" s="116" t="s">
        <v>8</v>
      </c>
      <c r="I51" s="116"/>
      <c r="J51" s="116"/>
      <c r="K51" s="116"/>
      <c r="L51" s="122"/>
      <c r="N51" s="116" t="s">
        <v>7</v>
      </c>
      <c r="O51" s="116"/>
      <c r="P51" s="116"/>
      <c r="Q51" s="116"/>
      <c r="S51" s="116" t="s">
        <v>8</v>
      </c>
      <c r="T51" s="116"/>
      <c r="U51" s="116"/>
      <c r="V51" s="116"/>
    </row>
    <row r="52" spans="1:22" ht="17.100000000000001" customHeight="1" x14ac:dyDescent="0.15">
      <c r="A52" s="122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2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2"/>
      <c r="B53" s="1">
        <v>1</v>
      </c>
      <c r="G53" s="1">
        <v>1</v>
      </c>
      <c r="L53" s="122"/>
      <c r="M53" s="1">
        <v>1</v>
      </c>
      <c r="N53" s="1">
        <v>7.98</v>
      </c>
      <c r="P53" s="1">
        <v>100</v>
      </c>
      <c r="Q53" s="1">
        <f>P53-45</f>
        <v>55</v>
      </c>
      <c r="R53" s="1">
        <v>1</v>
      </c>
      <c r="S53" s="1">
        <v>7.38</v>
      </c>
      <c r="U53" s="1">
        <v>90</v>
      </c>
      <c r="V53" s="1">
        <f>U53-45</f>
        <v>45</v>
      </c>
    </row>
    <row r="54" spans="1:22" ht="17.100000000000001" customHeight="1" x14ac:dyDescent="0.15">
      <c r="A54" s="122"/>
      <c r="B54" s="1">
        <v>2</v>
      </c>
      <c r="G54" s="1">
        <v>2</v>
      </c>
      <c r="L54" s="122"/>
      <c r="M54" s="1">
        <v>2</v>
      </c>
      <c r="N54" s="1">
        <v>7.88</v>
      </c>
      <c r="P54" s="1">
        <v>98</v>
      </c>
      <c r="Q54" s="1">
        <f t="shared" ref="Q54:Q55" si="27">P54-45</f>
        <v>53</v>
      </c>
      <c r="R54" s="1">
        <v>2</v>
      </c>
      <c r="S54" s="1">
        <v>7.29</v>
      </c>
      <c r="U54" s="1">
        <v>93</v>
      </c>
      <c r="V54" s="1">
        <f t="shared" ref="V54:V55" si="28">U54-45</f>
        <v>48</v>
      </c>
    </row>
    <row r="55" spans="1:22" ht="17.100000000000001" customHeight="1" x14ac:dyDescent="0.15">
      <c r="A55" s="122"/>
      <c r="B55" s="1">
        <v>3</v>
      </c>
      <c r="G55" s="1">
        <v>3</v>
      </c>
      <c r="L55" s="122"/>
      <c r="M55" s="1">
        <v>3</v>
      </c>
      <c r="N55" s="1">
        <v>7.55</v>
      </c>
      <c r="P55" s="1">
        <v>95</v>
      </c>
      <c r="Q55" s="1">
        <f t="shared" si="27"/>
        <v>50</v>
      </c>
      <c r="R55" s="1">
        <v>3</v>
      </c>
      <c r="S55" s="1">
        <v>7.67</v>
      </c>
      <c r="U55" s="1">
        <v>95</v>
      </c>
      <c r="V55" s="1">
        <f t="shared" si="28"/>
        <v>50</v>
      </c>
    </row>
    <row r="56" spans="1:22" ht="17.100000000000001" customHeight="1" x14ac:dyDescent="0.15">
      <c r="A56" s="123"/>
      <c r="B56" s="1" t="s">
        <v>0</v>
      </c>
      <c r="G56" s="1" t="s">
        <v>0</v>
      </c>
      <c r="L56" s="123"/>
      <c r="M56" s="1" t="s">
        <v>0</v>
      </c>
      <c r="N56" s="1">
        <f>AVERAGE(N53:N55)</f>
        <v>7.8033333333333337</v>
      </c>
      <c r="O56" s="1" t="e">
        <f t="shared" ref="O56:Q56" si="29">AVERAGE(O53:O55)</f>
        <v>#DIV/0!</v>
      </c>
      <c r="P56" s="1">
        <f t="shared" si="29"/>
        <v>97.666666666666671</v>
      </c>
      <c r="Q56" s="1">
        <f t="shared" si="29"/>
        <v>52.666666666666664</v>
      </c>
      <c r="R56" s="1" t="s">
        <v>0</v>
      </c>
      <c r="S56" s="1">
        <f>AVERAGE(S53:S55)</f>
        <v>7.4466666666666663</v>
      </c>
      <c r="T56" s="1" t="e">
        <f t="shared" ref="T56:V56" si="30">AVERAGE(T53:T55)</f>
        <v>#DIV/0!</v>
      </c>
      <c r="U56" s="1">
        <f t="shared" si="30"/>
        <v>92.666666666666671</v>
      </c>
      <c r="V56" s="1">
        <f t="shared" si="30"/>
        <v>47.666666666666664</v>
      </c>
    </row>
    <row r="57" spans="1:22" ht="17.100000000000001" customHeight="1" x14ac:dyDescent="0.15">
      <c r="A57" s="121" t="s">
        <v>19</v>
      </c>
      <c r="C57" s="116" t="s">
        <v>5</v>
      </c>
      <c r="D57" s="116"/>
      <c r="E57" s="116"/>
      <c r="F57" s="116"/>
      <c r="H57" s="116" t="s">
        <v>6</v>
      </c>
      <c r="I57" s="116"/>
      <c r="J57" s="116"/>
      <c r="K57" s="116"/>
      <c r="L57" s="121" t="s">
        <v>19</v>
      </c>
      <c r="N57" s="116" t="s">
        <v>5</v>
      </c>
      <c r="O57" s="116"/>
      <c r="P57" s="116"/>
      <c r="Q57" s="116"/>
      <c r="S57" s="116" t="s">
        <v>6</v>
      </c>
      <c r="T57" s="116"/>
      <c r="U57" s="116"/>
      <c r="V57" s="116"/>
    </row>
    <row r="58" spans="1:22" ht="17.100000000000001" customHeight="1" x14ac:dyDescent="0.15">
      <c r="A58" s="122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2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2"/>
      <c r="B59" s="1">
        <v>1</v>
      </c>
      <c r="G59" s="1">
        <v>1</v>
      </c>
      <c r="L59" s="122"/>
      <c r="M59" s="1">
        <v>1</v>
      </c>
      <c r="N59" s="1">
        <v>5.33</v>
      </c>
      <c r="P59" s="1">
        <v>73</v>
      </c>
      <c r="Q59" s="1">
        <f>P59-45</f>
        <v>28</v>
      </c>
      <c r="R59" s="1">
        <v>1</v>
      </c>
      <c r="S59" s="1">
        <v>6.61</v>
      </c>
      <c r="U59" s="1">
        <v>86</v>
      </c>
      <c r="V59" s="1">
        <f>U59-45</f>
        <v>41</v>
      </c>
    </row>
    <row r="60" spans="1:22" ht="17.100000000000001" customHeight="1" x14ac:dyDescent="0.15">
      <c r="A60" s="122"/>
      <c r="B60" s="1">
        <v>2</v>
      </c>
      <c r="G60" s="1">
        <v>2</v>
      </c>
      <c r="L60" s="122"/>
      <c r="M60" s="1">
        <v>2</v>
      </c>
      <c r="N60" s="1">
        <v>5.68</v>
      </c>
      <c r="P60" s="1">
        <v>86</v>
      </c>
      <c r="Q60" s="1">
        <f t="shared" ref="Q60" si="31">P60-45</f>
        <v>41</v>
      </c>
      <c r="R60" s="1">
        <v>2</v>
      </c>
      <c r="S60" s="1">
        <v>6.7</v>
      </c>
      <c r="U60" s="1">
        <v>78</v>
      </c>
      <c r="V60" s="1">
        <f t="shared" ref="V60:V61" si="32">U60-45</f>
        <v>33</v>
      </c>
    </row>
    <row r="61" spans="1:22" ht="17.100000000000001" customHeight="1" x14ac:dyDescent="0.15">
      <c r="A61" s="122"/>
      <c r="B61" s="1">
        <v>3</v>
      </c>
      <c r="G61" s="1">
        <v>3</v>
      </c>
      <c r="L61" s="122"/>
      <c r="M61" s="1">
        <v>3</v>
      </c>
      <c r="N61" s="1">
        <v>5.33</v>
      </c>
      <c r="R61" s="1">
        <v>3</v>
      </c>
      <c r="U61" s="1">
        <v>82</v>
      </c>
      <c r="V61" s="1">
        <f t="shared" si="32"/>
        <v>37</v>
      </c>
    </row>
    <row r="62" spans="1:22" ht="17.100000000000001" customHeight="1" x14ac:dyDescent="0.15">
      <c r="A62" s="122"/>
      <c r="B62" s="1" t="s">
        <v>0</v>
      </c>
      <c r="G62" s="1" t="s">
        <v>0</v>
      </c>
      <c r="L62" s="122"/>
      <c r="M62" s="1" t="s">
        <v>0</v>
      </c>
      <c r="N62" s="1">
        <f>AVERAGE(N59:N61)</f>
        <v>5.4466666666666663</v>
      </c>
      <c r="O62" s="1" t="e">
        <f t="shared" ref="O62:Q62" si="33">AVERAGE(O59:O61)</f>
        <v>#DIV/0!</v>
      </c>
      <c r="P62" s="1">
        <f t="shared" si="33"/>
        <v>79.5</v>
      </c>
      <c r="Q62" s="1">
        <f t="shared" si="33"/>
        <v>34.5</v>
      </c>
      <c r="R62" s="1" t="s">
        <v>0</v>
      </c>
      <c r="S62" s="1">
        <f>AVERAGE(S59:S61)</f>
        <v>6.6550000000000002</v>
      </c>
      <c r="T62" s="1" t="e">
        <f t="shared" ref="T62:V62" si="34">AVERAGE(T59:T61)</f>
        <v>#DIV/0!</v>
      </c>
      <c r="U62" s="1">
        <f t="shared" si="34"/>
        <v>82</v>
      </c>
      <c r="V62" s="1">
        <f t="shared" si="34"/>
        <v>37</v>
      </c>
    </row>
    <row r="63" spans="1:22" ht="17.100000000000001" customHeight="1" x14ac:dyDescent="0.15">
      <c r="A63" s="122"/>
      <c r="C63" s="116" t="s">
        <v>7</v>
      </c>
      <c r="D63" s="116"/>
      <c r="E63" s="116"/>
      <c r="F63" s="116"/>
      <c r="H63" s="116" t="s">
        <v>8</v>
      </c>
      <c r="I63" s="116"/>
      <c r="J63" s="116"/>
      <c r="K63" s="116"/>
      <c r="L63" s="122"/>
      <c r="N63" s="116" t="s">
        <v>7</v>
      </c>
      <c r="O63" s="116"/>
      <c r="P63" s="116"/>
      <c r="Q63" s="116"/>
      <c r="S63" s="116" t="s">
        <v>8</v>
      </c>
      <c r="T63" s="116"/>
      <c r="U63" s="116"/>
      <c r="V63" s="116"/>
    </row>
    <row r="64" spans="1:22" ht="17.100000000000001" customHeight="1" x14ac:dyDescent="0.15">
      <c r="A64" s="122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2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2"/>
      <c r="B65" s="1">
        <v>1</v>
      </c>
      <c r="G65" s="1">
        <v>1</v>
      </c>
      <c r="L65" s="122"/>
      <c r="M65" s="1">
        <v>1</v>
      </c>
      <c r="N65" s="1">
        <v>6.87</v>
      </c>
      <c r="P65" s="1">
        <v>88</v>
      </c>
      <c r="Q65" s="1">
        <f>P65-45</f>
        <v>43</v>
      </c>
      <c r="R65" s="1">
        <v>1</v>
      </c>
      <c r="S65" s="1">
        <v>8.34</v>
      </c>
      <c r="U65" s="1">
        <v>102</v>
      </c>
      <c r="V65" s="1">
        <f>U65-45</f>
        <v>57</v>
      </c>
    </row>
    <row r="66" spans="1:22" ht="17.100000000000001" customHeight="1" x14ac:dyDescent="0.15">
      <c r="A66" s="122"/>
      <c r="B66" s="1">
        <v>2</v>
      </c>
      <c r="G66" s="1">
        <v>2</v>
      </c>
      <c r="L66" s="122"/>
      <c r="M66" s="1">
        <v>2</v>
      </c>
      <c r="N66" s="1">
        <v>6.77</v>
      </c>
      <c r="P66" s="1">
        <v>80</v>
      </c>
      <c r="Q66" s="1">
        <f t="shared" ref="Q66:Q67" si="35">P66-45</f>
        <v>35</v>
      </c>
      <c r="R66" s="1">
        <v>2</v>
      </c>
      <c r="S66" s="1">
        <v>8.25</v>
      </c>
      <c r="U66" s="1">
        <v>92</v>
      </c>
      <c r="V66" s="1">
        <f t="shared" ref="V66:V67" si="36">U66-45</f>
        <v>47</v>
      </c>
    </row>
    <row r="67" spans="1:22" ht="17.100000000000001" customHeight="1" x14ac:dyDescent="0.15">
      <c r="A67" s="122"/>
      <c r="B67" s="1">
        <v>3</v>
      </c>
      <c r="G67" s="1">
        <v>3</v>
      </c>
      <c r="L67" s="122"/>
      <c r="M67" s="1">
        <v>3</v>
      </c>
      <c r="N67" s="1">
        <v>7.23</v>
      </c>
      <c r="P67" s="1">
        <v>79</v>
      </c>
      <c r="Q67" s="1">
        <f t="shared" si="35"/>
        <v>34</v>
      </c>
      <c r="R67" s="1">
        <v>3</v>
      </c>
      <c r="S67" s="1">
        <v>7.4</v>
      </c>
      <c r="U67" s="1">
        <v>98</v>
      </c>
      <c r="V67" s="1">
        <f t="shared" si="36"/>
        <v>53</v>
      </c>
    </row>
    <row r="68" spans="1:22" ht="17.100000000000001" customHeight="1" x14ac:dyDescent="0.15">
      <c r="A68" s="123"/>
      <c r="B68" s="1" t="s">
        <v>0</v>
      </c>
      <c r="G68" s="1" t="s">
        <v>0</v>
      </c>
      <c r="L68" s="123"/>
      <c r="M68" s="1" t="s">
        <v>0</v>
      </c>
      <c r="N68" s="1">
        <f>AVERAGE(N65:N67)</f>
        <v>6.956666666666667</v>
      </c>
      <c r="O68" s="1" t="e">
        <f t="shared" ref="O68:Q68" si="37">AVERAGE(O65:O67)</f>
        <v>#DIV/0!</v>
      </c>
      <c r="P68" s="1">
        <f t="shared" si="37"/>
        <v>82.333333333333329</v>
      </c>
      <c r="Q68" s="1">
        <f t="shared" si="37"/>
        <v>37.333333333333336</v>
      </c>
      <c r="R68" s="1" t="s">
        <v>0</v>
      </c>
      <c r="S68" s="1">
        <f>AVERAGE(S65:S67)</f>
        <v>7.996666666666667</v>
      </c>
      <c r="T68" s="1" t="e">
        <f t="shared" ref="T68:V68" si="38">AVERAGE(T65:T67)</f>
        <v>#DIV/0!</v>
      </c>
      <c r="U68" s="1">
        <f t="shared" si="38"/>
        <v>97.333333333333329</v>
      </c>
      <c r="V68" s="1">
        <f t="shared" si="38"/>
        <v>52.333333333333336</v>
      </c>
    </row>
    <row r="69" spans="1:22" ht="17.100000000000001" customHeight="1" x14ac:dyDescent="0.15">
      <c r="A69" s="121" t="s">
        <v>20</v>
      </c>
      <c r="C69" s="116" t="s">
        <v>5</v>
      </c>
      <c r="D69" s="116"/>
      <c r="E69" s="116"/>
      <c r="F69" s="116"/>
      <c r="H69" s="116" t="s">
        <v>6</v>
      </c>
      <c r="I69" s="116"/>
      <c r="J69" s="116"/>
      <c r="K69" s="116"/>
      <c r="L69" s="121" t="s">
        <v>20</v>
      </c>
      <c r="N69" s="116" t="s">
        <v>5</v>
      </c>
      <c r="O69" s="116"/>
      <c r="P69" s="116"/>
      <c r="Q69" s="116"/>
      <c r="S69" s="116" t="s">
        <v>6</v>
      </c>
      <c r="T69" s="116"/>
      <c r="U69" s="116"/>
      <c r="V69" s="116"/>
    </row>
    <row r="70" spans="1:22" ht="17.100000000000001" customHeight="1" x14ac:dyDescent="0.15">
      <c r="A70" s="122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2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2"/>
      <c r="B71" s="1">
        <v>1</v>
      </c>
      <c r="G71" s="1">
        <v>1</v>
      </c>
      <c r="L71" s="122"/>
      <c r="M71" s="1">
        <v>1</v>
      </c>
      <c r="N71" s="1">
        <v>6.62</v>
      </c>
      <c r="P71" s="1">
        <v>83</v>
      </c>
      <c r="Q71" s="1">
        <f>P71-45</f>
        <v>38</v>
      </c>
      <c r="R71" s="1">
        <v>1</v>
      </c>
      <c r="S71" s="1">
        <v>6.2</v>
      </c>
      <c r="U71" s="1">
        <v>71</v>
      </c>
      <c r="V71" s="1">
        <f>U71-45</f>
        <v>26</v>
      </c>
    </row>
    <row r="72" spans="1:22" ht="17.100000000000001" customHeight="1" x14ac:dyDescent="0.15">
      <c r="A72" s="122"/>
      <c r="B72" s="1">
        <v>2</v>
      </c>
      <c r="G72" s="1">
        <v>2</v>
      </c>
      <c r="L72" s="122"/>
      <c r="M72" s="1">
        <v>2</v>
      </c>
      <c r="N72" s="1">
        <v>6.01</v>
      </c>
      <c r="P72" s="1">
        <v>79</v>
      </c>
      <c r="Q72" s="1">
        <f t="shared" ref="Q72:Q73" si="39">P72-45</f>
        <v>34</v>
      </c>
      <c r="R72" s="1">
        <v>2</v>
      </c>
      <c r="S72" s="1">
        <v>6.25</v>
      </c>
      <c r="U72" s="1">
        <v>69</v>
      </c>
      <c r="V72" s="1">
        <f t="shared" ref="V72:V73" si="40">U72-45</f>
        <v>24</v>
      </c>
    </row>
    <row r="73" spans="1:22" ht="17.100000000000001" customHeight="1" x14ac:dyDescent="0.15">
      <c r="A73" s="122"/>
      <c r="B73" s="1">
        <v>3</v>
      </c>
      <c r="G73" s="1">
        <v>3</v>
      </c>
      <c r="L73" s="122"/>
      <c r="M73" s="1">
        <v>3</v>
      </c>
      <c r="P73" s="1">
        <v>91</v>
      </c>
      <c r="Q73" s="1">
        <f t="shared" si="39"/>
        <v>46</v>
      </c>
      <c r="R73" s="1">
        <v>3</v>
      </c>
      <c r="S73" s="1">
        <v>5.94</v>
      </c>
      <c r="U73" s="1">
        <v>67</v>
      </c>
      <c r="V73" s="1">
        <f t="shared" si="40"/>
        <v>22</v>
      </c>
    </row>
    <row r="74" spans="1:22" ht="17.100000000000001" customHeight="1" x14ac:dyDescent="0.15">
      <c r="A74" s="122"/>
      <c r="B74" s="1" t="s">
        <v>0</v>
      </c>
      <c r="G74" s="1" t="s">
        <v>0</v>
      </c>
      <c r="L74" s="122"/>
      <c r="M74" s="1" t="s">
        <v>0</v>
      </c>
      <c r="N74" s="1">
        <f>AVERAGE(N71:N73)</f>
        <v>6.3149999999999995</v>
      </c>
      <c r="O74" s="1" t="e">
        <f t="shared" ref="O74:Q74" si="41">AVERAGE(O71:O73)</f>
        <v>#DIV/0!</v>
      </c>
      <c r="P74" s="1">
        <f t="shared" si="41"/>
        <v>84.333333333333329</v>
      </c>
      <c r="Q74" s="1">
        <f t="shared" si="41"/>
        <v>39.333333333333336</v>
      </c>
      <c r="R74" s="1" t="s">
        <v>0</v>
      </c>
      <c r="S74" s="1">
        <f>AVERAGE(S71:S73)</f>
        <v>6.13</v>
      </c>
      <c r="T74" s="1" t="e">
        <f t="shared" ref="T74:V74" si="42">AVERAGE(T71:T73)</f>
        <v>#DIV/0!</v>
      </c>
      <c r="U74" s="1">
        <f t="shared" si="42"/>
        <v>69</v>
      </c>
      <c r="V74" s="1">
        <f t="shared" si="42"/>
        <v>24</v>
      </c>
    </row>
    <row r="75" spans="1:22" ht="17.100000000000001" customHeight="1" x14ac:dyDescent="0.15">
      <c r="A75" s="122"/>
      <c r="C75" s="116" t="s">
        <v>7</v>
      </c>
      <c r="D75" s="116"/>
      <c r="E75" s="116"/>
      <c r="F75" s="116"/>
      <c r="H75" s="116" t="s">
        <v>8</v>
      </c>
      <c r="I75" s="116"/>
      <c r="J75" s="116"/>
      <c r="K75" s="116"/>
      <c r="L75" s="122"/>
      <c r="N75" s="116" t="s">
        <v>7</v>
      </c>
      <c r="O75" s="116"/>
      <c r="P75" s="116"/>
      <c r="Q75" s="116"/>
      <c r="S75" s="116" t="s">
        <v>8</v>
      </c>
      <c r="T75" s="116"/>
      <c r="U75" s="116"/>
      <c r="V75" s="116"/>
    </row>
    <row r="76" spans="1:22" ht="17.100000000000001" customHeight="1" x14ac:dyDescent="0.15">
      <c r="A76" s="122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2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2"/>
      <c r="B77" s="1">
        <v>1</v>
      </c>
      <c r="G77" s="1">
        <v>1</v>
      </c>
      <c r="L77" s="122"/>
      <c r="M77" s="1">
        <v>1</v>
      </c>
      <c r="N77" s="1">
        <v>7.15</v>
      </c>
      <c r="P77" s="1">
        <v>90</v>
      </c>
      <c r="Q77" s="1">
        <f>P77-45</f>
        <v>45</v>
      </c>
      <c r="R77" s="1">
        <v>1</v>
      </c>
      <c r="S77" s="1">
        <v>7.23</v>
      </c>
      <c r="U77" s="1">
        <v>89</v>
      </c>
      <c r="V77" s="1">
        <f>U77-45</f>
        <v>44</v>
      </c>
    </row>
    <row r="78" spans="1:22" ht="17.100000000000001" customHeight="1" x14ac:dyDescent="0.15">
      <c r="A78" s="122"/>
      <c r="B78" s="1">
        <v>2</v>
      </c>
      <c r="G78" s="1">
        <v>2</v>
      </c>
      <c r="L78" s="122"/>
      <c r="M78" s="1">
        <v>2</v>
      </c>
      <c r="N78" s="1">
        <v>7.12</v>
      </c>
      <c r="P78" s="1">
        <v>70</v>
      </c>
      <c r="Q78" s="1">
        <f t="shared" ref="Q78:Q79" si="43">P78-45</f>
        <v>25</v>
      </c>
      <c r="R78" s="1">
        <v>2</v>
      </c>
      <c r="S78" s="1">
        <v>7.23</v>
      </c>
      <c r="U78" s="1">
        <v>92</v>
      </c>
      <c r="V78" s="1">
        <f t="shared" ref="V78:V79" si="44">U78-45</f>
        <v>47</v>
      </c>
    </row>
    <row r="79" spans="1:22" ht="17.100000000000001" customHeight="1" x14ac:dyDescent="0.15">
      <c r="A79" s="122"/>
      <c r="B79" s="1">
        <v>3</v>
      </c>
      <c r="G79" s="1">
        <v>3</v>
      </c>
      <c r="L79" s="122"/>
      <c r="M79" s="1">
        <v>3</v>
      </c>
      <c r="N79" s="1">
        <v>5.81</v>
      </c>
      <c r="P79" s="1">
        <v>75</v>
      </c>
      <c r="Q79" s="1">
        <f t="shared" si="43"/>
        <v>30</v>
      </c>
      <c r="R79" s="1">
        <v>3</v>
      </c>
      <c r="S79" s="1">
        <v>6.59</v>
      </c>
      <c r="U79" s="1">
        <v>90</v>
      </c>
      <c r="V79" s="1">
        <f t="shared" si="44"/>
        <v>45</v>
      </c>
    </row>
    <row r="80" spans="1:22" ht="17.100000000000001" customHeight="1" x14ac:dyDescent="0.15">
      <c r="A80" s="123"/>
      <c r="B80" s="1" t="s">
        <v>0</v>
      </c>
      <c r="G80" s="1" t="s">
        <v>0</v>
      </c>
      <c r="L80" s="123"/>
      <c r="M80" s="1" t="s">
        <v>0</v>
      </c>
      <c r="N80" s="1">
        <f>AVERAGE(N77:N79)</f>
        <v>6.6933333333333325</v>
      </c>
      <c r="O80" s="1" t="e">
        <f t="shared" ref="O80:Q80" si="45">AVERAGE(O77:O79)</f>
        <v>#DIV/0!</v>
      </c>
      <c r="P80" s="1">
        <f t="shared" si="45"/>
        <v>78.333333333333329</v>
      </c>
      <c r="Q80" s="1">
        <f t="shared" si="45"/>
        <v>33.333333333333336</v>
      </c>
      <c r="R80" s="1" t="s">
        <v>0</v>
      </c>
      <c r="S80" s="1">
        <f>AVERAGE(S77:S79)</f>
        <v>7.0166666666666666</v>
      </c>
      <c r="T80" s="1" t="e">
        <f t="shared" ref="T80:V80" si="46">AVERAGE(T77:T79)</f>
        <v>#DIV/0!</v>
      </c>
      <c r="U80" s="1">
        <f t="shared" si="46"/>
        <v>90.333333333333329</v>
      </c>
      <c r="V80" s="1">
        <f t="shared" si="46"/>
        <v>45.333333333333336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A13:A24"/>
    <mergeCell ref="C13:F13"/>
    <mergeCell ref="H13:K13"/>
    <mergeCell ref="C19:F19"/>
    <mergeCell ref="H19:K19"/>
    <mergeCell ref="A1:A12"/>
    <mergeCell ref="C1:F1"/>
    <mergeCell ref="H1:K1"/>
    <mergeCell ref="C7:F7"/>
    <mergeCell ref="H7:K7"/>
    <mergeCell ref="A45:A56"/>
    <mergeCell ref="C45:F45"/>
    <mergeCell ref="H45:K45"/>
    <mergeCell ref="C51:F51"/>
    <mergeCell ref="H51:K51"/>
    <mergeCell ref="A25:A36"/>
    <mergeCell ref="C25:F25"/>
    <mergeCell ref="H25:K25"/>
    <mergeCell ref="C31:F31"/>
    <mergeCell ref="H31:K31"/>
    <mergeCell ref="A69:A80"/>
    <mergeCell ref="C69:F69"/>
    <mergeCell ref="H69:K69"/>
    <mergeCell ref="C75:F75"/>
    <mergeCell ref="H75:K75"/>
    <mergeCell ref="A57:A68"/>
    <mergeCell ref="C57:F57"/>
    <mergeCell ref="H57:K57"/>
    <mergeCell ref="C63:F63"/>
    <mergeCell ref="H63:K63"/>
    <mergeCell ref="L13:L24"/>
    <mergeCell ref="N13:Q13"/>
    <mergeCell ref="S13:V13"/>
    <mergeCell ref="N19:Q19"/>
    <mergeCell ref="S19:V19"/>
    <mergeCell ref="L1:L12"/>
    <mergeCell ref="N1:Q1"/>
    <mergeCell ref="S1:V1"/>
    <mergeCell ref="N7:Q7"/>
    <mergeCell ref="S7:V7"/>
    <mergeCell ref="L45:L56"/>
    <mergeCell ref="N45:Q45"/>
    <mergeCell ref="S45:V45"/>
    <mergeCell ref="N51:Q51"/>
    <mergeCell ref="S51:V51"/>
    <mergeCell ref="L25:L36"/>
    <mergeCell ref="N25:Q25"/>
    <mergeCell ref="S25:V25"/>
    <mergeCell ref="N31:Q31"/>
    <mergeCell ref="S31:V31"/>
    <mergeCell ref="L69:L80"/>
    <mergeCell ref="N69:Q69"/>
    <mergeCell ref="S69:V69"/>
    <mergeCell ref="N75:Q75"/>
    <mergeCell ref="S75:V75"/>
    <mergeCell ref="L57:L68"/>
    <mergeCell ref="N57:Q57"/>
    <mergeCell ref="S57:V57"/>
    <mergeCell ref="N63:Q63"/>
    <mergeCell ref="S63:V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9"/>
  <sheetViews>
    <sheetView workbookViewId="0">
      <selection activeCell="U80" sqref="U80"/>
    </sheetView>
  </sheetViews>
  <sheetFormatPr defaultRowHeight="13.5" x14ac:dyDescent="0.15"/>
  <cols>
    <col min="1" max="1" width="5.5" style="1" bestFit="1" customWidth="1"/>
    <col min="2" max="2" width="5.25" style="1" bestFit="1" customWidth="1"/>
    <col min="3" max="6" width="9" style="1"/>
    <col min="7" max="7" width="5.25" style="1" bestFit="1" customWidth="1"/>
    <col min="8" max="11" width="9" style="1"/>
    <col min="12" max="12" width="5.5" style="1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1" t="s">
        <v>21</v>
      </c>
      <c r="C1" s="116" t="s">
        <v>5</v>
      </c>
      <c r="D1" s="116"/>
      <c r="E1" s="116"/>
      <c r="F1" s="116"/>
      <c r="H1" s="116" t="s">
        <v>6</v>
      </c>
      <c r="I1" s="116"/>
      <c r="J1" s="116"/>
      <c r="K1" s="116"/>
      <c r="L1" s="121" t="s">
        <v>21</v>
      </c>
      <c r="N1" s="116" t="s">
        <v>5</v>
      </c>
      <c r="O1" s="116"/>
      <c r="P1" s="116"/>
      <c r="Q1" s="116"/>
      <c r="S1" s="116" t="s">
        <v>6</v>
      </c>
      <c r="T1" s="116"/>
      <c r="U1" s="116"/>
      <c r="V1" s="116"/>
    </row>
    <row r="2" spans="1:22" ht="17.100000000000001" customHeight="1" x14ac:dyDescent="0.15">
      <c r="A2" s="122"/>
      <c r="C2" s="1" t="s">
        <v>1</v>
      </c>
      <c r="D2" s="1" t="s">
        <v>2</v>
      </c>
      <c r="E2" s="1" t="s">
        <v>3</v>
      </c>
      <c r="F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22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G3" s="1">
        <v>1</v>
      </c>
      <c r="L3" s="122"/>
      <c r="M3" s="1">
        <v>1</v>
      </c>
      <c r="N3" s="1">
        <v>6.38</v>
      </c>
      <c r="P3" s="1">
        <v>85</v>
      </c>
      <c r="Q3" s="1">
        <f>P3-45</f>
        <v>40</v>
      </c>
      <c r="R3" s="1">
        <v>1</v>
      </c>
      <c r="S3" s="1">
        <v>7.08</v>
      </c>
      <c r="U3" s="1">
        <v>78</v>
      </c>
      <c r="V3" s="1">
        <f>U3-45</f>
        <v>33</v>
      </c>
    </row>
    <row r="4" spans="1:22" ht="17.100000000000001" customHeight="1" x14ac:dyDescent="0.15">
      <c r="A4" s="122"/>
      <c r="B4" s="1">
        <v>2</v>
      </c>
      <c r="G4" s="1">
        <v>2</v>
      </c>
      <c r="L4" s="122"/>
      <c r="M4" s="1">
        <v>2</v>
      </c>
      <c r="N4" s="1">
        <v>7.12</v>
      </c>
      <c r="P4" s="1">
        <v>87</v>
      </c>
      <c r="Q4" s="1">
        <f t="shared" ref="Q4:Q5" si="0">P4-45</f>
        <v>42</v>
      </c>
      <c r="R4" s="1">
        <v>2</v>
      </c>
      <c r="S4" s="1">
        <v>7.08</v>
      </c>
      <c r="U4" s="1">
        <v>79</v>
      </c>
      <c r="V4" s="1">
        <f t="shared" ref="V4:V5" si="1">U4-45</f>
        <v>34</v>
      </c>
    </row>
    <row r="5" spans="1:22" ht="17.100000000000001" customHeight="1" x14ac:dyDescent="0.15">
      <c r="A5" s="122"/>
      <c r="B5" s="1">
        <v>3</v>
      </c>
      <c r="G5" s="1">
        <v>3</v>
      </c>
      <c r="L5" s="122"/>
      <c r="M5" s="1">
        <v>3</v>
      </c>
      <c r="N5" s="1">
        <v>6.34</v>
      </c>
      <c r="P5" s="1">
        <v>82</v>
      </c>
      <c r="Q5" s="1">
        <f t="shared" si="0"/>
        <v>37</v>
      </c>
      <c r="R5" s="1">
        <v>3</v>
      </c>
      <c r="S5" s="1">
        <v>7.24</v>
      </c>
      <c r="U5" s="1">
        <v>82</v>
      </c>
      <c r="V5" s="1">
        <f t="shared" si="1"/>
        <v>37</v>
      </c>
    </row>
    <row r="6" spans="1:22" ht="17.100000000000001" customHeight="1" x14ac:dyDescent="0.15">
      <c r="A6" s="122"/>
      <c r="B6" s="1" t="s">
        <v>0</v>
      </c>
      <c r="G6" s="1" t="s">
        <v>0</v>
      </c>
      <c r="L6" s="122"/>
      <c r="M6" s="1" t="s">
        <v>0</v>
      </c>
      <c r="N6" s="1">
        <f>AVERAGE(N3:N5)</f>
        <v>6.6133333333333333</v>
      </c>
      <c r="O6" s="1" t="e">
        <f t="shared" ref="O6:Q6" si="2">AVERAGE(O3:O5)</f>
        <v>#DIV/0!</v>
      </c>
      <c r="P6" s="1">
        <f t="shared" si="2"/>
        <v>84.666666666666671</v>
      </c>
      <c r="Q6" s="1">
        <f t="shared" si="2"/>
        <v>39.666666666666664</v>
      </c>
      <c r="R6" s="1" t="s">
        <v>0</v>
      </c>
      <c r="S6" s="1">
        <f>AVERAGE(S3:S5)</f>
        <v>7.1333333333333329</v>
      </c>
      <c r="T6" s="1" t="e">
        <f t="shared" ref="T6:V6" si="3">AVERAGE(T3:T5)</f>
        <v>#DIV/0!</v>
      </c>
      <c r="U6" s="1">
        <f t="shared" si="3"/>
        <v>79.666666666666671</v>
      </c>
      <c r="V6" s="1">
        <f t="shared" si="3"/>
        <v>34.666666666666664</v>
      </c>
    </row>
    <row r="7" spans="1:22" ht="17.100000000000001" customHeight="1" x14ac:dyDescent="0.15">
      <c r="A7" s="122"/>
      <c r="C7" s="116" t="s">
        <v>7</v>
      </c>
      <c r="D7" s="116"/>
      <c r="E7" s="116"/>
      <c r="F7" s="116"/>
      <c r="H7" s="116" t="s">
        <v>8</v>
      </c>
      <c r="I7" s="116"/>
      <c r="J7" s="116"/>
      <c r="K7" s="116"/>
      <c r="L7" s="122"/>
      <c r="N7" s="116" t="s">
        <v>7</v>
      </c>
      <c r="O7" s="116"/>
      <c r="P7" s="116"/>
      <c r="Q7" s="116"/>
      <c r="S7" s="116" t="s">
        <v>8</v>
      </c>
      <c r="T7" s="116"/>
      <c r="U7" s="116"/>
      <c r="V7" s="116"/>
    </row>
    <row r="8" spans="1:22" ht="17.100000000000001" customHeight="1" x14ac:dyDescent="0.15">
      <c r="A8" s="122"/>
      <c r="C8" s="1" t="s">
        <v>1</v>
      </c>
      <c r="D8" s="1" t="s">
        <v>2</v>
      </c>
      <c r="E8" s="1" t="s">
        <v>3</v>
      </c>
      <c r="F8" s="1" t="s">
        <v>4</v>
      </c>
      <c r="H8" s="1" t="s">
        <v>1</v>
      </c>
      <c r="I8" s="1" t="s">
        <v>2</v>
      </c>
      <c r="J8" s="1" t="s">
        <v>3</v>
      </c>
      <c r="K8" s="1" t="s">
        <v>4</v>
      </c>
      <c r="L8" s="122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G9" s="1">
        <v>1</v>
      </c>
      <c r="L9" s="122"/>
      <c r="M9" s="1">
        <v>1</v>
      </c>
      <c r="N9" s="1">
        <v>6.84</v>
      </c>
      <c r="P9" s="1">
        <v>80</v>
      </c>
      <c r="Q9" s="1">
        <f>P9-45</f>
        <v>35</v>
      </c>
      <c r="R9" s="1">
        <v>1</v>
      </c>
      <c r="S9" s="1">
        <v>6.21</v>
      </c>
      <c r="U9" s="1">
        <v>67</v>
      </c>
      <c r="V9" s="1">
        <f>U9-45</f>
        <v>22</v>
      </c>
    </row>
    <row r="10" spans="1:22" ht="17.100000000000001" customHeight="1" x14ac:dyDescent="0.15">
      <c r="A10" s="122"/>
      <c r="B10" s="1">
        <v>2</v>
      </c>
      <c r="G10" s="1">
        <v>2</v>
      </c>
      <c r="L10" s="122"/>
      <c r="M10" s="1">
        <v>2</v>
      </c>
      <c r="N10" s="1">
        <v>7.39</v>
      </c>
      <c r="P10" s="1">
        <v>80</v>
      </c>
      <c r="Q10" s="1">
        <f t="shared" ref="Q10:Q11" si="4">P10-45</f>
        <v>35</v>
      </c>
      <c r="R10" s="1">
        <v>2</v>
      </c>
      <c r="U10" s="1">
        <v>70</v>
      </c>
      <c r="V10" s="1">
        <f t="shared" ref="V10" si="5">U10-45</f>
        <v>25</v>
      </c>
    </row>
    <row r="11" spans="1:22" ht="17.100000000000001" customHeight="1" x14ac:dyDescent="0.15">
      <c r="A11" s="122"/>
      <c r="B11" s="1">
        <v>3</v>
      </c>
      <c r="G11" s="1">
        <v>3</v>
      </c>
      <c r="L11" s="122"/>
      <c r="M11" s="1">
        <v>3</v>
      </c>
      <c r="P11" s="1">
        <v>79</v>
      </c>
      <c r="Q11" s="1">
        <f t="shared" si="4"/>
        <v>34</v>
      </c>
      <c r="R11" s="1">
        <v>3</v>
      </c>
    </row>
    <row r="12" spans="1:22" ht="17.100000000000001" customHeight="1" x14ac:dyDescent="0.15">
      <c r="A12" s="123"/>
      <c r="B12" s="1" t="s">
        <v>0</v>
      </c>
      <c r="G12" s="1" t="s">
        <v>0</v>
      </c>
      <c r="L12" s="123"/>
      <c r="M12" s="1" t="s">
        <v>0</v>
      </c>
      <c r="N12" s="1">
        <f>AVERAGE(N9:N11)</f>
        <v>7.1150000000000002</v>
      </c>
      <c r="O12" s="1" t="e">
        <f t="shared" ref="O12:Q12" si="6">AVERAGE(O9:O11)</f>
        <v>#DIV/0!</v>
      </c>
      <c r="P12" s="1">
        <f t="shared" si="6"/>
        <v>79.666666666666671</v>
      </c>
      <c r="Q12" s="1">
        <f t="shared" si="6"/>
        <v>34.666666666666664</v>
      </c>
      <c r="R12" s="1" t="s">
        <v>0</v>
      </c>
      <c r="S12" s="1">
        <f>AVERAGE(S9:S11)</f>
        <v>6.21</v>
      </c>
      <c r="T12" s="1" t="e">
        <f t="shared" ref="T12:V12" si="7">AVERAGE(T9:T11)</f>
        <v>#DIV/0!</v>
      </c>
      <c r="U12" s="1">
        <f t="shared" si="7"/>
        <v>68.5</v>
      </c>
      <c r="V12" s="1">
        <f t="shared" si="7"/>
        <v>23.5</v>
      </c>
    </row>
    <row r="13" spans="1:22" ht="17.100000000000001" customHeight="1" x14ac:dyDescent="0.15">
      <c r="A13" s="121" t="s">
        <v>22</v>
      </c>
      <c r="C13" s="116" t="s">
        <v>5</v>
      </c>
      <c r="D13" s="116"/>
      <c r="E13" s="116"/>
      <c r="F13" s="116"/>
      <c r="H13" s="116" t="s">
        <v>6</v>
      </c>
      <c r="I13" s="116"/>
      <c r="J13" s="116"/>
      <c r="K13" s="116"/>
      <c r="L13" s="121" t="s">
        <v>22</v>
      </c>
      <c r="N13" s="116" t="s">
        <v>5</v>
      </c>
      <c r="O13" s="116"/>
      <c r="P13" s="116"/>
      <c r="Q13" s="116"/>
      <c r="S13" s="116" t="s">
        <v>6</v>
      </c>
      <c r="T13" s="116"/>
      <c r="U13" s="116"/>
      <c r="V13" s="116"/>
    </row>
    <row r="14" spans="1:22" ht="17.100000000000001" customHeight="1" x14ac:dyDescent="0.15">
      <c r="A14" s="122"/>
      <c r="C14" s="1" t="s">
        <v>1</v>
      </c>
      <c r="D14" s="1" t="s">
        <v>2</v>
      </c>
      <c r="E14" s="1" t="s">
        <v>3</v>
      </c>
      <c r="F14" s="1" t="s">
        <v>4</v>
      </c>
      <c r="H14" s="1" t="s">
        <v>1</v>
      </c>
      <c r="I14" s="1" t="s">
        <v>2</v>
      </c>
      <c r="J14" s="1" t="s">
        <v>3</v>
      </c>
      <c r="K14" s="1" t="s">
        <v>4</v>
      </c>
      <c r="L14" s="122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G15" s="1">
        <v>1</v>
      </c>
      <c r="L15" s="122"/>
      <c r="M15" s="1">
        <v>1</v>
      </c>
      <c r="N15" s="1">
        <v>6.49</v>
      </c>
      <c r="P15" s="1">
        <v>69</v>
      </c>
      <c r="Q15" s="1">
        <f>P15-45</f>
        <v>24</v>
      </c>
      <c r="R15" s="1">
        <v>1</v>
      </c>
      <c r="S15" s="1">
        <v>6.1</v>
      </c>
      <c r="U15" s="1">
        <v>70</v>
      </c>
      <c r="V15" s="1">
        <f>U15-45</f>
        <v>25</v>
      </c>
    </row>
    <row r="16" spans="1:22" ht="17.100000000000001" customHeight="1" x14ac:dyDescent="0.15">
      <c r="A16" s="122"/>
      <c r="B16" s="1">
        <v>2</v>
      </c>
      <c r="G16" s="1">
        <v>2</v>
      </c>
      <c r="L16" s="122"/>
      <c r="M16" s="1">
        <v>2</v>
      </c>
      <c r="N16" s="1">
        <v>6.49</v>
      </c>
      <c r="P16" s="1">
        <v>70</v>
      </c>
      <c r="Q16" s="1">
        <f t="shared" ref="Q16:Q17" si="8">P16-45</f>
        <v>25</v>
      </c>
      <c r="R16" s="1">
        <v>2</v>
      </c>
      <c r="S16" s="1">
        <v>5.45</v>
      </c>
      <c r="U16" s="1">
        <v>70</v>
      </c>
      <c r="V16" s="1">
        <f t="shared" ref="V16:V17" si="9">U16-45</f>
        <v>25</v>
      </c>
    </row>
    <row r="17" spans="1:22" ht="17.100000000000001" customHeight="1" x14ac:dyDescent="0.15">
      <c r="A17" s="122"/>
      <c r="B17" s="1">
        <v>3</v>
      </c>
      <c r="G17" s="1">
        <v>3</v>
      </c>
      <c r="L17" s="122"/>
      <c r="M17" s="1">
        <v>3</v>
      </c>
      <c r="N17" s="1">
        <v>6.1</v>
      </c>
      <c r="P17" s="1">
        <v>71</v>
      </c>
      <c r="Q17" s="1">
        <f t="shared" si="8"/>
        <v>26</v>
      </c>
      <c r="R17" s="1">
        <v>3</v>
      </c>
      <c r="S17" s="1">
        <v>5.98</v>
      </c>
      <c r="U17" s="1">
        <v>68.5</v>
      </c>
      <c r="V17" s="1">
        <f t="shared" si="9"/>
        <v>23.5</v>
      </c>
    </row>
    <row r="18" spans="1:22" ht="17.100000000000001" customHeight="1" x14ac:dyDescent="0.15">
      <c r="A18" s="122"/>
      <c r="B18" s="1" t="s">
        <v>0</v>
      </c>
      <c r="G18" s="1" t="s">
        <v>0</v>
      </c>
      <c r="L18" s="122"/>
      <c r="M18" s="1" t="s">
        <v>0</v>
      </c>
      <c r="N18" s="1">
        <f>AVERAGE(N15:N17)</f>
        <v>6.3599999999999994</v>
      </c>
      <c r="O18" s="1" t="e">
        <f t="shared" ref="O18:Q18" si="10">AVERAGE(O15:O17)</f>
        <v>#DIV/0!</v>
      </c>
      <c r="P18" s="1">
        <f t="shared" si="10"/>
        <v>70</v>
      </c>
      <c r="Q18" s="1">
        <f t="shared" si="10"/>
        <v>25</v>
      </c>
      <c r="R18" s="1" t="s">
        <v>0</v>
      </c>
      <c r="S18" s="1">
        <f>AVERAGE(S15:S17)</f>
        <v>5.8433333333333337</v>
      </c>
      <c r="T18" s="1" t="e">
        <f t="shared" ref="T18:V18" si="11">AVERAGE(T15:T17)</f>
        <v>#DIV/0!</v>
      </c>
      <c r="U18" s="1">
        <f t="shared" si="11"/>
        <v>69.5</v>
      </c>
      <c r="V18" s="1">
        <f t="shared" si="11"/>
        <v>24.5</v>
      </c>
    </row>
    <row r="19" spans="1:22" ht="17.100000000000001" customHeight="1" x14ac:dyDescent="0.15">
      <c r="A19" s="122"/>
      <c r="C19" s="116" t="s">
        <v>7</v>
      </c>
      <c r="D19" s="116"/>
      <c r="E19" s="116"/>
      <c r="F19" s="116"/>
      <c r="H19" s="116" t="s">
        <v>8</v>
      </c>
      <c r="I19" s="116"/>
      <c r="J19" s="116"/>
      <c r="K19" s="116"/>
      <c r="L19" s="122"/>
      <c r="N19" s="116" t="s">
        <v>7</v>
      </c>
      <c r="O19" s="116"/>
      <c r="P19" s="116"/>
      <c r="Q19" s="116"/>
      <c r="S19" s="116" t="s">
        <v>8</v>
      </c>
      <c r="T19" s="116"/>
      <c r="U19" s="116"/>
      <c r="V19" s="116"/>
    </row>
    <row r="20" spans="1:22" ht="17.100000000000001" customHeight="1" x14ac:dyDescent="0.15">
      <c r="A20" s="122"/>
      <c r="C20" s="1" t="s">
        <v>1</v>
      </c>
      <c r="D20" s="1" t="s">
        <v>2</v>
      </c>
      <c r="E20" s="1" t="s">
        <v>3</v>
      </c>
      <c r="F20" s="1" t="s">
        <v>4</v>
      </c>
      <c r="H20" s="1" t="s">
        <v>1</v>
      </c>
      <c r="I20" s="1" t="s">
        <v>2</v>
      </c>
      <c r="J20" s="1" t="s">
        <v>3</v>
      </c>
      <c r="K20" s="1" t="s">
        <v>4</v>
      </c>
      <c r="L20" s="122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G21" s="1">
        <v>1</v>
      </c>
      <c r="L21" s="122"/>
      <c r="M21" s="1">
        <v>1</v>
      </c>
      <c r="N21" s="1">
        <v>7.27</v>
      </c>
      <c r="P21" s="1">
        <v>72</v>
      </c>
      <c r="Q21" s="1">
        <f>P21-45</f>
        <v>27</v>
      </c>
      <c r="R21" s="1">
        <v>1</v>
      </c>
      <c r="S21" s="1">
        <v>6.43</v>
      </c>
      <c r="U21" s="1">
        <v>64</v>
      </c>
      <c r="V21" s="1">
        <f>U21-45</f>
        <v>19</v>
      </c>
    </row>
    <row r="22" spans="1:22" ht="17.100000000000001" customHeight="1" x14ac:dyDescent="0.15">
      <c r="A22" s="122"/>
      <c r="B22" s="1">
        <v>2</v>
      </c>
      <c r="G22" s="1">
        <v>2</v>
      </c>
      <c r="L22" s="122"/>
      <c r="M22" s="1">
        <v>2</v>
      </c>
      <c r="N22" s="1">
        <v>5.69</v>
      </c>
      <c r="P22" s="1">
        <v>74</v>
      </c>
      <c r="Q22" s="1">
        <f t="shared" ref="Q22" si="12">P22-45</f>
        <v>29</v>
      </c>
      <c r="R22" s="1">
        <v>2</v>
      </c>
      <c r="U22" s="1">
        <v>62</v>
      </c>
      <c r="V22" s="1">
        <f t="shared" ref="V22" si="13">U22-45</f>
        <v>17</v>
      </c>
    </row>
    <row r="23" spans="1:22" ht="17.100000000000001" customHeight="1" x14ac:dyDescent="0.15">
      <c r="A23" s="122"/>
      <c r="B23" s="1">
        <v>3</v>
      </c>
      <c r="G23" s="1">
        <v>3</v>
      </c>
      <c r="L23" s="122"/>
      <c r="M23" s="1">
        <v>3</v>
      </c>
      <c r="N23" s="1">
        <v>6.44</v>
      </c>
      <c r="R23" s="1">
        <v>3</v>
      </c>
    </row>
    <row r="24" spans="1:22" ht="17.100000000000001" customHeight="1" x14ac:dyDescent="0.15">
      <c r="A24" s="123"/>
      <c r="B24" s="1" t="s">
        <v>0</v>
      </c>
      <c r="G24" s="1" t="s">
        <v>0</v>
      </c>
      <c r="L24" s="123"/>
      <c r="M24" s="1" t="s">
        <v>0</v>
      </c>
      <c r="N24" s="1">
        <f>AVERAGE(N21:N23)</f>
        <v>6.4666666666666677</v>
      </c>
      <c r="O24" s="1" t="e">
        <f t="shared" ref="O24:Q24" si="14">AVERAGE(O21:O23)</f>
        <v>#DIV/0!</v>
      </c>
      <c r="P24" s="1">
        <f t="shared" si="14"/>
        <v>73</v>
      </c>
      <c r="Q24" s="1">
        <f t="shared" si="14"/>
        <v>28</v>
      </c>
      <c r="R24" s="1" t="s">
        <v>0</v>
      </c>
      <c r="S24" s="1">
        <f>AVERAGE(S21:S23)</f>
        <v>6.43</v>
      </c>
      <c r="T24" s="1" t="e">
        <f t="shared" ref="T24:V24" si="15">AVERAGE(T21:T23)</f>
        <v>#DIV/0!</v>
      </c>
      <c r="U24" s="1">
        <f t="shared" si="15"/>
        <v>63</v>
      </c>
      <c r="V24" s="1">
        <f t="shared" si="15"/>
        <v>18</v>
      </c>
    </row>
    <row r="25" spans="1:22" ht="17.100000000000001" customHeight="1" x14ac:dyDescent="0.15">
      <c r="A25" s="121" t="s">
        <v>23</v>
      </c>
      <c r="C25" s="116" t="s">
        <v>5</v>
      </c>
      <c r="D25" s="116"/>
      <c r="E25" s="116"/>
      <c r="F25" s="116"/>
      <c r="H25" s="116" t="s">
        <v>6</v>
      </c>
      <c r="I25" s="116"/>
      <c r="J25" s="116"/>
      <c r="K25" s="116"/>
      <c r="L25" s="121" t="s">
        <v>23</v>
      </c>
      <c r="N25" s="116" t="s">
        <v>5</v>
      </c>
      <c r="O25" s="116"/>
      <c r="P25" s="116"/>
      <c r="Q25" s="116"/>
      <c r="S25" s="116" t="s">
        <v>6</v>
      </c>
      <c r="T25" s="116"/>
      <c r="U25" s="116"/>
      <c r="V25" s="116"/>
    </row>
    <row r="26" spans="1:22" ht="17.100000000000001" customHeight="1" x14ac:dyDescent="0.15">
      <c r="A26" s="122"/>
      <c r="C26" s="1" t="s">
        <v>1</v>
      </c>
      <c r="D26" s="1" t="s">
        <v>2</v>
      </c>
      <c r="E26" s="1" t="s">
        <v>3</v>
      </c>
      <c r="F26" s="1" t="s">
        <v>4</v>
      </c>
      <c r="H26" s="1" t="s">
        <v>1</v>
      </c>
      <c r="I26" s="1" t="s">
        <v>2</v>
      </c>
      <c r="J26" s="1" t="s">
        <v>3</v>
      </c>
      <c r="K26" s="1" t="s">
        <v>4</v>
      </c>
      <c r="L26" s="122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G27" s="1">
        <v>1</v>
      </c>
      <c r="L27" s="122"/>
      <c r="M27" s="1">
        <v>1</v>
      </c>
      <c r="N27" s="1">
        <v>5.47</v>
      </c>
      <c r="P27" s="1">
        <v>70</v>
      </c>
      <c r="Q27" s="1">
        <f>P27-45</f>
        <v>25</v>
      </c>
      <c r="R27" s="1">
        <v>1</v>
      </c>
      <c r="S27" s="1">
        <v>7.44</v>
      </c>
      <c r="U27" s="1">
        <v>80</v>
      </c>
      <c r="V27" s="1">
        <f>U27-45</f>
        <v>35</v>
      </c>
    </row>
    <row r="28" spans="1:22" ht="17.100000000000001" customHeight="1" x14ac:dyDescent="0.15">
      <c r="A28" s="122"/>
      <c r="B28" s="1">
        <v>2</v>
      </c>
      <c r="G28" s="1">
        <v>2</v>
      </c>
      <c r="L28" s="122"/>
      <c r="M28" s="1">
        <v>2</v>
      </c>
      <c r="N28" s="1">
        <v>5.87</v>
      </c>
      <c r="P28" s="1">
        <v>70</v>
      </c>
      <c r="Q28" s="1">
        <f t="shared" ref="Q28:Q29" si="16">P28-45</f>
        <v>25</v>
      </c>
      <c r="R28" s="1">
        <v>2</v>
      </c>
      <c r="S28" s="1">
        <v>6.64</v>
      </c>
      <c r="U28" s="1">
        <v>80</v>
      </c>
      <c r="V28" s="1">
        <f t="shared" ref="V28:V29" si="17">U28-45</f>
        <v>35</v>
      </c>
    </row>
    <row r="29" spans="1:22" ht="17.100000000000001" customHeight="1" x14ac:dyDescent="0.15">
      <c r="A29" s="122"/>
      <c r="B29" s="1">
        <v>3</v>
      </c>
      <c r="G29" s="1">
        <v>3</v>
      </c>
      <c r="L29" s="122"/>
      <c r="M29" s="1">
        <v>3</v>
      </c>
      <c r="N29" s="1">
        <v>5.3</v>
      </c>
      <c r="P29" s="1">
        <v>76</v>
      </c>
      <c r="Q29" s="1">
        <f t="shared" si="16"/>
        <v>31</v>
      </c>
      <c r="R29" s="1">
        <v>3</v>
      </c>
      <c r="S29" s="1">
        <v>6.8</v>
      </c>
      <c r="U29" s="1">
        <v>82</v>
      </c>
      <c r="V29" s="1">
        <f t="shared" si="17"/>
        <v>37</v>
      </c>
    </row>
    <row r="30" spans="1:22" ht="17.100000000000001" customHeight="1" x14ac:dyDescent="0.15">
      <c r="A30" s="122"/>
      <c r="B30" s="1" t="s">
        <v>0</v>
      </c>
      <c r="G30" s="1" t="s">
        <v>0</v>
      </c>
      <c r="L30" s="122"/>
      <c r="M30" s="1" t="s">
        <v>0</v>
      </c>
      <c r="N30" s="1">
        <f>AVERAGE(N27:N29)</f>
        <v>5.5466666666666669</v>
      </c>
      <c r="O30" s="1" t="e">
        <f t="shared" ref="O30:Q30" si="18">AVERAGE(O27:O29)</f>
        <v>#DIV/0!</v>
      </c>
      <c r="P30" s="1">
        <f t="shared" si="18"/>
        <v>72</v>
      </c>
      <c r="Q30" s="1">
        <f t="shared" si="18"/>
        <v>27</v>
      </c>
      <c r="R30" s="1" t="s">
        <v>0</v>
      </c>
      <c r="S30" s="1">
        <f>AVERAGE(S27:S29)</f>
        <v>6.96</v>
      </c>
      <c r="T30" s="1" t="e">
        <f t="shared" ref="T30:V30" si="19">AVERAGE(T27:T29)</f>
        <v>#DIV/0!</v>
      </c>
      <c r="U30" s="1">
        <f t="shared" si="19"/>
        <v>80.666666666666671</v>
      </c>
      <c r="V30" s="1">
        <f t="shared" si="19"/>
        <v>35.666666666666664</v>
      </c>
    </row>
    <row r="31" spans="1:22" ht="17.100000000000001" customHeight="1" x14ac:dyDescent="0.15">
      <c r="A31" s="122"/>
      <c r="C31" s="116" t="s">
        <v>7</v>
      </c>
      <c r="D31" s="116"/>
      <c r="E31" s="116"/>
      <c r="F31" s="116"/>
      <c r="H31" s="116" t="s">
        <v>8</v>
      </c>
      <c r="I31" s="116"/>
      <c r="J31" s="116"/>
      <c r="K31" s="116"/>
      <c r="L31" s="122"/>
      <c r="N31" s="116" t="s">
        <v>7</v>
      </c>
      <c r="O31" s="116"/>
      <c r="P31" s="116"/>
      <c r="Q31" s="116"/>
      <c r="S31" s="116" t="s">
        <v>8</v>
      </c>
      <c r="T31" s="116"/>
      <c r="U31" s="116"/>
      <c r="V31" s="116"/>
    </row>
    <row r="32" spans="1:22" ht="17.100000000000001" customHeight="1" x14ac:dyDescent="0.15">
      <c r="A32" s="122"/>
      <c r="C32" s="1" t="s">
        <v>1</v>
      </c>
      <c r="D32" s="1" t="s">
        <v>2</v>
      </c>
      <c r="E32" s="1" t="s">
        <v>3</v>
      </c>
      <c r="F32" s="1" t="s">
        <v>4</v>
      </c>
      <c r="H32" s="1" t="s">
        <v>1</v>
      </c>
      <c r="I32" s="1" t="s">
        <v>2</v>
      </c>
      <c r="J32" s="1" t="s">
        <v>3</v>
      </c>
      <c r="K32" s="1" t="s">
        <v>4</v>
      </c>
      <c r="L32" s="122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G33" s="1">
        <v>1</v>
      </c>
      <c r="L33" s="122"/>
      <c r="M33" s="1">
        <v>1</v>
      </c>
      <c r="N33" s="1">
        <v>6.11</v>
      </c>
      <c r="P33" s="1">
        <v>63</v>
      </c>
      <c r="Q33" s="1">
        <f>P33-45</f>
        <v>18</v>
      </c>
      <c r="R33" s="1">
        <v>1</v>
      </c>
      <c r="S33" s="1">
        <v>6.22</v>
      </c>
      <c r="U33" s="1">
        <v>62</v>
      </c>
      <c r="V33" s="1">
        <f>U33-45</f>
        <v>17</v>
      </c>
    </row>
    <row r="34" spans="1:22" ht="17.100000000000001" customHeight="1" x14ac:dyDescent="0.15">
      <c r="A34" s="122"/>
      <c r="B34" s="1">
        <v>2</v>
      </c>
      <c r="G34" s="1">
        <v>2</v>
      </c>
      <c r="L34" s="122"/>
      <c r="M34" s="1">
        <v>2</v>
      </c>
      <c r="P34" s="1">
        <v>60</v>
      </c>
      <c r="Q34" s="1">
        <f t="shared" ref="Q34:Q35" si="20">P34-45</f>
        <v>15</v>
      </c>
      <c r="R34" s="1">
        <v>2</v>
      </c>
      <c r="S34" s="1">
        <v>6.54</v>
      </c>
      <c r="U34" s="1">
        <v>60</v>
      </c>
      <c r="V34" s="1">
        <f t="shared" ref="V34:V35" si="21">U34-45</f>
        <v>15</v>
      </c>
    </row>
    <row r="35" spans="1:22" ht="17.100000000000001" customHeight="1" x14ac:dyDescent="0.15">
      <c r="A35" s="122"/>
      <c r="B35" s="1">
        <v>3</v>
      </c>
      <c r="G35" s="1">
        <v>3</v>
      </c>
      <c r="L35" s="122"/>
      <c r="M35" s="1">
        <v>3</v>
      </c>
      <c r="P35" s="1">
        <v>61</v>
      </c>
      <c r="Q35" s="1">
        <f t="shared" si="20"/>
        <v>16</v>
      </c>
      <c r="R35" s="1">
        <v>3</v>
      </c>
      <c r="S35" s="1">
        <v>5.66</v>
      </c>
      <c r="U35" s="1">
        <v>63</v>
      </c>
      <c r="V35" s="1">
        <f t="shared" si="21"/>
        <v>18</v>
      </c>
    </row>
    <row r="36" spans="1:22" ht="17.100000000000001" customHeight="1" x14ac:dyDescent="0.15">
      <c r="A36" s="123"/>
      <c r="B36" s="1" t="s">
        <v>0</v>
      </c>
      <c r="G36" s="1" t="s">
        <v>0</v>
      </c>
      <c r="L36" s="123"/>
      <c r="M36" s="1" t="s">
        <v>0</v>
      </c>
      <c r="N36" s="1">
        <f>AVERAGE(N33:N35)</f>
        <v>6.11</v>
      </c>
      <c r="O36" s="1" t="e">
        <f t="shared" ref="O36:Q36" si="22">AVERAGE(O33:O35)</f>
        <v>#DIV/0!</v>
      </c>
      <c r="P36" s="1">
        <f t="shared" si="22"/>
        <v>61.333333333333336</v>
      </c>
      <c r="Q36" s="1">
        <f t="shared" si="22"/>
        <v>16.333333333333332</v>
      </c>
      <c r="R36" s="1" t="s">
        <v>0</v>
      </c>
      <c r="S36" s="1">
        <f>AVERAGE(S33:S35)</f>
        <v>6.1400000000000006</v>
      </c>
      <c r="T36" s="1" t="e">
        <f t="shared" ref="T36:V36" si="23">AVERAGE(T33:T35)</f>
        <v>#DIV/0!</v>
      </c>
      <c r="U36" s="1">
        <f t="shared" si="23"/>
        <v>61.666666666666664</v>
      </c>
      <c r="V36" s="1">
        <f t="shared" si="23"/>
        <v>16.666666666666668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1" t="s">
        <v>24</v>
      </c>
      <c r="C45" s="116" t="s">
        <v>5</v>
      </c>
      <c r="D45" s="116"/>
      <c r="E45" s="116"/>
      <c r="F45" s="116"/>
      <c r="H45" s="116" t="s">
        <v>6</v>
      </c>
      <c r="I45" s="116"/>
      <c r="J45" s="116"/>
      <c r="K45" s="116"/>
      <c r="L45" s="121" t="s">
        <v>24</v>
      </c>
      <c r="N45" s="116" t="s">
        <v>5</v>
      </c>
      <c r="O45" s="116"/>
      <c r="P45" s="116"/>
      <c r="Q45" s="116"/>
      <c r="S45" s="116" t="s">
        <v>6</v>
      </c>
      <c r="T45" s="116"/>
      <c r="U45" s="116"/>
      <c r="V45" s="116"/>
    </row>
    <row r="46" spans="1:22" ht="17.100000000000001" customHeight="1" x14ac:dyDescent="0.15">
      <c r="A46" s="122"/>
      <c r="C46" s="1" t="s">
        <v>1</v>
      </c>
      <c r="D46" s="1" t="s">
        <v>2</v>
      </c>
      <c r="E46" s="1" t="s">
        <v>3</v>
      </c>
      <c r="F46" s="1" t="s">
        <v>4</v>
      </c>
      <c r="H46" s="1" t="s">
        <v>1</v>
      </c>
      <c r="I46" s="1" t="s">
        <v>2</v>
      </c>
      <c r="J46" s="1" t="s">
        <v>3</v>
      </c>
      <c r="K46" s="1" t="s">
        <v>4</v>
      </c>
      <c r="L46" s="122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2"/>
      <c r="B47" s="1">
        <v>1</v>
      </c>
      <c r="G47" s="1">
        <v>1</v>
      </c>
      <c r="L47" s="122"/>
      <c r="M47" s="1">
        <v>1</v>
      </c>
      <c r="N47" s="1">
        <v>8.44</v>
      </c>
      <c r="P47" s="1">
        <v>84</v>
      </c>
      <c r="Q47" s="1">
        <f>P47-45</f>
        <v>39</v>
      </c>
      <c r="R47" s="1">
        <v>1</v>
      </c>
      <c r="S47" s="1">
        <v>7.99</v>
      </c>
      <c r="U47" s="1">
        <v>78</v>
      </c>
      <c r="V47" s="1">
        <f>U47-45</f>
        <v>33</v>
      </c>
    </row>
    <row r="48" spans="1:22" ht="17.100000000000001" customHeight="1" x14ac:dyDescent="0.15">
      <c r="A48" s="122"/>
      <c r="B48" s="1">
        <v>2</v>
      </c>
      <c r="G48" s="1">
        <v>2</v>
      </c>
      <c r="L48" s="122"/>
      <c r="M48" s="1">
        <v>2</v>
      </c>
      <c r="N48" s="1">
        <v>8.44</v>
      </c>
      <c r="P48" s="1">
        <v>77</v>
      </c>
      <c r="Q48" s="1">
        <f t="shared" ref="Q48:Q49" si="24">P48-45</f>
        <v>32</v>
      </c>
      <c r="R48" s="1">
        <v>2</v>
      </c>
      <c r="S48" s="1">
        <v>7.67</v>
      </c>
      <c r="U48" s="1">
        <v>84</v>
      </c>
      <c r="V48" s="1">
        <f t="shared" ref="V48:V49" si="25">U48-45</f>
        <v>39</v>
      </c>
    </row>
    <row r="49" spans="1:22" ht="17.100000000000001" customHeight="1" x14ac:dyDescent="0.15">
      <c r="A49" s="122"/>
      <c r="B49" s="1">
        <v>3</v>
      </c>
      <c r="G49" s="1">
        <v>3</v>
      </c>
      <c r="L49" s="122"/>
      <c r="M49" s="1">
        <v>3</v>
      </c>
      <c r="N49" s="1">
        <v>8.02</v>
      </c>
      <c r="P49" s="1">
        <v>86</v>
      </c>
      <c r="Q49" s="1">
        <f t="shared" si="24"/>
        <v>41</v>
      </c>
      <c r="R49" s="1">
        <v>3</v>
      </c>
      <c r="S49" s="1">
        <v>7.67</v>
      </c>
      <c r="U49" s="1">
        <v>82</v>
      </c>
      <c r="V49" s="1">
        <f t="shared" si="25"/>
        <v>37</v>
      </c>
    </row>
    <row r="50" spans="1:22" ht="17.100000000000001" customHeight="1" x14ac:dyDescent="0.15">
      <c r="A50" s="122"/>
      <c r="B50" s="1" t="s">
        <v>0</v>
      </c>
      <c r="G50" s="1" t="s">
        <v>0</v>
      </c>
      <c r="L50" s="122"/>
      <c r="M50" s="1" t="s">
        <v>0</v>
      </c>
      <c r="N50" s="1">
        <f>AVERAGE(N47:N49)</f>
        <v>8.2999999999999989</v>
      </c>
      <c r="O50" s="1" t="e">
        <f t="shared" ref="O50:Q50" si="26">AVERAGE(O47:O49)</f>
        <v>#DIV/0!</v>
      </c>
      <c r="P50" s="1">
        <f t="shared" si="26"/>
        <v>82.333333333333329</v>
      </c>
      <c r="Q50" s="1">
        <f t="shared" si="26"/>
        <v>37.333333333333336</v>
      </c>
      <c r="R50" s="1" t="s">
        <v>0</v>
      </c>
      <c r="S50" s="1">
        <f>AVERAGE(S47:S49)</f>
        <v>7.7766666666666664</v>
      </c>
      <c r="T50" s="1" t="e">
        <f t="shared" ref="T50:V50" si="27">AVERAGE(T47:T49)</f>
        <v>#DIV/0!</v>
      </c>
      <c r="U50" s="1">
        <f t="shared" si="27"/>
        <v>81.333333333333329</v>
      </c>
      <c r="V50" s="1">
        <f t="shared" si="27"/>
        <v>36.333333333333336</v>
      </c>
    </row>
    <row r="51" spans="1:22" ht="17.100000000000001" customHeight="1" x14ac:dyDescent="0.15">
      <c r="A51" s="122"/>
      <c r="C51" s="116" t="s">
        <v>7</v>
      </c>
      <c r="D51" s="116"/>
      <c r="E51" s="116"/>
      <c r="F51" s="116"/>
      <c r="H51" s="116" t="s">
        <v>8</v>
      </c>
      <c r="I51" s="116"/>
      <c r="J51" s="116"/>
      <c r="K51" s="116"/>
      <c r="L51" s="122"/>
      <c r="N51" s="116" t="s">
        <v>7</v>
      </c>
      <c r="O51" s="116"/>
      <c r="P51" s="116"/>
      <c r="Q51" s="116"/>
      <c r="S51" s="116" t="s">
        <v>8</v>
      </c>
      <c r="T51" s="116"/>
      <c r="U51" s="116"/>
      <c r="V51" s="116"/>
    </row>
    <row r="52" spans="1:22" ht="17.100000000000001" customHeight="1" x14ac:dyDescent="0.15">
      <c r="A52" s="122"/>
      <c r="C52" s="1" t="s">
        <v>1</v>
      </c>
      <c r="D52" s="1" t="s">
        <v>2</v>
      </c>
      <c r="E52" s="1" t="s">
        <v>3</v>
      </c>
      <c r="F52" s="1" t="s">
        <v>4</v>
      </c>
      <c r="H52" s="1" t="s">
        <v>1</v>
      </c>
      <c r="I52" s="1" t="s">
        <v>2</v>
      </c>
      <c r="J52" s="1" t="s">
        <v>3</v>
      </c>
      <c r="K52" s="1" t="s">
        <v>4</v>
      </c>
      <c r="L52" s="122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2"/>
      <c r="B53" s="1">
        <v>1</v>
      </c>
      <c r="G53" s="1">
        <v>1</v>
      </c>
      <c r="L53" s="122"/>
      <c r="M53" s="1">
        <v>1</v>
      </c>
      <c r="N53" s="1">
        <v>6.93</v>
      </c>
      <c r="P53" s="1">
        <v>72</v>
      </c>
      <c r="Q53" s="1">
        <f>P53-45</f>
        <v>27</v>
      </c>
      <c r="R53" s="1">
        <v>1</v>
      </c>
      <c r="S53" s="1">
        <v>6.06</v>
      </c>
      <c r="U53" s="1">
        <v>65</v>
      </c>
      <c r="V53" s="1">
        <f>U53-45</f>
        <v>20</v>
      </c>
    </row>
    <row r="54" spans="1:22" ht="17.100000000000001" customHeight="1" x14ac:dyDescent="0.15">
      <c r="A54" s="122"/>
      <c r="B54" s="1">
        <v>2</v>
      </c>
      <c r="G54" s="1">
        <v>2</v>
      </c>
      <c r="L54" s="122"/>
      <c r="M54" s="1">
        <v>2</v>
      </c>
      <c r="N54" s="1">
        <v>7.06</v>
      </c>
      <c r="P54" s="1">
        <v>90</v>
      </c>
      <c r="Q54" s="1">
        <f t="shared" ref="Q54:Q55" si="28">P54-45</f>
        <v>45</v>
      </c>
      <c r="R54" s="1">
        <v>2</v>
      </c>
      <c r="S54" s="1">
        <v>5.66</v>
      </c>
      <c r="U54" s="1">
        <v>60</v>
      </c>
      <c r="V54" s="1">
        <f t="shared" ref="V54:V55" si="29">U54-45</f>
        <v>15</v>
      </c>
    </row>
    <row r="55" spans="1:22" ht="17.100000000000001" customHeight="1" x14ac:dyDescent="0.15">
      <c r="A55" s="122"/>
      <c r="B55" s="1">
        <v>3</v>
      </c>
      <c r="G55" s="1">
        <v>3</v>
      </c>
      <c r="L55" s="122"/>
      <c r="M55" s="1">
        <v>3</v>
      </c>
      <c r="N55" s="1">
        <v>6.68</v>
      </c>
      <c r="P55" s="1">
        <v>80</v>
      </c>
      <c r="Q55" s="1">
        <f t="shared" si="28"/>
        <v>35</v>
      </c>
      <c r="R55" s="1">
        <v>3</v>
      </c>
      <c r="S55" s="1">
        <v>6.04</v>
      </c>
      <c r="U55" s="1">
        <v>60</v>
      </c>
      <c r="V55" s="1">
        <f t="shared" si="29"/>
        <v>15</v>
      </c>
    </row>
    <row r="56" spans="1:22" ht="17.100000000000001" customHeight="1" x14ac:dyDescent="0.15">
      <c r="A56" s="123"/>
      <c r="B56" s="1" t="s">
        <v>0</v>
      </c>
      <c r="G56" s="1" t="s">
        <v>0</v>
      </c>
      <c r="L56" s="123"/>
      <c r="M56" s="1" t="s">
        <v>0</v>
      </c>
      <c r="N56" s="1">
        <f>AVERAGE(N53:N55)</f>
        <v>6.89</v>
      </c>
      <c r="O56" s="1" t="e">
        <f t="shared" ref="O56:Q56" si="30">AVERAGE(O53:O55)</f>
        <v>#DIV/0!</v>
      </c>
      <c r="P56" s="1">
        <f t="shared" si="30"/>
        <v>80.666666666666671</v>
      </c>
      <c r="Q56" s="1">
        <f t="shared" si="30"/>
        <v>35.666666666666664</v>
      </c>
      <c r="R56" s="1" t="s">
        <v>0</v>
      </c>
      <c r="S56" s="1">
        <f>AVERAGE(S53:S55)</f>
        <v>5.919999999999999</v>
      </c>
      <c r="T56" s="1" t="e">
        <f t="shared" ref="T56:V56" si="31">AVERAGE(T53:T55)</f>
        <v>#DIV/0!</v>
      </c>
      <c r="U56" s="1">
        <f t="shared" si="31"/>
        <v>61.666666666666664</v>
      </c>
      <c r="V56" s="1">
        <f t="shared" si="31"/>
        <v>16.666666666666668</v>
      </c>
    </row>
    <row r="57" spans="1:22" ht="17.100000000000001" customHeight="1" x14ac:dyDescent="0.15">
      <c r="A57" s="121" t="s">
        <v>25</v>
      </c>
      <c r="C57" s="116" t="s">
        <v>5</v>
      </c>
      <c r="D57" s="116"/>
      <c r="E57" s="116"/>
      <c r="F57" s="116"/>
      <c r="H57" s="116" t="s">
        <v>6</v>
      </c>
      <c r="I57" s="116"/>
      <c r="J57" s="116"/>
      <c r="K57" s="116"/>
      <c r="L57" s="121" t="s">
        <v>25</v>
      </c>
      <c r="N57" s="116" t="s">
        <v>5</v>
      </c>
      <c r="O57" s="116"/>
      <c r="P57" s="116"/>
      <c r="Q57" s="116"/>
      <c r="S57" s="116" t="s">
        <v>6</v>
      </c>
      <c r="T57" s="116"/>
      <c r="U57" s="116"/>
      <c r="V57" s="116"/>
    </row>
    <row r="58" spans="1:22" ht="17.100000000000001" customHeight="1" x14ac:dyDescent="0.15">
      <c r="A58" s="122"/>
      <c r="C58" s="1" t="s">
        <v>1</v>
      </c>
      <c r="D58" s="1" t="s">
        <v>2</v>
      </c>
      <c r="E58" s="1" t="s">
        <v>3</v>
      </c>
      <c r="F58" s="1" t="s">
        <v>4</v>
      </c>
      <c r="H58" s="1" t="s">
        <v>1</v>
      </c>
      <c r="I58" s="1" t="s">
        <v>2</v>
      </c>
      <c r="J58" s="1" t="s">
        <v>3</v>
      </c>
      <c r="K58" s="1" t="s">
        <v>4</v>
      </c>
      <c r="L58" s="122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2"/>
      <c r="B59" s="1">
        <v>1</v>
      </c>
      <c r="G59" s="1">
        <v>1</v>
      </c>
      <c r="L59" s="122"/>
      <c r="M59" s="1">
        <v>1</v>
      </c>
      <c r="N59" s="1">
        <v>6.15</v>
      </c>
      <c r="P59" s="1">
        <v>61</v>
      </c>
      <c r="Q59" s="1">
        <f>P59-45</f>
        <v>16</v>
      </c>
      <c r="R59" s="1">
        <v>1</v>
      </c>
      <c r="S59" s="1">
        <v>5.24</v>
      </c>
      <c r="U59" s="1">
        <v>60</v>
      </c>
      <c r="V59" s="1">
        <f>U59-45</f>
        <v>15</v>
      </c>
    </row>
    <row r="60" spans="1:22" ht="17.100000000000001" customHeight="1" x14ac:dyDescent="0.15">
      <c r="A60" s="122"/>
      <c r="B60" s="1">
        <v>2</v>
      </c>
      <c r="G60" s="1">
        <v>2</v>
      </c>
      <c r="L60" s="122"/>
      <c r="M60" s="1">
        <v>2</v>
      </c>
      <c r="N60" s="1">
        <v>5.86</v>
      </c>
      <c r="P60" s="1">
        <v>65</v>
      </c>
      <c r="Q60" s="1">
        <f t="shared" ref="Q60:Q61" si="32">P60-45</f>
        <v>20</v>
      </c>
      <c r="R60" s="1">
        <v>2</v>
      </c>
      <c r="S60" s="1">
        <v>5.57</v>
      </c>
      <c r="U60" s="1">
        <v>60</v>
      </c>
      <c r="V60" s="1">
        <f t="shared" ref="V60:V61" si="33">U60-45</f>
        <v>15</v>
      </c>
    </row>
    <row r="61" spans="1:22" ht="17.100000000000001" customHeight="1" x14ac:dyDescent="0.15">
      <c r="A61" s="122"/>
      <c r="B61" s="1">
        <v>3</v>
      </c>
      <c r="G61" s="1">
        <v>3</v>
      </c>
      <c r="L61" s="122"/>
      <c r="M61" s="1">
        <v>3</v>
      </c>
      <c r="N61" s="1">
        <v>6.56</v>
      </c>
      <c r="P61" s="1">
        <v>63</v>
      </c>
      <c r="Q61" s="1">
        <f t="shared" si="32"/>
        <v>18</v>
      </c>
      <c r="R61" s="1">
        <v>3</v>
      </c>
      <c r="S61" s="1">
        <v>5.28</v>
      </c>
      <c r="U61" s="1">
        <v>60</v>
      </c>
      <c r="V61" s="1">
        <f t="shared" si="33"/>
        <v>15</v>
      </c>
    </row>
    <row r="62" spans="1:22" ht="17.100000000000001" customHeight="1" x14ac:dyDescent="0.15">
      <c r="A62" s="122"/>
      <c r="B62" s="1" t="s">
        <v>0</v>
      </c>
      <c r="G62" s="1" t="s">
        <v>0</v>
      </c>
      <c r="L62" s="122"/>
      <c r="M62" s="1" t="s">
        <v>0</v>
      </c>
      <c r="N62" s="1">
        <f>AVERAGE(N59:N61)</f>
        <v>6.19</v>
      </c>
      <c r="O62" s="1" t="e">
        <f t="shared" ref="O62:Q62" si="34">AVERAGE(O59:O61)</f>
        <v>#DIV/0!</v>
      </c>
      <c r="P62" s="1">
        <f t="shared" si="34"/>
        <v>63</v>
      </c>
      <c r="Q62" s="1">
        <f t="shared" si="34"/>
        <v>18</v>
      </c>
      <c r="R62" s="1" t="s">
        <v>0</v>
      </c>
      <c r="S62" s="1">
        <f>AVERAGE(S59:S61)</f>
        <v>5.3633333333333333</v>
      </c>
      <c r="T62" s="1" t="e">
        <f t="shared" ref="T62:V62" si="35">AVERAGE(T59:T61)</f>
        <v>#DIV/0!</v>
      </c>
      <c r="U62" s="1">
        <f t="shared" si="35"/>
        <v>60</v>
      </c>
      <c r="V62" s="1">
        <f t="shared" si="35"/>
        <v>15</v>
      </c>
    </row>
    <row r="63" spans="1:22" ht="17.100000000000001" customHeight="1" x14ac:dyDescent="0.15">
      <c r="A63" s="122"/>
      <c r="C63" s="116" t="s">
        <v>7</v>
      </c>
      <c r="D63" s="116"/>
      <c r="E63" s="116"/>
      <c r="F63" s="116"/>
      <c r="H63" s="116" t="s">
        <v>8</v>
      </c>
      <c r="I63" s="116"/>
      <c r="J63" s="116"/>
      <c r="K63" s="116"/>
      <c r="L63" s="122"/>
      <c r="N63" s="116" t="s">
        <v>7</v>
      </c>
      <c r="O63" s="116"/>
      <c r="P63" s="116"/>
      <c r="Q63" s="116"/>
      <c r="S63" s="116" t="s">
        <v>8</v>
      </c>
      <c r="T63" s="116"/>
      <c r="U63" s="116"/>
      <c r="V63" s="116"/>
    </row>
    <row r="64" spans="1:22" ht="17.100000000000001" customHeight="1" x14ac:dyDescent="0.15">
      <c r="A64" s="122"/>
      <c r="C64" s="1" t="s">
        <v>1</v>
      </c>
      <c r="D64" s="1" t="s">
        <v>2</v>
      </c>
      <c r="E64" s="1" t="s">
        <v>3</v>
      </c>
      <c r="F64" s="1" t="s">
        <v>4</v>
      </c>
      <c r="H64" s="1" t="s">
        <v>1</v>
      </c>
      <c r="I64" s="1" t="s">
        <v>2</v>
      </c>
      <c r="J64" s="1" t="s">
        <v>3</v>
      </c>
      <c r="K64" s="1" t="s">
        <v>4</v>
      </c>
      <c r="L64" s="122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2"/>
      <c r="B65" s="1">
        <v>1</v>
      </c>
      <c r="G65" s="1">
        <v>1</v>
      </c>
      <c r="L65" s="122"/>
      <c r="M65" s="1">
        <v>1</v>
      </c>
      <c r="N65" s="1">
        <v>6.67</v>
      </c>
      <c r="P65" s="1">
        <v>72</v>
      </c>
      <c r="Q65" s="1">
        <f>P65-45</f>
        <v>27</v>
      </c>
      <c r="R65" s="1">
        <v>1</v>
      </c>
      <c r="S65" s="1">
        <v>7.09</v>
      </c>
      <c r="U65" s="1">
        <v>82</v>
      </c>
      <c r="V65" s="1">
        <f>U65-45</f>
        <v>37</v>
      </c>
    </row>
    <row r="66" spans="1:22" ht="17.100000000000001" customHeight="1" x14ac:dyDescent="0.15">
      <c r="A66" s="122"/>
      <c r="B66" s="1">
        <v>2</v>
      </c>
      <c r="G66" s="1">
        <v>2</v>
      </c>
      <c r="L66" s="122"/>
      <c r="M66" s="1">
        <v>2</v>
      </c>
      <c r="N66" s="1">
        <v>6.37</v>
      </c>
      <c r="P66" s="1">
        <v>80</v>
      </c>
      <c r="Q66" s="1">
        <f t="shared" ref="Q66:Q67" si="36">P66-45</f>
        <v>35</v>
      </c>
      <c r="R66" s="1">
        <v>2</v>
      </c>
      <c r="U66" s="1">
        <v>85</v>
      </c>
      <c r="V66" s="1">
        <f t="shared" ref="V66:V67" si="37">U66-45</f>
        <v>40</v>
      </c>
    </row>
    <row r="67" spans="1:22" ht="17.100000000000001" customHeight="1" x14ac:dyDescent="0.15">
      <c r="A67" s="122"/>
      <c r="B67" s="1">
        <v>3</v>
      </c>
      <c r="G67" s="1">
        <v>3</v>
      </c>
      <c r="L67" s="122"/>
      <c r="M67" s="1">
        <v>3</v>
      </c>
      <c r="N67" s="1">
        <v>5.97</v>
      </c>
      <c r="P67" s="1">
        <v>90</v>
      </c>
      <c r="Q67" s="1">
        <f t="shared" si="36"/>
        <v>45</v>
      </c>
      <c r="R67" s="1">
        <v>3</v>
      </c>
      <c r="U67" s="1">
        <v>85</v>
      </c>
      <c r="V67" s="1">
        <f t="shared" si="37"/>
        <v>40</v>
      </c>
    </row>
    <row r="68" spans="1:22" ht="17.100000000000001" customHeight="1" x14ac:dyDescent="0.15">
      <c r="A68" s="123"/>
      <c r="B68" s="1" t="s">
        <v>0</v>
      </c>
      <c r="G68" s="1" t="s">
        <v>0</v>
      </c>
      <c r="L68" s="123"/>
      <c r="M68" s="1" t="s">
        <v>0</v>
      </c>
      <c r="N68" s="1">
        <f>AVERAGE(N65:N67)</f>
        <v>6.336666666666666</v>
      </c>
      <c r="O68" s="1" t="e">
        <f t="shared" ref="O68:Q68" si="38">AVERAGE(O65:O67)</f>
        <v>#DIV/0!</v>
      </c>
      <c r="P68" s="1">
        <f t="shared" si="38"/>
        <v>80.666666666666671</v>
      </c>
      <c r="Q68" s="1">
        <f t="shared" si="38"/>
        <v>35.666666666666664</v>
      </c>
      <c r="R68" s="1" t="s">
        <v>0</v>
      </c>
      <c r="S68" s="1">
        <f>AVERAGE(S65:S67)</f>
        <v>7.09</v>
      </c>
      <c r="T68" s="1" t="e">
        <f t="shared" ref="T68:V68" si="39">AVERAGE(T65:T67)</f>
        <v>#DIV/0!</v>
      </c>
      <c r="U68" s="1">
        <f t="shared" si="39"/>
        <v>84</v>
      </c>
      <c r="V68" s="1">
        <f t="shared" si="39"/>
        <v>39</v>
      </c>
    </row>
    <row r="69" spans="1:22" ht="17.100000000000001" customHeight="1" x14ac:dyDescent="0.15">
      <c r="A69" s="121" t="s">
        <v>26</v>
      </c>
      <c r="C69" s="116" t="s">
        <v>5</v>
      </c>
      <c r="D69" s="116"/>
      <c r="E69" s="116"/>
      <c r="F69" s="116"/>
      <c r="H69" s="116" t="s">
        <v>6</v>
      </c>
      <c r="I69" s="116"/>
      <c r="J69" s="116"/>
      <c r="K69" s="116"/>
      <c r="L69" s="121" t="s">
        <v>26</v>
      </c>
      <c r="N69" s="116" t="s">
        <v>5</v>
      </c>
      <c r="O69" s="116"/>
      <c r="P69" s="116"/>
      <c r="Q69" s="116"/>
      <c r="S69" s="116" t="s">
        <v>6</v>
      </c>
      <c r="T69" s="116"/>
      <c r="U69" s="116"/>
      <c r="V69" s="116"/>
    </row>
    <row r="70" spans="1:22" ht="17.100000000000001" customHeight="1" x14ac:dyDescent="0.15">
      <c r="A70" s="122"/>
      <c r="C70" s="1" t="s">
        <v>1</v>
      </c>
      <c r="D70" s="1" t="s">
        <v>2</v>
      </c>
      <c r="E70" s="1" t="s">
        <v>3</v>
      </c>
      <c r="F70" s="1" t="s">
        <v>4</v>
      </c>
      <c r="H70" s="1" t="s">
        <v>1</v>
      </c>
      <c r="I70" s="1" t="s">
        <v>2</v>
      </c>
      <c r="J70" s="1" t="s">
        <v>3</v>
      </c>
      <c r="K70" s="1" t="s">
        <v>4</v>
      </c>
      <c r="L70" s="122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2"/>
      <c r="B71" s="1">
        <v>1</v>
      </c>
      <c r="G71" s="1">
        <v>1</v>
      </c>
      <c r="L71" s="122"/>
      <c r="M71" s="1">
        <v>1</v>
      </c>
      <c r="N71" s="1">
        <v>5.39</v>
      </c>
      <c r="P71" s="1">
        <v>71</v>
      </c>
      <c r="Q71" s="1">
        <f>P71-45</f>
        <v>26</v>
      </c>
      <c r="R71" s="1">
        <v>1</v>
      </c>
      <c r="S71" s="1">
        <v>5.77</v>
      </c>
      <c r="U71" s="1">
        <v>70</v>
      </c>
      <c r="V71" s="1">
        <f>U71-45</f>
        <v>25</v>
      </c>
    </row>
    <row r="72" spans="1:22" ht="17.100000000000001" customHeight="1" x14ac:dyDescent="0.15">
      <c r="A72" s="122"/>
      <c r="B72" s="1">
        <v>2</v>
      </c>
      <c r="G72" s="1">
        <v>2</v>
      </c>
      <c r="L72" s="122"/>
      <c r="M72" s="1">
        <v>2</v>
      </c>
      <c r="N72" s="1">
        <v>5.94</v>
      </c>
      <c r="P72" s="1">
        <v>68</v>
      </c>
      <c r="Q72" s="1">
        <f t="shared" ref="Q72:Q73" si="40">P72-45</f>
        <v>23</v>
      </c>
      <c r="R72" s="1">
        <v>2</v>
      </c>
      <c r="S72" s="1">
        <v>5.52</v>
      </c>
      <c r="U72" s="1">
        <v>71</v>
      </c>
      <c r="V72" s="1">
        <f t="shared" ref="V72:V73" si="41">U72-45</f>
        <v>26</v>
      </c>
    </row>
    <row r="73" spans="1:22" ht="17.100000000000001" customHeight="1" x14ac:dyDescent="0.15">
      <c r="A73" s="122"/>
      <c r="B73" s="1">
        <v>3</v>
      </c>
      <c r="G73" s="1">
        <v>3</v>
      </c>
      <c r="L73" s="122"/>
      <c r="M73" s="1">
        <v>3</v>
      </c>
      <c r="N73" s="1">
        <v>5.43</v>
      </c>
      <c r="P73" s="1">
        <v>65</v>
      </c>
      <c r="Q73" s="1">
        <f t="shared" si="40"/>
        <v>20</v>
      </c>
      <c r="R73" s="1">
        <v>3</v>
      </c>
      <c r="S73" s="1">
        <v>5.53</v>
      </c>
      <c r="U73" s="1">
        <v>72</v>
      </c>
      <c r="V73" s="1">
        <f t="shared" si="41"/>
        <v>27</v>
      </c>
    </row>
    <row r="74" spans="1:22" ht="17.100000000000001" customHeight="1" x14ac:dyDescent="0.15">
      <c r="A74" s="122"/>
      <c r="B74" s="1" t="s">
        <v>0</v>
      </c>
      <c r="G74" s="1" t="s">
        <v>0</v>
      </c>
      <c r="L74" s="122"/>
      <c r="M74" s="1" t="s">
        <v>0</v>
      </c>
      <c r="N74" s="1">
        <f>AVERAGE(N71:N73)</f>
        <v>5.586666666666666</v>
      </c>
      <c r="O74" s="1" t="e">
        <f t="shared" ref="O74:Q74" si="42">AVERAGE(O71:O73)</f>
        <v>#DIV/0!</v>
      </c>
      <c r="P74" s="1">
        <f t="shared" si="42"/>
        <v>68</v>
      </c>
      <c r="Q74" s="1">
        <f t="shared" si="42"/>
        <v>23</v>
      </c>
      <c r="R74" s="1" t="s">
        <v>0</v>
      </c>
      <c r="S74" s="1">
        <f>AVERAGE(S71:S73)</f>
        <v>5.6066666666666665</v>
      </c>
      <c r="T74" s="1" t="e">
        <f t="shared" ref="T74:V74" si="43">AVERAGE(T71:T73)</f>
        <v>#DIV/0!</v>
      </c>
      <c r="U74" s="1">
        <f t="shared" si="43"/>
        <v>71</v>
      </c>
      <c r="V74" s="1">
        <f t="shared" si="43"/>
        <v>26</v>
      </c>
    </row>
    <row r="75" spans="1:22" ht="17.100000000000001" customHeight="1" x14ac:dyDescent="0.15">
      <c r="A75" s="122"/>
      <c r="C75" s="116" t="s">
        <v>7</v>
      </c>
      <c r="D75" s="116"/>
      <c r="E75" s="116"/>
      <c r="F75" s="116"/>
      <c r="H75" s="116" t="s">
        <v>8</v>
      </c>
      <c r="I75" s="116"/>
      <c r="J75" s="116"/>
      <c r="K75" s="116"/>
      <c r="L75" s="122"/>
      <c r="N75" s="116" t="s">
        <v>7</v>
      </c>
      <c r="O75" s="116"/>
      <c r="P75" s="116"/>
      <c r="Q75" s="116"/>
      <c r="S75" s="116" t="s">
        <v>8</v>
      </c>
      <c r="T75" s="116"/>
      <c r="U75" s="116"/>
      <c r="V75" s="116"/>
    </row>
    <row r="76" spans="1:22" ht="17.100000000000001" customHeight="1" x14ac:dyDescent="0.15">
      <c r="A76" s="122"/>
      <c r="C76" s="1" t="s">
        <v>1</v>
      </c>
      <c r="D76" s="1" t="s">
        <v>2</v>
      </c>
      <c r="E76" s="1" t="s">
        <v>3</v>
      </c>
      <c r="F76" s="1" t="s">
        <v>4</v>
      </c>
      <c r="H76" s="1" t="s">
        <v>1</v>
      </c>
      <c r="I76" s="1" t="s">
        <v>2</v>
      </c>
      <c r="J76" s="1" t="s">
        <v>3</v>
      </c>
      <c r="K76" s="1" t="s">
        <v>4</v>
      </c>
      <c r="L76" s="122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2"/>
      <c r="B77" s="1">
        <v>1</v>
      </c>
      <c r="G77" s="1">
        <v>1</v>
      </c>
      <c r="L77" s="122"/>
      <c r="M77" s="1">
        <v>1</v>
      </c>
      <c r="N77" s="1">
        <v>6.35</v>
      </c>
      <c r="P77" s="1">
        <v>70</v>
      </c>
      <c r="Q77" s="1">
        <f>P77-45</f>
        <v>25</v>
      </c>
      <c r="R77" s="1">
        <v>1</v>
      </c>
      <c r="S77" s="1">
        <v>6.2</v>
      </c>
      <c r="U77" s="1">
        <v>73</v>
      </c>
      <c r="V77" s="1">
        <f>U77-45</f>
        <v>28</v>
      </c>
    </row>
    <row r="78" spans="1:22" ht="17.100000000000001" customHeight="1" x14ac:dyDescent="0.15">
      <c r="A78" s="122"/>
      <c r="B78" s="1">
        <v>2</v>
      </c>
      <c r="G78" s="1">
        <v>2</v>
      </c>
      <c r="L78" s="122"/>
      <c r="M78" s="1">
        <v>2</v>
      </c>
      <c r="N78" s="1">
        <v>5.77</v>
      </c>
      <c r="P78" s="1">
        <v>62</v>
      </c>
      <c r="Q78" s="1">
        <f t="shared" ref="Q78:Q79" si="44">P78-45</f>
        <v>17</v>
      </c>
      <c r="R78" s="1">
        <v>2</v>
      </c>
      <c r="S78" s="1">
        <v>8.49</v>
      </c>
      <c r="U78" s="1">
        <v>79</v>
      </c>
      <c r="V78" s="1">
        <f t="shared" ref="V78:V79" si="45">U78-45</f>
        <v>34</v>
      </c>
    </row>
    <row r="79" spans="1:22" ht="17.100000000000001" customHeight="1" x14ac:dyDescent="0.15">
      <c r="A79" s="122"/>
      <c r="B79" s="1">
        <v>3</v>
      </c>
      <c r="G79" s="1">
        <v>3</v>
      </c>
      <c r="L79" s="122"/>
      <c r="M79" s="1">
        <v>3</v>
      </c>
      <c r="N79" s="1">
        <v>4.91</v>
      </c>
      <c r="P79" s="1">
        <v>80</v>
      </c>
      <c r="Q79" s="1">
        <f t="shared" si="44"/>
        <v>35</v>
      </c>
      <c r="R79" s="1">
        <v>3</v>
      </c>
      <c r="S79" s="1">
        <v>7.14</v>
      </c>
      <c r="U79" s="1">
        <v>85</v>
      </c>
      <c r="V79" s="1">
        <f t="shared" si="45"/>
        <v>40</v>
      </c>
    </row>
    <row r="80" spans="1:22" ht="17.100000000000001" customHeight="1" x14ac:dyDescent="0.15">
      <c r="A80" s="123"/>
      <c r="B80" s="1" t="s">
        <v>0</v>
      </c>
      <c r="G80" s="1" t="s">
        <v>0</v>
      </c>
      <c r="L80" s="123"/>
      <c r="M80" s="1" t="s">
        <v>0</v>
      </c>
      <c r="N80" s="1">
        <f>AVERAGE(N77:N79)</f>
        <v>5.6766666666666667</v>
      </c>
      <c r="O80" s="1" t="e">
        <f t="shared" ref="O80:Q80" si="46">AVERAGE(O77:O79)</f>
        <v>#DIV/0!</v>
      </c>
      <c r="P80" s="1">
        <f t="shared" si="46"/>
        <v>70.666666666666671</v>
      </c>
      <c r="Q80" s="1">
        <f t="shared" si="46"/>
        <v>25.666666666666668</v>
      </c>
      <c r="R80" s="1" t="s">
        <v>0</v>
      </c>
      <c r="S80" s="1">
        <f>AVERAGE(S77:S79)</f>
        <v>7.2766666666666673</v>
      </c>
      <c r="T80" s="1" t="e">
        <f t="shared" ref="T80:V80" si="47">AVERAGE(T77:T79)</f>
        <v>#DIV/0!</v>
      </c>
      <c r="U80" s="1">
        <f t="shared" si="47"/>
        <v>79</v>
      </c>
      <c r="V80" s="1">
        <f t="shared" si="47"/>
        <v>34</v>
      </c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A13:A24"/>
    <mergeCell ref="C13:F13"/>
    <mergeCell ref="H13:K13"/>
    <mergeCell ref="C19:F19"/>
    <mergeCell ref="H19:K19"/>
    <mergeCell ref="A1:A12"/>
    <mergeCell ref="C1:F1"/>
    <mergeCell ref="H1:K1"/>
    <mergeCell ref="C7:F7"/>
    <mergeCell ref="H7:K7"/>
    <mergeCell ref="A45:A56"/>
    <mergeCell ref="C45:F45"/>
    <mergeCell ref="H45:K45"/>
    <mergeCell ref="C51:F51"/>
    <mergeCell ref="H51:K51"/>
    <mergeCell ref="A25:A36"/>
    <mergeCell ref="C25:F25"/>
    <mergeCell ref="H25:K25"/>
    <mergeCell ref="C31:F31"/>
    <mergeCell ref="H31:K31"/>
    <mergeCell ref="A69:A80"/>
    <mergeCell ref="C69:F69"/>
    <mergeCell ref="H69:K69"/>
    <mergeCell ref="C75:F75"/>
    <mergeCell ref="H75:K75"/>
    <mergeCell ref="A57:A68"/>
    <mergeCell ref="C57:F57"/>
    <mergeCell ref="H57:K57"/>
    <mergeCell ref="C63:F63"/>
    <mergeCell ref="H63:K63"/>
    <mergeCell ref="L13:L24"/>
    <mergeCell ref="N13:Q13"/>
    <mergeCell ref="S13:V13"/>
    <mergeCell ref="N19:Q19"/>
    <mergeCell ref="S19:V19"/>
    <mergeCell ref="L1:L12"/>
    <mergeCell ref="N1:Q1"/>
    <mergeCell ref="S1:V1"/>
    <mergeCell ref="N7:Q7"/>
    <mergeCell ref="S7:V7"/>
    <mergeCell ref="L45:L56"/>
    <mergeCell ref="N45:Q45"/>
    <mergeCell ref="S45:V45"/>
    <mergeCell ref="N51:Q51"/>
    <mergeCell ref="S51:V51"/>
    <mergeCell ref="L25:L36"/>
    <mergeCell ref="N25:Q25"/>
    <mergeCell ref="S25:V25"/>
    <mergeCell ref="N31:Q31"/>
    <mergeCell ref="S31:V31"/>
    <mergeCell ref="L69:L80"/>
    <mergeCell ref="N69:Q69"/>
    <mergeCell ref="S69:V69"/>
    <mergeCell ref="N75:Q75"/>
    <mergeCell ref="S75:V75"/>
    <mergeCell ref="L57:L68"/>
    <mergeCell ref="N57:Q57"/>
    <mergeCell ref="S57:V57"/>
    <mergeCell ref="N63:Q63"/>
    <mergeCell ref="S63:V6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9"/>
  <sheetViews>
    <sheetView workbookViewId="0">
      <selection activeCell="V10" sqref="V10:V11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style="1" bestFit="1" customWidth="1"/>
    <col min="14" max="17" width="9" style="1"/>
    <col min="18" max="18" width="5.25" style="1" bestFit="1" customWidth="1"/>
    <col min="19" max="22" width="9" style="1"/>
  </cols>
  <sheetData>
    <row r="1" spans="1:22" ht="17.100000000000001" customHeight="1" x14ac:dyDescent="0.15">
      <c r="A1" s="121" t="s">
        <v>27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1" t="s">
        <v>27</v>
      </c>
      <c r="N1" s="116" t="s">
        <v>5</v>
      </c>
      <c r="O1" s="116"/>
      <c r="P1" s="116"/>
      <c r="Q1" s="116"/>
      <c r="S1" s="116" t="s">
        <v>6</v>
      </c>
      <c r="T1" s="116"/>
      <c r="U1" s="116"/>
      <c r="V1" s="116"/>
    </row>
    <row r="2" spans="1:22" ht="17.100000000000001" customHeight="1" x14ac:dyDescent="0.15">
      <c r="A2" s="122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2"/>
      <c r="N2" s="1" t="s">
        <v>1</v>
      </c>
      <c r="O2" s="1" t="s">
        <v>39</v>
      </c>
      <c r="P2" s="1" t="s">
        <v>3</v>
      </c>
      <c r="Q2" s="1" t="s">
        <v>40</v>
      </c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2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2"/>
      <c r="M3" s="1">
        <v>1</v>
      </c>
      <c r="N3" s="1">
        <v>4.26</v>
      </c>
      <c r="P3" s="1">
        <v>60</v>
      </c>
      <c r="Q3" s="1">
        <f>P3-45</f>
        <v>15</v>
      </c>
      <c r="R3" s="1">
        <v>1</v>
      </c>
      <c r="S3" s="1">
        <v>6.2</v>
      </c>
      <c r="U3" s="1">
        <v>53</v>
      </c>
      <c r="V3" s="1">
        <f>U3-45</f>
        <v>8</v>
      </c>
    </row>
    <row r="4" spans="1:22" ht="17.100000000000001" customHeight="1" x14ac:dyDescent="0.15">
      <c r="A4" s="122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2"/>
      <c r="M4" s="1">
        <v>2</v>
      </c>
      <c r="N4" s="1">
        <v>5.69</v>
      </c>
      <c r="P4" s="1">
        <v>60</v>
      </c>
      <c r="Q4" s="1">
        <f t="shared" ref="Q4:Q5" si="0">P4-45</f>
        <v>15</v>
      </c>
      <c r="R4" s="1">
        <v>2</v>
      </c>
      <c r="S4" s="1">
        <v>4.58</v>
      </c>
      <c r="U4" s="1">
        <v>55</v>
      </c>
      <c r="V4" s="1">
        <f t="shared" ref="V4:V5" si="1">U4-45</f>
        <v>10</v>
      </c>
    </row>
    <row r="5" spans="1:22" ht="17.100000000000001" customHeight="1" x14ac:dyDescent="0.15">
      <c r="A5" s="122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2"/>
      <c r="M5" s="1">
        <v>3</v>
      </c>
      <c r="N5" s="1">
        <v>3.93</v>
      </c>
      <c r="P5" s="1">
        <v>60</v>
      </c>
      <c r="Q5" s="1">
        <f t="shared" si="0"/>
        <v>15</v>
      </c>
      <c r="R5" s="1">
        <v>3</v>
      </c>
      <c r="U5" s="1">
        <v>70</v>
      </c>
      <c r="V5" s="1">
        <f t="shared" si="1"/>
        <v>25</v>
      </c>
    </row>
    <row r="6" spans="1:22" ht="17.100000000000001" customHeight="1" x14ac:dyDescent="0.15">
      <c r="A6" s="122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2"/>
      <c r="M6" s="1" t="s">
        <v>0</v>
      </c>
      <c r="N6" s="1">
        <f>AVERAGE(N3:N5)</f>
        <v>4.626666666666666</v>
      </c>
      <c r="O6" s="1" t="e">
        <f t="shared" ref="O6:Q6" si="2">AVERAGE(O3:O5)</f>
        <v>#DIV/0!</v>
      </c>
      <c r="P6" s="1">
        <f t="shared" si="2"/>
        <v>60</v>
      </c>
      <c r="Q6" s="1">
        <f t="shared" si="2"/>
        <v>15</v>
      </c>
      <c r="R6" s="1" t="s">
        <v>0</v>
      </c>
      <c r="S6" s="1">
        <f>AVERAGE(S3:S5)</f>
        <v>5.3900000000000006</v>
      </c>
      <c r="T6" s="1" t="e">
        <f t="shared" ref="T6:V6" si="3">AVERAGE(T3:T5)</f>
        <v>#DIV/0!</v>
      </c>
      <c r="U6" s="1">
        <f t="shared" si="3"/>
        <v>59.333333333333336</v>
      </c>
      <c r="V6" s="1">
        <f t="shared" si="3"/>
        <v>14.333333333333334</v>
      </c>
    </row>
    <row r="7" spans="1:22" ht="17.100000000000001" customHeight="1" x14ac:dyDescent="0.15">
      <c r="A7" s="122"/>
      <c r="B7" s="1"/>
      <c r="C7" s="116" t="s">
        <v>7</v>
      </c>
      <c r="D7" s="116"/>
      <c r="E7" s="116"/>
      <c r="F7" s="116"/>
      <c r="G7" s="1"/>
      <c r="H7" s="116" t="s">
        <v>8</v>
      </c>
      <c r="I7" s="116"/>
      <c r="J7" s="116"/>
      <c r="K7" s="116"/>
      <c r="L7" s="122"/>
      <c r="N7" s="116" t="s">
        <v>7</v>
      </c>
      <c r="O7" s="116"/>
      <c r="P7" s="116"/>
      <c r="Q7" s="116"/>
      <c r="S7" s="116" t="s">
        <v>8</v>
      </c>
      <c r="T7" s="116"/>
      <c r="U7" s="116"/>
      <c r="V7" s="116"/>
    </row>
    <row r="8" spans="1:22" ht="17.100000000000001" customHeight="1" x14ac:dyDescent="0.15">
      <c r="A8" s="122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2"/>
      <c r="N8" s="1" t="s">
        <v>1</v>
      </c>
      <c r="O8" s="1" t="s">
        <v>39</v>
      </c>
      <c r="P8" s="1" t="s">
        <v>3</v>
      </c>
      <c r="Q8" s="1" t="s">
        <v>40</v>
      </c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2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2"/>
      <c r="M9" s="1">
        <v>1</v>
      </c>
      <c r="N9" s="1">
        <v>7.62</v>
      </c>
      <c r="P9" s="1">
        <v>75</v>
      </c>
      <c r="Q9" s="1">
        <f>P9-45</f>
        <v>30</v>
      </c>
      <c r="R9" s="1">
        <v>1</v>
      </c>
      <c r="S9" s="1">
        <v>6.62</v>
      </c>
      <c r="U9" s="1">
        <v>75</v>
      </c>
      <c r="V9" s="1">
        <f>U9-45</f>
        <v>30</v>
      </c>
    </row>
    <row r="10" spans="1:22" ht="17.100000000000001" customHeight="1" x14ac:dyDescent="0.15">
      <c r="A10" s="122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2"/>
      <c r="M10" s="1">
        <v>2</v>
      </c>
      <c r="N10" s="1">
        <v>6.81</v>
      </c>
      <c r="P10" s="1">
        <v>80</v>
      </c>
      <c r="Q10" s="1">
        <f t="shared" ref="Q10:Q11" si="4">P10-45</f>
        <v>35</v>
      </c>
      <c r="R10" s="1">
        <v>2</v>
      </c>
      <c r="S10" s="1">
        <v>6.17</v>
      </c>
      <c r="U10" s="1">
        <v>80</v>
      </c>
      <c r="V10" s="1">
        <f t="shared" ref="V10:V11" si="5">U10-45</f>
        <v>35</v>
      </c>
    </row>
    <row r="11" spans="1:22" ht="17.100000000000001" customHeight="1" x14ac:dyDescent="0.15">
      <c r="A11" s="122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2"/>
      <c r="M11" s="1">
        <v>3</v>
      </c>
      <c r="N11" s="1">
        <v>5.97</v>
      </c>
      <c r="P11" s="1">
        <v>80</v>
      </c>
      <c r="Q11" s="1">
        <f t="shared" si="4"/>
        <v>35</v>
      </c>
      <c r="R11" s="1">
        <v>3</v>
      </c>
      <c r="S11" s="1">
        <v>6.52</v>
      </c>
      <c r="U11" s="1">
        <v>82</v>
      </c>
      <c r="V11" s="1">
        <f t="shared" si="5"/>
        <v>37</v>
      </c>
    </row>
    <row r="12" spans="1:22" ht="17.100000000000001" customHeight="1" x14ac:dyDescent="0.15">
      <c r="A12" s="123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3"/>
      <c r="M12" s="1" t="s">
        <v>0</v>
      </c>
      <c r="N12" s="1">
        <f>AVERAGE(N9:N11)</f>
        <v>6.8</v>
      </c>
      <c r="O12" s="1" t="e">
        <f t="shared" ref="O12:Q12" si="6">AVERAGE(O9:O11)</f>
        <v>#DIV/0!</v>
      </c>
      <c r="P12" s="1">
        <f t="shared" si="6"/>
        <v>78.333333333333329</v>
      </c>
      <c r="Q12" s="1">
        <f t="shared" si="6"/>
        <v>33.333333333333336</v>
      </c>
      <c r="R12" s="1" t="s">
        <v>0</v>
      </c>
      <c r="S12" s="1">
        <f>AVERAGE(S9:S11)</f>
        <v>6.4366666666666665</v>
      </c>
      <c r="T12" s="1" t="e">
        <f t="shared" ref="T12:V12" si="7">AVERAGE(T9:T11)</f>
        <v>#DIV/0!</v>
      </c>
      <c r="U12" s="1">
        <f t="shared" si="7"/>
        <v>79</v>
      </c>
      <c r="V12" s="1">
        <f t="shared" si="7"/>
        <v>34</v>
      </c>
    </row>
    <row r="13" spans="1:22" ht="17.100000000000001" customHeight="1" x14ac:dyDescent="0.15">
      <c r="A13" s="121" t="s">
        <v>28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1" t="s">
        <v>28</v>
      </c>
      <c r="N13" s="116" t="s">
        <v>5</v>
      </c>
      <c r="O13" s="116"/>
      <c r="P13" s="116"/>
      <c r="Q13" s="116"/>
      <c r="S13" s="116" t="s">
        <v>6</v>
      </c>
      <c r="T13" s="116"/>
      <c r="U13" s="116"/>
      <c r="V13" s="116"/>
    </row>
    <row r="14" spans="1:22" ht="17.100000000000001" customHeight="1" x14ac:dyDescent="0.15">
      <c r="A14" s="122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2"/>
      <c r="N14" s="1" t="s">
        <v>1</v>
      </c>
      <c r="O14" s="1" t="s">
        <v>39</v>
      </c>
      <c r="P14" s="1" t="s">
        <v>3</v>
      </c>
      <c r="Q14" s="1" t="s">
        <v>40</v>
      </c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2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2"/>
      <c r="M15" s="1">
        <v>1</v>
      </c>
      <c r="N15" s="1">
        <v>7.62</v>
      </c>
      <c r="P15" s="1">
        <v>80</v>
      </c>
      <c r="Q15" s="1">
        <f>P15-45</f>
        <v>35</v>
      </c>
      <c r="R15" s="1">
        <v>1</v>
      </c>
      <c r="S15" s="1">
        <v>6.82</v>
      </c>
      <c r="U15" s="1">
        <v>74</v>
      </c>
      <c r="V15" s="1">
        <f>U15-45</f>
        <v>29</v>
      </c>
    </row>
    <row r="16" spans="1:22" ht="17.100000000000001" customHeight="1" x14ac:dyDescent="0.15">
      <c r="A16" s="122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2"/>
      <c r="M16" s="1">
        <v>2</v>
      </c>
      <c r="N16" s="1">
        <v>6.82</v>
      </c>
      <c r="P16" s="1">
        <v>80</v>
      </c>
      <c r="Q16" s="1">
        <f t="shared" ref="Q16:Q17" si="8">P16-45</f>
        <v>35</v>
      </c>
      <c r="R16" s="1">
        <v>2</v>
      </c>
      <c r="S16" s="1">
        <v>6.26</v>
      </c>
      <c r="U16" s="1">
        <v>73</v>
      </c>
      <c r="V16" s="1">
        <f t="shared" ref="V16:V17" si="9">U16-45</f>
        <v>28</v>
      </c>
    </row>
    <row r="17" spans="1:22" ht="17.100000000000001" customHeight="1" x14ac:dyDescent="0.15">
      <c r="A17" s="122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2"/>
      <c r="M17" s="1">
        <v>3</v>
      </c>
      <c r="P17" s="1">
        <v>81</v>
      </c>
      <c r="Q17" s="1">
        <f t="shared" si="8"/>
        <v>36</v>
      </c>
      <c r="R17" s="1">
        <v>3</v>
      </c>
      <c r="U17" s="1">
        <v>72</v>
      </c>
      <c r="V17" s="1">
        <f t="shared" si="9"/>
        <v>27</v>
      </c>
    </row>
    <row r="18" spans="1:22" ht="17.100000000000001" customHeight="1" x14ac:dyDescent="0.15">
      <c r="A18" s="122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2"/>
      <c r="M18" s="1" t="s">
        <v>0</v>
      </c>
      <c r="N18" s="1">
        <f>AVERAGE(N15:N17)</f>
        <v>7.2200000000000006</v>
      </c>
      <c r="O18" s="1" t="e">
        <f t="shared" ref="O18:Q18" si="10">AVERAGE(O15:O17)</f>
        <v>#DIV/0!</v>
      </c>
      <c r="P18" s="1">
        <f t="shared" si="10"/>
        <v>80.333333333333329</v>
      </c>
      <c r="Q18" s="1">
        <f t="shared" si="10"/>
        <v>35.333333333333336</v>
      </c>
      <c r="R18" s="1" t="s">
        <v>0</v>
      </c>
      <c r="S18" s="1">
        <f>AVERAGE(S15:S17)</f>
        <v>6.54</v>
      </c>
      <c r="T18" s="1" t="e">
        <f t="shared" ref="T18:V18" si="11">AVERAGE(T15:T17)</f>
        <v>#DIV/0!</v>
      </c>
      <c r="U18" s="1">
        <f t="shared" si="11"/>
        <v>73</v>
      </c>
      <c r="V18" s="1">
        <f t="shared" si="11"/>
        <v>28</v>
      </c>
    </row>
    <row r="19" spans="1:22" ht="17.100000000000001" customHeight="1" x14ac:dyDescent="0.15">
      <c r="A19" s="122"/>
      <c r="B19" s="1"/>
      <c r="C19" s="116" t="s">
        <v>7</v>
      </c>
      <c r="D19" s="116"/>
      <c r="E19" s="116"/>
      <c r="F19" s="116"/>
      <c r="G19" s="1"/>
      <c r="H19" s="116" t="s">
        <v>8</v>
      </c>
      <c r="I19" s="116"/>
      <c r="J19" s="116"/>
      <c r="K19" s="116"/>
      <c r="L19" s="122"/>
      <c r="N19" s="116" t="s">
        <v>7</v>
      </c>
      <c r="O19" s="116"/>
      <c r="P19" s="116"/>
      <c r="Q19" s="116"/>
      <c r="S19" s="116" t="s">
        <v>8</v>
      </c>
      <c r="T19" s="116"/>
      <c r="U19" s="116"/>
      <c r="V19" s="116"/>
    </row>
    <row r="20" spans="1:22" ht="17.100000000000001" customHeight="1" x14ac:dyDescent="0.15">
      <c r="A20" s="122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2"/>
      <c r="N20" s="1" t="s">
        <v>1</v>
      </c>
      <c r="O20" s="1" t="s">
        <v>39</v>
      </c>
      <c r="P20" s="1" t="s">
        <v>3</v>
      </c>
      <c r="Q20" s="1" t="s">
        <v>40</v>
      </c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2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2"/>
      <c r="M21" s="1">
        <v>1</v>
      </c>
      <c r="N21" s="1">
        <v>6.56</v>
      </c>
      <c r="P21" s="1">
        <v>82</v>
      </c>
      <c r="Q21" s="1">
        <f>P21-45</f>
        <v>37</v>
      </c>
      <c r="R21" s="1">
        <v>1</v>
      </c>
      <c r="S21" s="1">
        <v>6.84</v>
      </c>
      <c r="U21" s="1">
        <v>64</v>
      </c>
      <c r="V21" s="1">
        <f>U21-45</f>
        <v>19</v>
      </c>
    </row>
    <row r="22" spans="1:22" ht="17.100000000000001" customHeight="1" x14ac:dyDescent="0.15">
      <c r="A22" s="122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2"/>
      <c r="M22" s="1">
        <v>2</v>
      </c>
      <c r="N22" s="1">
        <v>6.85</v>
      </c>
      <c r="P22" s="1">
        <v>76</v>
      </c>
      <c r="Q22" s="1">
        <f t="shared" ref="Q22:Q23" si="12">P22-45</f>
        <v>31</v>
      </c>
      <c r="R22" s="1">
        <v>2</v>
      </c>
      <c r="S22" s="1">
        <v>6.27</v>
      </c>
      <c r="U22" s="1">
        <v>61</v>
      </c>
      <c r="V22" s="1">
        <f t="shared" ref="V22:V23" si="13">U22-45</f>
        <v>16</v>
      </c>
    </row>
    <row r="23" spans="1:22" ht="17.100000000000001" customHeight="1" x14ac:dyDescent="0.15">
      <c r="A23" s="122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2"/>
      <c r="M23" s="1">
        <v>3</v>
      </c>
      <c r="P23" s="1">
        <v>78</v>
      </c>
      <c r="Q23" s="1">
        <f t="shared" si="12"/>
        <v>33</v>
      </c>
      <c r="R23" s="1">
        <v>3</v>
      </c>
      <c r="S23" s="1">
        <v>5.24</v>
      </c>
      <c r="U23" s="1">
        <v>68</v>
      </c>
      <c r="V23" s="1">
        <f t="shared" si="13"/>
        <v>23</v>
      </c>
    </row>
    <row r="24" spans="1:22" ht="17.100000000000001" customHeight="1" x14ac:dyDescent="0.15">
      <c r="A24" s="123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3"/>
      <c r="M24" s="1" t="s">
        <v>0</v>
      </c>
      <c r="N24" s="1">
        <f>AVERAGE(N21:N23)</f>
        <v>6.7050000000000001</v>
      </c>
      <c r="O24" s="1" t="e">
        <f t="shared" ref="O24:Q24" si="14">AVERAGE(O21:O23)</f>
        <v>#DIV/0!</v>
      </c>
      <c r="P24" s="1">
        <f t="shared" si="14"/>
        <v>78.666666666666671</v>
      </c>
      <c r="Q24" s="1">
        <f t="shared" si="14"/>
        <v>33.666666666666664</v>
      </c>
      <c r="R24" s="1" t="s">
        <v>0</v>
      </c>
      <c r="S24" s="1">
        <f>AVERAGE(S21:S23)</f>
        <v>6.1166666666666671</v>
      </c>
      <c r="T24" s="1" t="e">
        <f t="shared" ref="T24:V24" si="15">AVERAGE(T21:T23)</f>
        <v>#DIV/0!</v>
      </c>
      <c r="U24" s="1">
        <f t="shared" si="15"/>
        <v>64.333333333333329</v>
      </c>
      <c r="V24" s="1">
        <f t="shared" si="15"/>
        <v>19.333333333333332</v>
      </c>
    </row>
    <row r="25" spans="1:22" ht="17.100000000000001" customHeight="1" x14ac:dyDescent="0.15">
      <c r="A25" s="121" t="s">
        <v>29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1" t="s">
        <v>29</v>
      </c>
      <c r="N25" s="116" t="s">
        <v>5</v>
      </c>
      <c r="O25" s="116"/>
      <c r="P25" s="116"/>
      <c r="Q25" s="116"/>
      <c r="S25" s="116" t="s">
        <v>6</v>
      </c>
      <c r="T25" s="116"/>
      <c r="U25" s="116"/>
      <c r="V25" s="116"/>
    </row>
    <row r="26" spans="1:22" ht="17.100000000000001" customHeight="1" x14ac:dyDescent="0.15">
      <c r="A26" s="122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2"/>
      <c r="N26" s="1" t="s">
        <v>1</v>
      </c>
      <c r="O26" s="1" t="s">
        <v>39</v>
      </c>
      <c r="P26" s="1" t="s">
        <v>3</v>
      </c>
      <c r="Q26" s="1" t="s">
        <v>40</v>
      </c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2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2"/>
      <c r="M27" s="1">
        <v>1</v>
      </c>
      <c r="N27" s="1">
        <v>6.52</v>
      </c>
      <c r="P27" s="1">
        <v>62</v>
      </c>
      <c r="Q27" s="1">
        <f>P27-45</f>
        <v>17</v>
      </c>
      <c r="R27" s="1">
        <v>1</v>
      </c>
      <c r="S27" s="1">
        <v>6.73</v>
      </c>
      <c r="U27" s="1">
        <v>58</v>
      </c>
      <c r="V27" s="1">
        <f>U27-45</f>
        <v>13</v>
      </c>
    </row>
    <row r="28" spans="1:22" ht="17.100000000000001" customHeight="1" x14ac:dyDescent="0.15">
      <c r="A28" s="122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2"/>
      <c r="M28" s="1">
        <v>2</v>
      </c>
      <c r="N28" s="1">
        <v>5.57</v>
      </c>
      <c r="P28" s="1">
        <v>68</v>
      </c>
      <c r="Q28" s="1">
        <f t="shared" ref="Q28:Q29" si="16">P28-45</f>
        <v>23</v>
      </c>
      <c r="R28" s="1">
        <v>2</v>
      </c>
      <c r="S28" s="1">
        <v>6.06</v>
      </c>
      <c r="U28" s="1">
        <v>60</v>
      </c>
      <c r="V28" s="1">
        <f t="shared" ref="V28:V29" si="17">U28-45</f>
        <v>15</v>
      </c>
    </row>
    <row r="29" spans="1:22" ht="17.100000000000001" customHeight="1" x14ac:dyDescent="0.15">
      <c r="A29" s="122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2"/>
      <c r="M29" s="1">
        <v>3</v>
      </c>
      <c r="P29" s="1">
        <v>80</v>
      </c>
      <c r="Q29" s="1">
        <f t="shared" si="16"/>
        <v>35</v>
      </c>
      <c r="R29" s="1">
        <v>3</v>
      </c>
      <c r="U29" s="1">
        <v>70</v>
      </c>
      <c r="V29" s="1">
        <f t="shared" si="17"/>
        <v>25</v>
      </c>
    </row>
    <row r="30" spans="1:22" ht="17.100000000000001" customHeight="1" x14ac:dyDescent="0.15">
      <c r="A30" s="122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2"/>
      <c r="M30" s="1" t="s">
        <v>0</v>
      </c>
      <c r="N30" s="1">
        <f>AVERAGE(N27:N29)</f>
        <v>6.0449999999999999</v>
      </c>
      <c r="O30" s="1" t="e">
        <f t="shared" ref="O30:Q30" si="18">AVERAGE(O27:O29)</f>
        <v>#DIV/0!</v>
      </c>
      <c r="P30" s="1">
        <f t="shared" si="18"/>
        <v>70</v>
      </c>
      <c r="Q30" s="1">
        <f t="shared" si="18"/>
        <v>25</v>
      </c>
      <c r="R30" s="1" t="s">
        <v>0</v>
      </c>
      <c r="S30" s="1">
        <f>AVERAGE(S27:S29)</f>
        <v>6.3949999999999996</v>
      </c>
      <c r="T30" s="1" t="e">
        <f t="shared" ref="T30:V30" si="19">AVERAGE(T27:T29)</f>
        <v>#DIV/0!</v>
      </c>
      <c r="U30" s="1">
        <f t="shared" si="19"/>
        <v>62.666666666666664</v>
      </c>
      <c r="V30" s="1">
        <f t="shared" si="19"/>
        <v>17.666666666666668</v>
      </c>
    </row>
    <row r="31" spans="1:22" ht="17.100000000000001" customHeight="1" x14ac:dyDescent="0.15">
      <c r="A31" s="122"/>
      <c r="B31" s="1"/>
      <c r="C31" s="116" t="s">
        <v>7</v>
      </c>
      <c r="D31" s="116"/>
      <c r="E31" s="116"/>
      <c r="F31" s="116"/>
      <c r="G31" s="1"/>
      <c r="H31" s="116" t="s">
        <v>8</v>
      </c>
      <c r="I31" s="116"/>
      <c r="J31" s="116"/>
      <c r="K31" s="116"/>
      <c r="L31" s="122"/>
      <c r="N31" s="116" t="s">
        <v>7</v>
      </c>
      <c r="O31" s="116"/>
      <c r="P31" s="116"/>
      <c r="Q31" s="116"/>
      <c r="S31" s="116" t="s">
        <v>8</v>
      </c>
      <c r="T31" s="116"/>
      <c r="U31" s="116"/>
      <c r="V31" s="116"/>
    </row>
    <row r="32" spans="1:22" ht="17.100000000000001" customHeight="1" x14ac:dyDescent="0.15">
      <c r="A32" s="122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2"/>
      <c r="N32" s="1" t="s">
        <v>1</v>
      </c>
      <c r="O32" s="1" t="s">
        <v>39</v>
      </c>
      <c r="P32" s="1" t="s">
        <v>3</v>
      </c>
      <c r="Q32" s="1" t="s">
        <v>40</v>
      </c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2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2"/>
      <c r="M33" s="1">
        <v>1</v>
      </c>
      <c r="N33" s="1">
        <v>6.3</v>
      </c>
      <c r="P33" s="1">
        <v>67</v>
      </c>
      <c r="Q33" s="1">
        <f>P33-45</f>
        <v>22</v>
      </c>
      <c r="R33" s="1">
        <v>1</v>
      </c>
      <c r="S33" s="1">
        <v>6.29</v>
      </c>
      <c r="U33" s="1">
        <v>64</v>
      </c>
      <c r="V33" s="1">
        <f>U33-45</f>
        <v>19</v>
      </c>
    </row>
    <row r="34" spans="1:22" ht="17.100000000000001" customHeight="1" x14ac:dyDescent="0.15">
      <c r="A34" s="122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2"/>
      <c r="M34" s="1">
        <v>2</v>
      </c>
      <c r="N34" s="1">
        <v>6.1</v>
      </c>
      <c r="P34" s="1">
        <v>65</v>
      </c>
      <c r="Q34" s="1">
        <f t="shared" ref="Q34:Q35" si="20">P34-45</f>
        <v>20</v>
      </c>
      <c r="R34" s="1">
        <v>2</v>
      </c>
      <c r="S34" s="1">
        <v>5.92</v>
      </c>
      <c r="U34" s="1">
        <v>62</v>
      </c>
      <c r="V34" s="1">
        <f t="shared" ref="V34:V35" si="21">U34-45</f>
        <v>17</v>
      </c>
    </row>
    <row r="35" spans="1:22" ht="17.100000000000001" customHeight="1" x14ac:dyDescent="0.15">
      <c r="A35" s="122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2"/>
      <c r="M35" s="1">
        <v>3</v>
      </c>
      <c r="N35" s="1">
        <v>5.59</v>
      </c>
      <c r="P35" s="1">
        <v>65</v>
      </c>
      <c r="Q35" s="1">
        <f t="shared" si="20"/>
        <v>20</v>
      </c>
      <c r="R35" s="1">
        <v>3</v>
      </c>
      <c r="S35" s="1">
        <v>5.25</v>
      </c>
      <c r="U35" s="1">
        <v>62</v>
      </c>
      <c r="V35" s="1">
        <f t="shared" si="21"/>
        <v>17</v>
      </c>
    </row>
    <row r="36" spans="1:22" ht="17.100000000000001" customHeight="1" x14ac:dyDescent="0.15">
      <c r="A36" s="123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3"/>
      <c r="M36" s="1" t="s">
        <v>0</v>
      </c>
      <c r="N36" s="1">
        <f>AVERAGE(N33:N35)</f>
        <v>5.9966666666666661</v>
      </c>
      <c r="O36" s="1" t="e">
        <f t="shared" ref="O36:Q36" si="22">AVERAGE(O33:O35)</f>
        <v>#DIV/0!</v>
      </c>
      <c r="P36" s="1">
        <f t="shared" si="22"/>
        <v>65.666666666666671</v>
      </c>
      <c r="Q36" s="1">
        <f t="shared" si="22"/>
        <v>20.666666666666668</v>
      </c>
      <c r="R36" s="1" t="s">
        <v>0</v>
      </c>
      <c r="S36" s="1">
        <f>AVERAGE(S33:S35)</f>
        <v>5.82</v>
      </c>
      <c r="T36" s="1" t="e">
        <f t="shared" ref="T36:V36" si="23">AVERAGE(T33:T35)</f>
        <v>#DIV/0!</v>
      </c>
      <c r="U36" s="1">
        <f t="shared" si="23"/>
        <v>62.666666666666664</v>
      </c>
      <c r="V36" s="1">
        <f t="shared" si="23"/>
        <v>17.666666666666668</v>
      </c>
    </row>
    <row r="37" spans="1:22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7.100000000000001" customHeight="1" x14ac:dyDescent="0.15">
      <c r="A45" s="121" t="s">
        <v>30</v>
      </c>
      <c r="B45" s="1"/>
      <c r="C45" s="116" t="s">
        <v>5</v>
      </c>
      <c r="D45" s="116"/>
      <c r="E45" s="116"/>
      <c r="F45" s="116"/>
      <c r="G45" s="1"/>
      <c r="H45" s="116" t="s">
        <v>6</v>
      </c>
      <c r="I45" s="116"/>
      <c r="J45" s="116"/>
      <c r="K45" s="116"/>
      <c r="L45" s="121" t="s">
        <v>30</v>
      </c>
      <c r="N45" s="116" t="s">
        <v>5</v>
      </c>
      <c r="O45" s="116"/>
      <c r="P45" s="116"/>
      <c r="Q45" s="116"/>
      <c r="S45" s="116" t="s">
        <v>6</v>
      </c>
      <c r="T45" s="116"/>
      <c r="U45" s="116"/>
      <c r="V45" s="116"/>
    </row>
    <row r="46" spans="1:22" ht="17.100000000000001" customHeight="1" x14ac:dyDescent="0.15">
      <c r="A46" s="122"/>
      <c r="B46" s="1"/>
      <c r="C46" s="1" t="s">
        <v>1</v>
      </c>
      <c r="D46" s="1" t="s">
        <v>2</v>
      </c>
      <c r="E46" s="1" t="s">
        <v>3</v>
      </c>
      <c r="F46" s="1" t="s">
        <v>4</v>
      </c>
      <c r="G46" s="1"/>
      <c r="H46" s="1" t="s">
        <v>1</v>
      </c>
      <c r="I46" s="1" t="s">
        <v>2</v>
      </c>
      <c r="J46" s="1" t="s">
        <v>3</v>
      </c>
      <c r="K46" s="1" t="s">
        <v>4</v>
      </c>
      <c r="L46" s="122"/>
      <c r="N46" s="1" t="s">
        <v>1</v>
      </c>
      <c r="O46" s="1" t="s">
        <v>39</v>
      </c>
      <c r="P46" s="1" t="s">
        <v>3</v>
      </c>
      <c r="Q46" s="1" t="s">
        <v>40</v>
      </c>
      <c r="S46" s="1" t="s">
        <v>1</v>
      </c>
      <c r="T46" s="1" t="s">
        <v>39</v>
      </c>
      <c r="U46" s="1" t="s">
        <v>3</v>
      </c>
      <c r="V46" s="1" t="s">
        <v>40</v>
      </c>
    </row>
    <row r="47" spans="1:22" ht="17.100000000000001" customHeight="1" x14ac:dyDescent="0.15">
      <c r="A47" s="122"/>
      <c r="B47" s="1">
        <v>1</v>
      </c>
      <c r="C47" s="1"/>
      <c r="D47" s="1"/>
      <c r="E47" s="1"/>
      <c r="F47" s="1"/>
      <c r="G47" s="1">
        <v>1</v>
      </c>
      <c r="H47" s="1"/>
      <c r="I47" s="1"/>
      <c r="J47" s="1"/>
      <c r="K47" s="1"/>
      <c r="L47" s="122"/>
      <c r="M47" s="1">
        <v>1</v>
      </c>
      <c r="N47" s="1">
        <v>6.73</v>
      </c>
      <c r="P47" s="1">
        <v>65</v>
      </c>
      <c r="Q47" s="1">
        <f>P47-45</f>
        <v>20</v>
      </c>
      <c r="R47" s="1">
        <v>1</v>
      </c>
      <c r="S47" s="1">
        <v>6.51</v>
      </c>
      <c r="U47" s="1">
        <v>65</v>
      </c>
      <c r="V47" s="1">
        <f>U47-45</f>
        <v>20</v>
      </c>
    </row>
    <row r="48" spans="1:22" ht="17.100000000000001" customHeight="1" x14ac:dyDescent="0.15">
      <c r="A48" s="122"/>
      <c r="B48" s="1">
        <v>2</v>
      </c>
      <c r="C48" s="1"/>
      <c r="D48" s="1"/>
      <c r="E48" s="1"/>
      <c r="F48" s="1"/>
      <c r="G48" s="1">
        <v>2</v>
      </c>
      <c r="H48" s="1"/>
      <c r="I48" s="1"/>
      <c r="J48" s="1"/>
      <c r="K48" s="1"/>
      <c r="L48" s="122"/>
      <c r="M48" s="1">
        <v>2</v>
      </c>
      <c r="N48" s="1">
        <v>7.12</v>
      </c>
      <c r="P48" s="1">
        <v>68</v>
      </c>
      <c r="Q48" s="1">
        <f t="shared" ref="Q48:Q49" si="24">P48-45</f>
        <v>23</v>
      </c>
      <c r="R48" s="1">
        <v>2</v>
      </c>
      <c r="S48" s="1">
        <v>6.62</v>
      </c>
      <c r="U48" s="1">
        <v>62</v>
      </c>
      <c r="V48" s="1">
        <f t="shared" ref="V48:V49" si="25">U48-45</f>
        <v>17</v>
      </c>
    </row>
    <row r="49" spans="1:22" ht="17.100000000000001" customHeight="1" x14ac:dyDescent="0.15">
      <c r="A49" s="122"/>
      <c r="B49" s="1">
        <v>3</v>
      </c>
      <c r="C49" s="1"/>
      <c r="D49" s="1"/>
      <c r="E49" s="1"/>
      <c r="F49" s="1"/>
      <c r="G49" s="1">
        <v>3</v>
      </c>
      <c r="H49" s="1"/>
      <c r="I49" s="1"/>
      <c r="J49" s="1"/>
      <c r="K49" s="1"/>
      <c r="L49" s="122"/>
      <c r="M49" s="1">
        <v>3</v>
      </c>
      <c r="P49" s="1">
        <v>60</v>
      </c>
      <c r="Q49" s="1">
        <f t="shared" si="24"/>
        <v>15</v>
      </c>
      <c r="R49" s="1">
        <v>3</v>
      </c>
      <c r="U49" s="1">
        <v>66</v>
      </c>
      <c r="V49" s="1">
        <f t="shared" si="25"/>
        <v>21</v>
      </c>
    </row>
    <row r="50" spans="1:22" ht="17.100000000000001" customHeight="1" x14ac:dyDescent="0.15">
      <c r="A50" s="122"/>
      <c r="B50" s="1" t="s">
        <v>0</v>
      </c>
      <c r="C50" s="1"/>
      <c r="D50" s="1"/>
      <c r="E50" s="1"/>
      <c r="F50" s="1"/>
      <c r="G50" s="1" t="s">
        <v>0</v>
      </c>
      <c r="H50" s="1"/>
      <c r="I50" s="1"/>
      <c r="J50" s="1"/>
      <c r="K50" s="1"/>
      <c r="L50" s="122"/>
      <c r="M50" s="1" t="s">
        <v>0</v>
      </c>
      <c r="N50" s="1">
        <f>AVERAGE(N47:N49)</f>
        <v>6.9250000000000007</v>
      </c>
      <c r="O50" s="1" t="e">
        <f t="shared" ref="O50:Q50" si="26">AVERAGE(O47:O49)</f>
        <v>#DIV/0!</v>
      </c>
      <c r="P50" s="1">
        <f t="shared" si="26"/>
        <v>64.333333333333329</v>
      </c>
      <c r="Q50" s="1">
        <f t="shared" si="26"/>
        <v>19.333333333333332</v>
      </c>
      <c r="R50" s="1" t="s">
        <v>0</v>
      </c>
      <c r="S50" s="1">
        <f>AVERAGE(S47:S49)</f>
        <v>6.5649999999999995</v>
      </c>
      <c r="T50" s="1" t="e">
        <f t="shared" ref="T50:V50" si="27">AVERAGE(T47:T49)</f>
        <v>#DIV/0!</v>
      </c>
      <c r="U50" s="1">
        <f t="shared" si="27"/>
        <v>64.333333333333329</v>
      </c>
      <c r="V50" s="1">
        <f t="shared" si="27"/>
        <v>19.333333333333332</v>
      </c>
    </row>
    <row r="51" spans="1:22" ht="17.100000000000001" customHeight="1" x14ac:dyDescent="0.15">
      <c r="A51" s="122"/>
      <c r="B51" s="1"/>
      <c r="C51" s="116" t="s">
        <v>7</v>
      </c>
      <c r="D51" s="116"/>
      <c r="E51" s="116"/>
      <c r="F51" s="116"/>
      <c r="G51" s="1"/>
      <c r="H51" s="116" t="s">
        <v>8</v>
      </c>
      <c r="I51" s="116"/>
      <c r="J51" s="116"/>
      <c r="K51" s="116"/>
      <c r="L51" s="122"/>
      <c r="N51" s="116" t="s">
        <v>7</v>
      </c>
      <c r="O51" s="116"/>
      <c r="P51" s="116"/>
      <c r="Q51" s="116"/>
      <c r="S51" s="116" t="s">
        <v>8</v>
      </c>
      <c r="T51" s="116"/>
      <c r="U51" s="116"/>
      <c r="V51" s="116"/>
    </row>
    <row r="52" spans="1:22" ht="17.100000000000001" customHeight="1" x14ac:dyDescent="0.15">
      <c r="A52" s="122"/>
      <c r="B52" s="1"/>
      <c r="C52" s="1" t="s">
        <v>1</v>
      </c>
      <c r="D52" s="1" t="s">
        <v>2</v>
      </c>
      <c r="E52" s="1" t="s">
        <v>3</v>
      </c>
      <c r="F52" s="1" t="s">
        <v>4</v>
      </c>
      <c r="G52" s="1"/>
      <c r="H52" s="1" t="s">
        <v>1</v>
      </c>
      <c r="I52" s="1" t="s">
        <v>2</v>
      </c>
      <c r="J52" s="1" t="s">
        <v>3</v>
      </c>
      <c r="K52" s="1" t="s">
        <v>4</v>
      </c>
      <c r="L52" s="122"/>
      <c r="N52" s="1" t="s">
        <v>1</v>
      </c>
      <c r="O52" s="1" t="s">
        <v>39</v>
      </c>
      <c r="P52" s="1" t="s">
        <v>3</v>
      </c>
      <c r="Q52" s="1" t="s">
        <v>40</v>
      </c>
      <c r="S52" s="1" t="s">
        <v>1</v>
      </c>
      <c r="T52" s="1" t="s">
        <v>39</v>
      </c>
      <c r="U52" s="1" t="s">
        <v>3</v>
      </c>
      <c r="V52" s="1" t="s">
        <v>40</v>
      </c>
    </row>
    <row r="53" spans="1:22" ht="17.100000000000001" customHeight="1" x14ac:dyDescent="0.15">
      <c r="A53" s="122"/>
      <c r="B53" s="1">
        <v>1</v>
      </c>
      <c r="C53" s="1"/>
      <c r="D53" s="1"/>
      <c r="E53" s="1"/>
      <c r="F53" s="1"/>
      <c r="G53" s="1">
        <v>1</v>
      </c>
      <c r="H53" s="1"/>
      <c r="I53" s="1"/>
      <c r="J53" s="1"/>
      <c r="K53" s="1"/>
      <c r="L53" s="122"/>
      <c r="M53" s="1">
        <v>1</v>
      </c>
      <c r="N53" s="1">
        <v>4.91</v>
      </c>
      <c r="P53" s="1">
        <v>70</v>
      </c>
      <c r="Q53" s="1">
        <f>P53-45</f>
        <v>25</v>
      </c>
      <c r="R53" s="1">
        <v>1</v>
      </c>
      <c r="S53" s="1">
        <v>6.02</v>
      </c>
      <c r="U53" s="1">
        <v>65</v>
      </c>
      <c r="V53" s="1">
        <f>U53-45</f>
        <v>20</v>
      </c>
    </row>
    <row r="54" spans="1:22" ht="17.100000000000001" customHeight="1" x14ac:dyDescent="0.15">
      <c r="A54" s="122"/>
      <c r="B54" s="1">
        <v>2</v>
      </c>
      <c r="C54" s="1"/>
      <c r="D54" s="1"/>
      <c r="E54" s="1"/>
      <c r="F54" s="1"/>
      <c r="G54" s="1">
        <v>2</v>
      </c>
      <c r="H54" s="1"/>
      <c r="I54" s="1"/>
      <c r="J54" s="1"/>
      <c r="K54" s="1"/>
      <c r="L54" s="122"/>
      <c r="M54" s="1">
        <v>2</v>
      </c>
      <c r="N54" s="1">
        <v>5.42</v>
      </c>
      <c r="P54" s="1">
        <v>62</v>
      </c>
      <c r="Q54" s="1">
        <f t="shared" ref="Q54:Q55" si="28">P54-45</f>
        <v>17</v>
      </c>
      <c r="R54" s="1">
        <v>2</v>
      </c>
      <c r="S54" s="1">
        <v>6.5</v>
      </c>
      <c r="U54" s="1">
        <v>70</v>
      </c>
      <c r="V54" s="1">
        <f t="shared" ref="V54:V55" si="29">U54-45</f>
        <v>25</v>
      </c>
    </row>
    <row r="55" spans="1:22" ht="17.100000000000001" customHeight="1" x14ac:dyDescent="0.15">
      <c r="A55" s="122"/>
      <c r="B55" s="1">
        <v>3</v>
      </c>
      <c r="C55" s="1"/>
      <c r="D55" s="1"/>
      <c r="E55" s="1"/>
      <c r="F55" s="1"/>
      <c r="G55" s="1">
        <v>3</v>
      </c>
      <c r="H55" s="1"/>
      <c r="I55" s="1"/>
      <c r="J55" s="1"/>
      <c r="K55" s="1"/>
      <c r="L55" s="122"/>
      <c r="M55" s="1">
        <v>3</v>
      </c>
      <c r="P55" s="1">
        <v>60.64</v>
      </c>
      <c r="Q55" s="1">
        <f t="shared" si="28"/>
        <v>15.64</v>
      </c>
      <c r="R55" s="1">
        <v>3</v>
      </c>
      <c r="U55" s="1">
        <v>67</v>
      </c>
      <c r="V55" s="1">
        <f t="shared" si="29"/>
        <v>22</v>
      </c>
    </row>
    <row r="56" spans="1:22" ht="17.100000000000001" customHeight="1" x14ac:dyDescent="0.15">
      <c r="A56" s="123"/>
      <c r="B56" s="1" t="s">
        <v>0</v>
      </c>
      <c r="C56" s="1"/>
      <c r="D56" s="1"/>
      <c r="E56" s="1"/>
      <c r="F56" s="1"/>
      <c r="G56" s="1" t="s">
        <v>0</v>
      </c>
      <c r="H56" s="1"/>
      <c r="I56" s="1"/>
      <c r="J56" s="1"/>
      <c r="K56" s="1"/>
      <c r="L56" s="123"/>
      <c r="M56" s="1" t="s">
        <v>0</v>
      </c>
      <c r="N56" s="1">
        <f>AVERAGE(N53:N55)</f>
        <v>5.165</v>
      </c>
      <c r="O56" s="1" t="e">
        <f t="shared" ref="O56:Q56" si="30">AVERAGE(O53:O55)</f>
        <v>#DIV/0!</v>
      </c>
      <c r="P56" s="1">
        <f t="shared" si="30"/>
        <v>64.213333333333324</v>
      </c>
      <c r="Q56" s="1">
        <f t="shared" si="30"/>
        <v>19.213333333333335</v>
      </c>
      <c r="R56" s="1" t="s">
        <v>0</v>
      </c>
      <c r="S56" s="1">
        <f>AVERAGE(S53:S55)</f>
        <v>6.26</v>
      </c>
      <c r="T56" s="1" t="e">
        <f t="shared" ref="T56:V56" si="31">AVERAGE(T53:T55)</f>
        <v>#DIV/0!</v>
      </c>
      <c r="U56" s="1">
        <f t="shared" si="31"/>
        <v>67.333333333333329</v>
      </c>
      <c r="V56" s="1">
        <f t="shared" si="31"/>
        <v>22.333333333333332</v>
      </c>
    </row>
    <row r="57" spans="1:22" ht="17.100000000000001" customHeight="1" x14ac:dyDescent="0.15">
      <c r="A57" s="121" t="s">
        <v>31</v>
      </c>
      <c r="B57" s="1"/>
      <c r="C57" s="116" t="s">
        <v>5</v>
      </c>
      <c r="D57" s="116"/>
      <c r="E57" s="116"/>
      <c r="F57" s="116"/>
      <c r="G57" s="1"/>
      <c r="H57" s="116" t="s">
        <v>6</v>
      </c>
      <c r="I57" s="116"/>
      <c r="J57" s="116"/>
      <c r="K57" s="116"/>
      <c r="L57" s="121" t="s">
        <v>31</v>
      </c>
      <c r="N57" s="116" t="s">
        <v>5</v>
      </c>
      <c r="O57" s="116"/>
      <c r="P57" s="116"/>
      <c r="Q57" s="116"/>
      <c r="S57" s="116" t="s">
        <v>6</v>
      </c>
      <c r="T57" s="116"/>
      <c r="U57" s="116"/>
      <c r="V57" s="116"/>
    </row>
    <row r="58" spans="1:22" ht="17.100000000000001" customHeight="1" x14ac:dyDescent="0.15">
      <c r="A58" s="122"/>
      <c r="B58" s="1"/>
      <c r="C58" s="1" t="s">
        <v>1</v>
      </c>
      <c r="D58" s="1" t="s">
        <v>2</v>
      </c>
      <c r="E58" s="1" t="s">
        <v>3</v>
      </c>
      <c r="F58" s="1" t="s">
        <v>4</v>
      </c>
      <c r="G58" s="1"/>
      <c r="H58" s="1" t="s">
        <v>1</v>
      </c>
      <c r="I58" s="1" t="s">
        <v>2</v>
      </c>
      <c r="J58" s="1" t="s">
        <v>3</v>
      </c>
      <c r="K58" s="1" t="s">
        <v>4</v>
      </c>
      <c r="L58" s="122"/>
      <c r="N58" s="1" t="s">
        <v>1</v>
      </c>
      <c r="O58" s="1" t="s">
        <v>39</v>
      </c>
      <c r="P58" s="1" t="s">
        <v>3</v>
      </c>
      <c r="Q58" s="1" t="s">
        <v>40</v>
      </c>
      <c r="S58" s="1" t="s">
        <v>1</v>
      </c>
      <c r="T58" s="1" t="s">
        <v>39</v>
      </c>
      <c r="U58" s="1" t="s">
        <v>3</v>
      </c>
      <c r="V58" s="1" t="s">
        <v>40</v>
      </c>
    </row>
    <row r="59" spans="1:22" ht="17.100000000000001" customHeight="1" x14ac:dyDescent="0.15">
      <c r="A59" s="122"/>
      <c r="B59" s="1">
        <v>1</v>
      </c>
      <c r="C59" s="1"/>
      <c r="D59" s="1"/>
      <c r="E59" s="1"/>
      <c r="F59" s="1"/>
      <c r="G59" s="1">
        <v>1</v>
      </c>
      <c r="H59" s="1"/>
      <c r="I59" s="1"/>
      <c r="J59" s="1"/>
      <c r="K59" s="1"/>
      <c r="L59" s="122"/>
      <c r="M59" s="1">
        <v>1</v>
      </c>
      <c r="N59" s="1">
        <v>6.27</v>
      </c>
      <c r="P59" s="1">
        <v>65</v>
      </c>
      <c r="Q59" s="1">
        <f>P59-45</f>
        <v>20</v>
      </c>
      <c r="R59" s="1">
        <v>1</v>
      </c>
      <c r="S59" s="1">
        <v>5.23</v>
      </c>
      <c r="U59" s="1">
        <v>72</v>
      </c>
      <c r="V59" s="1">
        <f>U59-45</f>
        <v>27</v>
      </c>
    </row>
    <row r="60" spans="1:22" ht="17.100000000000001" customHeight="1" x14ac:dyDescent="0.15">
      <c r="A60" s="122"/>
      <c r="B60" s="1">
        <v>2</v>
      </c>
      <c r="C60" s="1"/>
      <c r="D60" s="1"/>
      <c r="E60" s="1"/>
      <c r="F60" s="1"/>
      <c r="G60" s="1">
        <v>2</v>
      </c>
      <c r="H60" s="1"/>
      <c r="I60" s="1"/>
      <c r="J60" s="1"/>
      <c r="K60" s="1"/>
      <c r="L60" s="122"/>
      <c r="M60" s="1">
        <v>2</v>
      </c>
      <c r="N60" s="1">
        <v>6.86</v>
      </c>
      <c r="P60" s="1">
        <v>62</v>
      </c>
      <c r="Q60" s="1">
        <f t="shared" ref="Q60:Q61" si="32">P60-45</f>
        <v>17</v>
      </c>
      <c r="R60" s="1">
        <v>2</v>
      </c>
      <c r="S60" s="1">
        <v>6.07</v>
      </c>
      <c r="U60" s="1">
        <v>70</v>
      </c>
      <c r="V60" s="1">
        <f t="shared" ref="V60:V61" si="33">U60-45</f>
        <v>25</v>
      </c>
    </row>
    <row r="61" spans="1:22" ht="17.100000000000001" customHeight="1" x14ac:dyDescent="0.15">
      <c r="A61" s="122"/>
      <c r="B61" s="1">
        <v>3</v>
      </c>
      <c r="C61" s="1"/>
      <c r="D61" s="1"/>
      <c r="E61" s="1"/>
      <c r="F61" s="1"/>
      <c r="G61" s="1">
        <v>3</v>
      </c>
      <c r="H61" s="1"/>
      <c r="I61" s="1"/>
      <c r="J61" s="1"/>
      <c r="K61" s="1"/>
      <c r="L61" s="122"/>
      <c r="M61" s="1">
        <v>3</v>
      </c>
      <c r="P61" s="1">
        <v>72</v>
      </c>
      <c r="Q61" s="1">
        <f t="shared" si="32"/>
        <v>27</v>
      </c>
      <c r="R61" s="1">
        <v>3</v>
      </c>
      <c r="U61" s="1">
        <v>72</v>
      </c>
      <c r="V61" s="1">
        <f t="shared" si="33"/>
        <v>27</v>
      </c>
    </row>
    <row r="62" spans="1:22" ht="17.100000000000001" customHeight="1" x14ac:dyDescent="0.15">
      <c r="A62" s="122"/>
      <c r="B62" s="1" t="s">
        <v>0</v>
      </c>
      <c r="C62" s="1"/>
      <c r="D62" s="1"/>
      <c r="E62" s="1"/>
      <c r="F62" s="1"/>
      <c r="G62" s="1" t="s">
        <v>0</v>
      </c>
      <c r="H62" s="1"/>
      <c r="I62" s="1"/>
      <c r="J62" s="1"/>
      <c r="K62" s="1"/>
      <c r="L62" s="122"/>
      <c r="M62" s="1" t="s">
        <v>0</v>
      </c>
      <c r="N62" s="1">
        <f>AVERAGE(N59:N61)</f>
        <v>6.5649999999999995</v>
      </c>
      <c r="O62" s="1" t="e">
        <f t="shared" ref="O62:Q62" si="34">AVERAGE(O59:O61)</f>
        <v>#DIV/0!</v>
      </c>
      <c r="P62" s="1">
        <f t="shared" si="34"/>
        <v>66.333333333333329</v>
      </c>
      <c r="Q62" s="1">
        <f t="shared" si="34"/>
        <v>21.333333333333332</v>
      </c>
      <c r="R62" s="1" t="s">
        <v>0</v>
      </c>
      <c r="S62" s="1">
        <f>AVERAGE(S59:S61)</f>
        <v>5.65</v>
      </c>
      <c r="T62" s="1" t="e">
        <f t="shared" ref="T62:V62" si="35">AVERAGE(T59:T61)</f>
        <v>#DIV/0!</v>
      </c>
      <c r="U62" s="1">
        <f t="shared" si="35"/>
        <v>71.333333333333329</v>
      </c>
      <c r="V62" s="1">
        <f t="shared" si="35"/>
        <v>26.333333333333332</v>
      </c>
    </row>
    <row r="63" spans="1:22" ht="17.100000000000001" customHeight="1" x14ac:dyDescent="0.15">
      <c r="A63" s="122"/>
      <c r="B63" s="1"/>
      <c r="C63" s="116" t="s">
        <v>7</v>
      </c>
      <c r="D63" s="116"/>
      <c r="E63" s="116"/>
      <c r="F63" s="116"/>
      <c r="G63" s="1"/>
      <c r="H63" s="116" t="s">
        <v>8</v>
      </c>
      <c r="I63" s="116"/>
      <c r="J63" s="116"/>
      <c r="K63" s="116"/>
      <c r="L63" s="122"/>
      <c r="N63" s="116" t="s">
        <v>7</v>
      </c>
      <c r="O63" s="116"/>
      <c r="P63" s="116"/>
      <c r="Q63" s="116"/>
      <c r="S63" s="116" t="s">
        <v>8</v>
      </c>
      <c r="T63" s="116"/>
      <c r="U63" s="116"/>
      <c r="V63" s="116"/>
    </row>
    <row r="64" spans="1:22" ht="17.100000000000001" customHeight="1" x14ac:dyDescent="0.15">
      <c r="A64" s="122"/>
      <c r="B64" s="1"/>
      <c r="C64" s="1" t="s">
        <v>1</v>
      </c>
      <c r="D64" s="1" t="s">
        <v>2</v>
      </c>
      <c r="E64" s="1" t="s">
        <v>3</v>
      </c>
      <c r="F64" s="1" t="s">
        <v>4</v>
      </c>
      <c r="G64" s="1"/>
      <c r="H64" s="1" t="s">
        <v>1</v>
      </c>
      <c r="I64" s="1" t="s">
        <v>2</v>
      </c>
      <c r="J64" s="1" t="s">
        <v>3</v>
      </c>
      <c r="K64" s="1" t="s">
        <v>4</v>
      </c>
      <c r="L64" s="122"/>
      <c r="N64" s="1" t="s">
        <v>1</v>
      </c>
      <c r="O64" s="1" t="s">
        <v>39</v>
      </c>
      <c r="P64" s="1" t="s">
        <v>3</v>
      </c>
      <c r="Q64" s="1" t="s">
        <v>40</v>
      </c>
      <c r="S64" s="1" t="s">
        <v>1</v>
      </c>
      <c r="T64" s="1" t="s">
        <v>39</v>
      </c>
      <c r="U64" s="1" t="s">
        <v>3</v>
      </c>
      <c r="V64" s="1" t="s">
        <v>40</v>
      </c>
    </row>
    <row r="65" spans="1:22" ht="17.100000000000001" customHeight="1" x14ac:dyDescent="0.15">
      <c r="A65" s="122"/>
      <c r="B65" s="1">
        <v>1</v>
      </c>
      <c r="C65" s="1"/>
      <c r="D65" s="1"/>
      <c r="E65" s="1"/>
      <c r="F65" s="1"/>
      <c r="G65" s="1">
        <v>1</v>
      </c>
      <c r="H65" s="1"/>
      <c r="I65" s="1"/>
      <c r="J65" s="1"/>
      <c r="K65" s="1"/>
      <c r="L65" s="122"/>
      <c r="M65" s="1">
        <v>1</v>
      </c>
      <c r="N65" s="1">
        <v>7.57</v>
      </c>
      <c r="P65" s="1">
        <v>72</v>
      </c>
      <c r="Q65" s="1">
        <f>P65-45</f>
        <v>27</v>
      </c>
      <c r="R65" s="1">
        <v>1</v>
      </c>
      <c r="S65" s="1">
        <v>7.17</v>
      </c>
      <c r="U65" s="1">
        <v>84</v>
      </c>
      <c r="V65" s="1">
        <f>U65-45</f>
        <v>39</v>
      </c>
    </row>
    <row r="66" spans="1:22" ht="17.100000000000001" customHeight="1" x14ac:dyDescent="0.15">
      <c r="A66" s="122"/>
      <c r="B66" s="1">
        <v>2</v>
      </c>
      <c r="C66" s="1"/>
      <c r="D66" s="1"/>
      <c r="E66" s="1"/>
      <c r="F66" s="1"/>
      <c r="G66" s="1">
        <v>2</v>
      </c>
      <c r="H66" s="1"/>
      <c r="I66" s="1"/>
      <c r="J66" s="1"/>
      <c r="K66" s="1"/>
      <c r="L66" s="122"/>
      <c r="M66" s="1">
        <v>2</v>
      </c>
      <c r="N66" s="1">
        <v>7.09</v>
      </c>
      <c r="P66" s="1">
        <v>74</v>
      </c>
      <c r="Q66" s="1">
        <f t="shared" ref="Q66:Q67" si="36">P66-45</f>
        <v>29</v>
      </c>
      <c r="R66" s="1">
        <v>2</v>
      </c>
      <c r="S66" s="1">
        <v>6.39</v>
      </c>
      <c r="U66" s="1">
        <v>80</v>
      </c>
      <c r="V66" s="1">
        <f t="shared" ref="V66:V67" si="37">U66-45</f>
        <v>35</v>
      </c>
    </row>
    <row r="67" spans="1:22" ht="17.100000000000001" customHeight="1" x14ac:dyDescent="0.15">
      <c r="A67" s="122"/>
      <c r="B67" s="1">
        <v>3</v>
      </c>
      <c r="C67" s="1"/>
      <c r="D67" s="1"/>
      <c r="E67" s="1"/>
      <c r="F67" s="1"/>
      <c r="G67" s="1">
        <v>3</v>
      </c>
      <c r="H67" s="1"/>
      <c r="I67" s="1"/>
      <c r="J67" s="1"/>
      <c r="K67" s="1"/>
      <c r="L67" s="122"/>
      <c r="M67" s="1">
        <v>3</v>
      </c>
      <c r="N67" s="1">
        <v>6.84</v>
      </c>
      <c r="P67" s="1">
        <v>74</v>
      </c>
      <c r="Q67" s="1">
        <f t="shared" si="36"/>
        <v>29</v>
      </c>
      <c r="R67" s="1">
        <v>3</v>
      </c>
      <c r="S67" s="1">
        <v>6.54</v>
      </c>
      <c r="U67" s="1">
        <v>80</v>
      </c>
      <c r="V67" s="1">
        <f t="shared" si="37"/>
        <v>35</v>
      </c>
    </row>
    <row r="68" spans="1:22" ht="17.100000000000001" customHeight="1" x14ac:dyDescent="0.15">
      <c r="A68" s="123"/>
      <c r="B68" s="1" t="s">
        <v>0</v>
      </c>
      <c r="C68" s="1"/>
      <c r="D68" s="1"/>
      <c r="E68" s="1"/>
      <c r="F68" s="1"/>
      <c r="G68" s="1" t="s">
        <v>0</v>
      </c>
      <c r="H68" s="1"/>
      <c r="I68" s="1"/>
      <c r="J68" s="1"/>
      <c r="K68" s="1"/>
      <c r="L68" s="123"/>
      <c r="M68" s="1" t="s">
        <v>0</v>
      </c>
      <c r="N68" s="1">
        <f>AVERAGE(N65:N67)</f>
        <v>7.166666666666667</v>
      </c>
      <c r="O68" s="1" t="e">
        <f t="shared" ref="O68:Q68" si="38">AVERAGE(O65:O67)</f>
        <v>#DIV/0!</v>
      </c>
      <c r="P68" s="1">
        <f t="shared" si="38"/>
        <v>73.333333333333329</v>
      </c>
      <c r="Q68" s="1">
        <f t="shared" si="38"/>
        <v>28.333333333333332</v>
      </c>
      <c r="R68" s="1" t="s">
        <v>0</v>
      </c>
      <c r="S68" s="1">
        <f>AVERAGE(S65:S67)</f>
        <v>6.6999999999999993</v>
      </c>
      <c r="T68" s="1" t="e">
        <f t="shared" ref="T68:V68" si="39">AVERAGE(T65:T67)</f>
        <v>#DIV/0!</v>
      </c>
      <c r="U68" s="1">
        <f t="shared" si="39"/>
        <v>81.333333333333329</v>
      </c>
      <c r="V68" s="1">
        <f t="shared" si="39"/>
        <v>36.333333333333336</v>
      </c>
    </row>
    <row r="69" spans="1:22" ht="17.100000000000001" customHeight="1" x14ac:dyDescent="0.15">
      <c r="A69" s="121" t="s">
        <v>32</v>
      </c>
      <c r="B69" s="1"/>
      <c r="C69" s="116" t="s">
        <v>5</v>
      </c>
      <c r="D69" s="116"/>
      <c r="E69" s="116"/>
      <c r="F69" s="116"/>
      <c r="G69" s="1"/>
      <c r="H69" s="116" t="s">
        <v>6</v>
      </c>
      <c r="I69" s="116"/>
      <c r="J69" s="116"/>
      <c r="K69" s="116"/>
      <c r="L69" s="121" t="s">
        <v>32</v>
      </c>
      <c r="N69" s="116" t="s">
        <v>5</v>
      </c>
      <c r="O69" s="116"/>
      <c r="P69" s="116"/>
      <c r="Q69" s="116"/>
      <c r="S69" s="116" t="s">
        <v>6</v>
      </c>
      <c r="T69" s="116"/>
      <c r="U69" s="116"/>
      <c r="V69" s="116"/>
    </row>
    <row r="70" spans="1:22" ht="17.100000000000001" customHeight="1" x14ac:dyDescent="0.15">
      <c r="A70" s="122"/>
      <c r="B70" s="1"/>
      <c r="C70" s="1" t="s">
        <v>1</v>
      </c>
      <c r="D70" s="1" t="s">
        <v>2</v>
      </c>
      <c r="E70" s="1" t="s">
        <v>3</v>
      </c>
      <c r="F70" s="1" t="s">
        <v>4</v>
      </c>
      <c r="G70" s="1"/>
      <c r="H70" s="1" t="s">
        <v>1</v>
      </c>
      <c r="I70" s="1" t="s">
        <v>2</v>
      </c>
      <c r="J70" s="1" t="s">
        <v>3</v>
      </c>
      <c r="K70" s="1" t="s">
        <v>4</v>
      </c>
      <c r="L70" s="122"/>
      <c r="N70" s="1" t="s">
        <v>1</v>
      </c>
      <c r="O70" s="1" t="s">
        <v>39</v>
      </c>
      <c r="P70" s="1" t="s">
        <v>3</v>
      </c>
      <c r="Q70" s="1" t="s">
        <v>40</v>
      </c>
      <c r="S70" s="1" t="s">
        <v>1</v>
      </c>
      <c r="T70" s="1" t="s">
        <v>39</v>
      </c>
      <c r="U70" s="1" t="s">
        <v>3</v>
      </c>
      <c r="V70" s="1" t="s">
        <v>40</v>
      </c>
    </row>
    <row r="71" spans="1:22" ht="17.100000000000001" customHeight="1" x14ac:dyDescent="0.15">
      <c r="A71" s="122"/>
      <c r="B71" s="1">
        <v>1</v>
      </c>
      <c r="C71" s="1"/>
      <c r="D71" s="1"/>
      <c r="E71" s="1"/>
      <c r="F71" s="1"/>
      <c r="G71" s="1">
        <v>1</v>
      </c>
      <c r="H71" s="1"/>
      <c r="I71" s="1"/>
      <c r="J71" s="1"/>
      <c r="K71" s="1"/>
      <c r="L71" s="122"/>
      <c r="M71" s="1">
        <v>1</v>
      </c>
      <c r="N71" s="1">
        <v>6.8</v>
      </c>
      <c r="P71" s="1">
        <v>82</v>
      </c>
      <c r="Q71" s="1">
        <f>P71-45</f>
        <v>37</v>
      </c>
      <c r="R71" s="1">
        <v>1</v>
      </c>
      <c r="S71" s="1">
        <v>7.23</v>
      </c>
      <c r="U71" s="1">
        <v>70</v>
      </c>
      <c r="V71" s="1">
        <f>U71-45</f>
        <v>25</v>
      </c>
    </row>
    <row r="72" spans="1:22" ht="17.100000000000001" customHeight="1" x14ac:dyDescent="0.15">
      <c r="A72" s="122"/>
      <c r="B72" s="1">
        <v>2</v>
      </c>
      <c r="C72" s="1"/>
      <c r="D72" s="1"/>
      <c r="E72" s="1"/>
      <c r="F72" s="1"/>
      <c r="G72" s="1">
        <v>2</v>
      </c>
      <c r="H72" s="1"/>
      <c r="I72" s="1"/>
      <c r="J72" s="1"/>
      <c r="K72" s="1"/>
      <c r="L72" s="122"/>
      <c r="M72" s="1">
        <v>2</v>
      </c>
      <c r="N72" s="1">
        <v>6.66</v>
      </c>
      <c r="P72" s="1">
        <v>82</v>
      </c>
      <c r="Q72" s="1">
        <f t="shared" ref="Q72:Q73" si="40">P72-45</f>
        <v>37</v>
      </c>
      <c r="R72" s="1">
        <v>2</v>
      </c>
      <c r="S72" s="1">
        <v>6.86</v>
      </c>
      <c r="U72" s="1">
        <v>72</v>
      </c>
      <c r="V72" s="1">
        <f t="shared" ref="V72:V73" si="41">U72-45</f>
        <v>27</v>
      </c>
    </row>
    <row r="73" spans="1:22" ht="17.100000000000001" customHeight="1" x14ac:dyDescent="0.15">
      <c r="A73" s="122"/>
      <c r="B73" s="1">
        <v>3</v>
      </c>
      <c r="C73" s="1"/>
      <c r="D73" s="1"/>
      <c r="E73" s="1"/>
      <c r="F73" s="1"/>
      <c r="G73" s="1">
        <v>3</v>
      </c>
      <c r="H73" s="1"/>
      <c r="I73" s="1"/>
      <c r="J73" s="1"/>
      <c r="K73" s="1"/>
      <c r="L73" s="122"/>
      <c r="M73" s="1">
        <v>3</v>
      </c>
      <c r="P73" s="1">
        <v>78</v>
      </c>
      <c r="Q73" s="1">
        <f t="shared" si="40"/>
        <v>33</v>
      </c>
      <c r="R73" s="1">
        <v>3</v>
      </c>
      <c r="U73" s="1">
        <v>70</v>
      </c>
      <c r="V73" s="1">
        <f t="shared" si="41"/>
        <v>25</v>
      </c>
    </row>
    <row r="74" spans="1:22" ht="17.100000000000001" customHeight="1" x14ac:dyDescent="0.15">
      <c r="A74" s="122"/>
      <c r="B74" s="1" t="s">
        <v>0</v>
      </c>
      <c r="C74" s="1"/>
      <c r="D74" s="1"/>
      <c r="E74" s="1"/>
      <c r="F74" s="1"/>
      <c r="G74" s="1" t="s">
        <v>0</v>
      </c>
      <c r="H74" s="1"/>
      <c r="I74" s="1"/>
      <c r="J74" s="1"/>
      <c r="K74" s="1"/>
      <c r="L74" s="122"/>
      <c r="M74" s="1" t="s">
        <v>0</v>
      </c>
      <c r="N74" s="1">
        <f>AVERAGE(N71:N73)</f>
        <v>6.73</v>
      </c>
      <c r="O74" s="1" t="e">
        <f t="shared" ref="O74:Q74" si="42">AVERAGE(O71:O73)</f>
        <v>#DIV/0!</v>
      </c>
      <c r="P74" s="1">
        <f t="shared" si="42"/>
        <v>80.666666666666671</v>
      </c>
      <c r="Q74" s="1">
        <f t="shared" si="42"/>
        <v>35.666666666666664</v>
      </c>
      <c r="R74" s="1" t="s">
        <v>0</v>
      </c>
      <c r="S74" s="1">
        <f>AVERAGE(S71:S73)</f>
        <v>7.0449999999999999</v>
      </c>
      <c r="T74" s="1" t="e">
        <f t="shared" ref="T74:V74" si="43">AVERAGE(T71:T73)</f>
        <v>#DIV/0!</v>
      </c>
      <c r="U74" s="1">
        <f t="shared" si="43"/>
        <v>70.666666666666671</v>
      </c>
      <c r="V74" s="1">
        <f t="shared" si="43"/>
        <v>25.666666666666668</v>
      </c>
    </row>
    <row r="75" spans="1:22" ht="17.100000000000001" customHeight="1" x14ac:dyDescent="0.15">
      <c r="A75" s="122"/>
      <c r="B75" s="1"/>
      <c r="C75" s="116" t="s">
        <v>7</v>
      </c>
      <c r="D75" s="116"/>
      <c r="E75" s="116"/>
      <c r="F75" s="116"/>
      <c r="G75" s="1"/>
      <c r="H75" s="116" t="s">
        <v>8</v>
      </c>
      <c r="I75" s="116"/>
      <c r="J75" s="116"/>
      <c r="K75" s="116"/>
      <c r="L75" s="122"/>
      <c r="N75" s="116" t="s">
        <v>7</v>
      </c>
      <c r="O75" s="116"/>
      <c r="P75" s="116"/>
      <c r="Q75" s="116"/>
      <c r="S75" s="116" t="s">
        <v>8</v>
      </c>
      <c r="T75" s="116"/>
      <c r="U75" s="116"/>
      <c r="V75" s="116"/>
    </row>
    <row r="76" spans="1:22" ht="17.100000000000001" customHeight="1" x14ac:dyDescent="0.15">
      <c r="A76" s="122"/>
      <c r="B76" s="1"/>
      <c r="C76" s="1" t="s">
        <v>1</v>
      </c>
      <c r="D76" s="1" t="s">
        <v>2</v>
      </c>
      <c r="E76" s="1" t="s">
        <v>3</v>
      </c>
      <c r="F76" s="1" t="s">
        <v>4</v>
      </c>
      <c r="G76" s="1"/>
      <c r="H76" s="1" t="s">
        <v>1</v>
      </c>
      <c r="I76" s="1" t="s">
        <v>2</v>
      </c>
      <c r="J76" s="1" t="s">
        <v>3</v>
      </c>
      <c r="K76" s="1" t="s">
        <v>4</v>
      </c>
      <c r="L76" s="122"/>
      <c r="N76" s="1" t="s">
        <v>1</v>
      </c>
      <c r="O76" s="1" t="s">
        <v>39</v>
      </c>
      <c r="P76" s="1" t="s">
        <v>3</v>
      </c>
      <c r="Q76" s="1" t="s">
        <v>40</v>
      </c>
      <c r="S76" s="1" t="s">
        <v>1</v>
      </c>
      <c r="T76" s="1" t="s">
        <v>39</v>
      </c>
      <c r="U76" s="1" t="s">
        <v>3</v>
      </c>
      <c r="V76" s="1" t="s">
        <v>40</v>
      </c>
    </row>
    <row r="77" spans="1:22" ht="17.100000000000001" customHeight="1" x14ac:dyDescent="0.15">
      <c r="A77" s="122"/>
      <c r="B77" s="1">
        <v>1</v>
      </c>
      <c r="C77" s="1"/>
      <c r="D77" s="1"/>
      <c r="E77" s="1"/>
      <c r="F77" s="1"/>
      <c r="G77" s="1">
        <v>1</v>
      </c>
      <c r="H77" s="1"/>
      <c r="I77" s="1"/>
      <c r="J77" s="1"/>
      <c r="K77" s="1"/>
      <c r="L77" s="122"/>
      <c r="M77" s="1">
        <v>1</v>
      </c>
      <c r="N77" s="1">
        <v>5.68</v>
      </c>
      <c r="P77" s="1">
        <v>70</v>
      </c>
      <c r="Q77" s="1">
        <f>P77-45</f>
        <v>25</v>
      </c>
      <c r="R77" s="1">
        <v>1</v>
      </c>
      <c r="S77" s="1">
        <v>5.27</v>
      </c>
      <c r="U77" s="1">
        <v>63</v>
      </c>
      <c r="V77" s="1">
        <f>U77-45</f>
        <v>18</v>
      </c>
    </row>
    <row r="78" spans="1:22" ht="17.100000000000001" customHeight="1" x14ac:dyDescent="0.15">
      <c r="A78" s="122"/>
      <c r="B78" s="1">
        <v>2</v>
      </c>
      <c r="C78" s="1"/>
      <c r="D78" s="1"/>
      <c r="E78" s="1"/>
      <c r="F78" s="1"/>
      <c r="G78" s="1">
        <v>2</v>
      </c>
      <c r="H78" s="1"/>
      <c r="I78" s="1"/>
      <c r="J78" s="1"/>
      <c r="K78" s="1"/>
      <c r="L78" s="122"/>
      <c r="M78" s="1">
        <v>2</v>
      </c>
      <c r="N78" s="1">
        <v>5.49</v>
      </c>
      <c r="P78" s="1">
        <v>75</v>
      </c>
      <c r="Q78" s="1">
        <f t="shared" ref="Q78:Q79" si="44">P78-45</f>
        <v>30</v>
      </c>
      <c r="R78" s="1">
        <v>2</v>
      </c>
      <c r="S78" s="1">
        <v>5.45</v>
      </c>
      <c r="U78" s="1">
        <v>64</v>
      </c>
      <c r="V78" s="1">
        <f t="shared" ref="V78:V79" si="45">U78-45</f>
        <v>19</v>
      </c>
    </row>
    <row r="79" spans="1:22" ht="17.100000000000001" customHeight="1" x14ac:dyDescent="0.15">
      <c r="A79" s="122"/>
      <c r="B79" s="1">
        <v>3</v>
      </c>
      <c r="C79" s="1"/>
      <c r="D79" s="1"/>
      <c r="E79" s="1"/>
      <c r="F79" s="1"/>
      <c r="G79" s="1">
        <v>3</v>
      </c>
      <c r="H79" s="1"/>
      <c r="I79" s="1"/>
      <c r="J79" s="1"/>
      <c r="K79" s="1"/>
      <c r="L79" s="122"/>
      <c r="M79" s="1">
        <v>3</v>
      </c>
      <c r="N79" s="1">
        <v>5.68</v>
      </c>
      <c r="P79" s="1">
        <v>77</v>
      </c>
      <c r="Q79" s="1">
        <f t="shared" si="44"/>
        <v>32</v>
      </c>
      <c r="R79" s="1">
        <v>3</v>
      </c>
      <c r="S79" s="1">
        <v>6.25</v>
      </c>
      <c r="U79" s="1">
        <v>65</v>
      </c>
      <c r="V79" s="1">
        <f t="shared" si="45"/>
        <v>20</v>
      </c>
    </row>
    <row r="80" spans="1:22" ht="17.100000000000001" customHeight="1" x14ac:dyDescent="0.15">
      <c r="A80" s="123"/>
      <c r="B80" s="1" t="s">
        <v>0</v>
      </c>
      <c r="C80" s="1"/>
      <c r="D80" s="1"/>
      <c r="E80" s="1"/>
      <c r="F80" s="1"/>
      <c r="G80" s="1" t="s">
        <v>0</v>
      </c>
      <c r="H80" s="1"/>
      <c r="I80" s="1"/>
      <c r="J80" s="1"/>
      <c r="K80" s="1"/>
      <c r="L80" s="123"/>
      <c r="M80" s="1" t="s">
        <v>0</v>
      </c>
      <c r="N80" s="1">
        <f>AVERAGE(N77:N79)</f>
        <v>5.6166666666666671</v>
      </c>
      <c r="O80" s="1" t="e">
        <f t="shared" ref="O80:Q80" si="46">AVERAGE(O77:O79)</f>
        <v>#DIV/0!</v>
      </c>
      <c r="P80" s="1">
        <f t="shared" si="46"/>
        <v>74</v>
      </c>
      <c r="Q80" s="1">
        <f t="shared" si="46"/>
        <v>29</v>
      </c>
      <c r="R80" s="1" t="s">
        <v>0</v>
      </c>
      <c r="S80" s="1">
        <f>AVERAGE(S77:S79)</f>
        <v>5.6566666666666663</v>
      </c>
      <c r="T80" s="1" t="e">
        <f t="shared" ref="T80:V80" si="47">AVERAGE(T77:T79)</f>
        <v>#DIV/0!</v>
      </c>
      <c r="U80" s="1">
        <f t="shared" si="47"/>
        <v>64</v>
      </c>
      <c r="V80" s="1">
        <f t="shared" si="47"/>
        <v>19</v>
      </c>
    </row>
    <row r="81" spans="13:22" x14ac:dyDescent="0.15"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3:22" x14ac:dyDescent="0.15"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3:22" x14ac:dyDescent="0.15"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3:22" x14ac:dyDescent="0.15"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3:22" x14ac:dyDescent="0.15"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3:22" x14ac:dyDescent="0.15"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3:22" x14ac:dyDescent="0.15"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3:22" x14ac:dyDescent="0.15"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3:22" x14ac:dyDescent="0.15">
      <c r="M89" s="3"/>
      <c r="N89" s="3"/>
      <c r="O89" s="3"/>
      <c r="P89" s="3"/>
      <c r="Q89" s="3"/>
      <c r="R89" s="3"/>
      <c r="S89" s="3"/>
      <c r="T89" s="3"/>
      <c r="U89" s="3"/>
      <c r="V89" s="3"/>
    </row>
  </sheetData>
  <mergeCells count="60">
    <mergeCell ref="A13:A24"/>
    <mergeCell ref="C13:F13"/>
    <mergeCell ref="H13:K13"/>
    <mergeCell ref="C19:F19"/>
    <mergeCell ref="H19:K19"/>
    <mergeCell ref="A1:A12"/>
    <mergeCell ref="C1:F1"/>
    <mergeCell ref="H1:K1"/>
    <mergeCell ref="C7:F7"/>
    <mergeCell ref="H7:K7"/>
    <mergeCell ref="A45:A56"/>
    <mergeCell ref="C45:F45"/>
    <mergeCell ref="H45:K45"/>
    <mergeCell ref="C51:F51"/>
    <mergeCell ref="H51:K51"/>
    <mergeCell ref="A25:A36"/>
    <mergeCell ref="C25:F25"/>
    <mergeCell ref="H25:K25"/>
    <mergeCell ref="C31:F31"/>
    <mergeCell ref="H31:K31"/>
    <mergeCell ref="A69:A80"/>
    <mergeCell ref="C69:F69"/>
    <mergeCell ref="H69:K69"/>
    <mergeCell ref="C75:F75"/>
    <mergeCell ref="H75:K75"/>
    <mergeCell ref="A57:A68"/>
    <mergeCell ref="C57:F57"/>
    <mergeCell ref="H57:K57"/>
    <mergeCell ref="C63:F63"/>
    <mergeCell ref="H63:K63"/>
    <mergeCell ref="L13:L24"/>
    <mergeCell ref="N13:Q13"/>
    <mergeCell ref="S13:V13"/>
    <mergeCell ref="N19:Q19"/>
    <mergeCell ref="S19:V19"/>
    <mergeCell ref="L1:L12"/>
    <mergeCell ref="N1:Q1"/>
    <mergeCell ref="S1:V1"/>
    <mergeCell ref="N7:Q7"/>
    <mergeCell ref="S7:V7"/>
    <mergeCell ref="L45:L56"/>
    <mergeCell ref="N45:Q45"/>
    <mergeCell ref="S45:V45"/>
    <mergeCell ref="N51:Q51"/>
    <mergeCell ref="S51:V51"/>
    <mergeCell ref="L25:L36"/>
    <mergeCell ref="N25:Q25"/>
    <mergeCell ref="S25:V25"/>
    <mergeCell ref="N31:Q31"/>
    <mergeCell ref="S31:V31"/>
    <mergeCell ref="L69:L80"/>
    <mergeCell ref="N69:Q69"/>
    <mergeCell ref="S69:V69"/>
    <mergeCell ref="N75:Q75"/>
    <mergeCell ref="S75:V75"/>
    <mergeCell ref="L57:L68"/>
    <mergeCell ref="N57:Q57"/>
    <mergeCell ref="S57:V57"/>
    <mergeCell ref="N63:Q63"/>
    <mergeCell ref="S63:V6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6"/>
  <sheetViews>
    <sheetView workbookViewId="0">
      <selection activeCell="E36" sqref="E36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7" t="s">
        <v>33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7" t="s">
        <v>33</v>
      </c>
      <c r="M1" s="1"/>
      <c r="N1" s="116" t="s">
        <v>5</v>
      </c>
      <c r="O1" s="116"/>
      <c r="P1" s="116"/>
      <c r="Q1" s="116"/>
      <c r="R1" s="1"/>
      <c r="S1" s="116" t="s">
        <v>6</v>
      </c>
      <c r="T1" s="116"/>
      <c r="U1" s="116"/>
      <c r="V1" s="116"/>
    </row>
    <row r="2" spans="1:22" ht="17.100000000000001" customHeight="1" x14ac:dyDescent="0.15">
      <c r="A2" s="127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7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7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7"/>
      <c r="M3" s="1">
        <v>1</v>
      </c>
      <c r="N3" s="1">
        <v>6.04</v>
      </c>
      <c r="O3" s="1"/>
      <c r="P3" s="1">
        <v>60</v>
      </c>
      <c r="Q3" s="1">
        <v>18</v>
      </c>
      <c r="R3" s="1">
        <v>1</v>
      </c>
      <c r="S3" s="1">
        <v>6.45</v>
      </c>
      <c r="T3" s="1"/>
      <c r="U3" s="1">
        <v>65</v>
      </c>
      <c r="V3" s="1">
        <v>18</v>
      </c>
    </row>
    <row r="4" spans="1:22" ht="17.100000000000001" customHeight="1" x14ac:dyDescent="0.15">
      <c r="A4" s="127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7"/>
      <c r="M4" s="1">
        <v>2</v>
      </c>
      <c r="N4" s="1">
        <v>5.8</v>
      </c>
      <c r="O4" s="1"/>
      <c r="P4" s="1">
        <v>57</v>
      </c>
      <c r="Q4" s="1">
        <v>15</v>
      </c>
      <c r="R4" s="1">
        <v>2</v>
      </c>
      <c r="S4" s="1">
        <v>6.81</v>
      </c>
      <c r="T4" s="1"/>
      <c r="U4" s="1">
        <v>65</v>
      </c>
      <c r="V4" s="1">
        <v>18</v>
      </c>
    </row>
    <row r="5" spans="1:22" ht="17.100000000000001" customHeight="1" x14ac:dyDescent="0.15">
      <c r="A5" s="127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7"/>
      <c r="M5" s="1">
        <v>3</v>
      </c>
      <c r="N5" s="1">
        <v>6.52</v>
      </c>
      <c r="O5" s="1"/>
      <c r="P5" s="1">
        <v>55</v>
      </c>
      <c r="Q5" s="1">
        <v>13</v>
      </c>
      <c r="R5" s="1">
        <v>3</v>
      </c>
      <c r="S5" s="1">
        <v>6.02</v>
      </c>
      <c r="T5" s="1"/>
      <c r="U5" s="1">
        <v>64</v>
      </c>
      <c r="V5" s="1">
        <v>17</v>
      </c>
    </row>
    <row r="6" spans="1:22" ht="17.100000000000001" customHeight="1" x14ac:dyDescent="0.15">
      <c r="A6" s="127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7"/>
      <c r="M6" s="1" t="s">
        <v>0</v>
      </c>
      <c r="N6" s="82">
        <f>AVERAGE(N3:N5)</f>
        <v>6.12</v>
      </c>
      <c r="O6" s="82" t="e">
        <f t="shared" ref="O6:Q6" si="0">AVERAGE(O3:O5)</f>
        <v>#DIV/0!</v>
      </c>
      <c r="P6" s="82">
        <f t="shared" si="0"/>
        <v>57.333333333333336</v>
      </c>
      <c r="Q6" s="82">
        <f t="shared" si="0"/>
        <v>15.333333333333334</v>
      </c>
      <c r="R6" s="1" t="s">
        <v>0</v>
      </c>
      <c r="S6" s="82">
        <f>AVERAGE(S3:S5)</f>
        <v>6.4266666666666667</v>
      </c>
      <c r="T6" s="82" t="e">
        <f t="shared" ref="T6" si="1">AVERAGE(T3:T5)</f>
        <v>#DIV/0!</v>
      </c>
      <c r="U6" s="82">
        <f t="shared" ref="U6" si="2">AVERAGE(U3:U5)</f>
        <v>64.666666666666671</v>
      </c>
      <c r="V6" s="82">
        <f t="shared" ref="V6" si="3">AVERAGE(V3:V5)</f>
        <v>17.666666666666668</v>
      </c>
    </row>
    <row r="7" spans="1:22" ht="17.100000000000001" customHeight="1" x14ac:dyDescent="0.15">
      <c r="A7" s="127" t="s">
        <v>34</v>
      </c>
      <c r="B7" s="1"/>
      <c r="C7" s="116" t="s">
        <v>5</v>
      </c>
      <c r="D7" s="116"/>
      <c r="E7" s="116"/>
      <c r="F7" s="116"/>
      <c r="G7" s="1"/>
      <c r="H7" s="116" t="s">
        <v>6</v>
      </c>
      <c r="I7" s="116"/>
      <c r="J7" s="116"/>
      <c r="K7" s="116"/>
      <c r="L7" s="127" t="s">
        <v>34</v>
      </c>
      <c r="M7" s="1"/>
      <c r="N7" s="116" t="s">
        <v>5</v>
      </c>
      <c r="O7" s="116"/>
      <c r="P7" s="116"/>
      <c r="Q7" s="116"/>
      <c r="R7" s="1"/>
      <c r="S7" s="116" t="s">
        <v>6</v>
      </c>
      <c r="T7" s="116"/>
      <c r="U7" s="116"/>
      <c r="V7" s="116"/>
    </row>
    <row r="8" spans="1:22" ht="17.100000000000001" customHeight="1" x14ac:dyDescent="0.15">
      <c r="A8" s="127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7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7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7"/>
      <c r="M9" s="1">
        <v>1</v>
      </c>
      <c r="N9" s="1">
        <v>6.29</v>
      </c>
      <c r="O9" s="1"/>
      <c r="P9" s="1">
        <v>65</v>
      </c>
      <c r="Q9" s="1">
        <v>23</v>
      </c>
      <c r="R9" s="1">
        <v>1</v>
      </c>
      <c r="S9" s="1">
        <v>6.91</v>
      </c>
      <c r="T9" s="1"/>
      <c r="U9" s="1">
        <v>64</v>
      </c>
      <c r="V9" s="1">
        <v>19</v>
      </c>
    </row>
    <row r="10" spans="1:22" ht="17.100000000000001" customHeight="1" x14ac:dyDescent="0.15">
      <c r="A10" s="127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7"/>
      <c r="M10" s="1">
        <v>2</v>
      </c>
      <c r="N10" s="1">
        <v>6.47</v>
      </c>
      <c r="O10" s="1"/>
      <c r="P10" s="1">
        <v>60</v>
      </c>
      <c r="Q10" s="1">
        <v>18</v>
      </c>
      <c r="R10" s="1">
        <v>2</v>
      </c>
      <c r="S10" s="1">
        <v>6.91</v>
      </c>
      <c r="T10" s="1"/>
      <c r="U10" s="1">
        <v>61</v>
      </c>
      <c r="V10" s="1">
        <v>16</v>
      </c>
    </row>
    <row r="11" spans="1:22" ht="17.100000000000001" customHeight="1" x14ac:dyDescent="0.15">
      <c r="A11" s="127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7"/>
      <c r="M11" s="1">
        <v>3</v>
      </c>
      <c r="N11" s="1">
        <v>5.93</v>
      </c>
      <c r="O11" s="1"/>
      <c r="P11" s="1">
        <v>57</v>
      </c>
      <c r="Q11" s="1">
        <v>15</v>
      </c>
      <c r="R11" s="1">
        <v>3</v>
      </c>
      <c r="S11" s="1">
        <v>7.21</v>
      </c>
      <c r="T11" s="1"/>
      <c r="U11" s="1">
        <v>60</v>
      </c>
      <c r="V11" s="1">
        <v>15</v>
      </c>
    </row>
    <row r="12" spans="1:22" ht="17.100000000000001" customHeight="1" x14ac:dyDescent="0.15">
      <c r="A12" s="127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7"/>
      <c r="M12" s="1" t="s">
        <v>0</v>
      </c>
      <c r="N12" s="82">
        <f>AVERAGE(N9:N11)</f>
        <v>6.2299999999999995</v>
      </c>
      <c r="O12" s="82" t="e">
        <f t="shared" ref="O12" si="4">AVERAGE(O9:O11)</f>
        <v>#DIV/0!</v>
      </c>
      <c r="P12" s="82">
        <f t="shared" ref="P12" si="5">AVERAGE(P9:P11)</f>
        <v>60.666666666666664</v>
      </c>
      <c r="Q12" s="82">
        <f t="shared" ref="Q12" si="6">AVERAGE(Q9:Q11)</f>
        <v>18.666666666666668</v>
      </c>
      <c r="R12" s="1" t="s">
        <v>0</v>
      </c>
      <c r="S12" s="82">
        <f>AVERAGE(S9:S11)</f>
        <v>7.0100000000000007</v>
      </c>
      <c r="T12" s="82" t="e">
        <f t="shared" ref="T12" si="7">AVERAGE(T9:T11)</f>
        <v>#DIV/0!</v>
      </c>
      <c r="U12" s="82">
        <f t="shared" ref="U12" si="8">AVERAGE(U9:U11)</f>
        <v>61.666666666666664</v>
      </c>
      <c r="V12" s="82">
        <f t="shared" ref="V12" si="9">AVERAGE(V9:V11)</f>
        <v>16.666666666666668</v>
      </c>
    </row>
    <row r="13" spans="1:22" ht="17.100000000000001" customHeight="1" x14ac:dyDescent="0.15">
      <c r="A13" s="127" t="s">
        <v>35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7" t="s">
        <v>35</v>
      </c>
      <c r="M13" s="1"/>
      <c r="N13" s="116" t="s">
        <v>5</v>
      </c>
      <c r="O13" s="116"/>
      <c r="P13" s="116"/>
      <c r="Q13" s="116"/>
      <c r="R13" s="1"/>
      <c r="S13" s="116" t="s">
        <v>6</v>
      </c>
      <c r="T13" s="116"/>
      <c r="U13" s="116"/>
      <c r="V13" s="116"/>
    </row>
    <row r="14" spans="1:22" ht="17.100000000000001" customHeight="1" x14ac:dyDescent="0.15">
      <c r="A14" s="127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7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7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7"/>
      <c r="M15" s="1">
        <v>1</v>
      </c>
      <c r="N15" s="1">
        <v>5.88</v>
      </c>
      <c r="O15" s="1"/>
      <c r="P15" s="1">
        <v>65</v>
      </c>
      <c r="Q15" s="1">
        <f>P15-45</f>
        <v>20</v>
      </c>
      <c r="R15" s="1">
        <v>1</v>
      </c>
      <c r="S15" s="1">
        <v>6.84</v>
      </c>
      <c r="T15" s="1"/>
      <c r="U15" s="1">
        <v>72</v>
      </c>
      <c r="V15" s="1">
        <f>U15-47</f>
        <v>25</v>
      </c>
    </row>
    <row r="16" spans="1:22" ht="17.100000000000001" customHeight="1" x14ac:dyDescent="0.15">
      <c r="A16" s="127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7"/>
      <c r="M16" s="1">
        <v>2</v>
      </c>
      <c r="N16" s="1">
        <v>6.13</v>
      </c>
      <c r="O16" s="1"/>
      <c r="P16" s="1">
        <v>60</v>
      </c>
      <c r="Q16" s="1">
        <f t="shared" ref="Q16:Q17" si="10">P16-45</f>
        <v>15</v>
      </c>
      <c r="R16" s="1">
        <v>2</v>
      </c>
      <c r="S16" s="1">
        <v>6.55</v>
      </c>
      <c r="T16" s="1"/>
      <c r="U16" s="1">
        <v>66</v>
      </c>
      <c r="V16" s="1">
        <f t="shared" ref="V16:V17" si="11">U16-47</f>
        <v>19</v>
      </c>
    </row>
    <row r="17" spans="1:22" ht="17.100000000000001" customHeight="1" x14ac:dyDescent="0.15">
      <c r="A17" s="127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7"/>
      <c r="M17" s="1">
        <v>3</v>
      </c>
      <c r="N17" s="1">
        <v>5.91</v>
      </c>
      <c r="O17" s="1"/>
      <c r="P17" s="1">
        <v>59</v>
      </c>
      <c r="Q17" s="1">
        <f t="shared" si="10"/>
        <v>14</v>
      </c>
      <c r="R17" s="1">
        <v>3</v>
      </c>
      <c r="S17" s="1">
        <v>7.03</v>
      </c>
      <c r="T17" s="1"/>
      <c r="U17" s="1">
        <v>73</v>
      </c>
      <c r="V17" s="1">
        <f t="shared" si="11"/>
        <v>26</v>
      </c>
    </row>
    <row r="18" spans="1:22" ht="17.100000000000001" customHeight="1" x14ac:dyDescent="0.15">
      <c r="A18" s="127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7"/>
      <c r="M18" s="1" t="s">
        <v>0</v>
      </c>
      <c r="N18" s="82">
        <f>AVERAGE(N15:N17)</f>
        <v>5.9733333333333336</v>
      </c>
      <c r="O18" s="82" t="e">
        <f t="shared" ref="O18" si="12">AVERAGE(O15:O17)</f>
        <v>#DIV/0!</v>
      </c>
      <c r="P18" s="82">
        <f t="shared" ref="P18" si="13">AVERAGE(P15:P17)</f>
        <v>61.333333333333336</v>
      </c>
      <c r="Q18" s="82">
        <f t="shared" ref="Q18" si="14">AVERAGE(Q15:Q17)</f>
        <v>16.333333333333332</v>
      </c>
      <c r="R18" s="1" t="s">
        <v>0</v>
      </c>
      <c r="S18" s="82">
        <f>AVERAGE(S15:S17)</f>
        <v>6.8066666666666675</v>
      </c>
      <c r="T18" s="82" t="e">
        <f t="shared" ref="T18" si="15">AVERAGE(T15:T17)</f>
        <v>#DIV/0!</v>
      </c>
      <c r="U18" s="82">
        <f t="shared" ref="U18" si="16">AVERAGE(U15:U17)</f>
        <v>70.333333333333329</v>
      </c>
      <c r="V18" s="82">
        <f t="shared" ref="V18" si="17">AVERAGE(V15:V17)</f>
        <v>23.333333333333332</v>
      </c>
    </row>
    <row r="19" spans="1:22" ht="17.100000000000001" customHeight="1" x14ac:dyDescent="0.15">
      <c r="A19" s="127" t="s">
        <v>36</v>
      </c>
      <c r="B19" s="1"/>
      <c r="C19" s="116" t="s">
        <v>5</v>
      </c>
      <c r="D19" s="116"/>
      <c r="E19" s="116"/>
      <c r="F19" s="116"/>
      <c r="G19" s="1"/>
      <c r="H19" s="116" t="s">
        <v>6</v>
      </c>
      <c r="I19" s="116"/>
      <c r="J19" s="116"/>
      <c r="K19" s="116"/>
      <c r="L19" s="127" t="s">
        <v>36</v>
      </c>
      <c r="M19" s="1"/>
      <c r="N19" s="116" t="s">
        <v>5</v>
      </c>
      <c r="O19" s="116"/>
      <c r="P19" s="116"/>
      <c r="Q19" s="116"/>
      <c r="R19" s="1"/>
      <c r="S19" s="116" t="s">
        <v>6</v>
      </c>
      <c r="T19" s="116"/>
      <c r="U19" s="116"/>
      <c r="V19" s="116"/>
    </row>
    <row r="20" spans="1:22" ht="17.100000000000001" customHeight="1" x14ac:dyDescent="0.15">
      <c r="A20" s="127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7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7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7"/>
      <c r="M21" s="1">
        <v>1</v>
      </c>
      <c r="N21" s="1">
        <v>5.68</v>
      </c>
      <c r="O21" s="1"/>
      <c r="P21" s="1">
        <v>62</v>
      </c>
      <c r="Q21" s="1">
        <f>P21-44</f>
        <v>18</v>
      </c>
      <c r="R21" s="1">
        <v>1</v>
      </c>
      <c r="S21" s="1">
        <v>7.16</v>
      </c>
      <c r="T21" s="1"/>
      <c r="U21" s="1">
        <v>65</v>
      </c>
      <c r="V21" s="1">
        <f>U21-46</f>
        <v>19</v>
      </c>
    </row>
    <row r="22" spans="1:22" ht="17.100000000000001" customHeight="1" x14ac:dyDescent="0.15">
      <c r="A22" s="127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7"/>
      <c r="M22" s="1">
        <v>2</v>
      </c>
      <c r="N22" s="1">
        <v>5.99</v>
      </c>
      <c r="O22" s="1"/>
      <c r="P22" s="1">
        <v>55</v>
      </c>
      <c r="Q22" s="1">
        <f t="shared" ref="Q22:Q23" si="18">P22-44</f>
        <v>11</v>
      </c>
      <c r="R22" s="1">
        <v>2</v>
      </c>
      <c r="S22" s="1">
        <v>6.93</v>
      </c>
      <c r="T22" s="1"/>
      <c r="U22" s="1">
        <v>65</v>
      </c>
      <c r="V22" s="1">
        <f t="shared" ref="V22:V23" si="19">U22-46</f>
        <v>19</v>
      </c>
    </row>
    <row r="23" spans="1:22" ht="17.100000000000001" customHeight="1" x14ac:dyDescent="0.15">
      <c r="A23" s="127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7"/>
      <c r="M23" s="1">
        <v>3</v>
      </c>
      <c r="N23" s="1">
        <v>6.34</v>
      </c>
      <c r="O23" s="1"/>
      <c r="P23" s="1">
        <v>56</v>
      </c>
      <c r="Q23" s="1">
        <f t="shared" si="18"/>
        <v>12</v>
      </c>
      <c r="R23" s="1">
        <v>3</v>
      </c>
      <c r="S23" s="1">
        <v>6.88</v>
      </c>
      <c r="T23" s="1"/>
      <c r="U23" s="1">
        <v>68</v>
      </c>
      <c r="V23" s="1">
        <f t="shared" si="19"/>
        <v>22</v>
      </c>
    </row>
    <row r="24" spans="1:22" ht="17.100000000000001" customHeight="1" x14ac:dyDescent="0.15">
      <c r="A24" s="127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7"/>
      <c r="M24" s="1" t="s">
        <v>0</v>
      </c>
      <c r="N24" s="82">
        <f>AVERAGE(N21:N23)</f>
        <v>6.003333333333333</v>
      </c>
      <c r="O24" s="82" t="e">
        <f t="shared" ref="O24" si="20">AVERAGE(O21:O23)</f>
        <v>#DIV/0!</v>
      </c>
      <c r="P24" s="82">
        <f t="shared" ref="P24" si="21">AVERAGE(P21:P23)</f>
        <v>57.666666666666664</v>
      </c>
      <c r="Q24" s="82">
        <f t="shared" ref="Q24" si="22">AVERAGE(Q21:Q23)</f>
        <v>13.666666666666666</v>
      </c>
      <c r="R24" s="1" t="s">
        <v>0</v>
      </c>
      <c r="S24" s="82">
        <f>AVERAGE(S21:S23)</f>
        <v>6.9899999999999993</v>
      </c>
      <c r="T24" s="82" t="e">
        <f t="shared" ref="T24" si="23">AVERAGE(T21:T23)</f>
        <v>#DIV/0!</v>
      </c>
      <c r="U24" s="82">
        <f t="shared" ref="U24" si="24">AVERAGE(U21:U23)</f>
        <v>66</v>
      </c>
      <c r="V24" s="82">
        <f t="shared" ref="V24" si="25">AVERAGE(V21:V23)</f>
        <v>20</v>
      </c>
    </row>
    <row r="25" spans="1:22" ht="17.100000000000001" customHeight="1" x14ac:dyDescent="0.15">
      <c r="A25" s="127" t="s">
        <v>37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7" t="s">
        <v>37</v>
      </c>
      <c r="M25" s="1"/>
      <c r="N25" s="116" t="s">
        <v>5</v>
      </c>
      <c r="O25" s="116"/>
      <c r="P25" s="116"/>
      <c r="Q25" s="116"/>
      <c r="R25" s="1"/>
      <c r="S25" s="116" t="s">
        <v>6</v>
      </c>
      <c r="T25" s="116"/>
      <c r="U25" s="116"/>
      <c r="V25" s="116"/>
    </row>
    <row r="26" spans="1:22" ht="17.100000000000001" customHeight="1" x14ac:dyDescent="0.15">
      <c r="A26" s="127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7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7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7"/>
      <c r="M27" s="1">
        <v>1</v>
      </c>
      <c r="N27" s="1">
        <v>6.04</v>
      </c>
      <c r="O27" s="1"/>
      <c r="P27" s="1">
        <v>65</v>
      </c>
      <c r="Q27" s="1">
        <f>P27-45</f>
        <v>20</v>
      </c>
      <c r="R27" s="1">
        <v>1</v>
      </c>
      <c r="S27" s="1">
        <v>7.22</v>
      </c>
      <c r="T27" s="1"/>
      <c r="U27" s="1">
        <v>61</v>
      </c>
      <c r="V27" s="1">
        <f>U27-46</f>
        <v>15</v>
      </c>
    </row>
    <row r="28" spans="1:22" ht="17.100000000000001" customHeight="1" x14ac:dyDescent="0.15">
      <c r="A28" s="127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7"/>
      <c r="M28" s="1">
        <v>2</v>
      </c>
      <c r="N28" s="1">
        <v>6.29</v>
      </c>
      <c r="O28" s="1"/>
      <c r="P28" s="1">
        <v>65</v>
      </c>
      <c r="Q28" s="1">
        <f t="shared" ref="Q28:Q29" si="26">P28-45</f>
        <v>20</v>
      </c>
      <c r="R28" s="1">
        <v>2</v>
      </c>
      <c r="S28" s="1">
        <v>6.93</v>
      </c>
      <c r="T28" s="1"/>
      <c r="U28" s="1">
        <v>63</v>
      </c>
      <c r="V28" s="1">
        <f t="shared" ref="V28:V29" si="27">U28-46</f>
        <v>17</v>
      </c>
    </row>
    <row r="29" spans="1:22" ht="17.100000000000001" customHeight="1" x14ac:dyDescent="0.15">
      <c r="A29" s="127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7"/>
      <c r="M29" s="1">
        <v>3</v>
      </c>
      <c r="N29" s="1">
        <v>6.93</v>
      </c>
      <c r="O29" s="1"/>
      <c r="P29" s="1">
        <v>58</v>
      </c>
      <c r="Q29" s="1">
        <f t="shared" si="26"/>
        <v>13</v>
      </c>
      <c r="R29" s="1">
        <v>3</v>
      </c>
      <c r="S29" s="1">
        <v>6.88</v>
      </c>
      <c r="T29" s="1"/>
      <c r="U29" s="1">
        <v>68</v>
      </c>
      <c r="V29" s="1">
        <f t="shared" si="27"/>
        <v>22</v>
      </c>
    </row>
    <row r="30" spans="1:22" ht="17.100000000000001" customHeight="1" x14ac:dyDescent="0.15">
      <c r="A30" s="127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7"/>
      <c r="M30" s="1" t="s">
        <v>0</v>
      </c>
      <c r="N30" s="82">
        <f>AVERAGE(N27:N29)</f>
        <v>6.419999999999999</v>
      </c>
      <c r="O30" s="82" t="e">
        <f t="shared" ref="O30" si="28">AVERAGE(O27:O29)</f>
        <v>#DIV/0!</v>
      </c>
      <c r="P30" s="82">
        <f t="shared" ref="P30" si="29">AVERAGE(P27:P29)</f>
        <v>62.666666666666664</v>
      </c>
      <c r="Q30" s="82">
        <f t="shared" ref="Q30" si="30">AVERAGE(Q27:Q29)</f>
        <v>17.666666666666668</v>
      </c>
      <c r="R30" s="1" t="s">
        <v>0</v>
      </c>
      <c r="S30" s="82">
        <f>AVERAGE(S27:S29)</f>
        <v>7.0099999999999989</v>
      </c>
      <c r="T30" s="82" t="e">
        <f t="shared" ref="T30" si="31">AVERAGE(T27:T29)</f>
        <v>#DIV/0!</v>
      </c>
      <c r="U30" s="82">
        <f t="shared" ref="U30" si="32">AVERAGE(U27:U29)</f>
        <v>64</v>
      </c>
      <c r="V30" s="82">
        <f t="shared" ref="V30" si="33">AVERAGE(V27:V29)</f>
        <v>18</v>
      </c>
    </row>
    <row r="31" spans="1:22" ht="17.100000000000001" customHeight="1" x14ac:dyDescent="0.15">
      <c r="A31" s="127" t="s">
        <v>38</v>
      </c>
      <c r="B31" s="1"/>
      <c r="C31" s="116" t="s">
        <v>5</v>
      </c>
      <c r="D31" s="116"/>
      <c r="E31" s="116"/>
      <c r="F31" s="116"/>
      <c r="G31" s="1"/>
      <c r="H31" s="116" t="s">
        <v>6</v>
      </c>
      <c r="I31" s="116"/>
      <c r="J31" s="116"/>
      <c r="K31" s="116"/>
      <c r="L31" s="127" t="s">
        <v>38</v>
      </c>
      <c r="M31" s="1"/>
      <c r="N31" s="116" t="s">
        <v>5</v>
      </c>
      <c r="O31" s="116"/>
      <c r="P31" s="116"/>
      <c r="Q31" s="116"/>
      <c r="R31" s="1"/>
      <c r="S31" s="116" t="s">
        <v>6</v>
      </c>
      <c r="T31" s="116"/>
      <c r="U31" s="116"/>
      <c r="V31" s="116"/>
    </row>
    <row r="32" spans="1:22" ht="17.100000000000001" customHeight="1" x14ac:dyDescent="0.15">
      <c r="A32" s="127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7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7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7"/>
      <c r="M33" s="1">
        <v>1</v>
      </c>
      <c r="N33" s="1">
        <v>5.61</v>
      </c>
      <c r="O33" s="1"/>
      <c r="P33" s="1">
        <v>70</v>
      </c>
      <c r="Q33" s="1">
        <f>P33-45</f>
        <v>25</v>
      </c>
      <c r="R33" s="1">
        <v>1</v>
      </c>
      <c r="S33" s="1">
        <v>6.87</v>
      </c>
      <c r="T33" s="1"/>
      <c r="U33" s="1">
        <v>62</v>
      </c>
      <c r="V33" s="1">
        <f>U33-45</f>
        <v>17</v>
      </c>
    </row>
    <row r="34" spans="1:22" ht="17.100000000000001" customHeight="1" x14ac:dyDescent="0.15">
      <c r="A34" s="127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7"/>
      <c r="M34" s="1">
        <v>2</v>
      </c>
      <c r="N34" s="1">
        <v>6.01</v>
      </c>
      <c r="O34" s="1"/>
      <c r="P34" s="1">
        <v>60</v>
      </c>
      <c r="Q34" s="1">
        <f t="shared" ref="Q34:Q35" si="34">P34-45</f>
        <v>15</v>
      </c>
      <c r="R34" s="1">
        <v>2</v>
      </c>
      <c r="S34" s="1">
        <v>6.81</v>
      </c>
      <c r="T34" s="1"/>
      <c r="U34" s="1">
        <v>62</v>
      </c>
      <c r="V34" s="1">
        <f t="shared" ref="V34:V35" si="35">U34-45</f>
        <v>17</v>
      </c>
    </row>
    <row r="35" spans="1:22" ht="17.100000000000001" customHeight="1" x14ac:dyDescent="0.15">
      <c r="A35" s="127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7"/>
      <c r="M35" s="1">
        <v>3</v>
      </c>
      <c r="N35" s="1">
        <v>6.19</v>
      </c>
      <c r="O35" s="1"/>
      <c r="P35" s="1">
        <v>60</v>
      </c>
      <c r="Q35" s="1">
        <f t="shared" si="34"/>
        <v>15</v>
      </c>
      <c r="R35" s="1">
        <v>3</v>
      </c>
      <c r="S35" s="1">
        <v>6.55</v>
      </c>
      <c r="T35" s="1"/>
      <c r="U35" s="1">
        <v>70</v>
      </c>
      <c r="V35" s="1">
        <f t="shared" si="35"/>
        <v>25</v>
      </c>
    </row>
    <row r="36" spans="1:22" ht="17.100000000000001" customHeight="1" x14ac:dyDescent="0.15">
      <c r="A36" s="127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7"/>
      <c r="M36" s="1" t="s">
        <v>0</v>
      </c>
      <c r="N36" s="82">
        <f>AVERAGE(N33:N35)</f>
        <v>5.9366666666666674</v>
      </c>
      <c r="O36" s="82" t="e">
        <f t="shared" ref="O36" si="36">AVERAGE(O33:O35)</f>
        <v>#DIV/0!</v>
      </c>
      <c r="P36" s="82">
        <f t="shared" ref="P36" si="37">AVERAGE(P33:P35)</f>
        <v>63.333333333333336</v>
      </c>
      <c r="Q36" s="82">
        <f t="shared" ref="Q36" si="38">AVERAGE(Q33:Q35)</f>
        <v>18.333333333333332</v>
      </c>
      <c r="R36" s="1" t="s">
        <v>0</v>
      </c>
      <c r="S36" s="82">
        <f>AVERAGE(S33:S35)</f>
        <v>6.7433333333333332</v>
      </c>
      <c r="T36" s="82" t="e">
        <f t="shared" ref="T36" si="39">AVERAGE(T33:T35)</f>
        <v>#DIV/0!</v>
      </c>
      <c r="U36" s="82">
        <f t="shared" ref="U36" si="40">AVERAGE(U33:U35)</f>
        <v>64.666666666666671</v>
      </c>
      <c r="V36" s="82">
        <f t="shared" ref="V36" si="41">AVERAGE(V33:V35)</f>
        <v>19.666666666666668</v>
      </c>
    </row>
  </sheetData>
  <mergeCells count="36">
    <mergeCell ref="L25:L30"/>
    <mergeCell ref="N25:Q25"/>
    <mergeCell ref="S25:V25"/>
    <mergeCell ref="L31:L36"/>
    <mergeCell ref="N31:Q31"/>
    <mergeCell ref="S31:V31"/>
    <mergeCell ref="L13:L18"/>
    <mergeCell ref="N13:Q13"/>
    <mergeCell ref="S13:V13"/>
    <mergeCell ref="L19:L24"/>
    <mergeCell ref="N19:Q19"/>
    <mergeCell ref="S19:V19"/>
    <mergeCell ref="L1:L6"/>
    <mergeCell ref="N1:Q1"/>
    <mergeCell ref="S1:V1"/>
    <mergeCell ref="L7:L12"/>
    <mergeCell ref="N7:Q7"/>
    <mergeCell ref="S7:V7"/>
    <mergeCell ref="C1:F1"/>
    <mergeCell ref="H1:K1"/>
    <mergeCell ref="C7:F7"/>
    <mergeCell ref="H7:K7"/>
    <mergeCell ref="A1:A6"/>
    <mergeCell ref="A7:A12"/>
    <mergeCell ref="C31:F31"/>
    <mergeCell ref="H31:K31"/>
    <mergeCell ref="A13:A18"/>
    <mergeCell ref="A19:A24"/>
    <mergeCell ref="A25:A30"/>
    <mergeCell ref="A31:A36"/>
    <mergeCell ref="C13:F13"/>
    <mergeCell ref="H13:K13"/>
    <mergeCell ref="C19:F19"/>
    <mergeCell ref="H19:K19"/>
    <mergeCell ref="C25:F25"/>
    <mergeCell ref="H25:K2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workbookViewId="0">
      <selection activeCell="A7" sqref="A7:A12"/>
    </sheetView>
  </sheetViews>
  <sheetFormatPr defaultRowHeight="13.5" x14ac:dyDescent="0.15"/>
  <cols>
    <col min="1" max="1" width="6.5" bestFit="1" customWidth="1"/>
    <col min="2" max="2" width="5.25" bestFit="1" customWidth="1"/>
    <col min="7" max="7" width="5.25" bestFit="1" customWidth="1"/>
    <col min="12" max="12" width="6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7" t="s">
        <v>41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7" t="s">
        <v>41</v>
      </c>
      <c r="M1" s="1"/>
      <c r="N1" s="116" t="s">
        <v>5</v>
      </c>
      <c r="O1" s="116"/>
      <c r="P1" s="116"/>
      <c r="Q1" s="116"/>
      <c r="R1" s="1"/>
      <c r="S1" s="116" t="s">
        <v>6</v>
      </c>
      <c r="T1" s="116"/>
      <c r="U1" s="116"/>
      <c r="V1" s="116"/>
    </row>
    <row r="2" spans="1:22" ht="17.100000000000001" customHeight="1" x14ac:dyDescent="0.15">
      <c r="A2" s="127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7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7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7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7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7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7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7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7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7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7" t="s">
        <v>42</v>
      </c>
      <c r="B7" s="1"/>
      <c r="C7" s="116" t="s">
        <v>5</v>
      </c>
      <c r="D7" s="116"/>
      <c r="E7" s="116"/>
      <c r="F7" s="116"/>
      <c r="G7" s="1"/>
      <c r="H7" s="116" t="s">
        <v>6</v>
      </c>
      <c r="I7" s="116"/>
      <c r="J7" s="116"/>
      <c r="K7" s="116"/>
      <c r="L7" s="127" t="s">
        <v>42</v>
      </c>
      <c r="M7" s="1"/>
      <c r="N7" s="116" t="s">
        <v>5</v>
      </c>
      <c r="O7" s="116"/>
      <c r="P7" s="116"/>
      <c r="Q7" s="116"/>
      <c r="R7" s="1"/>
      <c r="S7" s="116" t="s">
        <v>6</v>
      </c>
      <c r="T7" s="116"/>
      <c r="U7" s="116"/>
      <c r="V7" s="116"/>
    </row>
    <row r="8" spans="1:22" ht="17.100000000000001" customHeight="1" x14ac:dyDescent="0.15">
      <c r="A8" s="127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7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7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7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7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7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7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7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7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7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7" t="s">
        <v>43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7" t="s">
        <v>43</v>
      </c>
      <c r="M13" s="1"/>
      <c r="N13" s="116" t="s">
        <v>5</v>
      </c>
      <c r="O13" s="116"/>
      <c r="P13" s="116"/>
      <c r="Q13" s="116"/>
      <c r="R13" s="1"/>
      <c r="S13" s="116" t="s">
        <v>6</v>
      </c>
      <c r="T13" s="116"/>
      <c r="U13" s="116"/>
      <c r="V13" s="116"/>
    </row>
    <row r="14" spans="1:22" ht="17.100000000000001" customHeight="1" x14ac:dyDescent="0.15">
      <c r="A14" s="127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7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7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7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7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7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7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7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7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7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7" t="s">
        <v>44</v>
      </c>
      <c r="B19" s="1"/>
      <c r="C19" s="116" t="s">
        <v>5</v>
      </c>
      <c r="D19" s="116"/>
      <c r="E19" s="116"/>
      <c r="F19" s="116"/>
      <c r="G19" s="1"/>
      <c r="H19" s="116" t="s">
        <v>6</v>
      </c>
      <c r="I19" s="116"/>
      <c r="J19" s="116"/>
      <c r="K19" s="116"/>
      <c r="L19" s="127" t="s">
        <v>44</v>
      </c>
      <c r="M19" s="1"/>
      <c r="N19" s="116" t="s">
        <v>5</v>
      </c>
      <c r="O19" s="116"/>
      <c r="P19" s="116"/>
      <c r="Q19" s="116"/>
      <c r="R19" s="1"/>
      <c r="S19" s="116" t="s">
        <v>6</v>
      </c>
      <c r="T19" s="116"/>
      <c r="U19" s="116"/>
      <c r="V19" s="116"/>
    </row>
    <row r="20" spans="1:22" ht="17.100000000000001" customHeight="1" x14ac:dyDescent="0.15">
      <c r="A20" s="127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7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7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7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7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7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7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7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7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7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7" t="s">
        <v>45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7" t="s">
        <v>45</v>
      </c>
      <c r="M25" s="1"/>
      <c r="N25" s="116" t="s">
        <v>5</v>
      </c>
      <c r="O25" s="116"/>
      <c r="P25" s="116"/>
      <c r="Q25" s="116"/>
      <c r="R25" s="1"/>
      <c r="S25" s="116" t="s">
        <v>6</v>
      </c>
      <c r="T25" s="116"/>
      <c r="U25" s="116"/>
      <c r="V25" s="116"/>
    </row>
    <row r="26" spans="1:22" ht="17.100000000000001" customHeight="1" x14ac:dyDescent="0.15">
      <c r="A26" s="127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7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7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7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7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7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7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7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7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7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7" t="s">
        <v>46</v>
      </c>
      <c r="B31" s="1"/>
      <c r="C31" s="116" t="s">
        <v>5</v>
      </c>
      <c r="D31" s="116"/>
      <c r="E31" s="116"/>
      <c r="F31" s="116"/>
      <c r="G31" s="1"/>
      <c r="H31" s="116" t="s">
        <v>6</v>
      </c>
      <c r="I31" s="116"/>
      <c r="J31" s="116"/>
      <c r="K31" s="116"/>
      <c r="L31" s="127" t="s">
        <v>46</v>
      </c>
      <c r="M31" s="1"/>
      <c r="N31" s="116" t="s">
        <v>5</v>
      </c>
      <c r="O31" s="116"/>
      <c r="P31" s="116"/>
      <c r="Q31" s="116"/>
      <c r="R31" s="1"/>
      <c r="S31" s="116" t="s">
        <v>6</v>
      </c>
      <c r="T31" s="116"/>
      <c r="U31" s="116"/>
      <c r="V31" s="116"/>
    </row>
    <row r="32" spans="1:22" ht="17.100000000000001" customHeight="1" x14ac:dyDescent="0.15">
      <c r="A32" s="127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7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7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7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7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7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7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7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7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7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L25:L30"/>
    <mergeCell ref="N25:Q25"/>
    <mergeCell ref="S25:V25"/>
    <mergeCell ref="L31:L36"/>
    <mergeCell ref="N31:Q31"/>
    <mergeCell ref="S31:V31"/>
    <mergeCell ref="L13:L18"/>
    <mergeCell ref="N13:Q13"/>
    <mergeCell ref="S13:V13"/>
    <mergeCell ref="L19:L24"/>
    <mergeCell ref="N19:Q19"/>
    <mergeCell ref="S19:V19"/>
    <mergeCell ref="L1:L6"/>
    <mergeCell ref="N1:Q1"/>
    <mergeCell ref="S1:V1"/>
    <mergeCell ref="L7:L12"/>
    <mergeCell ref="N7:Q7"/>
    <mergeCell ref="S7:V7"/>
    <mergeCell ref="A1:A6"/>
    <mergeCell ref="C1:F1"/>
    <mergeCell ref="H1:K1"/>
    <mergeCell ref="A7:A12"/>
    <mergeCell ref="C7:F7"/>
    <mergeCell ref="H7:K7"/>
    <mergeCell ref="A13:A18"/>
    <mergeCell ref="C13:F13"/>
    <mergeCell ref="H13:K13"/>
    <mergeCell ref="A19:A24"/>
    <mergeCell ref="C19:F19"/>
    <mergeCell ref="H19:K19"/>
    <mergeCell ref="A25:A30"/>
    <mergeCell ref="C25:F25"/>
    <mergeCell ref="H25:K25"/>
    <mergeCell ref="A31:A36"/>
    <mergeCell ref="C31:F31"/>
    <mergeCell ref="H31:K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"/>
  <sheetViews>
    <sheetView workbookViewId="0">
      <selection activeCell="V3" sqref="V3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7" t="s">
        <v>47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7" t="s">
        <v>47</v>
      </c>
      <c r="M1" s="1"/>
      <c r="N1" s="116" t="s">
        <v>5</v>
      </c>
      <c r="O1" s="116"/>
      <c r="P1" s="116"/>
      <c r="Q1" s="116"/>
      <c r="R1" s="1"/>
      <c r="S1" s="116" t="s">
        <v>6</v>
      </c>
      <c r="T1" s="116"/>
      <c r="U1" s="116"/>
      <c r="V1" s="116"/>
    </row>
    <row r="2" spans="1:22" ht="17.100000000000001" customHeight="1" x14ac:dyDescent="0.15">
      <c r="A2" s="127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7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7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7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7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7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7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7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7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7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7" t="s">
        <v>48</v>
      </c>
      <c r="B7" s="1"/>
      <c r="C7" s="116" t="s">
        <v>5</v>
      </c>
      <c r="D7" s="116"/>
      <c r="E7" s="116"/>
      <c r="F7" s="116"/>
      <c r="G7" s="1"/>
      <c r="H7" s="116" t="s">
        <v>6</v>
      </c>
      <c r="I7" s="116"/>
      <c r="J7" s="116"/>
      <c r="K7" s="116"/>
      <c r="L7" s="127" t="s">
        <v>48</v>
      </c>
      <c r="M7" s="1"/>
      <c r="N7" s="116" t="s">
        <v>5</v>
      </c>
      <c r="O7" s="116"/>
      <c r="P7" s="116"/>
      <c r="Q7" s="116"/>
      <c r="R7" s="1"/>
      <c r="S7" s="116" t="s">
        <v>6</v>
      </c>
      <c r="T7" s="116"/>
      <c r="U7" s="116"/>
      <c r="V7" s="116"/>
    </row>
    <row r="8" spans="1:22" ht="17.100000000000001" customHeight="1" x14ac:dyDescent="0.15">
      <c r="A8" s="127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7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7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7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7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7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7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7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7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7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7" t="s">
        <v>49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7" t="s">
        <v>49</v>
      </c>
      <c r="M13" s="1"/>
      <c r="N13" s="116" t="s">
        <v>5</v>
      </c>
      <c r="O13" s="116"/>
      <c r="P13" s="116"/>
      <c r="Q13" s="116"/>
      <c r="R13" s="1"/>
      <c r="S13" s="116" t="s">
        <v>6</v>
      </c>
      <c r="T13" s="116"/>
      <c r="U13" s="116"/>
      <c r="V13" s="116"/>
    </row>
    <row r="14" spans="1:22" ht="17.100000000000001" customHeight="1" x14ac:dyDescent="0.15">
      <c r="A14" s="127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7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7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7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7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7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7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7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7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7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7" t="s">
        <v>50</v>
      </c>
      <c r="B19" s="1"/>
      <c r="C19" s="116" t="s">
        <v>5</v>
      </c>
      <c r="D19" s="116"/>
      <c r="E19" s="116"/>
      <c r="F19" s="116"/>
      <c r="G19" s="1"/>
      <c r="H19" s="116" t="s">
        <v>6</v>
      </c>
      <c r="I19" s="116"/>
      <c r="J19" s="116"/>
      <c r="K19" s="116"/>
      <c r="L19" s="127" t="s">
        <v>50</v>
      </c>
      <c r="M19" s="1"/>
      <c r="N19" s="116" t="s">
        <v>5</v>
      </c>
      <c r="O19" s="116"/>
      <c r="P19" s="116"/>
      <c r="Q19" s="116"/>
      <c r="R19" s="1"/>
      <c r="S19" s="116" t="s">
        <v>6</v>
      </c>
      <c r="T19" s="116"/>
      <c r="U19" s="116"/>
      <c r="V19" s="116"/>
    </row>
    <row r="20" spans="1:22" ht="17.100000000000001" customHeight="1" x14ac:dyDescent="0.15">
      <c r="A20" s="127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7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7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7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7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7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7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7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7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7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7" t="s">
        <v>51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7" t="s">
        <v>51</v>
      </c>
      <c r="M25" s="1"/>
      <c r="N25" s="116" t="s">
        <v>5</v>
      </c>
      <c r="O25" s="116"/>
      <c r="P25" s="116"/>
      <c r="Q25" s="116"/>
      <c r="R25" s="1"/>
      <c r="S25" s="116" t="s">
        <v>6</v>
      </c>
      <c r="T25" s="116"/>
      <c r="U25" s="116"/>
      <c r="V25" s="116"/>
    </row>
    <row r="26" spans="1:22" ht="17.100000000000001" customHeight="1" x14ac:dyDescent="0.15">
      <c r="A26" s="127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7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7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7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7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7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7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7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7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7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7" t="s">
        <v>52</v>
      </c>
      <c r="B31" s="1"/>
      <c r="C31" s="116" t="s">
        <v>5</v>
      </c>
      <c r="D31" s="116"/>
      <c r="E31" s="116"/>
      <c r="F31" s="116"/>
      <c r="G31" s="1"/>
      <c r="H31" s="116" t="s">
        <v>6</v>
      </c>
      <c r="I31" s="116"/>
      <c r="J31" s="116"/>
      <c r="K31" s="116"/>
      <c r="L31" s="127" t="s">
        <v>52</v>
      </c>
      <c r="M31" s="1"/>
      <c r="N31" s="116" t="s">
        <v>5</v>
      </c>
      <c r="O31" s="116"/>
      <c r="P31" s="116"/>
      <c r="Q31" s="116"/>
      <c r="R31" s="1"/>
      <c r="S31" s="116" t="s">
        <v>6</v>
      </c>
      <c r="T31" s="116"/>
      <c r="U31" s="116"/>
      <c r="V31" s="116"/>
    </row>
    <row r="32" spans="1:22" ht="17.100000000000001" customHeight="1" x14ac:dyDescent="0.15">
      <c r="A32" s="127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7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7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7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7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7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7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7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7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7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L25:L30"/>
    <mergeCell ref="N25:Q25"/>
    <mergeCell ref="S25:V25"/>
    <mergeCell ref="L31:L36"/>
    <mergeCell ref="N31:Q31"/>
    <mergeCell ref="S31:V31"/>
    <mergeCell ref="L13:L18"/>
    <mergeCell ref="N13:Q13"/>
    <mergeCell ref="S13:V13"/>
    <mergeCell ref="L19:L24"/>
    <mergeCell ref="N19:Q19"/>
    <mergeCell ref="S19:V19"/>
    <mergeCell ref="L1:L6"/>
    <mergeCell ref="N1:Q1"/>
    <mergeCell ref="S1:V1"/>
    <mergeCell ref="L7:L12"/>
    <mergeCell ref="N7:Q7"/>
    <mergeCell ref="S7:V7"/>
    <mergeCell ref="A25:A30"/>
    <mergeCell ref="C25:F25"/>
    <mergeCell ref="H25:K25"/>
    <mergeCell ref="A31:A36"/>
    <mergeCell ref="C31:F31"/>
    <mergeCell ref="H31:K31"/>
    <mergeCell ref="A13:A18"/>
    <mergeCell ref="C13:F13"/>
    <mergeCell ref="H13:K13"/>
    <mergeCell ref="A19:A24"/>
    <mergeCell ref="C19:F19"/>
    <mergeCell ref="H19:K19"/>
    <mergeCell ref="A1:A6"/>
    <mergeCell ref="C1:F1"/>
    <mergeCell ref="H1:K1"/>
    <mergeCell ref="A7:A12"/>
    <mergeCell ref="C7:F7"/>
    <mergeCell ref="H7:K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6"/>
  <sheetViews>
    <sheetView workbookViewId="0">
      <selection activeCell="N28" sqref="N28"/>
    </sheetView>
  </sheetViews>
  <sheetFormatPr defaultRowHeight="13.5" x14ac:dyDescent="0.15"/>
  <cols>
    <col min="1" max="1" width="5.5" bestFit="1" customWidth="1"/>
    <col min="2" max="2" width="5.25" bestFit="1" customWidth="1"/>
    <col min="7" max="7" width="5.25" bestFit="1" customWidth="1"/>
    <col min="12" max="12" width="5.5" bestFit="1" customWidth="1"/>
    <col min="13" max="13" width="5.25" bestFit="1" customWidth="1"/>
    <col min="18" max="18" width="5.25" bestFit="1" customWidth="1"/>
  </cols>
  <sheetData>
    <row r="1" spans="1:22" ht="17.100000000000001" customHeight="1" x14ac:dyDescent="0.15">
      <c r="A1" s="127" t="s">
        <v>53</v>
      </c>
      <c r="B1" s="1"/>
      <c r="C1" s="116" t="s">
        <v>5</v>
      </c>
      <c r="D1" s="116"/>
      <c r="E1" s="116"/>
      <c r="F1" s="116"/>
      <c r="G1" s="1"/>
      <c r="H1" s="116" t="s">
        <v>6</v>
      </c>
      <c r="I1" s="116"/>
      <c r="J1" s="116"/>
      <c r="K1" s="116"/>
      <c r="L1" s="127" t="s">
        <v>53</v>
      </c>
      <c r="M1" s="1"/>
      <c r="N1" s="116" t="s">
        <v>5</v>
      </c>
      <c r="O1" s="116"/>
      <c r="P1" s="116"/>
      <c r="Q1" s="116"/>
      <c r="R1" s="1"/>
      <c r="S1" s="116" t="s">
        <v>6</v>
      </c>
      <c r="T1" s="116"/>
      <c r="U1" s="116"/>
      <c r="V1" s="116"/>
    </row>
    <row r="2" spans="1:22" ht="17.100000000000001" customHeight="1" x14ac:dyDescent="0.15">
      <c r="A2" s="127"/>
      <c r="B2" s="1"/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27"/>
      <c r="M2" s="1"/>
      <c r="N2" s="1" t="s">
        <v>1</v>
      </c>
      <c r="O2" s="1" t="s">
        <v>39</v>
      </c>
      <c r="P2" s="1" t="s">
        <v>3</v>
      </c>
      <c r="Q2" s="1" t="s">
        <v>40</v>
      </c>
      <c r="R2" s="1"/>
      <c r="S2" s="1" t="s">
        <v>1</v>
      </c>
      <c r="T2" s="1" t="s">
        <v>39</v>
      </c>
      <c r="U2" s="1" t="s">
        <v>3</v>
      </c>
      <c r="V2" s="1" t="s">
        <v>40</v>
      </c>
    </row>
    <row r="3" spans="1:22" ht="17.100000000000001" customHeight="1" x14ac:dyDescent="0.15">
      <c r="A3" s="127"/>
      <c r="B3" s="1">
        <v>1</v>
      </c>
      <c r="C3" s="1"/>
      <c r="D3" s="1"/>
      <c r="E3" s="1"/>
      <c r="F3" s="1"/>
      <c r="G3" s="1">
        <v>1</v>
      </c>
      <c r="H3" s="1"/>
      <c r="I3" s="1"/>
      <c r="J3" s="1"/>
      <c r="K3" s="1"/>
      <c r="L3" s="127"/>
      <c r="M3" s="1">
        <v>1</v>
      </c>
      <c r="N3" s="1"/>
      <c r="O3" s="1"/>
      <c r="P3" s="1"/>
      <c r="Q3" s="1"/>
      <c r="R3" s="1">
        <v>1</v>
      </c>
      <c r="S3" s="1"/>
      <c r="T3" s="1"/>
      <c r="U3" s="1"/>
      <c r="V3" s="1"/>
    </row>
    <row r="4" spans="1:22" ht="17.100000000000001" customHeight="1" x14ac:dyDescent="0.15">
      <c r="A4" s="127"/>
      <c r="B4" s="1">
        <v>2</v>
      </c>
      <c r="C4" s="1"/>
      <c r="D4" s="1"/>
      <c r="E4" s="1"/>
      <c r="F4" s="1"/>
      <c r="G4" s="1">
        <v>2</v>
      </c>
      <c r="H4" s="1"/>
      <c r="I4" s="1"/>
      <c r="J4" s="1"/>
      <c r="K4" s="1"/>
      <c r="L4" s="127"/>
      <c r="M4" s="1">
        <v>2</v>
      </c>
      <c r="N4" s="1"/>
      <c r="O4" s="1"/>
      <c r="P4" s="1"/>
      <c r="Q4" s="1"/>
      <c r="R4" s="1">
        <v>2</v>
      </c>
      <c r="S4" s="1"/>
      <c r="T4" s="1"/>
      <c r="U4" s="1"/>
      <c r="V4" s="1"/>
    </row>
    <row r="5" spans="1:22" ht="17.100000000000001" customHeight="1" x14ac:dyDescent="0.15">
      <c r="A5" s="127"/>
      <c r="B5" s="1">
        <v>3</v>
      </c>
      <c r="C5" s="1"/>
      <c r="D5" s="1"/>
      <c r="E5" s="1"/>
      <c r="F5" s="1"/>
      <c r="G5" s="1">
        <v>3</v>
      </c>
      <c r="H5" s="1"/>
      <c r="I5" s="1"/>
      <c r="J5" s="1"/>
      <c r="K5" s="1"/>
      <c r="L5" s="127"/>
      <c r="M5" s="1">
        <v>3</v>
      </c>
      <c r="N5" s="1"/>
      <c r="O5" s="1"/>
      <c r="P5" s="1"/>
      <c r="Q5" s="1"/>
      <c r="R5" s="1">
        <v>3</v>
      </c>
      <c r="S5" s="1"/>
      <c r="T5" s="1"/>
      <c r="U5" s="1"/>
      <c r="V5" s="1"/>
    </row>
    <row r="6" spans="1:22" ht="17.100000000000001" customHeight="1" x14ac:dyDescent="0.15">
      <c r="A6" s="127"/>
      <c r="B6" s="1" t="s">
        <v>0</v>
      </c>
      <c r="C6" s="1"/>
      <c r="D6" s="1"/>
      <c r="E6" s="1"/>
      <c r="F6" s="1"/>
      <c r="G6" s="1" t="s">
        <v>0</v>
      </c>
      <c r="H6" s="1"/>
      <c r="I6" s="1"/>
      <c r="J6" s="1"/>
      <c r="K6" s="1"/>
      <c r="L6" s="127"/>
      <c r="M6" s="1" t="s">
        <v>0</v>
      </c>
      <c r="N6" s="1"/>
      <c r="O6" s="1"/>
      <c r="P6" s="1"/>
      <c r="Q6" s="1"/>
      <c r="R6" s="1" t="s">
        <v>0</v>
      </c>
      <c r="S6" s="1"/>
      <c r="T6" s="1"/>
      <c r="U6" s="1"/>
      <c r="V6" s="1"/>
    </row>
    <row r="7" spans="1:22" ht="17.100000000000001" customHeight="1" x14ac:dyDescent="0.15">
      <c r="A7" s="127" t="s">
        <v>54</v>
      </c>
      <c r="B7" s="1"/>
      <c r="C7" s="116" t="s">
        <v>5</v>
      </c>
      <c r="D7" s="116"/>
      <c r="E7" s="116"/>
      <c r="F7" s="116"/>
      <c r="G7" s="1"/>
      <c r="H7" s="116" t="s">
        <v>6</v>
      </c>
      <c r="I7" s="116"/>
      <c r="J7" s="116"/>
      <c r="K7" s="116"/>
      <c r="L7" s="127" t="s">
        <v>54</v>
      </c>
      <c r="M7" s="1"/>
      <c r="N7" s="116" t="s">
        <v>5</v>
      </c>
      <c r="O7" s="116"/>
      <c r="P7" s="116"/>
      <c r="Q7" s="116"/>
      <c r="R7" s="1"/>
      <c r="S7" s="116" t="s">
        <v>6</v>
      </c>
      <c r="T7" s="116"/>
      <c r="U7" s="116"/>
      <c r="V7" s="116"/>
    </row>
    <row r="8" spans="1:22" ht="17.100000000000001" customHeight="1" x14ac:dyDescent="0.15">
      <c r="A8" s="127"/>
      <c r="B8" s="1"/>
      <c r="C8" s="1" t="s">
        <v>1</v>
      </c>
      <c r="D8" s="1" t="s">
        <v>2</v>
      </c>
      <c r="E8" s="1" t="s">
        <v>3</v>
      </c>
      <c r="F8" s="1" t="s">
        <v>4</v>
      </c>
      <c r="G8" s="1"/>
      <c r="H8" s="1" t="s">
        <v>1</v>
      </c>
      <c r="I8" s="1" t="s">
        <v>2</v>
      </c>
      <c r="J8" s="1" t="s">
        <v>3</v>
      </c>
      <c r="K8" s="1" t="s">
        <v>4</v>
      </c>
      <c r="L8" s="127"/>
      <c r="M8" s="1"/>
      <c r="N8" s="1" t="s">
        <v>1</v>
      </c>
      <c r="O8" s="1" t="s">
        <v>39</v>
      </c>
      <c r="P8" s="1" t="s">
        <v>3</v>
      </c>
      <c r="Q8" s="1" t="s">
        <v>40</v>
      </c>
      <c r="R8" s="1"/>
      <c r="S8" s="1" t="s">
        <v>1</v>
      </c>
      <c r="T8" s="1" t="s">
        <v>39</v>
      </c>
      <c r="U8" s="1" t="s">
        <v>3</v>
      </c>
      <c r="V8" s="1" t="s">
        <v>40</v>
      </c>
    </row>
    <row r="9" spans="1:22" ht="17.100000000000001" customHeight="1" x14ac:dyDescent="0.15">
      <c r="A9" s="127"/>
      <c r="B9" s="1">
        <v>1</v>
      </c>
      <c r="C9" s="1"/>
      <c r="D9" s="1"/>
      <c r="E9" s="1"/>
      <c r="F9" s="1"/>
      <c r="G9" s="1">
        <v>1</v>
      </c>
      <c r="H9" s="1"/>
      <c r="I9" s="1"/>
      <c r="J9" s="1"/>
      <c r="K9" s="1"/>
      <c r="L9" s="127"/>
      <c r="M9" s="1">
        <v>1</v>
      </c>
      <c r="N9" s="1"/>
      <c r="O9" s="1"/>
      <c r="P9" s="1"/>
      <c r="Q9" s="1"/>
      <c r="R9" s="1">
        <v>1</v>
      </c>
      <c r="S9" s="1"/>
      <c r="T9" s="1"/>
      <c r="U9" s="1"/>
      <c r="V9" s="1"/>
    </row>
    <row r="10" spans="1:22" ht="17.100000000000001" customHeight="1" x14ac:dyDescent="0.15">
      <c r="A10" s="127"/>
      <c r="B10" s="1">
        <v>2</v>
      </c>
      <c r="C10" s="1"/>
      <c r="D10" s="1"/>
      <c r="E10" s="1"/>
      <c r="F10" s="1"/>
      <c r="G10" s="1">
        <v>2</v>
      </c>
      <c r="H10" s="1"/>
      <c r="I10" s="1"/>
      <c r="J10" s="1"/>
      <c r="K10" s="1"/>
      <c r="L10" s="127"/>
      <c r="M10" s="1">
        <v>2</v>
      </c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ht="17.100000000000001" customHeight="1" x14ac:dyDescent="0.15">
      <c r="A11" s="127"/>
      <c r="B11" s="1">
        <v>3</v>
      </c>
      <c r="C11" s="1"/>
      <c r="D11" s="1"/>
      <c r="E11" s="1"/>
      <c r="F11" s="1"/>
      <c r="G11" s="1">
        <v>3</v>
      </c>
      <c r="H11" s="1"/>
      <c r="I11" s="1"/>
      <c r="J11" s="1"/>
      <c r="K11" s="1"/>
      <c r="L11" s="127"/>
      <c r="M11" s="1">
        <v>3</v>
      </c>
      <c r="N11" s="1"/>
      <c r="O11" s="1"/>
      <c r="P11" s="1"/>
      <c r="Q11" s="1"/>
      <c r="R11" s="1">
        <v>3</v>
      </c>
      <c r="S11" s="1"/>
      <c r="T11" s="1"/>
      <c r="U11" s="1"/>
      <c r="V11" s="1"/>
    </row>
    <row r="12" spans="1:22" ht="17.100000000000001" customHeight="1" x14ac:dyDescent="0.15">
      <c r="A12" s="127"/>
      <c r="B12" s="1" t="s">
        <v>0</v>
      </c>
      <c r="C12" s="1"/>
      <c r="D12" s="1"/>
      <c r="E12" s="1"/>
      <c r="F12" s="1"/>
      <c r="G12" s="1" t="s">
        <v>0</v>
      </c>
      <c r="H12" s="1"/>
      <c r="I12" s="1"/>
      <c r="J12" s="1"/>
      <c r="K12" s="1"/>
      <c r="L12" s="127"/>
      <c r="M12" s="1" t="s">
        <v>0</v>
      </c>
      <c r="N12" s="1"/>
      <c r="O12" s="1"/>
      <c r="P12" s="1"/>
      <c r="Q12" s="1"/>
      <c r="R12" s="1" t="s">
        <v>0</v>
      </c>
      <c r="S12" s="1"/>
      <c r="T12" s="1"/>
      <c r="U12" s="1"/>
      <c r="V12" s="1"/>
    </row>
    <row r="13" spans="1:22" ht="17.100000000000001" customHeight="1" x14ac:dyDescent="0.15">
      <c r="A13" s="127" t="s">
        <v>55</v>
      </c>
      <c r="B13" s="1"/>
      <c r="C13" s="116" t="s">
        <v>5</v>
      </c>
      <c r="D13" s="116"/>
      <c r="E13" s="116"/>
      <c r="F13" s="116"/>
      <c r="G13" s="1"/>
      <c r="H13" s="116" t="s">
        <v>6</v>
      </c>
      <c r="I13" s="116"/>
      <c r="J13" s="116"/>
      <c r="K13" s="116"/>
      <c r="L13" s="127" t="s">
        <v>55</v>
      </c>
      <c r="M13" s="1"/>
      <c r="N13" s="116" t="s">
        <v>5</v>
      </c>
      <c r="O13" s="116"/>
      <c r="P13" s="116"/>
      <c r="Q13" s="116"/>
      <c r="R13" s="1"/>
      <c r="S13" s="116" t="s">
        <v>6</v>
      </c>
      <c r="T13" s="116"/>
      <c r="U13" s="116"/>
      <c r="V13" s="116"/>
    </row>
    <row r="14" spans="1:22" ht="17.100000000000001" customHeight="1" x14ac:dyDescent="0.15">
      <c r="A14" s="127"/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/>
      <c r="H14" s="1" t="s">
        <v>1</v>
      </c>
      <c r="I14" s="1" t="s">
        <v>2</v>
      </c>
      <c r="J14" s="1" t="s">
        <v>3</v>
      </c>
      <c r="K14" s="1" t="s">
        <v>4</v>
      </c>
      <c r="L14" s="127"/>
      <c r="M14" s="1"/>
      <c r="N14" s="1" t="s">
        <v>1</v>
      </c>
      <c r="O14" s="1" t="s">
        <v>39</v>
      </c>
      <c r="P14" s="1" t="s">
        <v>3</v>
      </c>
      <c r="Q14" s="1" t="s">
        <v>40</v>
      </c>
      <c r="R14" s="1"/>
      <c r="S14" s="1" t="s">
        <v>1</v>
      </c>
      <c r="T14" s="1" t="s">
        <v>39</v>
      </c>
      <c r="U14" s="1" t="s">
        <v>3</v>
      </c>
      <c r="V14" s="1" t="s">
        <v>40</v>
      </c>
    </row>
    <row r="15" spans="1:22" ht="17.100000000000001" customHeight="1" x14ac:dyDescent="0.15">
      <c r="A15" s="127"/>
      <c r="B15" s="1">
        <v>1</v>
      </c>
      <c r="C15" s="1"/>
      <c r="D15" s="1"/>
      <c r="E15" s="1"/>
      <c r="F15" s="1"/>
      <c r="G15" s="1">
        <v>1</v>
      </c>
      <c r="H15" s="1"/>
      <c r="I15" s="1"/>
      <c r="J15" s="1"/>
      <c r="K15" s="1"/>
      <c r="L15" s="127"/>
      <c r="M15" s="1">
        <v>1</v>
      </c>
      <c r="N15" s="1"/>
      <c r="O15" s="1"/>
      <c r="P15" s="1"/>
      <c r="Q15" s="1"/>
      <c r="R15" s="1">
        <v>1</v>
      </c>
      <c r="S15" s="1"/>
      <c r="T15" s="1"/>
      <c r="U15" s="1"/>
      <c r="V15" s="1"/>
    </row>
    <row r="16" spans="1:22" ht="17.100000000000001" customHeight="1" x14ac:dyDescent="0.15">
      <c r="A16" s="127"/>
      <c r="B16" s="1">
        <v>2</v>
      </c>
      <c r="C16" s="1"/>
      <c r="D16" s="1"/>
      <c r="E16" s="1"/>
      <c r="F16" s="1"/>
      <c r="G16" s="1">
        <v>2</v>
      </c>
      <c r="H16" s="1"/>
      <c r="I16" s="1"/>
      <c r="J16" s="1"/>
      <c r="K16" s="1"/>
      <c r="L16" s="127"/>
      <c r="M16" s="1">
        <v>2</v>
      </c>
      <c r="N16" s="1"/>
      <c r="O16" s="1"/>
      <c r="P16" s="1"/>
      <c r="Q16" s="1"/>
      <c r="R16" s="1">
        <v>2</v>
      </c>
      <c r="S16" s="1"/>
      <c r="T16" s="1"/>
      <c r="U16" s="1"/>
      <c r="V16" s="1"/>
    </row>
    <row r="17" spans="1:22" ht="17.100000000000001" customHeight="1" x14ac:dyDescent="0.15">
      <c r="A17" s="127"/>
      <c r="B17" s="1">
        <v>3</v>
      </c>
      <c r="C17" s="1"/>
      <c r="D17" s="1"/>
      <c r="E17" s="1"/>
      <c r="F17" s="1"/>
      <c r="G17" s="1">
        <v>3</v>
      </c>
      <c r="H17" s="1"/>
      <c r="I17" s="1"/>
      <c r="J17" s="1"/>
      <c r="K17" s="1"/>
      <c r="L17" s="127"/>
      <c r="M17" s="1">
        <v>3</v>
      </c>
      <c r="N17" s="1"/>
      <c r="O17" s="1"/>
      <c r="P17" s="1"/>
      <c r="Q17" s="1"/>
      <c r="R17" s="1">
        <v>3</v>
      </c>
      <c r="S17" s="1"/>
      <c r="T17" s="1"/>
      <c r="U17" s="1"/>
      <c r="V17" s="1"/>
    </row>
    <row r="18" spans="1:22" ht="17.100000000000001" customHeight="1" x14ac:dyDescent="0.15">
      <c r="A18" s="127"/>
      <c r="B18" s="1" t="s">
        <v>0</v>
      </c>
      <c r="C18" s="1"/>
      <c r="D18" s="1"/>
      <c r="E18" s="1"/>
      <c r="F18" s="1"/>
      <c r="G18" s="1" t="s">
        <v>0</v>
      </c>
      <c r="H18" s="1"/>
      <c r="I18" s="1"/>
      <c r="J18" s="1"/>
      <c r="K18" s="1"/>
      <c r="L18" s="127"/>
      <c r="M18" s="1" t="s">
        <v>0</v>
      </c>
      <c r="N18" s="1"/>
      <c r="O18" s="1"/>
      <c r="P18" s="1"/>
      <c r="Q18" s="1"/>
      <c r="R18" s="1" t="s">
        <v>0</v>
      </c>
      <c r="S18" s="1"/>
      <c r="T18" s="1"/>
      <c r="U18" s="1"/>
      <c r="V18" s="1"/>
    </row>
    <row r="19" spans="1:22" ht="17.100000000000001" customHeight="1" x14ac:dyDescent="0.15">
      <c r="A19" s="127" t="s">
        <v>56</v>
      </c>
      <c r="B19" s="1"/>
      <c r="C19" s="116" t="s">
        <v>5</v>
      </c>
      <c r="D19" s="116"/>
      <c r="E19" s="116"/>
      <c r="F19" s="116"/>
      <c r="G19" s="1"/>
      <c r="H19" s="116" t="s">
        <v>6</v>
      </c>
      <c r="I19" s="116"/>
      <c r="J19" s="116"/>
      <c r="K19" s="116"/>
      <c r="L19" s="127" t="s">
        <v>56</v>
      </c>
      <c r="M19" s="1"/>
      <c r="N19" s="116" t="s">
        <v>5</v>
      </c>
      <c r="O19" s="116"/>
      <c r="P19" s="116"/>
      <c r="Q19" s="116"/>
      <c r="R19" s="1"/>
      <c r="S19" s="116" t="s">
        <v>6</v>
      </c>
      <c r="T19" s="116"/>
      <c r="U19" s="116"/>
      <c r="V19" s="116"/>
    </row>
    <row r="20" spans="1:22" ht="17.100000000000001" customHeight="1" x14ac:dyDescent="0.15">
      <c r="A20" s="127"/>
      <c r="B20" s="1"/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 t="s">
        <v>1</v>
      </c>
      <c r="I20" s="1" t="s">
        <v>2</v>
      </c>
      <c r="J20" s="1" t="s">
        <v>3</v>
      </c>
      <c r="K20" s="1" t="s">
        <v>4</v>
      </c>
      <c r="L20" s="127"/>
      <c r="M20" s="1"/>
      <c r="N20" s="1" t="s">
        <v>1</v>
      </c>
      <c r="O20" s="1" t="s">
        <v>39</v>
      </c>
      <c r="P20" s="1" t="s">
        <v>3</v>
      </c>
      <c r="Q20" s="1" t="s">
        <v>40</v>
      </c>
      <c r="R20" s="1"/>
      <c r="S20" s="1" t="s">
        <v>1</v>
      </c>
      <c r="T20" s="1" t="s">
        <v>39</v>
      </c>
      <c r="U20" s="1" t="s">
        <v>3</v>
      </c>
      <c r="V20" s="1" t="s">
        <v>40</v>
      </c>
    </row>
    <row r="21" spans="1:22" ht="17.100000000000001" customHeight="1" x14ac:dyDescent="0.15">
      <c r="A21" s="127"/>
      <c r="B21" s="1">
        <v>1</v>
      </c>
      <c r="C21" s="1"/>
      <c r="D21" s="1"/>
      <c r="E21" s="1"/>
      <c r="F21" s="1"/>
      <c r="G21" s="1">
        <v>1</v>
      </c>
      <c r="H21" s="1"/>
      <c r="I21" s="1"/>
      <c r="J21" s="1"/>
      <c r="K21" s="1"/>
      <c r="L21" s="127"/>
      <c r="M21" s="1">
        <v>1</v>
      </c>
      <c r="N21" s="1"/>
      <c r="O21" s="1"/>
      <c r="P21" s="1"/>
      <c r="Q21" s="1"/>
      <c r="R21" s="1">
        <v>1</v>
      </c>
      <c r="S21" s="1"/>
      <c r="T21" s="1"/>
      <c r="U21" s="1"/>
      <c r="V21" s="1"/>
    </row>
    <row r="22" spans="1:22" ht="17.100000000000001" customHeight="1" x14ac:dyDescent="0.15">
      <c r="A22" s="127"/>
      <c r="B22" s="1">
        <v>2</v>
      </c>
      <c r="C22" s="1"/>
      <c r="D22" s="1"/>
      <c r="E22" s="1"/>
      <c r="F22" s="1"/>
      <c r="G22" s="1">
        <v>2</v>
      </c>
      <c r="H22" s="1"/>
      <c r="I22" s="1"/>
      <c r="J22" s="1"/>
      <c r="K22" s="1"/>
      <c r="L22" s="127"/>
      <c r="M22" s="1">
        <v>2</v>
      </c>
      <c r="N22" s="1"/>
      <c r="O22" s="1"/>
      <c r="P22" s="1"/>
      <c r="Q22" s="1"/>
      <c r="R22" s="1">
        <v>2</v>
      </c>
      <c r="S22" s="1"/>
      <c r="T22" s="1"/>
      <c r="U22" s="1"/>
      <c r="V22" s="1"/>
    </row>
    <row r="23" spans="1:22" ht="17.100000000000001" customHeight="1" x14ac:dyDescent="0.15">
      <c r="A23" s="127"/>
      <c r="B23" s="1">
        <v>3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27"/>
      <c r="M23" s="1">
        <v>3</v>
      </c>
      <c r="N23" s="1"/>
      <c r="O23" s="1"/>
      <c r="P23" s="1"/>
      <c r="Q23" s="1"/>
      <c r="R23" s="1">
        <v>3</v>
      </c>
      <c r="S23" s="1"/>
      <c r="T23" s="1"/>
      <c r="U23" s="1"/>
      <c r="V23" s="1"/>
    </row>
    <row r="24" spans="1:22" ht="17.100000000000001" customHeight="1" x14ac:dyDescent="0.15">
      <c r="A24" s="127"/>
      <c r="B24" s="1" t="s">
        <v>0</v>
      </c>
      <c r="C24" s="1"/>
      <c r="D24" s="1"/>
      <c r="E24" s="1"/>
      <c r="F24" s="1"/>
      <c r="G24" s="1" t="s">
        <v>0</v>
      </c>
      <c r="H24" s="1"/>
      <c r="I24" s="1"/>
      <c r="J24" s="1"/>
      <c r="K24" s="1"/>
      <c r="L24" s="127"/>
      <c r="M24" s="1" t="s">
        <v>0</v>
      </c>
      <c r="N24" s="1"/>
      <c r="O24" s="1"/>
      <c r="P24" s="1"/>
      <c r="Q24" s="1"/>
      <c r="R24" s="1" t="s">
        <v>0</v>
      </c>
      <c r="S24" s="1"/>
      <c r="T24" s="1"/>
      <c r="U24" s="1"/>
      <c r="V24" s="1"/>
    </row>
    <row r="25" spans="1:22" ht="17.100000000000001" customHeight="1" x14ac:dyDescent="0.15">
      <c r="A25" s="127" t="s">
        <v>57</v>
      </c>
      <c r="B25" s="1"/>
      <c r="C25" s="116" t="s">
        <v>5</v>
      </c>
      <c r="D25" s="116"/>
      <c r="E25" s="116"/>
      <c r="F25" s="116"/>
      <c r="G25" s="1"/>
      <c r="H25" s="116" t="s">
        <v>6</v>
      </c>
      <c r="I25" s="116"/>
      <c r="J25" s="116"/>
      <c r="K25" s="116"/>
      <c r="L25" s="127" t="s">
        <v>57</v>
      </c>
      <c r="M25" s="1"/>
      <c r="N25" s="116" t="s">
        <v>5</v>
      </c>
      <c r="O25" s="116"/>
      <c r="P25" s="116"/>
      <c r="Q25" s="116"/>
      <c r="R25" s="1"/>
      <c r="S25" s="116" t="s">
        <v>6</v>
      </c>
      <c r="T25" s="116"/>
      <c r="U25" s="116"/>
      <c r="V25" s="116"/>
    </row>
    <row r="26" spans="1:22" ht="17.100000000000001" customHeight="1" x14ac:dyDescent="0.15">
      <c r="A26" s="127"/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 t="s">
        <v>1</v>
      </c>
      <c r="I26" s="1" t="s">
        <v>2</v>
      </c>
      <c r="J26" s="1" t="s">
        <v>3</v>
      </c>
      <c r="K26" s="1" t="s">
        <v>4</v>
      </c>
      <c r="L26" s="127"/>
      <c r="M26" s="1"/>
      <c r="N26" s="1" t="s">
        <v>1</v>
      </c>
      <c r="O26" s="1" t="s">
        <v>39</v>
      </c>
      <c r="P26" s="1" t="s">
        <v>3</v>
      </c>
      <c r="Q26" s="1" t="s">
        <v>40</v>
      </c>
      <c r="R26" s="1"/>
      <c r="S26" s="1" t="s">
        <v>1</v>
      </c>
      <c r="T26" s="1" t="s">
        <v>39</v>
      </c>
      <c r="U26" s="1" t="s">
        <v>3</v>
      </c>
      <c r="V26" s="1" t="s">
        <v>40</v>
      </c>
    </row>
    <row r="27" spans="1:22" ht="17.100000000000001" customHeight="1" x14ac:dyDescent="0.15">
      <c r="A27" s="127"/>
      <c r="B27" s="1">
        <v>1</v>
      </c>
      <c r="C27" s="1"/>
      <c r="D27" s="1"/>
      <c r="E27" s="1"/>
      <c r="F27" s="1"/>
      <c r="G27" s="1">
        <v>1</v>
      </c>
      <c r="H27" s="1"/>
      <c r="I27" s="1"/>
      <c r="J27" s="1"/>
      <c r="K27" s="1"/>
      <c r="L27" s="127"/>
      <c r="M27" s="1">
        <v>1</v>
      </c>
      <c r="N27" s="1"/>
      <c r="O27" s="1"/>
      <c r="P27" s="1"/>
      <c r="Q27" s="1"/>
      <c r="R27" s="1">
        <v>1</v>
      </c>
      <c r="S27" s="1"/>
      <c r="T27" s="1"/>
      <c r="U27" s="1"/>
      <c r="V27" s="1"/>
    </row>
    <row r="28" spans="1:22" ht="17.100000000000001" customHeight="1" x14ac:dyDescent="0.15">
      <c r="A28" s="127"/>
      <c r="B28" s="1">
        <v>2</v>
      </c>
      <c r="C28" s="1"/>
      <c r="D28" s="1"/>
      <c r="E28" s="1"/>
      <c r="F28" s="1"/>
      <c r="G28" s="1">
        <v>2</v>
      </c>
      <c r="H28" s="1"/>
      <c r="I28" s="1"/>
      <c r="J28" s="1"/>
      <c r="K28" s="1"/>
      <c r="L28" s="127"/>
      <c r="M28" s="1">
        <v>2</v>
      </c>
      <c r="N28" s="1"/>
      <c r="O28" s="1"/>
      <c r="P28" s="1"/>
      <c r="Q28" s="1"/>
      <c r="R28" s="1">
        <v>2</v>
      </c>
      <c r="S28" s="1"/>
      <c r="T28" s="1"/>
      <c r="U28" s="1"/>
      <c r="V28" s="1"/>
    </row>
    <row r="29" spans="1:22" ht="17.100000000000001" customHeight="1" x14ac:dyDescent="0.15">
      <c r="A29" s="127"/>
      <c r="B29" s="1">
        <v>3</v>
      </c>
      <c r="C29" s="1"/>
      <c r="D29" s="1"/>
      <c r="E29" s="1"/>
      <c r="F29" s="1"/>
      <c r="G29" s="1">
        <v>3</v>
      </c>
      <c r="H29" s="1"/>
      <c r="I29" s="1"/>
      <c r="J29" s="1"/>
      <c r="K29" s="1"/>
      <c r="L29" s="127"/>
      <c r="M29" s="1">
        <v>3</v>
      </c>
      <c r="N29" s="1"/>
      <c r="O29" s="1"/>
      <c r="P29" s="1"/>
      <c r="Q29" s="1"/>
      <c r="R29" s="1">
        <v>3</v>
      </c>
      <c r="S29" s="1"/>
      <c r="T29" s="1"/>
      <c r="U29" s="1"/>
      <c r="V29" s="1"/>
    </row>
    <row r="30" spans="1:22" ht="17.100000000000001" customHeight="1" x14ac:dyDescent="0.15">
      <c r="A30" s="127"/>
      <c r="B30" s="1" t="s">
        <v>0</v>
      </c>
      <c r="C30" s="1"/>
      <c r="D30" s="1"/>
      <c r="E30" s="1"/>
      <c r="F30" s="1"/>
      <c r="G30" s="1" t="s">
        <v>0</v>
      </c>
      <c r="H30" s="1"/>
      <c r="I30" s="1"/>
      <c r="J30" s="1"/>
      <c r="K30" s="1"/>
      <c r="L30" s="127"/>
      <c r="M30" s="1" t="s">
        <v>0</v>
      </c>
      <c r="N30" s="1"/>
      <c r="O30" s="1"/>
      <c r="P30" s="1"/>
      <c r="Q30" s="1"/>
      <c r="R30" s="1" t="s">
        <v>0</v>
      </c>
      <c r="S30" s="1"/>
      <c r="T30" s="1"/>
      <c r="U30" s="1"/>
      <c r="V30" s="1"/>
    </row>
    <row r="31" spans="1:22" ht="17.100000000000001" customHeight="1" x14ac:dyDescent="0.15">
      <c r="A31" s="127" t="s">
        <v>58</v>
      </c>
      <c r="B31" s="1"/>
      <c r="C31" s="116" t="s">
        <v>5</v>
      </c>
      <c r="D31" s="116"/>
      <c r="E31" s="116"/>
      <c r="F31" s="116"/>
      <c r="G31" s="1"/>
      <c r="H31" s="116" t="s">
        <v>6</v>
      </c>
      <c r="I31" s="116"/>
      <c r="J31" s="116"/>
      <c r="K31" s="116"/>
      <c r="L31" s="127" t="s">
        <v>58</v>
      </c>
      <c r="M31" s="1"/>
      <c r="N31" s="116" t="s">
        <v>5</v>
      </c>
      <c r="O31" s="116"/>
      <c r="P31" s="116"/>
      <c r="Q31" s="116"/>
      <c r="R31" s="1"/>
      <c r="S31" s="116" t="s">
        <v>6</v>
      </c>
      <c r="T31" s="116"/>
      <c r="U31" s="116"/>
      <c r="V31" s="116"/>
    </row>
    <row r="32" spans="1:22" ht="17.100000000000001" customHeight="1" x14ac:dyDescent="0.15">
      <c r="A32" s="127"/>
      <c r="B32" s="1"/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 t="s">
        <v>1</v>
      </c>
      <c r="I32" s="1" t="s">
        <v>2</v>
      </c>
      <c r="J32" s="1" t="s">
        <v>3</v>
      </c>
      <c r="K32" s="1" t="s">
        <v>4</v>
      </c>
      <c r="L32" s="127"/>
      <c r="M32" s="1"/>
      <c r="N32" s="1" t="s">
        <v>1</v>
      </c>
      <c r="O32" s="1" t="s">
        <v>39</v>
      </c>
      <c r="P32" s="1" t="s">
        <v>3</v>
      </c>
      <c r="Q32" s="1" t="s">
        <v>40</v>
      </c>
      <c r="R32" s="1"/>
      <c r="S32" s="1" t="s">
        <v>1</v>
      </c>
      <c r="T32" s="1" t="s">
        <v>39</v>
      </c>
      <c r="U32" s="1" t="s">
        <v>3</v>
      </c>
      <c r="V32" s="1" t="s">
        <v>40</v>
      </c>
    </row>
    <row r="33" spans="1:22" ht="17.100000000000001" customHeight="1" x14ac:dyDescent="0.15">
      <c r="A33" s="127"/>
      <c r="B33" s="1">
        <v>1</v>
      </c>
      <c r="C33" s="1"/>
      <c r="D33" s="1"/>
      <c r="E33" s="1"/>
      <c r="F33" s="1"/>
      <c r="G33" s="1">
        <v>1</v>
      </c>
      <c r="H33" s="1"/>
      <c r="I33" s="1"/>
      <c r="J33" s="1"/>
      <c r="K33" s="1"/>
      <c r="L33" s="127"/>
      <c r="M33" s="1">
        <v>1</v>
      </c>
      <c r="N33" s="1"/>
      <c r="O33" s="1"/>
      <c r="P33" s="1"/>
      <c r="Q33" s="1"/>
      <c r="R33" s="1">
        <v>1</v>
      </c>
      <c r="S33" s="1"/>
      <c r="T33" s="1"/>
      <c r="U33" s="1"/>
      <c r="V33" s="1"/>
    </row>
    <row r="34" spans="1:22" ht="17.100000000000001" customHeight="1" x14ac:dyDescent="0.15">
      <c r="A34" s="127"/>
      <c r="B34" s="1">
        <v>2</v>
      </c>
      <c r="C34" s="1"/>
      <c r="D34" s="1"/>
      <c r="E34" s="1"/>
      <c r="F34" s="1"/>
      <c r="G34" s="1">
        <v>2</v>
      </c>
      <c r="H34" s="1"/>
      <c r="I34" s="1"/>
      <c r="J34" s="1"/>
      <c r="K34" s="1"/>
      <c r="L34" s="127"/>
      <c r="M34" s="1">
        <v>2</v>
      </c>
      <c r="N34" s="1"/>
      <c r="O34" s="1"/>
      <c r="P34" s="1"/>
      <c r="Q34" s="1"/>
      <c r="R34" s="1">
        <v>2</v>
      </c>
      <c r="S34" s="1"/>
      <c r="T34" s="1"/>
      <c r="U34" s="1"/>
      <c r="V34" s="1"/>
    </row>
    <row r="35" spans="1:22" ht="17.100000000000001" customHeight="1" x14ac:dyDescent="0.15">
      <c r="A35" s="127"/>
      <c r="B35" s="1">
        <v>3</v>
      </c>
      <c r="C35" s="1"/>
      <c r="D35" s="1"/>
      <c r="E35" s="1"/>
      <c r="F35" s="1"/>
      <c r="G35" s="1">
        <v>3</v>
      </c>
      <c r="H35" s="1"/>
      <c r="I35" s="1"/>
      <c r="J35" s="1"/>
      <c r="K35" s="1"/>
      <c r="L35" s="127"/>
      <c r="M35" s="1">
        <v>3</v>
      </c>
      <c r="N35" s="1"/>
      <c r="O35" s="1"/>
      <c r="P35" s="1"/>
      <c r="Q35" s="1"/>
      <c r="R35" s="1">
        <v>3</v>
      </c>
      <c r="S35" s="1"/>
      <c r="T35" s="1"/>
      <c r="U35" s="1"/>
      <c r="V35" s="1"/>
    </row>
    <row r="36" spans="1:22" ht="17.100000000000001" customHeight="1" x14ac:dyDescent="0.15">
      <c r="A36" s="127"/>
      <c r="B36" s="1" t="s">
        <v>0</v>
      </c>
      <c r="C36" s="1"/>
      <c r="D36" s="1"/>
      <c r="E36" s="1"/>
      <c r="F36" s="1"/>
      <c r="G36" s="1" t="s">
        <v>0</v>
      </c>
      <c r="H36" s="1"/>
      <c r="I36" s="1"/>
      <c r="J36" s="1"/>
      <c r="K36" s="1"/>
      <c r="L36" s="127"/>
      <c r="M36" s="1" t="s">
        <v>0</v>
      </c>
      <c r="N36" s="1"/>
      <c r="O36" s="1"/>
      <c r="P36" s="1"/>
      <c r="Q36" s="1"/>
      <c r="R36" s="1" t="s">
        <v>0</v>
      </c>
      <c r="S36" s="1"/>
      <c r="T36" s="1"/>
      <c r="U36" s="1"/>
      <c r="V36" s="1"/>
    </row>
  </sheetData>
  <mergeCells count="36">
    <mergeCell ref="L25:L30"/>
    <mergeCell ref="N25:Q25"/>
    <mergeCell ref="S25:V25"/>
    <mergeCell ref="L31:L36"/>
    <mergeCell ref="N31:Q31"/>
    <mergeCell ref="S31:V31"/>
    <mergeCell ref="L13:L18"/>
    <mergeCell ref="N13:Q13"/>
    <mergeCell ref="S13:V13"/>
    <mergeCell ref="L19:L24"/>
    <mergeCell ref="N19:Q19"/>
    <mergeCell ref="S19:V19"/>
    <mergeCell ref="L1:L6"/>
    <mergeCell ref="N1:Q1"/>
    <mergeCell ref="S1:V1"/>
    <mergeCell ref="L7:L12"/>
    <mergeCell ref="N7:Q7"/>
    <mergeCell ref="S7:V7"/>
    <mergeCell ref="A1:A6"/>
    <mergeCell ref="C1:F1"/>
    <mergeCell ref="H1:K1"/>
    <mergeCell ref="A7:A12"/>
    <mergeCell ref="C7:F7"/>
    <mergeCell ref="H7:K7"/>
    <mergeCell ref="A13:A18"/>
    <mergeCell ref="C13:F13"/>
    <mergeCell ref="H13:K13"/>
    <mergeCell ref="A19:A24"/>
    <mergeCell ref="C19:F19"/>
    <mergeCell ref="H19:K19"/>
    <mergeCell ref="A25:A30"/>
    <mergeCell ref="C25:F25"/>
    <mergeCell ref="H25:K25"/>
    <mergeCell ref="A31:A36"/>
    <mergeCell ref="C31:F31"/>
    <mergeCell ref="H31:K3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9"/>
  <sheetViews>
    <sheetView workbookViewId="0">
      <selection activeCell="F3" sqref="F3"/>
    </sheetView>
  </sheetViews>
  <sheetFormatPr defaultRowHeight="12" x14ac:dyDescent="0.15"/>
  <cols>
    <col min="1" max="1" width="5.25" style="32" bestFit="1" customWidth="1"/>
    <col min="2" max="4" width="5.625" style="39" customWidth="1"/>
    <col min="5" max="5" width="5.625" style="40" customWidth="1"/>
    <col min="6" max="6" width="5.625" style="35" customWidth="1"/>
    <col min="7" max="19" width="5.625" style="27" customWidth="1"/>
    <col min="20" max="21" width="4.5" style="27" customWidth="1"/>
    <col min="22" max="22" width="9" style="27"/>
    <col min="23" max="24" width="5.25" style="27" bestFit="1" customWidth="1"/>
    <col min="25" max="25" width="7.5" style="27" bestFit="1" customWidth="1"/>
    <col min="26" max="26" width="6.75" style="27" bestFit="1" customWidth="1"/>
    <col min="27" max="16384" width="9" style="27"/>
  </cols>
  <sheetData>
    <row r="1" spans="1:26" x14ac:dyDescent="0.15">
      <c r="A1" s="128" t="s">
        <v>68</v>
      </c>
      <c r="B1" s="130" t="s">
        <v>5</v>
      </c>
      <c r="C1" s="130"/>
      <c r="D1" s="130"/>
      <c r="E1" s="130"/>
      <c r="F1" s="130"/>
      <c r="G1" s="131" t="s">
        <v>65</v>
      </c>
      <c r="H1" s="131"/>
      <c r="I1" s="131"/>
      <c r="J1" s="131"/>
      <c r="K1" s="131"/>
      <c r="L1" s="130" t="s">
        <v>66</v>
      </c>
      <c r="M1" s="130"/>
      <c r="N1" s="130"/>
      <c r="O1" s="130"/>
      <c r="P1" s="130"/>
      <c r="Q1" s="131" t="s">
        <v>67</v>
      </c>
      <c r="R1" s="131"/>
      <c r="S1" s="131"/>
      <c r="T1" s="131"/>
      <c r="U1" s="131"/>
    </row>
    <row r="2" spans="1:26" ht="24" x14ac:dyDescent="0.15">
      <c r="A2" s="129"/>
      <c r="B2" s="28" t="s">
        <v>59</v>
      </c>
      <c r="C2" s="28" t="s">
        <v>60</v>
      </c>
      <c r="D2" s="28" t="s">
        <v>61</v>
      </c>
      <c r="E2" s="28"/>
      <c r="F2" s="29" t="s">
        <v>121</v>
      </c>
      <c r="G2" s="30" t="s">
        <v>59</v>
      </c>
      <c r="H2" s="30" t="s">
        <v>60</v>
      </c>
      <c r="I2" s="30" t="s">
        <v>61</v>
      </c>
      <c r="J2" s="30"/>
      <c r="K2" s="31" t="s">
        <v>121</v>
      </c>
      <c r="L2" s="28" t="s">
        <v>59</v>
      </c>
      <c r="M2" s="28" t="s">
        <v>60</v>
      </c>
      <c r="N2" s="28" t="s">
        <v>61</v>
      </c>
      <c r="O2" s="28"/>
      <c r="P2" s="29" t="s">
        <v>121</v>
      </c>
      <c r="Q2" s="30" t="s">
        <v>59</v>
      </c>
      <c r="R2" s="30" t="s">
        <v>60</v>
      </c>
      <c r="S2" s="30" t="s">
        <v>61</v>
      </c>
      <c r="T2" s="30"/>
      <c r="U2" s="31" t="s">
        <v>121</v>
      </c>
    </row>
    <row r="3" spans="1:26" x14ac:dyDescent="0.15">
      <c r="A3" s="32" t="s">
        <v>75</v>
      </c>
      <c r="B3" s="33"/>
      <c r="C3" s="33"/>
      <c r="D3" s="33"/>
      <c r="E3" s="33" t="e">
        <f>(B3^2+C3^2-D3^2)/(2*B3*C3)</f>
        <v>#DIV/0!</v>
      </c>
      <c r="F3" s="33" t="e">
        <f>ACOS(E3)/PI()*180</f>
        <v>#DIV/0!</v>
      </c>
      <c r="G3" s="34"/>
      <c r="H3" s="34"/>
      <c r="I3" s="34"/>
      <c r="J3" s="34" t="e">
        <f>(G3^2+H3^2-I3^2)/(2*G3*H3)</f>
        <v>#DIV/0!</v>
      </c>
      <c r="K3" s="35" t="e">
        <f>ACOS(J3)/PI()*180</f>
        <v>#DIV/0!</v>
      </c>
      <c r="L3" s="33"/>
      <c r="M3" s="33"/>
      <c r="N3" s="33"/>
      <c r="O3" s="33" t="e">
        <f>(L3^2+M3^2-N3^2)/(2*L3*M3)</f>
        <v>#DIV/0!</v>
      </c>
      <c r="P3" s="33" t="e">
        <f>ACOS(O3)/PI()*180</f>
        <v>#DIV/0!</v>
      </c>
      <c r="Q3" s="34"/>
      <c r="R3" s="34"/>
      <c r="S3" s="34"/>
      <c r="T3" s="34" t="e">
        <f>(Q3^2+R3^2-S3^2)/(2*Q3*R3)</f>
        <v>#DIV/0!</v>
      </c>
      <c r="U3" s="34" t="e">
        <f>ACOS(T3)/PI()*180</f>
        <v>#DIV/0!</v>
      </c>
      <c r="W3" s="36"/>
      <c r="X3" s="36"/>
      <c r="Y3" s="37"/>
      <c r="Z3" s="38"/>
    </row>
    <row r="4" spans="1:26" x14ac:dyDescent="0.15">
      <c r="A4" s="32" t="s">
        <v>76</v>
      </c>
      <c r="B4" s="33"/>
      <c r="C4" s="33"/>
      <c r="D4" s="33"/>
      <c r="E4" s="33" t="e">
        <f t="shared" ref="E4:E51" si="0">(B4^2+C4^2-D4^2)/(2*B4*C4)</f>
        <v>#DIV/0!</v>
      </c>
      <c r="F4" s="33" t="e">
        <f t="shared" ref="F4:F51" si="1">ACOS(E4)/PI()*180</f>
        <v>#DIV/0!</v>
      </c>
      <c r="G4" s="34"/>
      <c r="H4" s="34"/>
      <c r="I4" s="34"/>
      <c r="J4" s="34" t="e">
        <f t="shared" ref="J4:J51" si="2">(G4^2+H4^2-I4^2)/(2*G4*H4)</f>
        <v>#DIV/0!</v>
      </c>
      <c r="K4" s="35" t="e">
        <f t="shared" ref="K4:K51" si="3">ACOS(J4)/PI()*180</f>
        <v>#DIV/0!</v>
      </c>
      <c r="L4" s="33"/>
      <c r="M4" s="33"/>
      <c r="N4" s="33"/>
      <c r="O4" s="33" t="e">
        <f t="shared" ref="O4:O26" si="4">(L4^2+M4^2-N4^2)/(2*L4*M4)</f>
        <v>#DIV/0!</v>
      </c>
      <c r="P4" s="33" t="e">
        <f t="shared" ref="P4:P26" si="5">ACOS(O4)/PI()*180</f>
        <v>#DIV/0!</v>
      </c>
      <c r="Q4" s="34"/>
      <c r="R4" s="34"/>
      <c r="S4" s="34"/>
      <c r="T4" s="34" t="e">
        <f t="shared" ref="T4:T26" si="6">(Q4^2+R4^2-S4^2)/(2*Q4*R4)</f>
        <v>#DIV/0!</v>
      </c>
      <c r="U4" s="34" t="e">
        <f t="shared" ref="U4:U26" si="7">ACOS(T4)/PI()*180</f>
        <v>#DIV/0!</v>
      </c>
      <c r="W4" s="36"/>
      <c r="X4" s="36"/>
      <c r="Y4" s="37"/>
      <c r="Z4" s="38"/>
    </row>
    <row r="5" spans="1:26" x14ac:dyDescent="0.15">
      <c r="A5" s="32" t="s">
        <v>77</v>
      </c>
      <c r="B5" s="33"/>
      <c r="C5" s="33"/>
      <c r="D5" s="33"/>
      <c r="E5" s="33" t="e">
        <f t="shared" si="0"/>
        <v>#DIV/0!</v>
      </c>
      <c r="F5" s="33" t="e">
        <f t="shared" si="1"/>
        <v>#DIV/0!</v>
      </c>
      <c r="G5" s="34"/>
      <c r="H5" s="34"/>
      <c r="I5" s="34"/>
      <c r="J5" s="34" t="e">
        <f t="shared" si="2"/>
        <v>#DIV/0!</v>
      </c>
      <c r="K5" s="35" t="e">
        <f t="shared" si="3"/>
        <v>#DIV/0!</v>
      </c>
      <c r="L5" s="33"/>
      <c r="M5" s="33"/>
      <c r="N5" s="33"/>
      <c r="O5" s="33" t="e">
        <f t="shared" si="4"/>
        <v>#DIV/0!</v>
      </c>
      <c r="P5" s="33" t="e">
        <f t="shared" si="5"/>
        <v>#DIV/0!</v>
      </c>
      <c r="Q5" s="34"/>
      <c r="R5" s="34"/>
      <c r="S5" s="34"/>
      <c r="T5" s="34" t="e">
        <f t="shared" si="6"/>
        <v>#DIV/0!</v>
      </c>
      <c r="U5" s="34" t="e">
        <f t="shared" si="7"/>
        <v>#DIV/0!</v>
      </c>
      <c r="W5" s="36"/>
      <c r="X5" s="36"/>
      <c r="Y5" s="37"/>
      <c r="Z5" s="38"/>
    </row>
    <row r="6" spans="1:26" x14ac:dyDescent="0.15">
      <c r="A6" s="32" t="s">
        <v>78</v>
      </c>
      <c r="B6" s="33"/>
      <c r="C6" s="33"/>
      <c r="D6" s="33"/>
      <c r="E6" s="33" t="e">
        <f t="shared" si="0"/>
        <v>#DIV/0!</v>
      </c>
      <c r="F6" s="33" t="e">
        <f t="shared" si="1"/>
        <v>#DIV/0!</v>
      </c>
      <c r="G6" s="34"/>
      <c r="H6" s="34"/>
      <c r="I6" s="34"/>
      <c r="J6" s="34" t="e">
        <f t="shared" si="2"/>
        <v>#DIV/0!</v>
      </c>
      <c r="K6" s="35" t="e">
        <f t="shared" si="3"/>
        <v>#DIV/0!</v>
      </c>
      <c r="L6" s="33"/>
      <c r="M6" s="33"/>
      <c r="N6" s="33"/>
      <c r="O6" s="33" t="e">
        <f t="shared" si="4"/>
        <v>#DIV/0!</v>
      </c>
      <c r="P6" s="33" t="e">
        <f t="shared" si="5"/>
        <v>#DIV/0!</v>
      </c>
      <c r="Q6" s="34"/>
      <c r="R6" s="34"/>
      <c r="S6" s="34"/>
      <c r="T6" s="34" t="e">
        <f t="shared" si="6"/>
        <v>#DIV/0!</v>
      </c>
      <c r="U6" s="34" t="e">
        <f t="shared" si="7"/>
        <v>#DIV/0!</v>
      </c>
      <c r="W6" s="36"/>
      <c r="X6" s="36"/>
      <c r="Y6" s="37"/>
      <c r="Z6" s="38"/>
    </row>
    <row r="7" spans="1:26" x14ac:dyDescent="0.15">
      <c r="A7" s="32" t="s">
        <v>79</v>
      </c>
      <c r="B7" s="33"/>
      <c r="C7" s="33"/>
      <c r="D7" s="33"/>
      <c r="E7" s="33" t="e">
        <f t="shared" si="0"/>
        <v>#DIV/0!</v>
      </c>
      <c r="F7" s="33" t="e">
        <f t="shared" si="1"/>
        <v>#DIV/0!</v>
      </c>
      <c r="G7" s="34"/>
      <c r="H7" s="34"/>
      <c r="I7" s="34"/>
      <c r="J7" s="34" t="e">
        <f t="shared" si="2"/>
        <v>#DIV/0!</v>
      </c>
      <c r="K7" s="35" t="e">
        <f t="shared" si="3"/>
        <v>#DIV/0!</v>
      </c>
      <c r="L7" s="33"/>
      <c r="M7" s="33"/>
      <c r="N7" s="33"/>
      <c r="O7" s="33" t="e">
        <f t="shared" si="4"/>
        <v>#DIV/0!</v>
      </c>
      <c r="P7" s="33" t="e">
        <f t="shared" si="5"/>
        <v>#DIV/0!</v>
      </c>
      <c r="Q7" s="34"/>
      <c r="R7" s="34"/>
      <c r="S7" s="34"/>
      <c r="T7" s="34" t="e">
        <f t="shared" si="6"/>
        <v>#DIV/0!</v>
      </c>
      <c r="U7" s="34" t="e">
        <f t="shared" si="7"/>
        <v>#DIV/0!</v>
      </c>
      <c r="W7" s="36"/>
      <c r="X7" s="36"/>
      <c r="Y7" s="37"/>
      <c r="Z7" s="38"/>
    </row>
    <row r="8" spans="1:26" x14ac:dyDescent="0.15">
      <c r="A8" s="32" t="s">
        <v>80</v>
      </c>
      <c r="B8" s="33"/>
      <c r="C8" s="33"/>
      <c r="D8" s="33"/>
      <c r="E8" s="33" t="e">
        <f t="shared" si="0"/>
        <v>#DIV/0!</v>
      </c>
      <c r="F8" s="33" t="e">
        <f t="shared" si="1"/>
        <v>#DIV/0!</v>
      </c>
      <c r="G8" s="34"/>
      <c r="H8" s="34"/>
      <c r="I8" s="34"/>
      <c r="J8" s="34" t="e">
        <f t="shared" si="2"/>
        <v>#DIV/0!</v>
      </c>
      <c r="K8" s="35" t="e">
        <f t="shared" si="3"/>
        <v>#DIV/0!</v>
      </c>
      <c r="L8" s="33"/>
      <c r="M8" s="33"/>
      <c r="N8" s="33"/>
      <c r="O8" s="33" t="e">
        <f t="shared" si="4"/>
        <v>#DIV/0!</v>
      </c>
      <c r="P8" s="33" t="e">
        <f t="shared" si="5"/>
        <v>#DIV/0!</v>
      </c>
      <c r="Q8" s="34"/>
      <c r="R8" s="34"/>
      <c r="S8" s="34"/>
      <c r="T8" s="34" t="e">
        <f t="shared" si="6"/>
        <v>#DIV/0!</v>
      </c>
      <c r="U8" s="34" t="e">
        <f t="shared" si="7"/>
        <v>#DIV/0!</v>
      </c>
      <c r="W8" s="36"/>
      <c r="X8" s="36"/>
      <c r="Y8" s="37"/>
      <c r="Z8" s="38"/>
    </row>
    <row r="9" spans="1:26" x14ac:dyDescent="0.15">
      <c r="A9" s="32" t="s">
        <v>81</v>
      </c>
      <c r="B9" s="33"/>
      <c r="C9" s="33"/>
      <c r="D9" s="33"/>
      <c r="E9" s="33" t="e">
        <f t="shared" si="0"/>
        <v>#DIV/0!</v>
      </c>
      <c r="F9" s="33" t="e">
        <f t="shared" si="1"/>
        <v>#DIV/0!</v>
      </c>
      <c r="G9" s="34"/>
      <c r="H9" s="34"/>
      <c r="I9" s="34"/>
      <c r="J9" s="34" t="e">
        <f t="shared" si="2"/>
        <v>#DIV/0!</v>
      </c>
      <c r="K9" s="35" t="e">
        <f t="shared" si="3"/>
        <v>#DIV/0!</v>
      </c>
      <c r="L9" s="33"/>
      <c r="M9" s="33"/>
      <c r="N9" s="33"/>
      <c r="O9" s="33" t="e">
        <f t="shared" si="4"/>
        <v>#DIV/0!</v>
      </c>
      <c r="P9" s="33" t="e">
        <f t="shared" si="5"/>
        <v>#DIV/0!</v>
      </c>
      <c r="Q9" s="34"/>
      <c r="R9" s="34"/>
      <c r="S9" s="34"/>
      <c r="T9" s="34" t="e">
        <f t="shared" si="6"/>
        <v>#DIV/0!</v>
      </c>
      <c r="U9" s="34" t="e">
        <f t="shared" si="7"/>
        <v>#DIV/0!</v>
      </c>
      <c r="W9" s="36"/>
      <c r="X9" s="36"/>
      <c r="Y9" s="37"/>
      <c r="Z9" s="38"/>
    </row>
    <row r="10" spans="1:26" x14ac:dyDescent="0.15">
      <c r="A10" s="32" t="s">
        <v>82</v>
      </c>
      <c r="B10" s="33"/>
      <c r="C10" s="33"/>
      <c r="D10" s="33"/>
      <c r="E10" s="33" t="e">
        <f t="shared" si="0"/>
        <v>#DIV/0!</v>
      </c>
      <c r="F10" s="33" t="e">
        <f t="shared" si="1"/>
        <v>#DIV/0!</v>
      </c>
      <c r="G10" s="34"/>
      <c r="H10" s="34"/>
      <c r="I10" s="34"/>
      <c r="J10" s="34" t="e">
        <f t="shared" si="2"/>
        <v>#DIV/0!</v>
      </c>
      <c r="K10" s="35" t="e">
        <f t="shared" si="3"/>
        <v>#DIV/0!</v>
      </c>
      <c r="L10" s="33"/>
      <c r="M10" s="33"/>
      <c r="N10" s="33"/>
      <c r="O10" s="33" t="e">
        <f t="shared" si="4"/>
        <v>#DIV/0!</v>
      </c>
      <c r="P10" s="33" t="e">
        <f t="shared" si="5"/>
        <v>#DIV/0!</v>
      </c>
      <c r="Q10" s="34"/>
      <c r="R10" s="34"/>
      <c r="S10" s="34"/>
      <c r="T10" s="34" t="e">
        <f t="shared" si="6"/>
        <v>#DIV/0!</v>
      </c>
      <c r="U10" s="34" t="e">
        <f t="shared" si="7"/>
        <v>#DIV/0!</v>
      </c>
      <c r="W10" s="36"/>
      <c r="X10" s="36"/>
      <c r="Y10" s="37"/>
      <c r="Z10" s="38"/>
    </row>
    <row r="11" spans="1:26" x14ac:dyDescent="0.15">
      <c r="A11" s="32" t="s">
        <v>83</v>
      </c>
      <c r="B11" s="33"/>
      <c r="C11" s="33"/>
      <c r="D11" s="33"/>
      <c r="E11" s="33" t="e">
        <f t="shared" si="0"/>
        <v>#DIV/0!</v>
      </c>
      <c r="F11" s="33" t="e">
        <f t="shared" si="1"/>
        <v>#DIV/0!</v>
      </c>
      <c r="G11" s="34"/>
      <c r="H11" s="34"/>
      <c r="I11" s="34"/>
      <c r="J11" s="34" t="e">
        <f t="shared" si="2"/>
        <v>#DIV/0!</v>
      </c>
      <c r="K11" s="35" t="e">
        <f t="shared" si="3"/>
        <v>#DIV/0!</v>
      </c>
      <c r="L11" s="33"/>
      <c r="M11" s="33"/>
      <c r="N11" s="33"/>
      <c r="O11" s="33" t="e">
        <f t="shared" si="4"/>
        <v>#DIV/0!</v>
      </c>
      <c r="P11" s="33" t="e">
        <f t="shared" si="5"/>
        <v>#DIV/0!</v>
      </c>
      <c r="Q11" s="34"/>
      <c r="R11" s="34"/>
      <c r="S11" s="34"/>
      <c r="T11" s="34" t="e">
        <f t="shared" si="6"/>
        <v>#DIV/0!</v>
      </c>
      <c r="U11" s="34" t="e">
        <f t="shared" si="7"/>
        <v>#DIV/0!</v>
      </c>
      <c r="W11" s="36"/>
      <c r="X11" s="36"/>
      <c r="Y11" s="37"/>
      <c r="Z11" s="38"/>
    </row>
    <row r="12" spans="1:26" x14ac:dyDescent="0.15">
      <c r="A12" s="32" t="s">
        <v>84</v>
      </c>
      <c r="B12" s="33"/>
      <c r="C12" s="33"/>
      <c r="D12" s="33"/>
      <c r="E12" s="33" t="e">
        <f t="shared" si="0"/>
        <v>#DIV/0!</v>
      </c>
      <c r="F12" s="33" t="e">
        <f t="shared" si="1"/>
        <v>#DIV/0!</v>
      </c>
      <c r="G12" s="34"/>
      <c r="H12" s="34"/>
      <c r="I12" s="34"/>
      <c r="J12" s="34" t="e">
        <f t="shared" si="2"/>
        <v>#DIV/0!</v>
      </c>
      <c r="K12" s="35" t="e">
        <f t="shared" si="3"/>
        <v>#DIV/0!</v>
      </c>
      <c r="L12" s="33"/>
      <c r="M12" s="33"/>
      <c r="N12" s="33"/>
      <c r="O12" s="33" t="e">
        <f t="shared" si="4"/>
        <v>#DIV/0!</v>
      </c>
      <c r="P12" s="33" t="e">
        <f t="shared" si="5"/>
        <v>#DIV/0!</v>
      </c>
      <c r="Q12" s="34"/>
      <c r="R12" s="34"/>
      <c r="S12" s="34"/>
      <c r="T12" s="34" t="e">
        <f t="shared" si="6"/>
        <v>#DIV/0!</v>
      </c>
      <c r="U12" s="34" t="e">
        <f t="shared" si="7"/>
        <v>#DIV/0!</v>
      </c>
      <c r="W12" s="36"/>
      <c r="X12" s="36"/>
      <c r="Y12" s="37"/>
      <c r="Z12" s="38"/>
    </row>
    <row r="13" spans="1:26" x14ac:dyDescent="0.15">
      <c r="A13" s="32" t="s">
        <v>85</v>
      </c>
      <c r="B13" s="33"/>
      <c r="C13" s="33"/>
      <c r="D13" s="33"/>
      <c r="E13" s="33" t="e">
        <f t="shared" si="0"/>
        <v>#DIV/0!</v>
      </c>
      <c r="F13" s="33" t="e">
        <f t="shared" si="1"/>
        <v>#DIV/0!</v>
      </c>
      <c r="G13" s="34"/>
      <c r="H13" s="34"/>
      <c r="I13" s="34"/>
      <c r="J13" s="34" t="e">
        <f t="shared" si="2"/>
        <v>#DIV/0!</v>
      </c>
      <c r="K13" s="35" t="e">
        <f t="shared" si="3"/>
        <v>#DIV/0!</v>
      </c>
      <c r="L13" s="33"/>
      <c r="M13" s="33"/>
      <c r="N13" s="33"/>
      <c r="O13" s="33" t="e">
        <f t="shared" si="4"/>
        <v>#DIV/0!</v>
      </c>
      <c r="P13" s="33" t="e">
        <f t="shared" si="5"/>
        <v>#DIV/0!</v>
      </c>
      <c r="Q13" s="34"/>
      <c r="R13" s="34"/>
      <c r="S13" s="34"/>
      <c r="T13" s="34" t="e">
        <f t="shared" si="6"/>
        <v>#DIV/0!</v>
      </c>
      <c r="U13" s="34" t="e">
        <f t="shared" si="7"/>
        <v>#DIV/0!</v>
      </c>
      <c r="W13" s="36"/>
      <c r="X13" s="36"/>
      <c r="Y13" s="37"/>
      <c r="Z13" s="38"/>
    </row>
    <row r="14" spans="1:26" x14ac:dyDescent="0.15">
      <c r="A14" s="32" t="s">
        <v>86</v>
      </c>
      <c r="B14" s="33"/>
      <c r="C14" s="33"/>
      <c r="D14" s="33"/>
      <c r="E14" s="33" t="e">
        <f t="shared" si="0"/>
        <v>#DIV/0!</v>
      </c>
      <c r="F14" s="33" t="e">
        <f t="shared" si="1"/>
        <v>#DIV/0!</v>
      </c>
      <c r="G14" s="34"/>
      <c r="H14" s="34"/>
      <c r="I14" s="34"/>
      <c r="J14" s="34" t="e">
        <f t="shared" si="2"/>
        <v>#DIV/0!</v>
      </c>
      <c r="K14" s="35" t="e">
        <f t="shared" si="3"/>
        <v>#DIV/0!</v>
      </c>
      <c r="L14" s="33"/>
      <c r="M14" s="33"/>
      <c r="N14" s="33"/>
      <c r="O14" s="33" t="e">
        <f t="shared" si="4"/>
        <v>#DIV/0!</v>
      </c>
      <c r="P14" s="33" t="e">
        <f t="shared" si="5"/>
        <v>#DIV/0!</v>
      </c>
      <c r="Q14" s="34"/>
      <c r="R14" s="34"/>
      <c r="S14" s="34"/>
      <c r="T14" s="34" t="e">
        <f t="shared" si="6"/>
        <v>#DIV/0!</v>
      </c>
      <c r="U14" s="34" t="e">
        <f t="shared" si="7"/>
        <v>#DIV/0!</v>
      </c>
      <c r="W14" s="36"/>
      <c r="X14" s="36"/>
      <c r="Y14" s="37"/>
      <c r="Z14" s="38"/>
    </row>
    <row r="15" spans="1:26" x14ac:dyDescent="0.15">
      <c r="A15" s="32" t="s">
        <v>87</v>
      </c>
      <c r="B15" s="33"/>
      <c r="C15" s="33"/>
      <c r="D15" s="33"/>
      <c r="E15" s="33" t="e">
        <f t="shared" si="0"/>
        <v>#DIV/0!</v>
      </c>
      <c r="F15" s="33" t="e">
        <f t="shared" si="1"/>
        <v>#DIV/0!</v>
      </c>
      <c r="G15" s="34"/>
      <c r="H15" s="34"/>
      <c r="I15" s="34"/>
      <c r="J15" s="34" t="e">
        <f t="shared" si="2"/>
        <v>#DIV/0!</v>
      </c>
      <c r="K15" s="35" t="e">
        <f t="shared" si="3"/>
        <v>#DIV/0!</v>
      </c>
      <c r="L15" s="33"/>
      <c r="M15" s="33"/>
      <c r="N15" s="33"/>
      <c r="O15" s="33" t="e">
        <f t="shared" si="4"/>
        <v>#DIV/0!</v>
      </c>
      <c r="P15" s="33" t="e">
        <f t="shared" si="5"/>
        <v>#DIV/0!</v>
      </c>
      <c r="Q15" s="34"/>
      <c r="R15" s="34"/>
      <c r="S15" s="34"/>
      <c r="T15" s="34" t="e">
        <f t="shared" si="6"/>
        <v>#DIV/0!</v>
      </c>
      <c r="U15" s="34" t="e">
        <f t="shared" si="7"/>
        <v>#DIV/0!</v>
      </c>
      <c r="W15" s="36"/>
      <c r="X15" s="36"/>
      <c r="Y15" s="37"/>
      <c r="Z15" s="38"/>
    </row>
    <row r="16" spans="1:26" x14ac:dyDescent="0.15">
      <c r="A16" s="32" t="s">
        <v>88</v>
      </c>
      <c r="B16" s="33"/>
      <c r="C16" s="33"/>
      <c r="D16" s="33"/>
      <c r="E16" s="33" t="e">
        <f t="shared" si="0"/>
        <v>#DIV/0!</v>
      </c>
      <c r="F16" s="33" t="e">
        <f t="shared" si="1"/>
        <v>#DIV/0!</v>
      </c>
      <c r="G16" s="34"/>
      <c r="H16" s="34"/>
      <c r="I16" s="34"/>
      <c r="J16" s="34" t="e">
        <f t="shared" si="2"/>
        <v>#DIV/0!</v>
      </c>
      <c r="K16" s="35" t="e">
        <f t="shared" si="3"/>
        <v>#DIV/0!</v>
      </c>
      <c r="L16" s="33"/>
      <c r="M16" s="33"/>
      <c r="N16" s="33"/>
      <c r="O16" s="33" t="e">
        <f t="shared" si="4"/>
        <v>#DIV/0!</v>
      </c>
      <c r="P16" s="33" t="e">
        <f t="shared" si="5"/>
        <v>#DIV/0!</v>
      </c>
      <c r="Q16" s="34"/>
      <c r="R16" s="34"/>
      <c r="S16" s="34"/>
      <c r="T16" s="34" t="e">
        <f t="shared" si="6"/>
        <v>#DIV/0!</v>
      </c>
      <c r="U16" s="34" t="e">
        <f t="shared" si="7"/>
        <v>#DIV/0!</v>
      </c>
      <c r="W16" s="36"/>
      <c r="X16" s="36"/>
      <c r="Y16" s="37"/>
      <c r="Z16" s="38"/>
    </row>
    <row r="17" spans="1:26" x14ac:dyDescent="0.15">
      <c r="A17" s="32" t="s">
        <v>89</v>
      </c>
      <c r="B17" s="33"/>
      <c r="C17" s="33"/>
      <c r="D17" s="33"/>
      <c r="E17" s="33" t="e">
        <f t="shared" si="0"/>
        <v>#DIV/0!</v>
      </c>
      <c r="F17" s="33" t="e">
        <f t="shared" si="1"/>
        <v>#DIV/0!</v>
      </c>
      <c r="G17" s="34"/>
      <c r="H17" s="34"/>
      <c r="I17" s="34"/>
      <c r="J17" s="34" t="e">
        <f t="shared" si="2"/>
        <v>#DIV/0!</v>
      </c>
      <c r="K17" s="35" t="e">
        <f t="shared" si="3"/>
        <v>#DIV/0!</v>
      </c>
      <c r="L17" s="33"/>
      <c r="M17" s="33"/>
      <c r="N17" s="33"/>
      <c r="O17" s="33" t="e">
        <f t="shared" si="4"/>
        <v>#DIV/0!</v>
      </c>
      <c r="P17" s="33" t="e">
        <f t="shared" si="5"/>
        <v>#DIV/0!</v>
      </c>
      <c r="Q17" s="34"/>
      <c r="R17" s="34"/>
      <c r="S17" s="34"/>
      <c r="T17" s="34" t="e">
        <f t="shared" si="6"/>
        <v>#DIV/0!</v>
      </c>
      <c r="U17" s="34" t="e">
        <f t="shared" si="7"/>
        <v>#DIV/0!</v>
      </c>
      <c r="W17" s="36"/>
      <c r="X17" s="36"/>
      <c r="Y17" s="37"/>
      <c r="Z17" s="38"/>
    </row>
    <row r="18" spans="1:26" x14ac:dyDescent="0.15">
      <c r="A18" s="32" t="s">
        <v>90</v>
      </c>
      <c r="B18" s="33"/>
      <c r="C18" s="33"/>
      <c r="D18" s="33"/>
      <c r="E18" s="33" t="e">
        <f t="shared" si="0"/>
        <v>#DIV/0!</v>
      </c>
      <c r="F18" s="33" t="e">
        <f t="shared" si="1"/>
        <v>#DIV/0!</v>
      </c>
      <c r="G18" s="34"/>
      <c r="H18" s="34"/>
      <c r="I18" s="34"/>
      <c r="J18" s="34" t="e">
        <f t="shared" si="2"/>
        <v>#DIV/0!</v>
      </c>
      <c r="K18" s="35" t="e">
        <f t="shared" si="3"/>
        <v>#DIV/0!</v>
      </c>
      <c r="L18" s="33"/>
      <c r="M18" s="33"/>
      <c r="N18" s="33"/>
      <c r="O18" s="33" t="e">
        <f t="shared" si="4"/>
        <v>#DIV/0!</v>
      </c>
      <c r="P18" s="33" t="e">
        <f t="shared" si="5"/>
        <v>#DIV/0!</v>
      </c>
      <c r="Q18" s="34"/>
      <c r="R18" s="34"/>
      <c r="S18" s="34"/>
      <c r="T18" s="34" t="e">
        <f t="shared" si="6"/>
        <v>#DIV/0!</v>
      </c>
      <c r="U18" s="34" t="e">
        <f t="shared" si="7"/>
        <v>#DIV/0!</v>
      </c>
      <c r="W18" s="36"/>
      <c r="X18" s="36"/>
      <c r="Y18" s="37"/>
      <c r="Z18" s="38"/>
    </row>
    <row r="19" spans="1:26" x14ac:dyDescent="0.15">
      <c r="A19" s="32" t="s">
        <v>91</v>
      </c>
      <c r="B19" s="33"/>
      <c r="C19" s="33"/>
      <c r="D19" s="33"/>
      <c r="E19" s="33" t="e">
        <f t="shared" si="0"/>
        <v>#DIV/0!</v>
      </c>
      <c r="F19" s="33" t="e">
        <f t="shared" si="1"/>
        <v>#DIV/0!</v>
      </c>
      <c r="G19" s="34"/>
      <c r="H19" s="34"/>
      <c r="I19" s="34"/>
      <c r="J19" s="34" t="e">
        <f t="shared" si="2"/>
        <v>#DIV/0!</v>
      </c>
      <c r="K19" s="35" t="e">
        <f t="shared" si="3"/>
        <v>#DIV/0!</v>
      </c>
      <c r="L19" s="33"/>
      <c r="M19" s="33"/>
      <c r="N19" s="33"/>
      <c r="O19" s="33" t="e">
        <f t="shared" si="4"/>
        <v>#DIV/0!</v>
      </c>
      <c r="P19" s="33" t="e">
        <f t="shared" si="5"/>
        <v>#DIV/0!</v>
      </c>
      <c r="Q19" s="34"/>
      <c r="R19" s="34"/>
      <c r="S19" s="34"/>
      <c r="T19" s="34" t="e">
        <f t="shared" si="6"/>
        <v>#DIV/0!</v>
      </c>
      <c r="U19" s="34" t="e">
        <f t="shared" si="7"/>
        <v>#DIV/0!</v>
      </c>
      <c r="W19" s="36"/>
      <c r="X19" s="36"/>
      <c r="Y19" s="37"/>
      <c r="Z19" s="38"/>
    </row>
    <row r="20" spans="1:26" x14ac:dyDescent="0.15">
      <c r="A20" s="32" t="s">
        <v>92</v>
      </c>
      <c r="B20" s="33"/>
      <c r="C20" s="33"/>
      <c r="D20" s="33"/>
      <c r="E20" s="33" t="e">
        <f t="shared" si="0"/>
        <v>#DIV/0!</v>
      </c>
      <c r="F20" s="33" t="e">
        <f t="shared" si="1"/>
        <v>#DIV/0!</v>
      </c>
      <c r="G20" s="34"/>
      <c r="H20" s="34"/>
      <c r="I20" s="34"/>
      <c r="J20" s="34" t="e">
        <f t="shared" si="2"/>
        <v>#DIV/0!</v>
      </c>
      <c r="K20" s="35" t="e">
        <f t="shared" si="3"/>
        <v>#DIV/0!</v>
      </c>
      <c r="L20" s="33"/>
      <c r="M20" s="33"/>
      <c r="N20" s="33"/>
      <c r="O20" s="33" t="e">
        <f t="shared" si="4"/>
        <v>#DIV/0!</v>
      </c>
      <c r="P20" s="33" t="e">
        <f t="shared" si="5"/>
        <v>#DIV/0!</v>
      </c>
      <c r="Q20" s="34"/>
      <c r="R20" s="34"/>
      <c r="S20" s="34"/>
      <c r="T20" s="34" t="e">
        <f t="shared" si="6"/>
        <v>#DIV/0!</v>
      </c>
      <c r="U20" s="34" t="e">
        <f t="shared" si="7"/>
        <v>#DIV/0!</v>
      </c>
      <c r="W20" s="36"/>
      <c r="X20" s="36"/>
      <c r="Y20" s="37"/>
      <c r="Z20" s="38"/>
    </row>
    <row r="21" spans="1:26" x14ac:dyDescent="0.15">
      <c r="A21" s="32" t="s">
        <v>69</v>
      </c>
      <c r="B21" s="33"/>
      <c r="C21" s="33"/>
      <c r="D21" s="33"/>
      <c r="E21" s="33" t="e">
        <f t="shared" si="0"/>
        <v>#DIV/0!</v>
      </c>
      <c r="F21" s="33" t="e">
        <f t="shared" si="1"/>
        <v>#DIV/0!</v>
      </c>
      <c r="G21" s="34"/>
      <c r="H21" s="34"/>
      <c r="I21" s="34"/>
      <c r="J21" s="34" t="e">
        <f t="shared" si="2"/>
        <v>#DIV/0!</v>
      </c>
      <c r="K21" s="35" t="e">
        <f t="shared" si="3"/>
        <v>#DIV/0!</v>
      </c>
      <c r="L21" s="33"/>
      <c r="M21" s="33"/>
      <c r="N21" s="33"/>
      <c r="O21" s="33" t="e">
        <f t="shared" si="4"/>
        <v>#DIV/0!</v>
      </c>
      <c r="P21" s="33" t="e">
        <f t="shared" si="5"/>
        <v>#DIV/0!</v>
      </c>
      <c r="Q21" s="34"/>
      <c r="R21" s="34"/>
      <c r="S21" s="34"/>
      <c r="T21" s="34" t="e">
        <f t="shared" si="6"/>
        <v>#DIV/0!</v>
      </c>
      <c r="U21" s="34" t="e">
        <f t="shared" si="7"/>
        <v>#DIV/0!</v>
      </c>
      <c r="W21" s="36"/>
      <c r="X21" s="36"/>
      <c r="Y21" s="37"/>
      <c r="Z21" s="38"/>
    </row>
    <row r="22" spans="1:26" x14ac:dyDescent="0.15">
      <c r="A22" s="32" t="s">
        <v>70</v>
      </c>
      <c r="B22" s="33"/>
      <c r="C22" s="33"/>
      <c r="D22" s="33"/>
      <c r="E22" s="33" t="e">
        <f t="shared" si="0"/>
        <v>#DIV/0!</v>
      </c>
      <c r="F22" s="33" t="e">
        <f t="shared" si="1"/>
        <v>#DIV/0!</v>
      </c>
      <c r="G22" s="34"/>
      <c r="H22" s="34"/>
      <c r="I22" s="34"/>
      <c r="J22" s="34" t="e">
        <f t="shared" si="2"/>
        <v>#DIV/0!</v>
      </c>
      <c r="K22" s="35" t="e">
        <f t="shared" si="3"/>
        <v>#DIV/0!</v>
      </c>
      <c r="L22" s="33"/>
      <c r="M22" s="33"/>
      <c r="N22" s="33"/>
      <c r="O22" s="33" t="e">
        <f t="shared" si="4"/>
        <v>#DIV/0!</v>
      </c>
      <c r="P22" s="33" t="e">
        <f t="shared" si="5"/>
        <v>#DIV/0!</v>
      </c>
      <c r="Q22" s="34"/>
      <c r="R22" s="34"/>
      <c r="S22" s="34"/>
      <c r="T22" s="34" t="e">
        <f t="shared" si="6"/>
        <v>#DIV/0!</v>
      </c>
      <c r="U22" s="34" t="e">
        <f t="shared" si="7"/>
        <v>#DIV/0!</v>
      </c>
      <c r="W22" s="36"/>
      <c r="X22" s="36"/>
      <c r="Y22" s="37"/>
      <c r="Z22" s="38"/>
    </row>
    <row r="23" spans="1:26" x14ac:dyDescent="0.15">
      <c r="A23" s="32" t="s">
        <v>71</v>
      </c>
      <c r="B23" s="33"/>
      <c r="C23" s="33"/>
      <c r="D23" s="33"/>
      <c r="E23" s="33" t="e">
        <f t="shared" si="0"/>
        <v>#DIV/0!</v>
      </c>
      <c r="F23" s="33" t="e">
        <f t="shared" si="1"/>
        <v>#DIV/0!</v>
      </c>
      <c r="G23" s="34"/>
      <c r="H23" s="34"/>
      <c r="I23" s="34"/>
      <c r="J23" s="34" t="e">
        <f t="shared" si="2"/>
        <v>#DIV/0!</v>
      </c>
      <c r="K23" s="35" t="e">
        <f t="shared" si="3"/>
        <v>#DIV/0!</v>
      </c>
      <c r="L23" s="33"/>
      <c r="M23" s="33"/>
      <c r="N23" s="33"/>
      <c r="O23" s="33" t="e">
        <f t="shared" si="4"/>
        <v>#DIV/0!</v>
      </c>
      <c r="P23" s="33" t="e">
        <f t="shared" si="5"/>
        <v>#DIV/0!</v>
      </c>
      <c r="Q23" s="34"/>
      <c r="R23" s="34"/>
      <c r="S23" s="34"/>
      <c r="T23" s="34" t="e">
        <f t="shared" si="6"/>
        <v>#DIV/0!</v>
      </c>
      <c r="U23" s="34" t="e">
        <f t="shared" si="7"/>
        <v>#DIV/0!</v>
      </c>
      <c r="W23" s="36"/>
      <c r="X23" s="36"/>
      <c r="Y23" s="37"/>
      <c r="Z23" s="38"/>
    </row>
    <row r="24" spans="1:26" x14ac:dyDescent="0.15">
      <c r="A24" s="32" t="s">
        <v>72</v>
      </c>
      <c r="B24" s="33"/>
      <c r="C24" s="33"/>
      <c r="D24" s="33"/>
      <c r="E24" s="33" t="e">
        <f t="shared" si="0"/>
        <v>#DIV/0!</v>
      </c>
      <c r="F24" s="33" t="e">
        <f t="shared" si="1"/>
        <v>#DIV/0!</v>
      </c>
      <c r="G24" s="34"/>
      <c r="H24" s="34"/>
      <c r="I24" s="34"/>
      <c r="J24" s="34" t="e">
        <f t="shared" si="2"/>
        <v>#DIV/0!</v>
      </c>
      <c r="K24" s="35" t="e">
        <f t="shared" si="3"/>
        <v>#DIV/0!</v>
      </c>
      <c r="L24" s="33"/>
      <c r="M24" s="33"/>
      <c r="N24" s="33"/>
      <c r="O24" s="33" t="e">
        <f t="shared" si="4"/>
        <v>#DIV/0!</v>
      </c>
      <c r="P24" s="33" t="e">
        <f t="shared" si="5"/>
        <v>#DIV/0!</v>
      </c>
      <c r="Q24" s="34"/>
      <c r="R24" s="34"/>
      <c r="S24" s="34"/>
      <c r="T24" s="34" t="e">
        <f t="shared" si="6"/>
        <v>#DIV/0!</v>
      </c>
      <c r="U24" s="34" t="e">
        <f t="shared" si="7"/>
        <v>#DIV/0!</v>
      </c>
      <c r="W24" s="36"/>
      <c r="X24" s="36"/>
      <c r="Y24" s="37"/>
      <c r="Z24" s="38"/>
    </row>
    <row r="25" spans="1:26" x14ac:dyDescent="0.15">
      <c r="A25" s="32" t="s">
        <v>73</v>
      </c>
      <c r="B25" s="33"/>
      <c r="C25" s="33"/>
      <c r="D25" s="33"/>
      <c r="E25" s="33" t="e">
        <f t="shared" si="0"/>
        <v>#DIV/0!</v>
      </c>
      <c r="F25" s="33" t="e">
        <f t="shared" si="1"/>
        <v>#DIV/0!</v>
      </c>
      <c r="G25" s="34"/>
      <c r="H25" s="34"/>
      <c r="I25" s="34"/>
      <c r="J25" s="34" t="e">
        <f t="shared" si="2"/>
        <v>#DIV/0!</v>
      </c>
      <c r="K25" s="35" t="e">
        <f t="shared" si="3"/>
        <v>#DIV/0!</v>
      </c>
      <c r="L25" s="33"/>
      <c r="M25" s="33"/>
      <c r="N25" s="33"/>
      <c r="O25" s="33" t="e">
        <f t="shared" si="4"/>
        <v>#DIV/0!</v>
      </c>
      <c r="P25" s="33" t="e">
        <f t="shared" si="5"/>
        <v>#DIV/0!</v>
      </c>
      <c r="Q25" s="34"/>
      <c r="R25" s="34"/>
      <c r="S25" s="34"/>
      <c r="T25" s="34" t="e">
        <f t="shared" si="6"/>
        <v>#DIV/0!</v>
      </c>
      <c r="U25" s="34" t="e">
        <f t="shared" si="7"/>
        <v>#DIV/0!</v>
      </c>
      <c r="W25" s="36"/>
      <c r="X25" s="36"/>
      <c r="Y25" s="37"/>
      <c r="Z25" s="38"/>
    </row>
    <row r="26" spans="1:26" x14ac:dyDescent="0.15">
      <c r="A26" s="32" t="s">
        <v>74</v>
      </c>
      <c r="B26" s="33"/>
      <c r="C26" s="33"/>
      <c r="D26" s="33"/>
      <c r="E26" s="33" t="e">
        <f t="shared" si="0"/>
        <v>#DIV/0!</v>
      </c>
      <c r="F26" s="33" t="e">
        <f t="shared" si="1"/>
        <v>#DIV/0!</v>
      </c>
      <c r="G26" s="34"/>
      <c r="H26" s="34"/>
      <c r="I26" s="34"/>
      <c r="J26" s="34" t="e">
        <f t="shared" si="2"/>
        <v>#DIV/0!</v>
      </c>
      <c r="K26" s="35" t="e">
        <f t="shared" si="3"/>
        <v>#DIV/0!</v>
      </c>
      <c r="L26" s="33"/>
      <c r="M26" s="33"/>
      <c r="N26" s="33"/>
      <c r="O26" s="33" t="e">
        <f t="shared" si="4"/>
        <v>#DIV/0!</v>
      </c>
      <c r="P26" s="33" t="e">
        <f t="shared" si="5"/>
        <v>#DIV/0!</v>
      </c>
      <c r="Q26" s="34"/>
      <c r="R26" s="34"/>
      <c r="S26" s="34"/>
      <c r="T26" s="34" t="e">
        <f t="shared" si="6"/>
        <v>#DIV/0!</v>
      </c>
      <c r="U26" s="34" t="e">
        <f t="shared" si="7"/>
        <v>#DIV/0!</v>
      </c>
      <c r="W26" s="36"/>
      <c r="X26" s="36"/>
      <c r="Y26" s="37"/>
      <c r="Z26" s="38"/>
    </row>
    <row r="27" spans="1:26" x14ac:dyDescent="0.15">
      <c r="A27" s="32" t="s">
        <v>93</v>
      </c>
      <c r="B27" s="33"/>
      <c r="C27" s="33"/>
      <c r="D27" s="33"/>
      <c r="E27" s="33" t="e">
        <f t="shared" si="0"/>
        <v>#DIV/0!</v>
      </c>
      <c r="F27" s="33" t="e">
        <f t="shared" si="1"/>
        <v>#DIV/0!</v>
      </c>
      <c r="G27" s="34"/>
      <c r="H27" s="34"/>
      <c r="I27" s="34"/>
      <c r="J27" s="34" t="e">
        <f t="shared" si="2"/>
        <v>#DIV/0!</v>
      </c>
      <c r="K27" s="35" t="e">
        <f t="shared" si="3"/>
        <v>#DIV/0!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W27" s="36"/>
      <c r="X27" s="36"/>
      <c r="Y27" s="37"/>
      <c r="Z27" s="38"/>
    </row>
    <row r="28" spans="1:26" x14ac:dyDescent="0.15">
      <c r="A28" s="32" t="s">
        <v>94</v>
      </c>
      <c r="B28" s="33"/>
      <c r="C28" s="33"/>
      <c r="D28" s="33"/>
      <c r="E28" s="33" t="e">
        <f t="shared" si="0"/>
        <v>#DIV/0!</v>
      </c>
      <c r="F28" s="33" t="e">
        <f t="shared" si="1"/>
        <v>#DIV/0!</v>
      </c>
      <c r="G28" s="34"/>
      <c r="H28" s="34"/>
      <c r="I28" s="34"/>
      <c r="J28" s="34" t="e">
        <f t="shared" si="2"/>
        <v>#DIV/0!</v>
      </c>
      <c r="K28" s="35" t="e">
        <f t="shared" si="3"/>
        <v>#DIV/0!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W28" s="36"/>
      <c r="X28" s="36"/>
      <c r="Y28" s="37"/>
      <c r="Z28" s="38"/>
    </row>
    <row r="29" spans="1:26" x14ac:dyDescent="0.15">
      <c r="A29" s="32" t="s">
        <v>95</v>
      </c>
      <c r="B29" s="33"/>
      <c r="C29" s="33"/>
      <c r="D29" s="33"/>
      <c r="E29" s="33" t="e">
        <f t="shared" si="0"/>
        <v>#DIV/0!</v>
      </c>
      <c r="F29" s="33" t="e">
        <f t="shared" si="1"/>
        <v>#DIV/0!</v>
      </c>
      <c r="G29" s="34"/>
      <c r="H29" s="34"/>
      <c r="I29" s="34"/>
      <c r="J29" s="34" t="e">
        <f t="shared" si="2"/>
        <v>#DIV/0!</v>
      </c>
      <c r="K29" s="35" t="e">
        <f t="shared" si="3"/>
        <v>#DIV/0!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W29" s="36"/>
      <c r="X29" s="36"/>
      <c r="Y29" s="37"/>
      <c r="Z29" s="38"/>
    </row>
    <row r="30" spans="1:26" x14ac:dyDescent="0.15">
      <c r="A30" s="32" t="s">
        <v>96</v>
      </c>
      <c r="B30" s="33"/>
      <c r="C30" s="33"/>
      <c r="D30" s="33"/>
      <c r="E30" s="33" t="e">
        <f t="shared" si="0"/>
        <v>#DIV/0!</v>
      </c>
      <c r="F30" s="33" t="e">
        <f t="shared" si="1"/>
        <v>#DIV/0!</v>
      </c>
      <c r="G30" s="34"/>
      <c r="H30" s="34"/>
      <c r="I30" s="34"/>
      <c r="J30" s="34" t="e">
        <f t="shared" si="2"/>
        <v>#DIV/0!</v>
      </c>
      <c r="K30" s="35" t="e">
        <f t="shared" si="3"/>
        <v>#DIV/0!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6" x14ac:dyDescent="0.15">
      <c r="A31" s="32" t="s">
        <v>97</v>
      </c>
      <c r="B31" s="33"/>
      <c r="C31" s="33"/>
      <c r="D31" s="33"/>
      <c r="E31" s="33" t="e">
        <f t="shared" si="0"/>
        <v>#DIV/0!</v>
      </c>
      <c r="F31" s="33" t="e">
        <f t="shared" si="1"/>
        <v>#DIV/0!</v>
      </c>
      <c r="G31" s="34"/>
      <c r="H31" s="34"/>
      <c r="I31" s="34"/>
      <c r="J31" s="34" t="e">
        <f t="shared" si="2"/>
        <v>#DIV/0!</v>
      </c>
      <c r="K31" s="35" t="e">
        <f t="shared" si="3"/>
        <v>#DIV/0!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6" x14ac:dyDescent="0.15">
      <c r="A32" s="32" t="s">
        <v>98</v>
      </c>
      <c r="B32" s="33"/>
      <c r="C32" s="33"/>
      <c r="D32" s="33"/>
      <c r="E32" s="33" t="e">
        <f t="shared" si="0"/>
        <v>#DIV/0!</v>
      </c>
      <c r="F32" s="33" t="e">
        <f t="shared" si="1"/>
        <v>#DIV/0!</v>
      </c>
      <c r="G32" s="34"/>
      <c r="H32" s="34"/>
      <c r="I32" s="34"/>
      <c r="J32" s="34" t="e">
        <f t="shared" si="2"/>
        <v>#DIV/0!</v>
      </c>
      <c r="K32" s="35" t="e">
        <f t="shared" si="3"/>
        <v>#DIV/0!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15">
      <c r="A33" s="32" t="s">
        <v>99</v>
      </c>
      <c r="B33" s="33"/>
      <c r="C33" s="33"/>
      <c r="D33" s="33"/>
      <c r="E33" s="33" t="e">
        <f t="shared" si="0"/>
        <v>#DIV/0!</v>
      </c>
      <c r="F33" s="33" t="e">
        <f t="shared" si="1"/>
        <v>#DIV/0!</v>
      </c>
      <c r="G33" s="34"/>
      <c r="H33" s="34"/>
      <c r="I33" s="34"/>
      <c r="J33" s="34" t="e">
        <f t="shared" si="2"/>
        <v>#DIV/0!</v>
      </c>
      <c r="K33" s="35" t="e">
        <f t="shared" si="3"/>
        <v>#DIV/0!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x14ac:dyDescent="0.15">
      <c r="A34" s="32" t="s">
        <v>100</v>
      </c>
      <c r="B34" s="33"/>
      <c r="C34" s="33"/>
      <c r="D34" s="33"/>
      <c r="E34" s="33" t="e">
        <f t="shared" si="0"/>
        <v>#DIV/0!</v>
      </c>
      <c r="F34" s="33" t="e">
        <f t="shared" si="1"/>
        <v>#DIV/0!</v>
      </c>
      <c r="G34" s="34"/>
      <c r="H34" s="34"/>
      <c r="I34" s="34"/>
      <c r="J34" s="34" t="e">
        <f t="shared" si="2"/>
        <v>#DIV/0!</v>
      </c>
      <c r="K34" s="35" t="e">
        <f t="shared" si="3"/>
        <v>#DIV/0!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15">
      <c r="A35" s="32" t="s">
        <v>101</v>
      </c>
      <c r="B35" s="33"/>
      <c r="C35" s="33"/>
      <c r="D35" s="33"/>
      <c r="E35" s="33" t="e">
        <f t="shared" si="0"/>
        <v>#DIV/0!</v>
      </c>
      <c r="F35" s="33" t="e">
        <f t="shared" si="1"/>
        <v>#DIV/0!</v>
      </c>
      <c r="G35" s="34"/>
      <c r="H35" s="34"/>
      <c r="I35" s="34"/>
      <c r="J35" s="34" t="e">
        <f t="shared" si="2"/>
        <v>#DIV/0!</v>
      </c>
      <c r="K35" s="35" t="e">
        <f t="shared" si="3"/>
        <v>#DIV/0!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 spans="1:21" x14ac:dyDescent="0.15">
      <c r="A36" s="32" t="s">
        <v>102</v>
      </c>
      <c r="B36" s="33"/>
      <c r="C36" s="33"/>
      <c r="D36" s="33"/>
      <c r="E36" s="33" t="e">
        <f t="shared" si="0"/>
        <v>#DIV/0!</v>
      </c>
      <c r="F36" s="33" t="e">
        <f t="shared" si="1"/>
        <v>#DIV/0!</v>
      </c>
      <c r="G36" s="34"/>
      <c r="H36" s="34"/>
      <c r="I36" s="34"/>
      <c r="J36" s="34" t="e">
        <f t="shared" si="2"/>
        <v>#DIV/0!</v>
      </c>
      <c r="K36" s="35" t="e">
        <f t="shared" si="3"/>
        <v>#DIV/0!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15">
      <c r="A37" s="32" t="s">
        <v>103</v>
      </c>
      <c r="B37" s="33"/>
      <c r="C37" s="33"/>
      <c r="D37" s="33"/>
      <c r="E37" s="33" t="e">
        <f t="shared" si="0"/>
        <v>#DIV/0!</v>
      </c>
      <c r="F37" s="33" t="e">
        <f t="shared" si="1"/>
        <v>#DIV/0!</v>
      </c>
      <c r="G37" s="34"/>
      <c r="H37" s="34"/>
      <c r="I37" s="34"/>
      <c r="J37" s="34" t="e">
        <f t="shared" si="2"/>
        <v>#DIV/0!</v>
      </c>
      <c r="K37" s="35" t="e">
        <f t="shared" si="3"/>
        <v>#DIV/0!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</row>
    <row r="38" spans="1:21" x14ac:dyDescent="0.15">
      <c r="A38" s="32" t="s">
        <v>104</v>
      </c>
      <c r="B38" s="33"/>
      <c r="C38" s="33"/>
      <c r="D38" s="33"/>
      <c r="E38" s="33" t="e">
        <f t="shared" si="0"/>
        <v>#DIV/0!</v>
      </c>
      <c r="F38" s="33" t="e">
        <f t="shared" si="1"/>
        <v>#DIV/0!</v>
      </c>
      <c r="G38" s="34"/>
      <c r="H38" s="34"/>
      <c r="I38" s="34"/>
      <c r="J38" s="34" t="e">
        <f t="shared" si="2"/>
        <v>#DIV/0!</v>
      </c>
      <c r="K38" s="35" t="e">
        <f t="shared" si="3"/>
        <v>#DIV/0!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21" x14ac:dyDescent="0.15">
      <c r="A39" s="32" t="s">
        <v>105</v>
      </c>
      <c r="B39" s="33"/>
      <c r="C39" s="33"/>
      <c r="D39" s="33"/>
      <c r="E39" s="33" t="e">
        <f t="shared" si="0"/>
        <v>#DIV/0!</v>
      </c>
      <c r="F39" s="33" t="e">
        <f t="shared" si="1"/>
        <v>#DIV/0!</v>
      </c>
      <c r="G39" s="34"/>
      <c r="H39" s="34"/>
      <c r="I39" s="34"/>
      <c r="J39" s="34" t="e">
        <f t="shared" si="2"/>
        <v>#DIV/0!</v>
      </c>
      <c r="K39" s="35" t="e">
        <f t="shared" si="3"/>
        <v>#DIV/0!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15">
      <c r="A40" s="32" t="s">
        <v>106</v>
      </c>
      <c r="B40" s="33"/>
      <c r="C40" s="33"/>
      <c r="D40" s="33"/>
      <c r="E40" s="33" t="e">
        <f t="shared" si="0"/>
        <v>#DIV/0!</v>
      </c>
      <c r="F40" s="33" t="e">
        <f t="shared" si="1"/>
        <v>#DIV/0!</v>
      </c>
      <c r="G40" s="34"/>
      <c r="H40" s="34"/>
      <c r="I40" s="34"/>
      <c r="J40" s="34" t="e">
        <f t="shared" si="2"/>
        <v>#DIV/0!</v>
      </c>
      <c r="K40" s="35" t="e">
        <f t="shared" si="3"/>
        <v>#DIV/0!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 spans="1:21" x14ac:dyDescent="0.15">
      <c r="A41" s="32" t="s">
        <v>107</v>
      </c>
      <c r="B41" s="33"/>
      <c r="C41" s="33"/>
      <c r="D41" s="33"/>
      <c r="E41" s="33" t="e">
        <f t="shared" si="0"/>
        <v>#DIV/0!</v>
      </c>
      <c r="F41" s="33" t="e">
        <f t="shared" si="1"/>
        <v>#DIV/0!</v>
      </c>
      <c r="G41" s="34"/>
      <c r="H41" s="34"/>
      <c r="I41" s="34"/>
      <c r="J41" s="34" t="e">
        <f t="shared" si="2"/>
        <v>#DIV/0!</v>
      </c>
      <c r="K41" s="35" t="e">
        <f t="shared" si="3"/>
        <v>#DIV/0!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spans="1:21" x14ac:dyDescent="0.15">
      <c r="A42" s="32" t="s">
        <v>108</v>
      </c>
      <c r="B42" s="33"/>
      <c r="C42" s="33"/>
      <c r="D42" s="33"/>
      <c r="E42" s="33" t="e">
        <f t="shared" si="0"/>
        <v>#DIV/0!</v>
      </c>
      <c r="F42" s="33" t="e">
        <f t="shared" si="1"/>
        <v>#DIV/0!</v>
      </c>
      <c r="G42" s="34"/>
      <c r="H42" s="34"/>
      <c r="I42" s="34"/>
      <c r="J42" s="34" t="e">
        <f t="shared" si="2"/>
        <v>#DIV/0!</v>
      </c>
      <c r="K42" s="35" t="e">
        <f t="shared" si="3"/>
        <v>#DIV/0!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15">
      <c r="A43" s="32" t="s">
        <v>109</v>
      </c>
      <c r="B43" s="33"/>
      <c r="C43" s="33"/>
      <c r="D43" s="33"/>
      <c r="E43" s="33" t="e">
        <f t="shared" si="0"/>
        <v>#DIV/0!</v>
      </c>
      <c r="F43" s="33" t="e">
        <f t="shared" si="1"/>
        <v>#DIV/0!</v>
      </c>
      <c r="G43" s="34"/>
      <c r="H43" s="34"/>
      <c r="I43" s="34"/>
      <c r="J43" s="34" t="e">
        <f t="shared" si="2"/>
        <v>#DIV/0!</v>
      </c>
      <c r="K43" s="35" t="e">
        <f t="shared" si="3"/>
        <v>#DIV/0!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 x14ac:dyDescent="0.15">
      <c r="A44" s="32" t="s">
        <v>110</v>
      </c>
      <c r="B44" s="33"/>
      <c r="C44" s="33"/>
      <c r="D44" s="33"/>
      <c r="E44" s="33" t="e">
        <f t="shared" si="0"/>
        <v>#DIV/0!</v>
      </c>
      <c r="F44" s="33" t="e">
        <f t="shared" si="1"/>
        <v>#DIV/0!</v>
      </c>
      <c r="G44" s="34"/>
      <c r="H44" s="34"/>
      <c r="I44" s="34"/>
      <c r="J44" s="34" t="e">
        <f t="shared" si="2"/>
        <v>#DIV/0!</v>
      </c>
      <c r="K44" s="35" t="e">
        <f t="shared" si="3"/>
        <v>#DIV/0!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</row>
    <row r="45" spans="1:21" x14ac:dyDescent="0.15">
      <c r="A45" s="32" t="s">
        <v>111</v>
      </c>
      <c r="B45" s="33"/>
      <c r="C45" s="33"/>
      <c r="D45" s="33"/>
      <c r="E45" s="33" t="e">
        <f t="shared" si="0"/>
        <v>#DIV/0!</v>
      </c>
      <c r="F45" s="33" t="e">
        <f t="shared" si="1"/>
        <v>#DIV/0!</v>
      </c>
      <c r="G45" s="34"/>
      <c r="H45" s="34"/>
      <c r="I45" s="34"/>
      <c r="J45" s="34" t="e">
        <f t="shared" si="2"/>
        <v>#DIV/0!</v>
      </c>
      <c r="K45" s="35" t="e">
        <f t="shared" si="3"/>
        <v>#DIV/0!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15">
      <c r="A46" s="32" t="s">
        <v>112</v>
      </c>
      <c r="B46" s="33"/>
      <c r="C46" s="33"/>
      <c r="D46" s="33"/>
      <c r="E46" s="33" t="e">
        <f t="shared" si="0"/>
        <v>#DIV/0!</v>
      </c>
      <c r="F46" s="33" t="e">
        <f t="shared" si="1"/>
        <v>#DIV/0!</v>
      </c>
      <c r="G46" s="34"/>
      <c r="H46" s="34"/>
      <c r="I46" s="34"/>
      <c r="J46" s="34" t="e">
        <f t="shared" si="2"/>
        <v>#DIV/0!</v>
      </c>
      <c r="K46" s="35" t="e">
        <f t="shared" si="3"/>
        <v>#DIV/0!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 spans="1:21" x14ac:dyDescent="0.15">
      <c r="A47" s="32" t="s">
        <v>113</v>
      </c>
      <c r="B47" s="33"/>
      <c r="C47" s="33"/>
      <c r="D47" s="33"/>
      <c r="E47" s="33" t="e">
        <f t="shared" si="0"/>
        <v>#DIV/0!</v>
      </c>
      <c r="F47" s="33" t="e">
        <f t="shared" si="1"/>
        <v>#DIV/0!</v>
      </c>
      <c r="G47" s="34"/>
      <c r="H47" s="34"/>
      <c r="I47" s="34"/>
      <c r="J47" s="34" t="e">
        <f t="shared" si="2"/>
        <v>#DIV/0!</v>
      </c>
      <c r="K47" s="35" t="e">
        <f t="shared" si="3"/>
        <v>#DIV/0!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 x14ac:dyDescent="0.15">
      <c r="A48" s="32" t="s">
        <v>114</v>
      </c>
      <c r="B48" s="33"/>
      <c r="C48" s="33"/>
      <c r="D48" s="33"/>
      <c r="E48" s="33" t="e">
        <f t="shared" si="0"/>
        <v>#DIV/0!</v>
      </c>
      <c r="F48" s="33" t="e">
        <f t="shared" si="1"/>
        <v>#DIV/0!</v>
      </c>
      <c r="G48" s="34"/>
      <c r="H48" s="34"/>
      <c r="I48" s="34"/>
      <c r="J48" s="34" t="e">
        <f t="shared" si="2"/>
        <v>#DIV/0!</v>
      </c>
      <c r="K48" s="35" t="e">
        <f t="shared" si="3"/>
        <v>#DIV/0!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4" x14ac:dyDescent="0.15">
      <c r="A49" s="32" t="s">
        <v>115</v>
      </c>
      <c r="B49" s="33"/>
      <c r="C49" s="33"/>
      <c r="D49" s="33"/>
      <c r="E49" s="33" t="e">
        <f t="shared" si="0"/>
        <v>#DIV/0!</v>
      </c>
      <c r="F49" s="33" t="e">
        <f t="shared" si="1"/>
        <v>#DIV/0!</v>
      </c>
      <c r="G49" s="34"/>
      <c r="H49" s="34"/>
      <c r="I49" s="34"/>
      <c r="J49" s="34" t="e">
        <f t="shared" si="2"/>
        <v>#DIV/0!</v>
      </c>
      <c r="K49" s="35" t="e">
        <f t="shared" si="3"/>
        <v>#DIV/0!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4" x14ac:dyDescent="0.15">
      <c r="A50" s="42" t="s">
        <v>116</v>
      </c>
      <c r="B50" s="43"/>
      <c r="C50" s="43"/>
      <c r="D50" s="43"/>
      <c r="E50" s="43" t="e">
        <f t="shared" si="0"/>
        <v>#DIV/0!</v>
      </c>
      <c r="F50" s="43" t="e">
        <f t="shared" si="1"/>
        <v>#DIV/0!</v>
      </c>
      <c r="G50" s="44"/>
      <c r="H50" s="44"/>
      <c r="I50" s="44"/>
      <c r="J50" s="44" t="e">
        <f t="shared" si="2"/>
        <v>#DIV/0!</v>
      </c>
      <c r="K50" s="45" t="e">
        <f t="shared" si="3"/>
        <v>#DIV/0!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6"/>
      <c r="W50" s="46"/>
    </row>
    <row r="51" spans="1:24" x14ac:dyDescent="0.15">
      <c r="A51" s="52"/>
      <c r="B51" s="53"/>
      <c r="C51" s="53"/>
      <c r="D51" s="53"/>
      <c r="E51" s="53" t="e">
        <f t="shared" si="0"/>
        <v>#DIV/0!</v>
      </c>
      <c r="F51" s="53" t="e">
        <f t="shared" si="1"/>
        <v>#DIV/0!</v>
      </c>
      <c r="G51" s="53"/>
      <c r="H51" s="53"/>
      <c r="I51" s="53"/>
      <c r="J51" s="53" t="e">
        <f t="shared" si="2"/>
        <v>#DIV/0!</v>
      </c>
      <c r="K51" s="53" t="e">
        <f t="shared" si="3"/>
        <v>#DIV/0!</v>
      </c>
      <c r="L51" s="54"/>
      <c r="M51" s="54"/>
      <c r="N51" s="54"/>
      <c r="O51" s="53"/>
      <c r="P51" s="53"/>
      <c r="Q51" s="54"/>
      <c r="R51" s="54"/>
      <c r="S51" s="54"/>
      <c r="T51" s="53"/>
      <c r="U51" s="53"/>
      <c r="V51" s="54"/>
      <c r="W51" s="54"/>
      <c r="X51" s="41"/>
    </row>
    <row r="52" spans="1:24" x14ac:dyDescent="0.15">
      <c r="A52" s="52"/>
      <c r="B52" s="54"/>
      <c r="C52" s="54"/>
      <c r="D52" s="54"/>
      <c r="E52" s="54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41"/>
    </row>
    <row r="53" spans="1:24" x14ac:dyDescent="0.15">
      <c r="A53" s="52"/>
      <c r="B53" s="54"/>
      <c r="C53" s="54"/>
      <c r="D53" s="54"/>
      <c r="E53" s="54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41"/>
    </row>
    <row r="54" spans="1:24" x14ac:dyDescent="0.15">
      <c r="A54" s="52"/>
      <c r="B54" s="54"/>
      <c r="C54" s="54"/>
      <c r="D54" s="54"/>
      <c r="E54" s="54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41"/>
    </row>
    <row r="55" spans="1:24" x14ac:dyDescent="0.15">
      <c r="A55" s="52"/>
      <c r="B55" s="54"/>
      <c r="C55" s="54"/>
      <c r="D55" s="54"/>
      <c r="E55" s="54"/>
      <c r="F55" s="53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41"/>
    </row>
    <row r="56" spans="1:24" x14ac:dyDescent="0.15">
      <c r="A56" s="52"/>
      <c r="B56" s="54"/>
      <c r="C56" s="54"/>
      <c r="D56" s="54"/>
      <c r="E56" s="54"/>
      <c r="F56" s="53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41"/>
    </row>
    <row r="57" spans="1:24" x14ac:dyDescent="0.15">
      <c r="A57" s="52"/>
      <c r="B57" s="54"/>
      <c r="C57" s="54"/>
      <c r="D57" s="54"/>
      <c r="E57" s="54"/>
      <c r="F57" s="53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41"/>
    </row>
    <row r="58" spans="1:24" x14ac:dyDescent="0.15">
      <c r="A58" s="52"/>
      <c r="B58" s="54"/>
      <c r="C58" s="54"/>
      <c r="D58" s="54"/>
      <c r="E58" s="54"/>
      <c r="F58" s="53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41"/>
    </row>
    <row r="59" spans="1:24" x14ac:dyDescent="0.15">
      <c r="A59" s="47"/>
      <c r="B59" s="48"/>
      <c r="C59" s="48"/>
      <c r="D59" s="48"/>
      <c r="E59" s="4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</sheetData>
  <mergeCells count="5">
    <mergeCell ref="A1:A2"/>
    <mergeCell ref="B1:F1"/>
    <mergeCell ref="G1:K1"/>
    <mergeCell ref="L1:P1"/>
    <mergeCell ref="Q1:U1"/>
  </mergeCells>
  <phoneticPr fontId="1" type="noConversion"/>
  <conditionalFormatting sqref="K3:K51">
    <cfRule type="cellIs" dxfId="15" priority="3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</vt:lpstr>
      <vt:lpstr>15</vt:lpstr>
      <vt:lpstr>30</vt:lpstr>
      <vt:lpstr>45D</vt:lpstr>
      <vt:lpstr>45S</vt:lpstr>
      <vt:lpstr>60</vt:lpstr>
      <vt:lpstr>75</vt:lpstr>
      <vt:lpstr>90</vt:lpstr>
      <vt:lpstr>断后测量</vt:lpstr>
      <vt:lpstr>断前测量fei</vt:lpstr>
      <vt:lpstr>断前测量new</vt:lpstr>
      <vt:lpstr>断后测量 new</vt:lpstr>
      <vt:lpstr>测量汇总</vt:lpstr>
      <vt:lpstr>承载力预测-RMM</vt:lpstr>
      <vt:lpstr>断前测量new -paper</vt:lpstr>
      <vt:lpstr>断后测量new -paper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2019-01-21T08:32:44Z</cp:lastPrinted>
  <dcterms:created xsi:type="dcterms:W3CDTF">2019-01-06T04:35:15Z</dcterms:created>
  <dcterms:modified xsi:type="dcterms:W3CDTF">2019-03-21T13:38:40Z</dcterms:modified>
</cp:coreProperties>
</file>